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NV_architekti\ZAKAZKY_a_KLIENTI\24_05_PODEBRADY\2024_07_IROP 2024 REVITALIZACE\06_DPS\03_DPS_ETAPA4-9\rozpocet_E4-9\"/>
    </mc:Choice>
  </mc:AlternateContent>
  <xr:revisionPtr revIDLastSave="0" documentId="13_ncr:1_{48250880-5335-4049-BD2F-2121A0D6FAA2}" xr6:coauthVersionLast="47" xr6:coauthVersionMax="47" xr10:uidLastSave="{00000000-0000-0000-0000-000000000000}"/>
  <bookViews>
    <workbookView xWindow="6825" yWindow="570" windowWidth="30915" windowHeight="19455" xr2:uid="{00000000-000D-0000-FFFF-FFFF00000000}"/>
  </bookViews>
  <sheets>
    <sheet name="Rekapitulace stavby" sheetId="1" r:id="rId1"/>
    <sheet name="00 - Doprovodné stavební ..." sheetId="2" r:id="rId2"/>
    <sheet name="SO-01 01 - vegetační prvky" sheetId="3" r:id="rId3"/>
    <sheet name="SO-01 02 - Technické prvky" sheetId="4" r:id="rId4"/>
    <sheet name="SO-02 01 - Vegetační prvk..." sheetId="5" r:id="rId5"/>
    <sheet name="SO-02 02 - Vegetační prvk..." sheetId="6" r:id="rId6"/>
    <sheet name="SO-02 03 - Vegetační prvk..." sheetId="7" r:id="rId7"/>
    <sheet name="SO-02 04 - Vegetační prvk..." sheetId="8" r:id="rId8"/>
    <sheet name="SO-03 01 - Pergola" sheetId="9" r:id="rId9"/>
    <sheet name="SO-03 02 - Pergola - opra..." sheetId="10" r:id="rId10"/>
    <sheet name="SO-04 - Cestní síť" sheetId="11" r:id="rId11"/>
    <sheet name="SO-05-01 - Závlahový syst..." sheetId="12" r:id="rId12"/>
    <sheet name="SO-05-02 - Závlahový syst..." sheetId="13" r:id="rId13"/>
    <sheet name="SO-05-03 - Závlahový syst..." sheetId="14" r:id="rId14"/>
    <sheet name="SO-06 - Venkovní nábytek ..." sheetId="15" r:id="rId15"/>
    <sheet name="Pokyny pro vyplnění" sheetId="16" r:id="rId16"/>
  </sheets>
  <definedNames>
    <definedName name="_xlnm._FilterDatabase" localSheetId="1" hidden="1">'00 - Doprovodné stavební ...'!$C$85:$K$139</definedName>
    <definedName name="_xlnm._FilterDatabase" localSheetId="2" hidden="1">'SO-01 01 - vegetační prvky'!$C$88:$K$222</definedName>
    <definedName name="_xlnm._FilterDatabase" localSheetId="3" hidden="1">'SO-01 02 - Technické prvky'!$C$89:$K$159</definedName>
    <definedName name="_xlnm._FilterDatabase" localSheetId="4" hidden="1">'SO-02 01 - Vegetační prvk...'!$C$87:$K$204</definedName>
    <definedName name="_xlnm._FilterDatabase" localSheetId="5" hidden="1">'SO-02 02 - Vegetační prvk...'!$C$88:$K$302</definedName>
    <definedName name="_xlnm._FilterDatabase" localSheetId="6" hidden="1">'SO-02 03 - Vegetační prvk...'!$C$87:$K$227</definedName>
    <definedName name="_xlnm._FilterDatabase" localSheetId="7" hidden="1">'SO-02 04 - Vegetační prvk...'!$C$88:$K$272</definedName>
    <definedName name="_xlnm._FilterDatabase" localSheetId="8" hidden="1">'SO-03 01 - Pergola'!$C$97:$K$378</definedName>
    <definedName name="_xlnm._FilterDatabase" localSheetId="9" hidden="1">'SO-03 02 - Pergola - opra...'!$C$87:$K$113</definedName>
    <definedName name="_xlnm._FilterDatabase" localSheetId="10" hidden="1">'SO-04 - Cestní síť'!$C$83:$K$242</definedName>
    <definedName name="_xlnm._FilterDatabase" localSheetId="11" hidden="1">'SO-05-01 - Závlahový syst...'!$C$94:$K$277</definedName>
    <definedName name="_xlnm._FilterDatabase" localSheetId="12" hidden="1">'SO-05-02 - Závlahový syst...'!$C$91:$K$319</definedName>
    <definedName name="_xlnm._FilterDatabase" localSheetId="13" hidden="1">'SO-05-03 - Závlahový syst...'!$C$98:$K$272</definedName>
    <definedName name="_xlnm._FilterDatabase" localSheetId="14" hidden="1">'SO-06 - Venkovní nábytek ...'!$C$86:$K$168</definedName>
    <definedName name="_xlnm.Print_Titles" localSheetId="1">'00 - Doprovodné stavební ...'!$85:$85</definedName>
    <definedName name="_xlnm.Print_Titles" localSheetId="0">'Rekapitulace stavby'!$52:$52</definedName>
    <definedName name="_xlnm.Print_Titles" localSheetId="2">'SO-01 01 - vegetační prvky'!$88:$88</definedName>
    <definedName name="_xlnm.Print_Titles" localSheetId="3">'SO-01 02 - Technické prvky'!$89:$89</definedName>
    <definedName name="_xlnm.Print_Titles" localSheetId="4">'SO-02 01 - Vegetační prvk...'!$87:$87</definedName>
    <definedName name="_xlnm.Print_Titles" localSheetId="5">'SO-02 02 - Vegetační prvk...'!$88:$88</definedName>
    <definedName name="_xlnm.Print_Titles" localSheetId="6">'SO-02 03 - Vegetační prvk...'!$87:$87</definedName>
    <definedName name="_xlnm.Print_Titles" localSheetId="7">'SO-02 04 - Vegetační prvk...'!$88:$88</definedName>
    <definedName name="_xlnm.Print_Titles" localSheetId="8">'SO-03 01 - Pergola'!$97:$97</definedName>
    <definedName name="_xlnm.Print_Titles" localSheetId="9">'SO-03 02 - Pergola - opra...'!$87:$87</definedName>
    <definedName name="_xlnm.Print_Titles" localSheetId="10">'SO-04 - Cestní síť'!$83:$83</definedName>
    <definedName name="_xlnm.Print_Titles" localSheetId="11">'SO-05-01 - Závlahový syst...'!$94:$94</definedName>
    <definedName name="_xlnm.Print_Titles" localSheetId="12">'SO-05-02 - Závlahový syst...'!$91:$91</definedName>
    <definedName name="_xlnm.Print_Titles" localSheetId="13">'SO-05-03 - Závlahový syst...'!$98:$98</definedName>
    <definedName name="_xlnm.Print_Titles" localSheetId="14">'SO-06 - Venkovní nábytek ...'!$86:$86</definedName>
    <definedName name="_xlnm.Print_Area" localSheetId="1">'00 - Doprovodné stavební ...'!$C$4:$J$39,'00 - Doprovodné stavební ...'!$C$45:$J$67,'00 - Doprovodné stavební ...'!$C$73:$K$139</definedName>
    <definedName name="_xlnm.Print_Area" localSheetId="1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stavby'!$C$42:$AQ$73</definedName>
    <definedName name="_xlnm.Print_Area" localSheetId="2">'SO-01 01 - vegetační prvky'!$C$4:$J$41,'SO-01 01 - vegetační prvky'!$C$47:$J$68,'SO-01 01 - vegetační prvky'!$C$74:$K$222</definedName>
    <definedName name="_xlnm.Print_Area" localSheetId="3">'SO-01 02 - Technické prvky'!$C$4:$J$41,'SO-01 02 - Technické prvky'!$C$47:$J$69,'SO-01 02 - Technické prvky'!$C$75:$K$159</definedName>
    <definedName name="_xlnm.Print_Area" localSheetId="4">'SO-02 01 - Vegetační prvk...'!$C$4:$J$41,'SO-02 01 - Vegetační prvk...'!$C$47:$J$67,'SO-02 01 - Vegetační prvk...'!$C$73:$K$204</definedName>
    <definedName name="_xlnm.Print_Area" localSheetId="5">'SO-02 02 - Vegetační prvk...'!$C$4:$J$41,'SO-02 02 - Vegetační prvk...'!$C$47:$J$68,'SO-02 02 - Vegetační prvk...'!$C$74:$K$302</definedName>
    <definedName name="_xlnm.Print_Area" localSheetId="6">'SO-02 03 - Vegetační prvk...'!$C$4:$J$41,'SO-02 03 - Vegetační prvk...'!$C$47:$J$67,'SO-02 03 - Vegetační prvk...'!$C$73:$K$227</definedName>
    <definedName name="_xlnm.Print_Area" localSheetId="7">'SO-02 04 - Vegetační prvk...'!$C$4:$J$41,'SO-02 04 - Vegetační prvk...'!$C$47:$J$68,'SO-02 04 - Vegetační prvk...'!$C$74:$K$272</definedName>
    <definedName name="_xlnm.Print_Area" localSheetId="8">'SO-03 01 - Pergola'!$C$4:$J$41,'SO-03 01 - Pergola'!$C$47:$J$77,'SO-03 01 - Pergola'!$C$83:$K$378</definedName>
    <definedName name="_xlnm.Print_Area" localSheetId="9">'SO-03 02 - Pergola - opra...'!$C$4:$J$41,'SO-03 02 - Pergola - opra...'!$C$47:$J$67,'SO-03 02 - Pergola - opra...'!$C$73:$K$113</definedName>
    <definedName name="_xlnm.Print_Area" localSheetId="10">'SO-04 - Cestní síť'!$C$4:$J$39,'SO-04 - Cestní síť'!$C$45:$J$65,'SO-04 - Cestní síť'!$C$71:$K$242</definedName>
    <definedName name="_xlnm.Print_Area" localSheetId="11">'SO-05-01 - Závlahový syst...'!$C$4:$J$41,'SO-05-01 - Závlahový syst...'!$C$47:$J$74,'SO-05-01 - Závlahový syst...'!$C$80:$K$277</definedName>
    <definedName name="_xlnm.Print_Area" localSheetId="12">'SO-05-02 - Závlahový syst...'!$C$4:$J$41,'SO-05-02 - Závlahový syst...'!$C$47:$J$71,'SO-05-02 - Závlahový syst...'!$C$77:$K$319</definedName>
    <definedName name="_xlnm.Print_Area" localSheetId="13">'SO-05-03 - Závlahový syst...'!$C$4:$J$41,'SO-05-03 - Závlahový syst...'!$C$47:$J$78,'SO-05-03 - Závlahový syst...'!$C$84:$K$272</definedName>
    <definedName name="_xlnm.Print_Area" localSheetId="14">'SO-06 - Venkovní nábytek ...'!$C$4:$J$39,'SO-06 - Venkovní nábytek ...'!$C$45:$J$68,'SO-06 - Venkovní nábytek ...'!$C$74:$K$168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5" l="1"/>
  <c r="J36" i="15"/>
  <c r="AY72" i="1" s="1"/>
  <c r="J35" i="15"/>
  <c r="AX72" i="1"/>
  <c r="BI166" i="15"/>
  <c r="BH166" i="15"/>
  <c r="BG166" i="15"/>
  <c r="BF166" i="15"/>
  <c r="T166" i="15"/>
  <c r="R166" i="15"/>
  <c r="P166" i="15"/>
  <c r="BI163" i="15"/>
  <c r="BH163" i="15"/>
  <c r="BG163" i="15"/>
  <c r="BF163" i="15"/>
  <c r="T163" i="15"/>
  <c r="R163" i="15"/>
  <c r="P163" i="15"/>
  <c r="BI160" i="15"/>
  <c r="BH160" i="15"/>
  <c r="BG160" i="15"/>
  <c r="BF160" i="15"/>
  <c r="T160" i="15"/>
  <c r="R160" i="15"/>
  <c r="P160" i="15"/>
  <c r="BI158" i="15"/>
  <c r="BH158" i="15"/>
  <c r="BG158" i="15"/>
  <c r="BF158" i="15"/>
  <c r="T158" i="15"/>
  <c r="R158" i="15"/>
  <c r="P158" i="15"/>
  <c r="BI156" i="15"/>
  <c r="BH156" i="15"/>
  <c r="BG156" i="15"/>
  <c r="BF156" i="15"/>
  <c r="T156" i="15"/>
  <c r="R156" i="15"/>
  <c r="P156" i="15"/>
  <c r="BI153" i="15"/>
  <c r="BH153" i="15"/>
  <c r="BG153" i="15"/>
  <c r="BF153" i="15"/>
  <c r="T153" i="15"/>
  <c r="R153" i="15"/>
  <c r="P153" i="15"/>
  <c r="BI149" i="15"/>
  <c r="BH149" i="15"/>
  <c r="BG149" i="15"/>
  <c r="BF149" i="15"/>
  <c r="T149" i="15"/>
  <c r="R149" i="15"/>
  <c r="P149" i="15"/>
  <c r="BI146" i="15"/>
  <c r="BH146" i="15"/>
  <c r="BG146" i="15"/>
  <c r="BF146" i="15"/>
  <c r="T146" i="15"/>
  <c r="R146" i="15"/>
  <c r="P146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27" i="15"/>
  <c r="BH127" i="15"/>
  <c r="BG127" i="15"/>
  <c r="BF127" i="15"/>
  <c r="T127" i="15"/>
  <c r="R127" i="15"/>
  <c r="P127" i="15"/>
  <c r="BI123" i="15"/>
  <c r="BH123" i="15"/>
  <c r="BG123" i="15"/>
  <c r="BF123" i="15"/>
  <c r="T123" i="15"/>
  <c r="T122" i="15"/>
  <c r="R123" i="15"/>
  <c r="R122" i="15" s="1"/>
  <c r="P123" i="15"/>
  <c r="P122" i="15"/>
  <c r="BI119" i="15"/>
  <c r="BH119" i="15"/>
  <c r="BG119" i="15"/>
  <c r="BF119" i="15"/>
  <c r="T119" i="15"/>
  <c r="R119" i="15"/>
  <c r="P119" i="15"/>
  <c r="BI116" i="15"/>
  <c r="BH116" i="15"/>
  <c r="BG116" i="15"/>
  <c r="BF116" i="15"/>
  <c r="T116" i="15"/>
  <c r="R116" i="15"/>
  <c r="P116" i="15"/>
  <c r="BI113" i="15"/>
  <c r="BH113" i="15"/>
  <c r="BG113" i="15"/>
  <c r="BF113" i="15"/>
  <c r="T113" i="15"/>
  <c r="R113" i="15"/>
  <c r="P113" i="15"/>
  <c r="BI110" i="15"/>
  <c r="BH110" i="15"/>
  <c r="BG110" i="15"/>
  <c r="BF110" i="15"/>
  <c r="T110" i="15"/>
  <c r="R110" i="15"/>
  <c r="P110" i="15"/>
  <c r="BI106" i="15"/>
  <c r="BH106" i="15"/>
  <c r="BG106" i="15"/>
  <c r="BF106" i="15"/>
  <c r="T106" i="15"/>
  <c r="R106" i="15"/>
  <c r="P106" i="15"/>
  <c r="BI103" i="15"/>
  <c r="BH103" i="15"/>
  <c r="BG103" i="15"/>
  <c r="BF103" i="15"/>
  <c r="T103" i="15"/>
  <c r="R103" i="15"/>
  <c r="P103" i="15"/>
  <c r="BI99" i="15"/>
  <c r="BH99" i="15"/>
  <c r="BG99" i="15"/>
  <c r="BF99" i="15"/>
  <c r="T99" i="15"/>
  <c r="R99" i="15"/>
  <c r="P99" i="15"/>
  <c r="BI95" i="15"/>
  <c r="BH95" i="15"/>
  <c r="BG95" i="15"/>
  <c r="BF95" i="15"/>
  <c r="T95" i="15"/>
  <c r="R95" i="15"/>
  <c r="P95" i="15"/>
  <c r="BI90" i="15"/>
  <c r="BH90" i="15"/>
  <c r="BG90" i="15"/>
  <c r="BF90" i="15"/>
  <c r="T90" i="15"/>
  <c r="T89" i="15" s="1"/>
  <c r="R90" i="15"/>
  <c r="R89" i="15" s="1"/>
  <c r="P90" i="15"/>
  <c r="P89" i="15"/>
  <c r="J83" i="15"/>
  <c r="F83" i="15"/>
  <c r="F81" i="15"/>
  <c r="E79" i="15"/>
  <c r="J54" i="15"/>
  <c r="F54" i="15"/>
  <c r="F52" i="15"/>
  <c r="E50" i="15"/>
  <c r="J24" i="15"/>
  <c r="E24" i="15"/>
  <c r="J55" i="15" s="1"/>
  <c r="J23" i="15"/>
  <c r="J18" i="15"/>
  <c r="E18" i="15"/>
  <c r="F84" i="15"/>
  <c r="J17" i="15"/>
  <c r="J12" i="15"/>
  <c r="J81" i="15" s="1"/>
  <c r="E7" i="15"/>
  <c r="E48" i="15"/>
  <c r="J39" i="14"/>
  <c r="J38" i="14"/>
  <c r="AY71" i="1" s="1"/>
  <c r="J37" i="14"/>
  <c r="AX71" i="1" s="1"/>
  <c r="BI271" i="14"/>
  <c r="BH271" i="14"/>
  <c r="BG271" i="14"/>
  <c r="BF271" i="14"/>
  <c r="T271" i="14"/>
  <c r="R271" i="14"/>
  <c r="P271" i="14"/>
  <c r="BI269" i="14"/>
  <c r="BH269" i="14"/>
  <c r="BG269" i="14"/>
  <c r="BF269" i="14"/>
  <c r="T269" i="14"/>
  <c r="R269" i="14"/>
  <c r="P269" i="14"/>
  <c r="BI265" i="14"/>
  <c r="BH265" i="14"/>
  <c r="BG265" i="14"/>
  <c r="BF265" i="14"/>
  <c r="T265" i="14"/>
  <c r="R265" i="14"/>
  <c r="P265" i="14"/>
  <c r="BI263" i="14"/>
  <c r="BH263" i="14"/>
  <c r="BG263" i="14"/>
  <c r="BF263" i="14"/>
  <c r="T263" i="14"/>
  <c r="R263" i="14"/>
  <c r="P263" i="14"/>
  <c r="BI259" i="14"/>
  <c r="BH259" i="14"/>
  <c r="BG259" i="14"/>
  <c r="BF259" i="14"/>
  <c r="T259" i="14"/>
  <c r="R259" i="14"/>
  <c r="P259" i="14"/>
  <c r="BI255" i="14"/>
  <c r="BH255" i="14"/>
  <c r="BG255" i="14"/>
  <c r="BF255" i="14"/>
  <c r="T255" i="14"/>
  <c r="R255" i="14"/>
  <c r="P255" i="14"/>
  <c r="BI254" i="14"/>
  <c r="BH254" i="14"/>
  <c r="BG254" i="14"/>
  <c r="BF254" i="14"/>
  <c r="T254" i="14"/>
  <c r="R254" i="14"/>
  <c r="P254" i="14"/>
  <c r="BI253" i="14"/>
  <c r="BH253" i="14"/>
  <c r="BG253" i="14"/>
  <c r="BF253" i="14"/>
  <c r="T253" i="14"/>
  <c r="R253" i="14"/>
  <c r="P253" i="14"/>
  <c r="BI251" i="14"/>
  <c r="BH251" i="14"/>
  <c r="BG251" i="14"/>
  <c r="BF251" i="14"/>
  <c r="T251" i="14"/>
  <c r="R251" i="14"/>
  <c r="P251" i="14"/>
  <c r="BI247" i="14"/>
  <c r="BH247" i="14"/>
  <c r="BG247" i="14"/>
  <c r="BF247" i="14"/>
  <c r="T247" i="14"/>
  <c r="R247" i="14"/>
  <c r="P247" i="14"/>
  <c r="BI244" i="14"/>
  <c r="BH244" i="14"/>
  <c r="BG244" i="14"/>
  <c r="BF244" i="14"/>
  <c r="T244" i="14"/>
  <c r="R244" i="14"/>
  <c r="P244" i="14"/>
  <c r="BI240" i="14"/>
  <c r="BH240" i="14"/>
  <c r="BG240" i="14"/>
  <c r="BF240" i="14"/>
  <c r="T240" i="14"/>
  <c r="R240" i="14"/>
  <c r="P240" i="14"/>
  <c r="BI236" i="14"/>
  <c r="BH236" i="14"/>
  <c r="BG236" i="14"/>
  <c r="BF236" i="14"/>
  <c r="T236" i="14"/>
  <c r="R236" i="14"/>
  <c r="P236" i="14"/>
  <c r="BI232" i="14"/>
  <c r="BH232" i="14"/>
  <c r="BG232" i="14"/>
  <c r="BF232" i="14"/>
  <c r="T232" i="14"/>
  <c r="T231" i="14"/>
  <c r="R232" i="14"/>
  <c r="R231" i="14"/>
  <c r="P232" i="14"/>
  <c r="P231" i="14"/>
  <c r="BI227" i="14"/>
  <c r="BH227" i="14"/>
  <c r="BG227" i="14"/>
  <c r="BF227" i="14"/>
  <c r="T227" i="14"/>
  <c r="T226" i="14" s="1"/>
  <c r="R227" i="14"/>
  <c r="R226" i="14"/>
  <c r="P227" i="14"/>
  <c r="P226" i="14" s="1"/>
  <c r="BI222" i="14"/>
  <c r="BH222" i="14"/>
  <c r="BG222" i="14"/>
  <c r="BF222" i="14"/>
  <c r="T222" i="14"/>
  <c r="R222" i="14"/>
  <c r="P222" i="14"/>
  <c r="BI218" i="14"/>
  <c r="BH218" i="14"/>
  <c r="BG218" i="14"/>
  <c r="BF218" i="14"/>
  <c r="T218" i="14"/>
  <c r="R218" i="14"/>
  <c r="P218" i="14"/>
  <c r="BI217" i="14"/>
  <c r="BH217" i="14"/>
  <c r="BG217" i="14"/>
  <c r="BF217" i="14"/>
  <c r="T217" i="14"/>
  <c r="R217" i="14"/>
  <c r="P217" i="14"/>
  <c r="BI215" i="14"/>
  <c r="BH215" i="14"/>
  <c r="BG215" i="14"/>
  <c r="BF215" i="14"/>
  <c r="T215" i="14"/>
  <c r="R215" i="14"/>
  <c r="P215" i="14"/>
  <c r="BI211" i="14"/>
  <c r="BH211" i="14"/>
  <c r="BG211" i="14"/>
  <c r="BF211" i="14"/>
  <c r="T211" i="14"/>
  <c r="R211" i="14"/>
  <c r="P211" i="14"/>
  <c r="BI207" i="14"/>
  <c r="BH207" i="14"/>
  <c r="BG207" i="14"/>
  <c r="BF207" i="14"/>
  <c r="T207" i="14"/>
  <c r="R207" i="14"/>
  <c r="P207" i="14"/>
  <c r="BI203" i="14"/>
  <c r="BH203" i="14"/>
  <c r="BG203" i="14"/>
  <c r="BF203" i="14"/>
  <c r="T203" i="14"/>
  <c r="R203" i="14"/>
  <c r="P203" i="14"/>
  <c r="BI199" i="14"/>
  <c r="BH199" i="14"/>
  <c r="BG199" i="14"/>
  <c r="BF199" i="14"/>
  <c r="T199" i="14"/>
  <c r="R199" i="14"/>
  <c r="P199" i="14"/>
  <c r="BI195" i="14"/>
  <c r="BH195" i="14"/>
  <c r="BG195" i="14"/>
  <c r="BF195" i="14"/>
  <c r="T195" i="14"/>
  <c r="R195" i="14"/>
  <c r="P195" i="14"/>
  <c r="BI191" i="14"/>
  <c r="BH191" i="14"/>
  <c r="BG191" i="14"/>
  <c r="BF191" i="14"/>
  <c r="T191" i="14"/>
  <c r="R191" i="14"/>
  <c r="P191" i="14"/>
  <c r="BI190" i="14"/>
  <c r="BH190" i="14"/>
  <c r="BG190" i="14"/>
  <c r="BF190" i="14"/>
  <c r="T190" i="14"/>
  <c r="R190" i="14"/>
  <c r="P190" i="14"/>
  <c r="BI186" i="14"/>
  <c r="BH186" i="14"/>
  <c r="BG186" i="14"/>
  <c r="BF186" i="14"/>
  <c r="T186" i="14"/>
  <c r="R186" i="14"/>
  <c r="P186" i="14"/>
  <c r="BI185" i="14"/>
  <c r="BH185" i="14"/>
  <c r="BG185" i="14"/>
  <c r="BF185" i="14"/>
  <c r="T185" i="14"/>
  <c r="R185" i="14"/>
  <c r="P185" i="14"/>
  <c r="BI184" i="14"/>
  <c r="BH184" i="14"/>
  <c r="BG184" i="14"/>
  <c r="BF184" i="14"/>
  <c r="T184" i="14"/>
  <c r="R184" i="14"/>
  <c r="P184" i="14"/>
  <c r="BI178" i="14"/>
  <c r="BH178" i="14"/>
  <c r="BG178" i="14"/>
  <c r="BF178" i="14"/>
  <c r="T178" i="14"/>
  <c r="R178" i="14"/>
  <c r="P178" i="14"/>
  <c r="BI176" i="14"/>
  <c r="BH176" i="14"/>
  <c r="BG176" i="14"/>
  <c r="BF176" i="14"/>
  <c r="T176" i="14"/>
  <c r="R176" i="14"/>
  <c r="P176" i="14"/>
  <c r="BI172" i="14"/>
  <c r="BH172" i="14"/>
  <c r="BG172" i="14"/>
  <c r="BF172" i="14"/>
  <c r="T172" i="14"/>
  <c r="R172" i="14"/>
  <c r="P172" i="14"/>
  <c r="BI168" i="14"/>
  <c r="BH168" i="14"/>
  <c r="BG168" i="14"/>
  <c r="BF168" i="14"/>
  <c r="T168" i="14"/>
  <c r="R168" i="14"/>
  <c r="P168" i="14"/>
  <c r="BI162" i="14"/>
  <c r="BH162" i="14"/>
  <c r="BG162" i="14"/>
  <c r="BF162" i="14"/>
  <c r="T162" i="14"/>
  <c r="T161" i="14"/>
  <c r="R162" i="14"/>
  <c r="R161" i="14"/>
  <c r="P162" i="14"/>
  <c r="P161" i="14" s="1"/>
  <c r="BI158" i="14"/>
  <c r="BH158" i="14"/>
  <c r="BG158" i="14"/>
  <c r="BF158" i="14"/>
  <c r="T158" i="14"/>
  <c r="T157" i="14" s="1"/>
  <c r="R158" i="14"/>
  <c r="R157" i="14"/>
  <c r="P158" i="14"/>
  <c r="P157" i="14"/>
  <c r="BI155" i="14"/>
  <c r="BH155" i="14"/>
  <c r="BG155" i="14"/>
  <c r="BF155" i="14"/>
  <c r="T155" i="14"/>
  <c r="R155" i="14"/>
  <c r="P155" i="14"/>
  <c r="BI151" i="14"/>
  <c r="BH151" i="14"/>
  <c r="BG151" i="14"/>
  <c r="BF151" i="14"/>
  <c r="T151" i="14"/>
  <c r="R151" i="14"/>
  <c r="P151" i="14"/>
  <c r="BI148" i="14"/>
  <c r="BH148" i="14"/>
  <c r="BG148" i="14"/>
  <c r="BF148" i="14"/>
  <c r="T148" i="14"/>
  <c r="R148" i="14"/>
  <c r="P148" i="14"/>
  <c r="BI143" i="14"/>
  <c r="BH143" i="14"/>
  <c r="BG143" i="14"/>
  <c r="BF143" i="14"/>
  <c r="T143" i="14"/>
  <c r="R143" i="14"/>
  <c r="P143" i="14"/>
  <c r="BI141" i="14"/>
  <c r="BH141" i="14"/>
  <c r="BG141" i="14"/>
  <c r="BF141" i="14"/>
  <c r="T141" i="14"/>
  <c r="R141" i="14"/>
  <c r="P141" i="14"/>
  <c r="BI137" i="14"/>
  <c r="BH137" i="14"/>
  <c r="BG137" i="14"/>
  <c r="BF137" i="14"/>
  <c r="T137" i="14"/>
  <c r="R137" i="14"/>
  <c r="P137" i="14"/>
  <c r="BI130" i="14"/>
  <c r="BH130" i="14"/>
  <c r="BG130" i="14"/>
  <c r="BF130" i="14"/>
  <c r="T130" i="14"/>
  <c r="R130" i="14"/>
  <c r="P130" i="14"/>
  <c r="BI126" i="14"/>
  <c r="BH126" i="14"/>
  <c r="BG126" i="14"/>
  <c r="BF126" i="14"/>
  <c r="T126" i="14"/>
  <c r="R126" i="14"/>
  <c r="P126" i="14"/>
  <c r="BI121" i="14"/>
  <c r="BH121" i="14"/>
  <c r="BG121" i="14"/>
  <c r="BF121" i="14"/>
  <c r="T121" i="14"/>
  <c r="R121" i="14"/>
  <c r="P121" i="14"/>
  <c r="BI116" i="14"/>
  <c r="BH116" i="14"/>
  <c r="BG116" i="14"/>
  <c r="BF116" i="14"/>
  <c r="T116" i="14"/>
  <c r="R116" i="14"/>
  <c r="P116" i="14"/>
  <c r="BI110" i="14"/>
  <c r="BH110" i="14"/>
  <c r="BG110" i="14"/>
  <c r="BF110" i="14"/>
  <c r="T110" i="14"/>
  <c r="R110" i="14"/>
  <c r="P110" i="14"/>
  <c r="BI106" i="14"/>
  <c r="BH106" i="14"/>
  <c r="BG106" i="14"/>
  <c r="BF106" i="14"/>
  <c r="T106" i="14"/>
  <c r="R106" i="14"/>
  <c r="P106" i="14"/>
  <c r="BI102" i="14"/>
  <c r="BH102" i="14"/>
  <c r="BG102" i="14"/>
  <c r="BF102" i="14"/>
  <c r="T102" i="14"/>
  <c r="R102" i="14"/>
  <c r="P102" i="14"/>
  <c r="J95" i="14"/>
  <c r="F95" i="14"/>
  <c r="F93" i="14"/>
  <c r="E91" i="14"/>
  <c r="J58" i="14"/>
  <c r="F58" i="14"/>
  <c r="F56" i="14"/>
  <c r="E54" i="14"/>
  <c r="J26" i="14"/>
  <c r="E26" i="14"/>
  <c r="J59" i="14" s="1"/>
  <c r="J25" i="14"/>
  <c r="J20" i="14"/>
  <c r="E20" i="14"/>
  <c r="F59" i="14"/>
  <c r="J19" i="14"/>
  <c r="J14" i="14"/>
  <c r="J93" i="14" s="1"/>
  <c r="E7" i="14"/>
  <c r="E50" i="14" s="1"/>
  <c r="J39" i="13"/>
  <c r="J38" i="13"/>
  <c r="AY70" i="1" s="1"/>
  <c r="J37" i="13"/>
  <c r="AX70" i="1" s="1"/>
  <c r="BI316" i="13"/>
  <c r="BH316" i="13"/>
  <c r="BG316" i="13"/>
  <c r="BF316" i="13"/>
  <c r="T316" i="13"/>
  <c r="T315" i="13" s="1"/>
  <c r="T314" i="13" s="1"/>
  <c r="R316" i="13"/>
  <c r="R315" i="13"/>
  <c r="R314" i="13"/>
  <c r="P316" i="13"/>
  <c r="P315" i="13"/>
  <c r="P314" i="13" s="1"/>
  <c r="BI312" i="13"/>
  <c r="BH312" i="13"/>
  <c r="BG312" i="13"/>
  <c r="BF312" i="13"/>
  <c r="T312" i="13"/>
  <c r="T311" i="13"/>
  <c r="R312" i="13"/>
  <c r="R311" i="13" s="1"/>
  <c r="P312" i="13"/>
  <c r="P311" i="13" s="1"/>
  <c r="BI309" i="13"/>
  <c r="BH309" i="13"/>
  <c r="BG309" i="13"/>
  <c r="BF309" i="13"/>
  <c r="T309" i="13"/>
  <c r="R309" i="13"/>
  <c r="P309" i="13"/>
  <c r="BI305" i="13"/>
  <c r="BH305" i="13"/>
  <c r="BG305" i="13"/>
  <c r="BF305" i="13"/>
  <c r="T305" i="13"/>
  <c r="R305" i="13"/>
  <c r="P305" i="13"/>
  <c r="BI304" i="13"/>
  <c r="BH304" i="13"/>
  <c r="BG304" i="13"/>
  <c r="BF304" i="13"/>
  <c r="T304" i="13"/>
  <c r="R304" i="13"/>
  <c r="P304" i="13"/>
  <c r="BI303" i="13"/>
  <c r="BH303" i="13"/>
  <c r="BG303" i="13"/>
  <c r="BF303" i="13"/>
  <c r="T303" i="13"/>
  <c r="R303" i="13"/>
  <c r="P303" i="13"/>
  <c r="BI300" i="13"/>
  <c r="BH300" i="13"/>
  <c r="BG300" i="13"/>
  <c r="BF300" i="13"/>
  <c r="T300" i="13"/>
  <c r="R300" i="13"/>
  <c r="P300" i="13"/>
  <c r="BI294" i="13"/>
  <c r="BH294" i="13"/>
  <c r="BG294" i="13"/>
  <c r="BF294" i="13"/>
  <c r="T294" i="13"/>
  <c r="R294" i="13"/>
  <c r="P294" i="13"/>
  <c r="BI290" i="13"/>
  <c r="BH290" i="13"/>
  <c r="BG290" i="13"/>
  <c r="BF290" i="13"/>
  <c r="T290" i="13"/>
  <c r="R290" i="13"/>
  <c r="P290" i="13"/>
  <c r="BI283" i="13"/>
  <c r="BH283" i="13"/>
  <c r="BG283" i="13"/>
  <c r="BF283" i="13"/>
  <c r="T283" i="13"/>
  <c r="R283" i="13"/>
  <c r="P283" i="13"/>
  <c r="BI276" i="13"/>
  <c r="BH276" i="13"/>
  <c r="BG276" i="13"/>
  <c r="BF276" i="13"/>
  <c r="T276" i="13"/>
  <c r="R276" i="13"/>
  <c r="P276" i="13"/>
  <c r="BI272" i="13"/>
  <c r="BH272" i="13"/>
  <c r="BG272" i="13"/>
  <c r="BF272" i="13"/>
  <c r="T272" i="13"/>
  <c r="R272" i="13"/>
  <c r="P272" i="13"/>
  <c r="BI269" i="13"/>
  <c r="BH269" i="13"/>
  <c r="BG269" i="13"/>
  <c r="BF269" i="13"/>
  <c r="T269" i="13"/>
  <c r="R269" i="13"/>
  <c r="P269" i="13"/>
  <c r="BI263" i="13"/>
  <c r="BH263" i="13"/>
  <c r="BG263" i="13"/>
  <c r="BF263" i="13"/>
  <c r="T263" i="13"/>
  <c r="R263" i="13"/>
  <c r="P263" i="13"/>
  <c r="BI257" i="13"/>
  <c r="BH257" i="13"/>
  <c r="BG257" i="13"/>
  <c r="BF257" i="13"/>
  <c r="T257" i="13"/>
  <c r="R257" i="13"/>
  <c r="P257" i="13"/>
  <c r="BI251" i="13"/>
  <c r="BH251" i="13"/>
  <c r="BG251" i="13"/>
  <c r="BF251" i="13"/>
  <c r="T251" i="13"/>
  <c r="R251" i="13"/>
  <c r="P251" i="13"/>
  <c r="BI248" i="13"/>
  <c r="BH248" i="13"/>
  <c r="BG248" i="13"/>
  <c r="BF248" i="13"/>
  <c r="T248" i="13"/>
  <c r="R248" i="13"/>
  <c r="P248" i="13"/>
  <c r="BI247" i="13"/>
  <c r="BH247" i="13"/>
  <c r="BG247" i="13"/>
  <c r="BF247" i="13"/>
  <c r="T247" i="13"/>
  <c r="R247" i="13"/>
  <c r="P247" i="13"/>
  <c r="BI243" i="13"/>
  <c r="BH243" i="13"/>
  <c r="BG243" i="13"/>
  <c r="BF243" i="13"/>
  <c r="T243" i="13"/>
  <c r="R243" i="13"/>
  <c r="P243" i="13"/>
  <c r="BI239" i="13"/>
  <c r="BH239" i="13"/>
  <c r="BG239" i="13"/>
  <c r="BF239" i="13"/>
  <c r="T239" i="13"/>
  <c r="R239" i="13"/>
  <c r="P239" i="13"/>
  <c r="BI238" i="13"/>
  <c r="BH238" i="13"/>
  <c r="BG238" i="13"/>
  <c r="BF238" i="13"/>
  <c r="T238" i="13"/>
  <c r="R238" i="13"/>
  <c r="P238" i="13"/>
  <c r="BI234" i="13"/>
  <c r="BH234" i="13"/>
  <c r="BG234" i="13"/>
  <c r="BF234" i="13"/>
  <c r="T234" i="13"/>
  <c r="R234" i="13"/>
  <c r="P234" i="13"/>
  <c r="BI231" i="13"/>
  <c r="BH231" i="13"/>
  <c r="BG231" i="13"/>
  <c r="BF231" i="13"/>
  <c r="T231" i="13"/>
  <c r="R231" i="13"/>
  <c r="P231" i="13"/>
  <c r="BI230" i="13"/>
  <c r="BH230" i="13"/>
  <c r="BG230" i="13"/>
  <c r="BF230" i="13"/>
  <c r="T230" i="13"/>
  <c r="R230" i="13"/>
  <c r="P230" i="13"/>
  <c r="BI229" i="13"/>
  <c r="BH229" i="13"/>
  <c r="BG229" i="13"/>
  <c r="BF229" i="13"/>
  <c r="T229" i="13"/>
  <c r="R229" i="13"/>
  <c r="P229" i="13"/>
  <c r="BI214" i="13"/>
  <c r="BH214" i="13"/>
  <c r="BG214" i="13"/>
  <c r="BF214" i="13"/>
  <c r="T214" i="13"/>
  <c r="R214" i="13"/>
  <c r="P214" i="13"/>
  <c r="BI213" i="13"/>
  <c r="BH213" i="13"/>
  <c r="BG213" i="13"/>
  <c r="BF213" i="13"/>
  <c r="T213" i="13"/>
  <c r="R213" i="13"/>
  <c r="P213" i="13"/>
  <c r="BI200" i="13"/>
  <c r="BH200" i="13"/>
  <c r="BG200" i="13"/>
  <c r="BF200" i="13"/>
  <c r="T200" i="13"/>
  <c r="R200" i="13"/>
  <c r="P200" i="13"/>
  <c r="BI196" i="13"/>
  <c r="BH196" i="13"/>
  <c r="BG196" i="13"/>
  <c r="BF196" i="13"/>
  <c r="T196" i="13"/>
  <c r="R196" i="13"/>
  <c r="P196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4" i="13"/>
  <c r="BH174" i="13"/>
  <c r="BG174" i="13"/>
  <c r="BF174" i="13"/>
  <c r="T174" i="13"/>
  <c r="R174" i="13"/>
  <c r="P174" i="13"/>
  <c r="BI160" i="13"/>
  <c r="BH160" i="13"/>
  <c r="BG160" i="13"/>
  <c r="BF160" i="13"/>
  <c r="T160" i="13"/>
  <c r="R160" i="13"/>
  <c r="P160" i="13"/>
  <c r="BI145" i="13"/>
  <c r="BH145" i="13"/>
  <c r="BG145" i="13"/>
  <c r="BF145" i="13"/>
  <c r="T145" i="13"/>
  <c r="R145" i="13"/>
  <c r="P145" i="13"/>
  <c r="BI131" i="13"/>
  <c r="BH131" i="13"/>
  <c r="BG131" i="13"/>
  <c r="BF131" i="13"/>
  <c r="T131" i="13"/>
  <c r="R131" i="13"/>
  <c r="P131" i="13"/>
  <c r="BI126" i="13"/>
  <c r="BH126" i="13"/>
  <c r="BG126" i="13"/>
  <c r="BF126" i="13"/>
  <c r="T126" i="13"/>
  <c r="R126" i="13"/>
  <c r="P126" i="13"/>
  <c r="BI121" i="13"/>
  <c r="BH121" i="13"/>
  <c r="BG121" i="13"/>
  <c r="BF121" i="13"/>
  <c r="T121" i="13"/>
  <c r="R121" i="13"/>
  <c r="P121" i="13"/>
  <c r="BI115" i="13"/>
  <c r="BH115" i="13"/>
  <c r="BG115" i="13"/>
  <c r="BF115" i="13"/>
  <c r="T115" i="13"/>
  <c r="R115" i="13"/>
  <c r="P115" i="13"/>
  <c r="BI110" i="13"/>
  <c r="BH110" i="13"/>
  <c r="BG110" i="13"/>
  <c r="BF110" i="13"/>
  <c r="T110" i="13"/>
  <c r="R110" i="13"/>
  <c r="P110" i="13"/>
  <c r="BI95" i="13"/>
  <c r="BH95" i="13"/>
  <c r="BG95" i="13"/>
  <c r="BF95" i="13"/>
  <c r="T95" i="13"/>
  <c r="T94" i="13" s="1"/>
  <c r="R95" i="13"/>
  <c r="R94" i="13" s="1"/>
  <c r="P95" i="13"/>
  <c r="P94" i="13" s="1"/>
  <c r="J88" i="13"/>
  <c r="F88" i="13"/>
  <c r="F86" i="13"/>
  <c r="E84" i="13"/>
  <c r="J58" i="13"/>
  <c r="F58" i="13"/>
  <c r="F56" i="13"/>
  <c r="E54" i="13"/>
  <c r="J26" i="13"/>
  <c r="E26" i="13"/>
  <c r="J89" i="13" s="1"/>
  <c r="J25" i="13"/>
  <c r="J20" i="13"/>
  <c r="E20" i="13"/>
  <c r="F59" i="13" s="1"/>
  <c r="J19" i="13"/>
  <c r="J14" i="13"/>
  <c r="J86" i="13"/>
  <c r="E7" i="13"/>
  <c r="E80" i="13"/>
  <c r="J39" i="12"/>
  <c r="J38" i="12"/>
  <c r="AY69" i="1" s="1"/>
  <c r="J37" i="12"/>
  <c r="AX69" i="1"/>
  <c r="BI274" i="12"/>
  <c r="BH274" i="12"/>
  <c r="BG274" i="12"/>
  <c r="BF274" i="12"/>
  <c r="T274" i="12"/>
  <c r="T273" i="12" s="1"/>
  <c r="T272" i="12" s="1"/>
  <c r="R274" i="12"/>
  <c r="R273" i="12" s="1"/>
  <c r="R272" i="12" s="1"/>
  <c r="P274" i="12"/>
  <c r="P273" i="12"/>
  <c r="P272" i="12"/>
  <c r="BI270" i="12"/>
  <c r="BH270" i="12"/>
  <c r="BG270" i="12"/>
  <c r="BF270" i="12"/>
  <c r="T270" i="12"/>
  <c r="T269" i="12"/>
  <c r="R270" i="12"/>
  <c r="R269" i="12" s="1"/>
  <c r="P270" i="12"/>
  <c r="P269" i="12" s="1"/>
  <c r="BI265" i="12"/>
  <c r="BH265" i="12"/>
  <c r="BG265" i="12"/>
  <c r="BF265" i="12"/>
  <c r="T265" i="12"/>
  <c r="R265" i="12"/>
  <c r="P265" i="12"/>
  <c r="BI261" i="12"/>
  <c r="BH261" i="12"/>
  <c r="BG261" i="12"/>
  <c r="BF261" i="12"/>
  <c r="T261" i="12"/>
  <c r="R261" i="12"/>
  <c r="P261" i="12"/>
  <c r="BI257" i="12"/>
  <c r="BH257" i="12"/>
  <c r="BG257" i="12"/>
  <c r="BF257" i="12"/>
  <c r="T257" i="12"/>
  <c r="R257" i="12"/>
  <c r="P257" i="12"/>
  <c r="BI253" i="12"/>
  <c r="BH253" i="12"/>
  <c r="BG253" i="12"/>
  <c r="BF253" i="12"/>
  <c r="T253" i="12"/>
  <c r="R253" i="12"/>
  <c r="P253" i="12"/>
  <c r="BI246" i="12"/>
  <c r="BH246" i="12"/>
  <c r="BG246" i="12"/>
  <c r="BF246" i="12"/>
  <c r="T246" i="12"/>
  <c r="R246" i="12"/>
  <c r="P246" i="12"/>
  <c r="BI240" i="12"/>
  <c r="BH240" i="12"/>
  <c r="BG240" i="12"/>
  <c r="BF240" i="12"/>
  <c r="T240" i="12"/>
  <c r="R240" i="12"/>
  <c r="P240" i="12"/>
  <c r="BI239" i="12"/>
  <c r="BH239" i="12"/>
  <c r="BG239" i="12"/>
  <c r="BF239" i="12"/>
  <c r="T239" i="12"/>
  <c r="R239" i="12"/>
  <c r="P239" i="12"/>
  <c r="BI238" i="12"/>
  <c r="BH238" i="12"/>
  <c r="BG238" i="12"/>
  <c r="BF238" i="12"/>
  <c r="T238" i="12"/>
  <c r="R238" i="12"/>
  <c r="P238" i="12"/>
  <c r="BI234" i="12"/>
  <c r="BH234" i="12"/>
  <c r="BG234" i="12"/>
  <c r="BF234" i="12"/>
  <c r="T234" i="12"/>
  <c r="R234" i="12"/>
  <c r="P234" i="12"/>
  <c r="BI233" i="12"/>
  <c r="BH233" i="12"/>
  <c r="BG233" i="12"/>
  <c r="BF233" i="12"/>
  <c r="T233" i="12"/>
  <c r="R233" i="12"/>
  <c r="P233" i="12"/>
  <c r="BI229" i="12"/>
  <c r="BH229" i="12"/>
  <c r="BG229" i="12"/>
  <c r="BF229" i="12"/>
  <c r="T229" i="12"/>
  <c r="R229" i="12"/>
  <c r="P229" i="12"/>
  <c r="BI228" i="12"/>
  <c r="BH228" i="12"/>
  <c r="BG228" i="12"/>
  <c r="BF228" i="12"/>
  <c r="T228" i="12"/>
  <c r="R228" i="12"/>
  <c r="P228" i="12"/>
  <c r="BI224" i="12"/>
  <c r="BH224" i="12"/>
  <c r="BG224" i="12"/>
  <c r="BF224" i="12"/>
  <c r="T224" i="12"/>
  <c r="R224" i="12"/>
  <c r="P224" i="12"/>
  <c r="BI218" i="12"/>
  <c r="BH218" i="12"/>
  <c r="BG218" i="12"/>
  <c r="BF218" i="12"/>
  <c r="T218" i="12"/>
  <c r="R218" i="12"/>
  <c r="P218" i="12"/>
  <c r="BI212" i="12"/>
  <c r="BH212" i="12"/>
  <c r="BG212" i="12"/>
  <c r="BF212" i="12"/>
  <c r="T212" i="12"/>
  <c r="R212" i="12"/>
  <c r="P212" i="12"/>
  <c r="BI211" i="12"/>
  <c r="BH211" i="12"/>
  <c r="BG211" i="12"/>
  <c r="BF211" i="12"/>
  <c r="T211" i="12"/>
  <c r="R211" i="12"/>
  <c r="P211" i="12"/>
  <c r="BI210" i="12"/>
  <c r="BH210" i="12"/>
  <c r="BG210" i="12"/>
  <c r="BF210" i="12"/>
  <c r="T210" i="12"/>
  <c r="R210" i="12"/>
  <c r="P210" i="12"/>
  <c r="BI206" i="12"/>
  <c r="BH206" i="12"/>
  <c r="BG206" i="12"/>
  <c r="BF206" i="12"/>
  <c r="T206" i="12"/>
  <c r="R206" i="12"/>
  <c r="P206" i="12"/>
  <c r="BI205" i="12"/>
  <c r="BH205" i="12"/>
  <c r="BG205" i="12"/>
  <c r="BF205" i="12"/>
  <c r="T205" i="12"/>
  <c r="R205" i="12"/>
  <c r="P205" i="12"/>
  <c r="BI204" i="12"/>
  <c r="BH204" i="12"/>
  <c r="BG204" i="12"/>
  <c r="BF204" i="12"/>
  <c r="T204" i="12"/>
  <c r="R204" i="12"/>
  <c r="P204" i="12"/>
  <c r="BI200" i="12"/>
  <c r="BH200" i="12"/>
  <c r="BG200" i="12"/>
  <c r="BF200" i="12"/>
  <c r="T200" i="12"/>
  <c r="R200" i="12"/>
  <c r="P200" i="12"/>
  <c r="BI199" i="12"/>
  <c r="BH199" i="12"/>
  <c r="BG199" i="12"/>
  <c r="BF199" i="12"/>
  <c r="T199" i="12"/>
  <c r="R199" i="12"/>
  <c r="P199" i="12"/>
  <c r="BI195" i="12"/>
  <c r="BH195" i="12"/>
  <c r="BG195" i="12"/>
  <c r="BF195" i="12"/>
  <c r="T195" i="12"/>
  <c r="R195" i="12"/>
  <c r="P195" i="12"/>
  <c r="BI193" i="12"/>
  <c r="BH193" i="12"/>
  <c r="BG193" i="12"/>
  <c r="BF193" i="12"/>
  <c r="T193" i="12"/>
  <c r="R193" i="12"/>
  <c r="P193" i="12"/>
  <c r="BI187" i="12"/>
  <c r="BH187" i="12"/>
  <c r="BG187" i="12"/>
  <c r="BF187" i="12"/>
  <c r="T187" i="12"/>
  <c r="R187" i="12"/>
  <c r="P187" i="12"/>
  <c r="BI182" i="12"/>
  <c r="BH182" i="12"/>
  <c r="BG182" i="12"/>
  <c r="BF182" i="12"/>
  <c r="T182" i="12"/>
  <c r="T181" i="12" s="1"/>
  <c r="R182" i="12"/>
  <c r="R181" i="12" s="1"/>
  <c r="P182" i="12"/>
  <c r="P181" i="12" s="1"/>
  <c r="BI174" i="12"/>
  <c r="BH174" i="12"/>
  <c r="BG174" i="12"/>
  <c r="BF174" i="12"/>
  <c r="T174" i="12"/>
  <c r="T173" i="12" s="1"/>
  <c r="R174" i="12"/>
  <c r="R173" i="12" s="1"/>
  <c r="P174" i="12"/>
  <c r="P173" i="12" s="1"/>
  <c r="BI170" i="12"/>
  <c r="BH170" i="12"/>
  <c r="BG170" i="12"/>
  <c r="BF170" i="12"/>
  <c r="T170" i="12"/>
  <c r="R170" i="12"/>
  <c r="P170" i="12"/>
  <c r="BI166" i="12"/>
  <c r="BH166" i="12"/>
  <c r="BG166" i="12"/>
  <c r="BF166" i="12"/>
  <c r="T166" i="12"/>
  <c r="R166" i="12"/>
  <c r="P166" i="12"/>
  <c r="BI162" i="12"/>
  <c r="BH162" i="12"/>
  <c r="BG162" i="12"/>
  <c r="BF162" i="12"/>
  <c r="T162" i="12"/>
  <c r="R162" i="12"/>
  <c r="P162" i="12"/>
  <c r="BI159" i="12"/>
  <c r="BH159" i="12"/>
  <c r="BG159" i="12"/>
  <c r="BF159" i="12"/>
  <c r="T159" i="12"/>
  <c r="R159" i="12"/>
  <c r="P159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6" i="12"/>
  <c r="BH146" i="12"/>
  <c r="BG146" i="12"/>
  <c r="BF146" i="12"/>
  <c r="T146" i="12"/>
  <c r="R146" i="12"/>
  <c r="P146" i="12"/>
  <c r="BI138" i="12"/>
  <c r="BH138" i="12"/>
  <c r="BG138" i="12"/>
  <c r="BF138" i="12"/>
  <c r="T138" i="12"/>
  <c r="R138" i="12"/>
  <c r="P138" i="12"/>
  <c r="BI134" i="12"/>
  <c r="BH134" i="12"/>
  <c r="BG134" i="12"/>
  <c r="BF134" i="12"/>
  <c r="T134" i="12"/>
  <c r="R134" i="12"/>
  <c r="P134" i="12"/>
  <c r="BI129" i="12"/>
  <c r="BH129" i="12"/>
  <c r="BG129" i="12"/>
  <c r="BF129" i="12"/>
  <c r="T129" i="12"/>
  <c r="R129" i="12"/>
  <c r="P129" i="12"/>
  <c r="BI124" i="12"/>
  <c r="BH124" i="12"/>
  <c r="BG124" i="12"/>
  <c r="BF124" i="12"/>
  <c r="T124" i="12"/>
  <c r="R124" i="12"/>
  <c r="P124" i="12"/>
  <c r="BI122" i="12"/>
  <c r="BH122" i="12"/>
  <c r="BG122" i="12"/>
  <c r="BF122" i="12"/>
  <c r="T122" i="12"/>
  <c r="R122" i="12"/>
  <c r="P122" i="12"/>
  <c r="BI115" i="12"/>
  <c r="BH115" i="12"/>
  <c r="BG115" i="12"/>
  <c r="BF115" i="12"/>
  <c r="T115" i="12"/>
  <c r="R115" i="12"/>
  <c r="P115" i="12"/>
  <c r="BI109" i="12"/>
  <c r="BH109" i="12"/>
  <c r="BG109" i="12"/>
  <c r="BF109" i="12"/>
  <c r="T109" i="12"/>
  <c r="R109" i="12"/>
  <c r="P109" i="12"/>
  <c r="BI102" i="12"/>
  <c r="BH102" i="12"/>
  <c r="BG102" i="12"/>
  <c r="BF102" i="12"/>
  <c r="T102" i="12"/>
  <c r="R102" i="12"/>
  <c r="P102" i="12"/>
  <c r="BI98" i="12"/>
  <c r="BH98" i="12"/>
  <c r="BG98" i="12"/>
  <c r="BF98" i="12"/>
  <c r="T98" i="12"/>
  <c r="R98" i="12"/>
  <c r="P98" i="12"/>
  <c r="J91" i="12"/>
  <c r="F91" i="12"/>
  <c r="F89" i="12"/>
  <c r="E87" i="12"/>
  <c r="J58" i="12"/>
  <c r="F58" i="12"/>
  <c r="F56" i="12"/>
  <c r="E54" i="12"/>
  <c r="J26" i="12"/>
  <c r="E26" i="12"/>
  <c r="J59" i="12" s="1"/>
  <c r="J25" i="12"/>
  <c r="J20" i="12"/>
  <c r="E20" i="12"/>
  <c r="F59" i="12"/>
  <c r="J19" i="12"/>
  <c r="J14" i="12"/>
  <c r="J56" i="12" s="1"/>
  <c r="E7" i="12"/>
  <c r="E83" i="12" s="1"/>
  <c r="J37" i="11"/>
  <c r="J36" i="11"/>
  <c r="AY67" i="1"/>
  <c r="J35" i="11"/>
  <c r="AX67" i="1"/>
  <c r="BI241" i="11"/>
  <c r="BH241" i="11"/>
  <c r="BG241" i="11"/>
  <c r="BF241" i="11"/>
  <c r="T241" i="11"/>
  <c r="T240" i="11" s="1"/>
  <c r="R241" i="11"/>
  <c r="R240" i="11" s="1"/>
  <c r="P241" i="11"/>
  <c r="P240" i="11"/>
  <c r="BI233" i="11"/>
  <c r="BH233" i="11"/>
  <c r="BG233" i="11"/>
  <c r="BF233" i="11"/>
  <c r="T233" i="11"/>
  <c r="R233" i="11"/>
  <c r="P233" i="11"/>
  <c r="BI227" i="11"/>
  <c r="BH227" i="11"/>
  <c r="BG227" i="11"/>
  <c r="BF227" i="11"/>
  <c r="T227" i="11"/>
  <c r="R227" i="11"/>
  <c r="P227" i="11"/>
  <c r="BI225" i="11"/>
  <c r="BH225" i="11"/>
  <c r="BG225" i="11"/>
  <c r="BF225" i="11"/>
  <c r="T225" i="11"/>
  <c r="R225" i="11"/>
  <c r="P225" i="11"/>
  <c r="BI216" i="11"/>
  <c r="BH216" i="11"/>
  <c r="BG216" i="11"/>
  <c r="BF216" i="11"/>
  <c r="T216" i="11"/>
  <c r="R216" i="11"/>
  <c r="P216" i="11"/>
  <c r="BI214" i="11"/>
  <c r="BH214" i="11"/>
  <c r="BG214" i="11"/>
  <c r="BF214" i="11"/>
  <c r="T214" i="11"/>
  <c r="R214" i="11"/>
  <c r="P214" i="11"/>
  <c r="BI207" i="11"/>
  <c r="BH207" i="11"/>
  <c r="BG207" i="11"/>
  <c r="BF207" i="11"/>
  <c r="T207" i="11"/>
  <c r="R207" i="11"/>
  <c r="P207" i="11"/>
  <c r="BI200" i="11"/>
  <c r="BH200" i="11"/>
  <c r="BG200" i="11"/>
  <c r="BF200" i="11"/>
  <c r="T200" i="11"/>
  <c r="R200" i="11"/>
  <c r="P200" i="11"/>
  <c r="BI194" i="11"/>
  <c r="BH194" i="11"/>
  <c r="BG194" i="11"/>
  <c r="BF194" i="11"/>
  <c r="T194" i="11"/>
  <c r="R194" i="11"/>
  <c r="P194" i="11"/>
  <c r="BI192" i="11"/>
  <c r="BH192" i="11"/>
  <c r="BG192" i="11"/>
  <c r="BF192" i="11"/>
  <c r="T192" i="11"/>
  <c r="R192" i="11"/>
  <c r="P192" i="11"/>
  <c r="BI184" i="11"/>
  <c r="BH184" i="11"/>
  <c r="BG184" i="11"/>
  <c r="BF184" i="11"/>
  <c r="T184" i="11"/>
  <c r="R184" i="11"/>
  <c r="P184" i="11"/>
  <c r="BI179" i="11"/>
  <c r="BH179" i="11"/>
  <c r="BG179" i="11"/>
  <c r="BF179" i="11"/>
  <c r="T179" i="11"/>
  <c r="R179" i="11"/>
  <c r="P179" i="11"/>
  <c r="BI170" i="11"/>
  <c r="BH170" i="11"/>
  <c r="BG170" i="11"/>
  <c r="BF170" i="11"/>
  <c r="T170" i="11"/>
  <c r="R170" i="11"/>
  <c r="P170" i="11"/>
  <c r="BI162" i="11"/>
  <c r="BH162" i="11"/>
  <c r="BG162" i="11"/>
  <c r="BF162" i="11"/>
  <c r="T162" i="11"/>
  <c r="R162" i="11"/>
  <c r="P162" i="11"/>
  <c r="BI154" i="11"/>
  <c r="BH154" i="11"/>
  <c r="BG154" i="11"/>
  <c r="BF154" i="11"/>
  <c r="T154" i="11"/>
  <c r="R154" i="11"/>
  <c r="P154" i="11"/>
  <c r="BI146" i="11"/>
  <c r="BH146" i="11"/>
  <c r="BG146" i="11"/>
  <c r="BF146" i="11"/>
  <c r="T146" i="11"/>
  <c r="R146" i="11"/>
  <c r="P146" i="11"/>
  <c r="BI141" i="11"/>
  <c r="BH141" i="11"/>
  <c r="BG141" i="11"/>
  <c r="BF141" i="11"/>
  <c r="T141" i="11"/>
  <c r="R141" i="11"/>
  <c r="P141" i="11"/>
  <c r="BI131" i="11"/>
  <c r="BH131" i="11"/>
  <c r="BG131" i="11"/>
  <c r="BF131" i="11"/>
  <c r="T131" i="11"/>
  <c r="R131" i="11"/>
  <c r="P131" i="11"/>
  <c r="BI123" i="11"/>
  <c r="BH123" i="11"/>
  <c r="BG123" i="11"/>
  <c r="BF123" i="11"/>
  <c r="T123" i="11"/>
  <c r="R123" i="11"/>
  <c r="P123" i="11"/>
  <c r="BI118" i="11"/>
  <c r="BH118" i="11"/>
  <c r="BG118" i="11"/>
  <c r="BF118" i="11"/>
  <c r="T118" i="11"/>
  <c r="R118" i="11"/>
  <c r="P118" i="11"/>
  <c r="BI108" i="11"/>
  <c r="BH108" i="11"/>
  <c r="BG108" i="11"/>
  <c r="BF108" i="11"/>
  <c r="T108" i="11"/>
  <c r="R108" i="11"/>
  <c r="P108" i="11"/>
  <c r="BI103" i="11"/>
  <c r="BH103" i="11"/>
  <c r="BG103" i="11"/>
  <c r="BF103" i="11"/>
  <c r="T103" i="11"/>
  <c r="R103" i="11"/>
  <c r="P103" i="11"/>
  <c r="BI98" i="11"/>
  <c r="BH98" i="11"/>
  <c r="BG98" i="11"/>
  <c r="BF98" i="11"/>
  <c r="T98" i="11"/>
  <c r="R98" i="11"/>
  <c r="P98" i="11"/>
  <c r="BI87" i="11"/>
  <c r="BH87" i="11"/>
  <c r="BG87" i="11"/>
  <c r="BF87" i="11"/>
  <c r="T87" i="11"/>
  <c r="R87" i="11"/>
  <c r="P87" i="11"/>
  <c r="J80" i="11"/>
  <c r="F80" i="11"/>
  <c r="F78" i="11"/>
  <c r="E76" i="11"/>
  <c r="J54" i="11"/>
  <c r="F54" i="11"/>
  <c r="F52" i="11"/>
  <c r="E50" i="11"/>
  <c r="J24" i="11"/>
  <c r="E24" i="11"/>
  <c r="J55" i="11" s="1"/>
  <c r="J23" i="11"/>
  <c r="J18" i="11"/>
  <c r="E18" i="11"/>
  <c r="F55" i="11" s="1"/>
  <c r="J17" i="11"/>
  <c r="J12" i="11"/>
  <c r="J52" i="11" s="1"/>
  <c r="E7" i="11"/>
  <c r="E48" i="11" s="1"/>
  <c r="J39" i="10"/>
  <c r="J38" i="10"/>
  <c r="AY66" i="1" s="1"/>
  <c r="J37" i="10"/>
  <c r="AX66" i="1"/>
  <c r="BI113" i="10"/>
  <c r="BH113" i="10"/>
  <c r="BG113" i="10"/>
  <c r="BF113" i="10"/>
  <c r="T113" i="10"/>
  <c r="R113" i="10"/>
  <c r="P113" i="10"/>
  <c r="BI111" i="10"/>
  <c r="BH111" i="10"/>
  <c r="BG111" i="10"/>
  <c r="BF111" i="10"/>
  <c r="T111" i="10"/>
  <c r="R111" i="10"/>
  <c r="P111" i="10"/>
  <c r="BI109" i="10"/>
  <c r="BH109" i="10"/>
  <c r="BG109" i="10"/>
  <c r="BF109" i="10"/>
  <c r="T109" i="10"/>
  <c r="R109" i="10"/>
  <c r="P109" i="10"/>
  <c r="BI108" i="10"/>
  <c r="BH108" i="10"/>
  <c r="BG108" i="10"/>
  <c r="BF108" i="10"/>
  <c r="T108" i="10"/>
  <c r="R108" i="10"/>
  <c r="P108" i="10"/>
  <c r="BI107" i="10"/>
  <c r="BH107" i="10"/>
  <c r="BG107" i="10"/>
  <c r="BF107" i="10"/>
  <c r="T107" i="10"/>
  <c r="R107" i="10"/>
  <c r="P107" i="10"/>
  <c r="BI106" i="10"/>
  <c r="BH106" i="10"/>
  <c r="BG106" i="10"/>
  <c r="BF106" i="10"/>
  <c r="T106" i="10"/>
  <c r="R106" i="10"/>
  <c r="P106" i="10"/>
  <c r="BI105" i="10"/>
  <c r="BH105" i="10"/>
  <c r="BG105" i="10"/>
  <c r="BF105" i="10"/>
  <c r="T105" i="10"/>
  <c r="R105" i="10"/>
  <c r="P105" i="10"/>
  <c r="BI104" i="10"/>
  <c r="BH104" i="10"/>
  <c r="BG104" i="10"/>
  <c r="BF104" i="10"/>
  <c r="T104" i="10"/>
  <c r="R104" i="10"/>
  <c r="P104" i="10"/>
  <c r="BI100" i="10"/>
  <c r="BH100" i="10"/>
  <c r="BG100" i="10"/>
  <c r="BF100" i="10"/>
  <c r="T100" i="10"/>
  <c r="R100" i="10"/>
  <c r="P100" i="10"/>
  <c r="BI97" i="10"/>
  <c r="BH97" i="10"/>
  <c r="BG97" i="10"/>
  <c r="BF97" i="10"/>
  <c r="T97" i="10"/>
  <c r="R97" i="10"/>
  <c r="P97" i="10"/>
  <c r="BI96" i="10"/>
  <c r="BH96" i="10"/>
  <c r="BG96" i="10"/>
  <c r="BF96" i="10"/>
  <c r="T96" i="10"/>
  <c r="R96" i="10"/>
  <c r="P96" i="10"/>
  <c r="BI95" i="10"/>
  <c r="BH95" i="10"/>
  <c r="BG95" i="10"/>
  <c r="BF95" i="10"/>
  <c r="T95" i="10"/>
  <c r="R95" i="10"/>
  <c r="P95" i="10"/>
  <c r="BI94" i="10"/>
  <c r="BH94" i="10"/>
  <c r="BG94" i="10"/>
  <c r="BF94" i="10"/>
  <c r="T94" i="10"/>
  <c r="R94" i="10"/>
  <c r="P94" i="10"/>
  <c r="BI93" i="10"/>
  <c r="BH93" i="10"/>
  <c r="BG93" i="10"/>
  <c r="BF93" i="10"/>
  <c r="T93" i="10"/>
  <c r="R93" i="10"/>
  <c r="P93" i="10"/>
  <c r="BI91" i="10"/>
  <c r="BH91" i="10"/>
  <c r="BG91" i="10"/>
  <c r="BF91" i="10"/>
  <c r="T91" i="10"/>
  <c r="R91" i="10"/>
  <c r="P91" i="10"/>
  <c r="J84" i="10"/>
  <c r="F84" i="10"/>
  <c r="F82" i="10"/>
  <c r="E80" i="10"/>
  <c r="J58" i="10"/>
  <c r="F58" i="10"/>
  <c r="F56" i="10"/>
  <c r="E54" i="10"/>
  <c r="J26" i="10"/>
  <c r="E26" i="10"/>
  <c r="J85" i="10"/>
  <c r="J25" i="10"/>
  <c r="J20" i="10"/>
  <c r="E20" i="10"/>
  <c r="F59" i="10"/>
  <c r="J19" i="10"/>
  <c r="J14" i="10"/>
  <c r="J82" i="10" s="1"/>
  <c r="E7" i="10"/>
  <c r="E50" i="10" s="1"/>
  <c r="J39" i="9"/>
  <c r="J38" i="9"/>
  <c r="AY65" i="1"/>
  <c r="J37" i="9"/>
  <c r="AX65" i="1" s="1"/>
  <c r="BI378" i="9"/>
  <c r="BH378" i="9"/>
  <c r="BG378" i="9"/>
  <c r="BF378" i="9"/>
  <c r="T378" i="9"/>
  <c r="R378" i="9"/>
  <c r="P378" i="9"/>
  <c r="BI377" i="9"/>
  <c r="BH377" i="9"/>
  <c r="BG377" i="9"/>
  <c r="BF377" i="9"/>
  <c r="T377" i="9"/>
  <c r="R377" i="9"/>
  <c r="P377" i="9"/>
  <c r="BI376" i="9"/>
  <c r="BH376" i="9"/>
  <c r="BG376" i="9"/>
  <c r="BF376" i="9"/>
  <c r="T376" i="9"/>
  <c r="R376" i="9"/>
  <c r="P376" i="9"/>
  <c r="BI369" i="9"/>
  <c r="BH369" i="9"/>
  <c r="BG369" i="9"/>
  <c r="BF369" i="9"/>
  <c r="T369" i="9"/>
  <c r="R369" i="9"/>
  <c r="P369" i="9"/>
  <c r="BI367" i="9"/>
  <c r="BH367" i="9"/>
  <c r="BG367" i="9"/>
  <c r="BF367" i="9"/>
  <c r="T367" i="9"/>
  <c r="R367" i="9"/>
  <c r="P367" i="9"/>
  <c r="BI365" i="9"/>
  <c r="BH365" i="9"/>
  <c r="BG365" i="9"/>
  <c r="BF365" i="9"/>
  <c r="T365" i="9"/>
  <c r="R365" i="9"/>
  <c r="P365" i="9"/>
  <c r="BI363" i="9"/>
  <c r="BH363" i="9"/>
  <c r="BG363" i="9"/>
  <c r="BF363" i="9"/>
  <c r="T363" i="9"/>
  <c r="R363" i="9"/>
  <c r="P363" i="9"/>
  <c r="BI360" i="9"/>
  <c r="BH360" i="9"/>
  <c r="BG360" i="9"/>
  <c r="BF360" i="9"/>
  <c r="T360" i="9"/>
  <c r="R360" i="9"/>
  <c r="P360" i="9"/>
  <c r="BI359" i="9"/>
  <c r="BH359" i="9"/>
  <c r="BG359" i="9"/>
  <c r="BF359" i="9"/>
  <c r="T359" i="9"/>
  <c r="R359" i="9"/>
  <c r="P359" i="9"/>
  <c r="BI357" i="9"/>
  <c r="BH357" i="9"/>
  <c r="BG357" i="9"/>
  <c r="BF357" i="9"/>
  <c r="T357" i="9"/>
  <c r="R357" i="9"/>
  <c r="P357" i="9"/>
  <c r="BI350" i="9"/>
  <c r="BH350" i="9"/>
  <c r="BG350" i="9"/>
  <c r="BF350" i="9"/>
  <c r="T350" i="9"/>
  <c r="R350" i="9"/>
  <c r="P350" i="9"/>
  <c r="BI347" i="9"/>
  <c r="BH347" i="9"/>
  <c r="BG347" i="9"/>
  <c r="BF347" i="9"/>
  <c r="T347" i="9"/>
  <c r="R347" i="9"/>
  <c r="P347" i="9"/>
  <c r="BI346" i="9"/>
  <c r="BH346" i="9"/>
  <c r="BG346" i="9"/>
  <c r="BF346" i="9"/>
  <c r="T346" i="9"/>
  <c r="R346" i="9"/>
  <c r="P346" i="9"/>
  <c r="BI339" i="9"/>
  <c r="BH339" i="9"/>
  <c r="BG339" i="9"/>
  <c r="BF339" i="9"/>
  <c r="T339" i="9"/>
  <c r="R339" i="9"/>
  <c r="P339" i="9"/>
  <c r="BI334" i="9"/>
  <c r="BH334" i="9"/>
  <c r="BG334" i="9"/>
  <c r="BF334" i="9"/>
  <c r="T334" i="9"/>
  <c r="R334" i="9"/>
  <c r="P334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4" i="9"/>
  <c r="BH324" i="9"/>
  <c r="BG324" i="9"/>
  <c r="BF324" i="9"/>
  <c r="T324" i="9"/>
  <c r="R324" i="9"/>
  <c r="P324" i="9"/>
  <c r="BI323" i="9"/>
  <c r="BH323" i="9"/>
  <c r="BG323" i="9"/>
  <c r="BF323" i="9"/>
  <c r="T323" i="9"/>
  <c r="R323" i="9"/>
  <c r="P323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6" i="9"/>
  <c r="BH316" i="9"/>
  <c r="BG316" i="9"/>
  <c r="BF316" i="9"/>
  <c r="T316" i="9"/>
  <c r="R316" i="9"/>
  <c r="P316" i="9"/>
  <c r="BI314" i="9"/>
  <c r="BH314" i="9"/>
  <c r="BG314" i="9"/>
  <c r="BF314" i="9"/>
  <c r="T314" i="9"/>
  <c r="R314" i="9"/>
  <c r="P314" i="9"/>
  <c r="BI311" i="9"/>
  <c r="BH311" i="9"/>
  <c r="BG311" i="9"/>
  <c r="BF311" i="9"/>
  <c r="T311" i="9"/>
  <c r="R311" i="9"/>
  <c r="P311" i="9"/>
  <c r="BI308" i="9"/>
  <c r="BH308" i="9"/>
  <c r="BG308" i="9"/>
  <c r="BF308" i="9"/>
  <c r="T308" i="9"/>
  <c r="R308" i="9"/>
  <c r="P308" i="9"/>
  <c r="BI305" i="9"/>
  <c r="BH305" i="9"/>
  <c r="BG305" i="9"/>
  <c r="BF305" i="9"/>
  <c r="T305" i="9"/>
  <c r="R305" i="9"/>
  <c r="P305" i="9"/>
  <c r="BI302" i="9"/>
  <c r="BH302" i="9"/>
  <c r="BG302" i="9"/>
  <c r="BF302" i="9"/>
  <c r="T302" i="9"/>
  <c r="R302" i="9"/>
  <c r="P302" i="9"/>
  <c r="BI297" i="9"/>
  <c r="BH297" i="9"/>
  <c r="BG297" i="9"/>
  <c r="BF297" i="9"/>
  <c r="T297" i="9"/>
  <c r="R297" i="9"/>
  <c r="P297" i="9"/>
  <c r="BI293" i="9"/>
  <c r="BH293" i="9"/>
  <c r="BG293" i="9"/>
  <c r="BF293" i="9"/>
  <c r="T293" i="9"/>
  <c r="R293" i="9"/>
  <c r="P293" i="9"/>
  <c r="BI291" i="9"/>
  <c r="BH291" i="9"/>
  <c r="BG291" i="9"/>
  <c r="BF291" i="9"/>
  <c r="T291" i="9"/>
  <c r="R291" i="9"/>
  <c r="P291" i="9"/>
  <c r="BI288" i="9"/>
  <c r="BH288" i="9"/>
  <c r="BG288" i="9"/>
  <c r="BF288" i="9"/>
  <c r="T288" i="9"/>
  <c r="R288" i="9"/>
  <c r="P288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79" i="9"/>
  <c r="BH279" i="9"/>
  <c r="BG279" i="9"/>
  <c r="BF279" i="9"/>
  <c r="T279" i="9"/>
  <c r="R279" i="9"/>
  <c r="P279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2" i="9"/>
  <c r="BH272" i="9"/>
  <c r="BG272" i="9"/>
  <c r="BF272" i="9"/>
  <c r="T272" i="9"/>
  <c r="R272" i="9"/>
  <c r="P272" i="9"/>
  <c r="BI269" i="9"/>
  <c r="BH269" i="9"/>
  <c r="BG269" i="9"/>
  <c r="BF269" i="9"/>
  <c r="T269" i="9"/>
  <c r="R269" i="9"/>
  <c r="P269" i="9"/>
  <c r="BI267" i="9"/>
  <c r="BH267" i="9"/>
  <c r="BG267" i="9"/>
  <c r="BF267" i="9"/>
  <c r="T267" i="9"/>
  <c r="R267" i="9"/>
  <c r="P267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1" i="9"/>
  <c r="BH261" i="9"/>
  <c r="BG261" i="9"/>
  <c r="BF261" i="9"/>
  <c r="T261" i="9"/>
  <c r="R261" i="9"/>
  <c r="P261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5" i="9"/>
  <c r="BH245" i="9"/>
  <c r="BG245" i="9"/>
  <c r="BF245" i="9"/>
  <c r="T245" i="9"/>
  <c r="R245" i="9"/>
  <c r="P245" i="9"/>
  <c r="BI243" i="9"/>
  <c r="BH243" i="9"/>
  <c r="BG243" i="9"/>
  <c r="BF243" i="9"/>
  <c r="T243" i="9"/>
  <c r="R243" i="9"/>
  <c r="P243" i="9"/>
  <c r="BI241" i="9"/>
  <c r="BH241" i="9"/>
  <c r="BG241" i="9"/>
  <c r="BF241" i="9"/>
  <c r="T241" i="9"/>
  <c r="R241" i="9"/>
  <c r="P241" i="9"/>
  <c r="BI237" i="9"/>
  <c r="BH237" i="9"/>
  <c r="BG237" i="9"/>
  <c r="BF237" i="9"/>
  <c r="T237" i="9"/>
  <c r="R237" i="9"/>
  <c r="P237" i="9"/>
  <c r="BI233" i="9"/>
  <c r="BH233" i="9"/>
  <c r="BG233" i="9"/>
  <c r="BF233" i="9"/>
  <c r="T233" i="9"/>
  <c r="R233" i="9"/>
  <c r="P233" i="9"/>
  <c r="BI229" i="9"/>
  <c r="BH229" i="9"/>
  <c r="BG229" i="9"/>
  <c r="BF229" i="9"/>
  <c r="T229" i="9"/>
  <c r="R229" i="9"/>
  <c r="P229" i="9"/>
  <c r="BI225" i="9"/>
  <c r="BH225" i="9"/>
  <c r="BG225" i="9"/>
  <c r="BF225" i="9"/>
  <c r="T225" i="9"/>
  <c r="R225" i="9"/>
  <c r="P225" i="9"/>
  <c r="BI220" i="9"/>
  <c r="BH220" i="9"/>
  <c r="BG220" i="9"/>
  <c r="BF220" i="9"/>
  <c r="T220" i="9"/>
  <c r="R220" i="9"/>
  <c r="P220" i="9"/>
  <c r="BI215" i="9"/>
  <c r="BH215" i="9"/>
  <c r="BG215" i="9"/>
  <c r="BF215" i="9"/>
  <c r="T215" i="9"/>
  <c r="R215" i="9"/>
  <c r="P215" i="9"/>
  <c r="BI211" i="9"/>
  <c r="BH211" i="9"/>
  <c r="BG211" i="9"/>
  <c r="BF211" i="9"/>
  <c r="T211" i="9"/>
  <c r="R211" i="9"/>
  <c r="P211" i="9"/>
  <c r="BI208" i="9"/>
  <c r="BH208" i="9"/>
  <c r="BG208" i="9"/>
  <c r="BF208" i="9"/>
  <c r="T208" i="9"/>
  <c r="R208" i="9"/>
  <c r="P208" i="9"/>
  <c r="BI205" i="9"/>
  <c r="BH205" i="9"/>
  <c r="BG205" i="9"/>
  <c r="BF205" i="9"/>
  <c r="T205" i="9"/>
  <c r="R205" i="9"/>
  <c r="P205" i="9"/>
  <c r="BI202" i="9"/>
  <c r="BH202" i="9"/>
  <c r="BG202" i="9"/>
  <c r="BF202" i="9"/>
  <c r="T202" i="9"/>
  <c r="R202" i="9"/>
  <c r="P202" i="9"/>
  <c r="BI199" i="9"/>
  <c r="BH199" i="9"/>
  <c r="BG199" i="9"/>
  <c r="BF199" i="9"/>
  <c r="T199" i="9"/>
  <c r="R199" i="9"/>
  <c r="P199" i="9"/>
  <c r="BI195" i="9"/>
  <c r="BH195" i="9"/>
  <c r="BG195" i="9"/>
  <c r="BF195" i="9"/>
  <c r="T195" i="9"/>
  <c r="R195" i="9"/>
  <c r="P195" i="9"/>
  <c r="BI191" i="9"/>
  <c r="BH191" i="9"/>
  <c r="BG191" i="9"/>
  <c r="BF191" i="9"/>
  <c r="T191" i="9"/>
  <c r="R191" i="9"/>
  <c r="P191" i="9"/>
  <c r="BI187" i="9"/>
  <c r="BH187" i="9"/>
  <c r="BG187" i="9"/>
  <c r="BF187" i="9"/>
  <c r="T187" i="9"/>
  <c r="R187" i="9"/>
  <c r="P187" i="9"/>
  <c r="BI183" i="9"/>
  <c r="BH183" i="9"/>
  <c r="BG183" i="9"/>
  <c r="BF183" i="9"/>
  <c r="T183" i="9"/>
  <c r="R183" i="9"/>
  <c r="P183" i="9"/>
  <c r="BI179" i="9"/>
  <c r="BH179" i="9"/>
  <c r="BG179" i="9"/>
  <c r="BF179" i="9"/>
  <c r="T179" i="9"/>
  <c r="R179" i="9"/>
  <c r="P179" i="9"/>
  <c r="BI175" i="9"/>
  <c r="BH175" i="9"/>
  <c r="BG175" i="9"/>
  <c r="BF175" i="9"/>
  <c r="T175" i="9"/>
  <c r="R175" i="9"/>
  <c r="P175" i="9"/>
  <c r="BI171" i="9"/>
  <c r="BH171" i="9"/>
  <c r="BG171" i="9"/>
  <c r="BF171" i="9"/>
  <c r="T171" i="9"/>
  <c r="R171" i="9"/>
  <c r="P171" i="9"/>
  <c r="BI167" i="9"/>
  <c r="BH167" i="9"/>
  <c r="BG167" i="9"/>
  <c r="BF167" i="9"/>
  <c r="T167" i="9"/>
  <c r="R167" i="9"/>
  <c r="P167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48" i="9"/>
  <c r="BH148" i="9"/>
  <c r="BG148" i="9"/>
  <c r="BF148" i="9"/>
  <c r="T148" i="9"/>
  <c r="R148" i="9"/>
  <c r="P148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6" i="9"/>
  <c r="BH136" i="9"/>
  <c r="BG136" i="9"/>
  <c r="BF136" i="9"/>
  <c r="T136" i="9"/>
  <c r="R136" i="9"/>
  <c r="P136" i="9"/>
  <c r="BI132" i="9"/>
  <c r="BH132" i="9"/>
  <c r="BG132" i="9"/>
  <c r="BF132" i="9"/>
  <c r="T132" i="9"/>
  <c r="R132" i="9"/>
  <c r="P132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4" i="9"/>
  <c r="BH124" i="9"/>
  <c r="BG124" i="9"/>
  <c r="BF124" i="9"/>
  <c r="T124" i="9"/>
  <c r="R124" i="9"/>
  <c r="P124" i="9"/>
  <c r="BI118" i="9"/>
  <c r="BH118" i="9"/>
  <c r="BG118" i="9"/>
  <c r="BF118" i="9"/>
  <c r="T118" i="9"/>
  <c r="R118" i="9"/>
  <c r="P118" i="9"/>
  <c r="BI113" i="9"/>
  <c r="BH113" i="9"/>
  <c r="BG113" i="9"/>
  <c r="BF113" i="9"/>
  <c r="T113" i="9"/>
  <c r="R113" i="9"/>
  <c r="P113" i="9"/>
  <c r="BI111" i="9"/>
  <c r="BH111" i="9"/>
  <c r="BG111" i="9"/>
  <c r="BF111" i="9"/>
  <c r="T111" i="9"/>
  <c r="R111" i="9"/>
  <c r="P111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5" i="9"/>
  <c r="BH105" i="9"/>
  <c r="BG105" i="9"/>
  <c r="BF105" i="9"/>
  <c r="T105" i="9"/>
  <c r="R105" i="9"/>
  <c r="P105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J94" i="9"/>
  <c r="F94" i="9"/>
  <c r="F92" i="9"/>
  <c r="E90" i="9"/>
  <c r="J58" i="9"/>
  <c r="F58" i="9"/>
  <c r="F56" i="9"/>
  <c r="E54" i="9"/>
  <c r="J26" i="9"/>
  <c r="E26" i="9"/>
  <c r="J95" i="9" s="1"/>
  <c r="J25" i="9"/>
  <c r="J20" i="9"/>
  <c r="E20" i="9"/>
  <c r="F59" i="9" s="1"/>
  <c r="J19" i="9"/>
  <c r="J14" i="9"/>
  <c r="J92" i="9" s="1"/>
  <c r="E7" i="9"/>
  <c r="E50" i="9" s="1"/>
  <c r="J39" i="8"/>
  <c r="J38" i="8"/>
  <c r="AY63" i="1" s="1"/>
  <c r="J37" i="8"/>
  <c r="AX63" i="1" s="1"/>
  <c r="BI271" i="8"/>
  <c r="BH271" i="8"/>
  <c r="BG271" i="8"/>
  <c r="BF271" i="8"/>
  <c r="T271" i="8"/>
  <c r="T270" i="8" s="1"/>
  <c r="R271" i="8"/>
  <c r="R270" i="8" s="1"/>
  <c r="P271" i="8"/>
  <c r="P270" i="8" s="1"/>
  <c r="BI266" i="8"/>
  <c r="BH266" i="8"/>
  <c r="BG266" i="8"/>
  <c r="BF266" i="8"/>
  <c r="T266" i="8"/>
  <c r="R266" i="8"/>
  <c r="P266" i="8"/>
  <c r="BI262" i="8"/>
  <c r="BH262" i="8"/>
  <c r="BG262" i="8"/>
  <c r="BF262" i="8"/>
  <c r="T262" i="8"/>
  <c r="R262" i="8"/>
  <c r="P262" i="8"/>
  <c r="BI258" i="8"/>
  <c r="BH258" i="8"/>
  <c r="BG258" i="8"/>
  <c r="BF258" i="8"/>
  <c r="T258" i="8"/>
  <c r="R258" i="8"/>
  <c r="P258" i="8"/>
  <c r="BI254" i="8"/>
  <c r="BH254" i="8"/>
  <c r="BG254" i="8"/>
  <c r="BF254" i="8"/>
  <c r="T254" i="8"/>
  <c r="R254" i="8"/>
  <c r="P254" i="8"/>
  <c r="BI248" i="8"/>
  <c r="BH248" i="8"/>
  <c r="BG248" i="8"/>
  <c r="BF248" i="8"/>
  <c r="T248" i="8"/>
  <c r="R248" i="8"/>
  <c r="P248" i="8"/>
  <c r="BI246" i="8"/>
  <c r="BH246" i="8"/>
  <c r="BG246" i="8"/>
  <c r="BF246" i="8"/>
  <c r="T246" i="8"/>
  <c r="R246" i="8"/>
  <c r="P246" i="8"/>
  <c r="BI241" i="8"/>
  <c r="BH241" i="8"/>
  <c r="BG241" i="8"/>
  <c r="BF241" i="8"/>
  <c r="T241" i="8"/>
  <c r="R241" i="8"/>
  <c r="P241" i="8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9" i="8"/>
  <c r="BH229" i="8"/>
  <c r="BG229" i="8"/>
  <c r="BF229" i="8"/>
  <c r="T229" i="8"/>
  <c r="R229" i="8"/>
  <c r="P229" i="8"/>
  <c r="BI224" i="8"/>
  <c r="BH224" i="8"/>
  <c r="BG224" i="8"/>
  <c r="BF224" i="8"/>
  <c r="T224" i="8"/>
  <c r="R224" i="8"/>
  <c r="P224" i="8"/>
  <c r="BI219" i="8"/>
  <c r="BH219" i="8"/>
  <c r="BG219" i="8"/>
  <c r="BF219" i="8"/>
  <c r="T219" i="8"/>
  <c r="R219" i="8"/>
  <c r="P219" i="8"/>
  <c r="BI218" i="8"/>
  <c r="BH218" i="8"/>
  <c r="BG218" i="8"/>
  <c r="BF218" i="8"/>
  <c r="T218" i="8"/>
  <c r="R218" i="8"/>
  <c r="P218" i="8"/>
  <c r="BI213" i="8"/>
  <c r="BH213" i="8"/>
  <c r="BG213" i="8"/>
  <c r="BF213" i="8"/>
  <c r="T213" i="8"/>
  <c r="R213" i="8"/>
  <c r="P213" i="8"/>
  <c r="BI212" i="8"/>
  <c r="BH212" i="8"/>
  <c r="BG212" i="8"/>
  <c r="BF212" i="8"/>
  <c r="T212" i="8"/>
  <c r="R212" i="8"/>
  <c r="P212" i="8"/>
  <c r="BI207" i="8"/>
  <c r="BH207" i="8"/>
  <c r="BG207" i="8"/>
  <c r="BF207" i="8"/>
  <c r="T207" i="8"/>
  <c r="R207" i="8"/>
  <c r="P207" i="8"/>
  <c r="BI203" i="8"/>
  <c r="BH203" i="8"/>
  <c r="BG203" i="8"/>
  <c r="BF203" i="8"/>
  <c r="T203" i="8"/>
  <c r="R203" i="8"/>
  <c r="P203" i="8"/>
  <c r="BI199" i="8"/>
  <c r="BH199" i="8"/>
  <c r="BG199" i="8"/>
  <c r="BF199" i="8"/>
  <c r="T199" i="8"/>
  <c r="R199" i="8"/>
  <c r="P199" i="8"/>
  <c r="BI195" i="8"/>
  <c r="BH195" i="8"/>
  <c r="BG195" i="8"/>
  <c r="BF195" i="8"/>
  <c r="T195" i="8"/>
  <c r="R195" i="8"/>
  <c r="P195" i="8"/>
  <c r="BI191" i="8"/>
  <c r="BH191" i="8"/>
  <c r="BG191" i="8"/>
  <c r="BF191" i="8"/>
  <c r="T191" i="8"/>
  <c r="R191" i="8"/>
  <c r="P191" i="8"/>
  <c r="BI187" i="8"/>
  <c r="BH187" i="8"/>
  <c r="BG187" i="8"/>
  <c r="BF187" i="8"/>
  <c r="T187" i="8"/>
  <c r="R187" i="8"/>
  <c r="P187" i="8"/>
  <c r="BI183" i="8"/>
  <c r="BH183" i="8"/>
  <c r="BG183" i="8"/>
  <c r="BF183" i="8"/>
  <c r="T183" i="8"/>
  <c r="R183" i="8"/>
  <c r="P183" i="8"/>
  <c r="BI179" i="8"/>
  <c r="BH179" i="8"/>
  <c r="BG179" i="8"/>
  <c r="BF179" i="8"/>
  <c r="T179" i="8"/>
  <c r="R179" i="8"/>
  <c r="P179" i="8"/>
  <c r="BI175" i="8"/>
  <c r="BH175" i="8"/>
  <c r="BG175" i="8"/>
  <c r="BF175" i="8"/>
  <c r="T175" i="8"/>
  <c r="R175" i="8"/>
  <c r="P175" i="8"/>
  <c r="BI171" i="8"/>
  <c r="BH171" i="8"/>
  <c r="BG171" i="8"/>
  <c r="BF171" i="8"/>
  <c r="T171" i="8"/>
  <c r="R171" i="8"/>
  <c r="P171" i="8"/>
  <c r="BI167" i="8"/>
  <c r="BH167" i="8"/>
  <c r="BG167" i="8"/>
  <c r="BF167" i="8"/>
  <c r="T167" i="8"/>
  <c r="R167" i="8"/>
  <c r="P167" i="8"/>
  <c r="BI163" i="8"/>
  <c r="BH163" i="8"/>
  <c r="BG163" i="8"/>
  <c r="BF163" i="8"/>
  <c r="T163" i="8"/>
  <c r="R163" i="8"/>
  <c r="P163" i="8"/>
  <c r="BI159" i="8"/>
  <c r="BH159" i="8"/>
  <c r="BG159" i="8"/>
  <c r="BF159" i="8"/>
  <c r="T159" i="8"/>
  <c r="R159" i="8"/>
  <c r="P159" i="8"/>
  <c r="BI155" i="8"/>
  <c r="BH155" i="8"/>
  <c r="BG155" i="8"/>
  <c r="BF155" i="8"/>
  <c r="T155" i="8"/>
  <c r="R155" i="8"/>
  <c r="P155" i="8"/>
  <c r="BI151" i="8"/>
  <c r="BH151" i="8"/>
  <c r="BG151" i="8"/>
  <c r="BF151" i="8"/>
  <c r="T151" i="8"/>
  <c r="R151" i="8"/>
  <c r="P151" i="8"/>
  <c r="BI147" i="8"/>
  <c r="BH147" i="8"/>
  <c r="BG147" i="8"/>
  <c r="BF147" i="8"/>
  <c r="T147" i="8"/>
  <c r="R147" i="8"/>
  <c r="P147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35" i="8"/>
  <c r="BH135" i="8"/>
  <c r="BG135" i="8"/>
  <c r="BF135" i="8"/>
  <c r="T135" i="8"/>
  <c r="R135" i="8"/>
  <c r="P135" i="8"/>
  <c r="BI131" i="8"/>
  <c r="BH131" i="8"/>
  <c r="BG131" i="8"/>
  <c r="BF131" i="8"/>
  <c r="T131" i="8"/>
  <c r="R131" i="8"/>
  <c r="P131" i="8"/>
  <c r="BI127" i="8"/>
  <c r="BH127" i="8"/>
  <c r="BG127" i="8"/>
  <c r="BF127" i="8"/>
  <c r="T127" i="8"/>
  <c r="R127" i="8"/>
  <c r="P127" i="8"/>
  <c r="BI123" i="8"/>
  <c r="BH123" i="8"/>
  <c r="BG123" i="8"/>
  <c r="BF123" i="8"/>
  <c r="T123" i="8"/>
  <c r="R123" i="8"/>
  <c r="P123" i="8"/>
  <c r="BI119" i="8"/>
  <c r="BH119" i="8"/>
  <c r="BG119" i="8"/>
  <c r="BF119" i="8"/>
  <c r="T119" i="8"/>
  <c r="R119" i="8"/>
  <c r="P119" i="8"/>
  <c r="BI117" i="8"/>
  <c r="BH117" i="8"/>
  <c r="BG117" i="8"/>
  <c r="BF117" i="8"/>
  <c r="T117" i="8"/>
  <c r="R117" i="8"/>
  <c r="P117" i="8"/>
  <c r="BI115" i="8"/>
  <c r="BH115" i="8"/>
  <c r="BG115" i="8"/>
  <c r="BF115" i="8"/>
  <c r="T115" i="8"/>
  <c r="R115" i="8"/>
  <c r="P115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4" i="8"/>
  <c r="BH104" i="8"/>
  <c r="BG104" i="8"/>
  <c r="BF104" i="8"/>
  <c r="T104" i="8"/>
  <c r="R104" i="8"/>
  <c r="P104" i="8"/>
  <c r="BI102" i="8"/>
  <c r="BH102" i="8"/>
  <c r="BG102" i="8"/>
  <c r="BF102" i="8"/>
  <c r="T102" i="8"/>
  <c r="R102" i="8"/>
  <c r="P102" i="8"/>
  <c r="BI97" i="8"/>
  <c r="BH97" i="8"/>
  <c r="BG97" i="8"/>
  <c r="BF97" i="8"/>
  <c r="T97" i="8"/>
  <c r="R97" i="8"/>
  <c r="P97" i="8"/>
  <c r="BI92" i="8"/>
  <c r="BH92" i="8"/>
  <c r="BG92" i="8"/>
  <c r="BF92" i="8"/>
  <c r="T92" i="8"/>
  <c r="R92" i="8"/>
  <c r="P92" i="8"/>
  <c r="J85" i="8"/>
  <c r="F85" i="8"/>
  <c r="F83" i="8"/>
  <c r="E81" i="8"/>
  <c r="J58" i="8"/>
  <c r="F58" i="8"/>
  <c r="F56" i="8"/>
  <c r="E54" i="8"/>
  <c r="J26" i="8"/>
  <c r="E26" i="8"/>
  <c r="J59" i="8"/>
  <c r="J25" i="8"/>
  <c r="J20" i="8"/>
  <c r="E20" i="8"/>
  <c r="F59" i="8"/>
  <c r="J19" i="8"/>
  <c r="J14" i="8"/>
  <c r="J56" i="8" s="1"/>
  <c r="E7" i="8"/>
  <c r="E77" i="8"/>
  <c r="J39" i="7"/>
  <c r="J38" i="7"/>
  <c r="AY62" i="1" s="1"/>
  <c r="J37" i="7"/>
  <c r="AX62" i="1"/>
  <c r="BI226" i="7"/>
  <c r="BH226" i="7"/>
  <c r="BG226" i="7"/>
  <c r="BF226" i="7"/>
  <c r="T226" i="7"/>
  <c r="T225" i="7"/>
  <c r="R226" i="7"/>
  <c r="R225" i="7"/>
  <c r="P226" i="7"/>
  <c r="P225" i="7"/>
  <c r="BI219" i="7"/>
  <c r="BH219" i="7"/>
  <c r="BG219" i="7"/>
  <c r="BF219" i="7"/>
  <c r="T219" i="7"/>
  <c r="R219" i="7"/>
  <c r="P219" i="7"/>
  <c r="BI217" i="7"/>
  <c r="BH217" i="7"/>
  <c r="BG217" i="7"/>
  <c r="BF217" i="7"/>
  <c r="T217" i="7"/>
  <c r="R217" i="7"/>
  <c r="P217" i="7"/>
  <c r="BI212" i="7"/>
  <c r="BH212" i="7"/>
  <c r="BG212" i="7"/>
  <c r="BF212" i="7"/>
  <c r="T212" i="7"/>
  <c r="R212" i="7"/>
  <c r="P212" i="7"/>
  <c r="BI207" i="7"/>
  <c r="BH207" i="7"/>
  <c r="BG207" i="7"/>
  <c r="BF207" i="7"/>
  <c r="T207" i="7"/>
  <c r="R207" i="7"/>
  <c r="P207" i="7"/>
  <c r="BI202" i="7"/>
  <c r="BH202" i="7"/>
  <c r="BG202" i="7"/>
  <c r="BF202" i="7"/>
  <c r="T202" i="7"/>
  <c r="R202" i="7"/>
  <c r="P202" i="7"/>
  <c r="BI197" i="7"/>
  <c r="BH197" i="7"/>
  <c r="BG197" i="7"/>
  <c r="BF197" i="7"/>
  <c r="T197" i="7"/>
  <c r="R197" i="7"/>
  <c r="P197" i="7"/>
  <c r="BI193" i="7"/>
  <c r="BH193" i="7"/>
  <c r="BG193" i="7"/>
  <c r="BF193" i="7"/>
  <c r="T193" i="7"/>
  <c r="R193" i="7"/>
  <c r="P193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81" i="7"/>
  <c r="BH181" i="7"/>
  <c r="BG181" i="7"/>
  <c r="BF181" i="7"/>
  <c r="T181" i="7"/>
  <c r="R181" i="7"/>
  <c r="P181" i="7"/>
  <c r="BI177" i="7"/>
  <c r="BH177" i="7"/>
  <c r="BG177" i="7"/>
  <c r="BF177" i="7"/>
  <c r="T177" i="7"/>
  <c r="R177" i="7"/>
  <c r="P177" i="7"/>
  <c r="BI173" i="7"/>
  <c r="BH173" i="7"/>
  <c r="BG173" i="7"/>
  <c r="BF173" i="7"/>
  <c r="T173" i="7"/>
  <c r="R173" i="7"/>
  <c r="P173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1" i="7"/>
  <c r="BH161" i="7"/>
  <c r="BG161" i="7"/>
  <c r="BF161" i="7"/>
  <c r="T161" i="7"/>
  <c r="R161" i="7"/>
  <c r="P161" i="7"/>
  <c r="BI157" i="7"/>
  <c r="BH157" i="7"/>
  <c r="BG157" i="7"/>
  <c r="BF157" i="7"/>
  <c r="T157" i="7"/>
  <c r="R157" i="7"/>
  <c r="P157" i="7"/>
  <c r="BI153" i="7"/>
  <c r="BH153" i="7"/>
  <c r="BG153" i="7"/>
  <c r="BF153" i="7"/>
  <c r="T153" i="7"/>
  <c r="R153" i="7"/>
  <c r="P153" i="7"/>
  <c r="BI149" i="7"/>
  <c r="BH149" i="7"/>
  <c r="BG149" i="7"/>
  <c r="BF149" i="7"/>
  <c r="T149" i="7"/>
  <c r="R149" i="7"/>
  <c r="P149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38" i="7"/>
  <c r="BH138" i="7"/>
  <c r="BG138" i="7"/>
  <c r="BF138" i="7"/>
  <c r="T138" i="7"/>
  <c r="R138" i="7"/>
  <c r="P138" i="7"/>
  <c r="BI133" i="7"/>
  <c r="BH133" i="7"/>
  <c r="BG133" i="7"/>
  <c r="BF133" i="7"/>
  <c r="T133" i="7"/>
  <c r="R133" i="7"/>
  <c r="P133" i="7"/>
  <c r="BI128" i="7"/>
  <c r="BH128" i="7"/>
  <c r="BG128" i="7"/>
  <c r="BF128" i="7"/>
  <c r="T128" i="7"/>
  <c r="R128" i="7"/>
  <c r="P128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BI116" i="7"/>
  <c r="BH116" i="7"/>
  <c r="BG116" i="7"/>
  <c r="BF116" i="7"/>
  <c r="T116" i="7"/>
  <c r="R116" i="7"/>
  <c r="P116" i="7"/>
  <c r="BI111" i="7"/>
  <c r="BH111" i="7"/>
  <c r="BG111" i="7"/>
  <c r="BF111" i="7"/>
  <c r="T111" i="7"/>
  <c r="R111" i="7"/>
  <c r="P111" i="7"/>
  <c r="BI106" i="7"/>
  <c r="BH106" i="7"/>
  <c r="BG106" i="7"/>
  <c r="BF106" i="7"/>
  <c r="T106" i="7"/>
  <c r="R106" i="7"/>
  <c r="P106" i="7"/>
  <c r="BI101" i="7"/>
  <c r="BH101" i="7"/>
  <c r="BG101" i="7"/>
  <c r="BF101" i="7"/>
  <c r="T101" i="7"/>
  <c r="R101" i="7"/>
  <c r="P101" i="7"/>
  <c r="BI96" i="7"/>
  <c r="BH96" i="7"/>
  <c r="BG96" i="7"/>
  <c r="BF96" i="7"/>
  <c r="T96" i="7"/>
  <c r="R96" i="7"/>
  <c r="P96" i="7"/>
  <c r="BI91" i="7"/>
  <c r="BH91" i="7"/>
  <c r="BG91" i="7"/>
  <c r="BF91" i="7"/>
  <c r="T91" i="7"/>
  <c r="R91" i="7"/>
  <c r="P91" i="7"/>
  <c r="J84" i="7"/>
  <c r="F84" i="7"/>
  <c r="F82" i="7"/>
  <c r="E80" i="7"/>
  <c r="J58" i="7"/>
  <c r="F58" i="7"/>
  <c r="F56" i="7"/>
  <c r="E54" i="7"/>
  <c r="J26" i="7"/>
  <c r="E26" i="7"/>
  <c r="J85" i="7" s="1"/>
  <c r="J25" i="7"/>
  <c r="J20" i="7"/>
  <c r="E20" i="7"/>
  <c r="F59" i="7"/>
  <c r="J19" i="7"/>
  <c r="J14" i="7"/>
  <c r="J56" i="7" s="1"/>
  <c r="E7" i="7"/>
  <c r="E76" i="7"/>
  <c r="J39" i="6"/>
  <c r="J38" i="6"/>
  <c r="AY61" i="1"/>
  <c r="J37" i="6"/>
  <c r="AX61" i="1" s="1"/>
  <c r="BI301" i="6"/>
  <c r="BH301" i="6"/>
  <c r="BG301" i="6"/>
  <c r="BF301" i="6"/>
  <c r="T301" i="6"/>
  <c r="T300" i="6" s="1"/>
  <c r="R301" i="6"/>
  <c r="R300" i="6"/>
  <c r="P301" i="6"/>
  <c r="P300" i="6"/>
  <c r="BI299" i="6"/>
  <c r="BH299" i="6"/>
  <c r="BG299" i="6"/>
  <c r="BF299" i="6"/>
  <c r="T299" i="6"/>
  <c r="R299" i="6"/>
  <c r="P299" i="6"/>
  <c r="BI293" i="6"/>
  <c r="BH293" i="6"/>
  <c r="BG293" i="6"/>
  <c r="BF293" i="6"/>
  <c r="T293" i="6"/>
  <c r="R293" i="6"/>
  <c r="P293" i="6"/>
  <c r="BI287" i="6"/>
  <c r="BH287" i="6"/>
  <c r="BG287" i="6"/>
  <c r="BF287" i="6"/>
  <c r="T287" i="6"/>
  <c r="R287" i="6"/>
  <c r="P287" i="6"/>
  <c r="BI285" i="6"/>
  <c r="BH285" i="6"/>
  <c r="BG285" i="6"/>
  <c r="BF285" i="6"/>
  <c r="T285" i="6"/>
  <c r="R285" i="6"/>
  <c r="P285" i="6"/>
  <c r="BI278" i="6"/>
  <c r="BH278" i="6"/>
  <c r="BG278" i="6"/>
  <c r="BF278" i="6"/>
  <c r="T278" i="6"/>
  <c r="R278" i="6"/>
  <c r="P278" i="6"/>
  <c r="BI276" i="6"/>
  <c r="BH276" i="6"/>
  <c r="BG276" i="6"/>
  <c r="BF276" i="6"/>
  <c r="T276" i="6"/>
  <c r="R276" i="6"/>
  <c r="P276" i="6"/>
  <c r="BI271" i="6"/>
  <c r="BH271" i="6"/>
  <c r="BG271" i="6"/>
  <c r="BF271" i="6"/>
  <c r="T271" i="6"/>
  <c r="R271" i="6"/>
  <c r="P271" i="6"/>
  <c r="BI266" i="6"/>
  <c r="BH266" i="6"/>
  <c r="BG266" i="6"/>
  <c r="BF266" i="6"/>
  <c r="T266" i="6"/>
  <c r="R266" i="6"/>
  <c r="P266" i="6"/>
  <c r="BI261" i="6"/>
  <c r="BH261" i="6"/>
  <c r="BG261" i="6"/>
  <c r="BF261" i="6"/>
  <c r="T261" i="6"/>
  <c r="R261" i="6"/>
  <c r="P261" i="6"/>
  <c r="BI256" i="6"/>
  <c r="BH256" i="6"/>
  <c r="BG256" i="6"/>
  <c r="BF256" i="6"/>
  <c r="T256" i="6"/>
  <c r="R256" i="6"/>
  <c r="P256" i="6"/>
  <c r="BI252" i="6"/>
  <c r="BH252" i="6"/>
  <c r="BG252" i="6"/>
  <c r="BF252" i="6"/>
  <c r="T252" i="6"/>
  <c r="R252" i="6"/>
  <c r="P252" i="6"/>
  <c r="BI248" i="6"/>
  <c r="BH248" i="6"/>
  <c r="BG248" i="6"/>
  <c r="BF248" i="6"/>
  <c r="T248" i="6"/>
  <c r="R248" i="6"/>
  <c r="P248" i="6"/>
  <c r="BI244" i="6"/>
  <c r="BH244" i="6"/>
  <c r="BG244" i="6"/>
  <c r="BF244" i="6"/>
  <c r="T244" i="6"/>
  <c r="R244" i="6"/>
  <c r="P244" i="6"/>
  <c r="BI240" i="6"/>
  <c r="BH240" i="6"/>
  <c r="BG240" i="6"/>
  <c r="BF240" i="6"/>
  <c r="T240" i="6"/>
  <c r="R240" i="6"/>
  <c r="P240" i="6"/>
  <c r="BI236" i="6"/>
  <c r="BH236" i="6"/>
  <c r="BG236" i="6"/>
  <c r="BF236" i="6"/>
  <c r="T236" i="6"/>
  <c r="R236" i="6"/>
  <c r="P236" i="6"/>
  <c r="BI232" i="6"/>
  <c r="BH232" i="6"/>
  <c r="BG232" i="6"/>
  <c r="BF232" i="6"/>
  <c r="T232" i="6"/>
  <c r="R232" i="6"/>
  <c r="P232" i="6"/>
  <c r="BI228" i="6"/>
  <c r="BH228" i="6"/>
  <c r="BG228" i="6"/>
  <c r="BF228" i="6"/>
  <c r="T228" i="6"/>
  <c r="R228" i="6"/>
  <c r="P228" i="6"/>
  <c r="BI224" i="6"/>
  <c r="BH224" i="6"/>
  <c r="BG224" i="6"/>
  <c r="BF224" i="6"/>
  <c r="T224" i="6"/>
  <c r="R224" i="6"/>
  <c r="P224" i="6"/>
  <c r="BI220" i="6"/>
  <c r="BH220" i="6"/>
  <c r="BG220" i="6"/>
  <c r="BF220" i="6"/>
  <c r="T220" i="6"/>
  <c r="R220" i="6"/>
  <c r="P220" i="6"/>
  <c r="BI216" i="6"/>
  <c r="BH216" i="6"/>
  <c r="BG216" i="6"/>
  <c r="BF216" i="6"/>
  <c r="T216" i="6"/>
  <c r="R216" i="6"/>
  <c r="P216" i="6"/>
  <c r="BI212" i="6"/>
  <c r="BH212" i="6"/>
  <c r="BG212" i="6"/>
  <c r="BF212" i="6"/>
  <c r="T212" i="6"/>
  <c r="R212" i="6"/>
  <c r="P212" i="6"/>
  <c r="BI208" i="6"/>
  <c r="BH208" i="6"/>
  <c r="BG208" i="6"/>
  <c r="BF208" i="6"/>
  <c r="T208" i="6"/>
  <c r="R208" i="6"/>
  <c r="P208" i="6"/>
  <c r="BI204" i="6"/>
  <c r="BH204" i="6"/>
  <c r="BG204" i="6"/>
  <c r="BF204" i="6"/>
  <c r="T204" i="6"/>
  <c r="R204" i="6"/>
  <c r="P204" i="6"/>
  <c r="BI200" i="6"/>
  <c r="BH200" i="6"/>
  <c r="BG200" i="6"/>
  <c r="BF200" i="6"/>
  <c r="T200" i="6"/>
  <c r="R200" i="6"/>
  <c r="P200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R180" i="6"/>
  <c r="P180" i="6"/>
  <c r="BI176" i="6"/>
  <c r="BH176" i="6"/>
  <c r="BG176" i="6"/>
  <c r="BF176" i="6"/>
  <c r="T176" i="6"/>
  <c r="R176" i="6"/>
  <c r="P176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64" i="6"/>
  <c r="BH164" i="6"/>
  <c r="BG164" i="6"/>
  <c r="BF164" i="6"/>
  <c r="T164" i="6"/>
  <c r="R164" i="6"/>
  <c r="P164" i="6"/>
  <c r="BI160" i="6"/>
  <c r="BH160" i="6"/>
  <c r="BG160" i="6"/>
  <c r="BF160" i="6"/>
  <c r="T160" i="6"/>
  <c r="R160" i="6"/>
  <c r="P160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4" i="6"/>
  <c r="BH134" i="6"/>
  <c r="BG134" i="6"/>
  <c r="BF134" i="6"/>
  <c r="T134" i="6"/>
  <c r="R134" i="6"/>
  <c r="P134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2" i="6"/>
  <c r="BH122" i="6"/>
  <c r="BG122" i="6"/>
  <c r="BF122" i="6"/>
  <c r="T122" i="6"/>
  <c r="R122" i="6"/>
  <c r="P122" i="6"/>
  <c r="BI117" i="6"/>
  <c r="BH117" i="6"/>
  <c r="BG117" i="6"/>
  <c r="BF117" i="6"/>
  <c r="T117" i="6"/>
  <c r="R117" i="6"/>
  <c r="P117" i="6"/>
  <c r="BI112" i="6"/>
  <c r="BH112" i="6"/>
  <c r="BG112" i="6"/>
  <c r="BF112" i="6"/>
  <c r="T112" i="6"/>
  <c r="R112" i="6"/>
  <c r="P112" i="6"/>
  <c r="BI107" i="6"/>
  <c r="BH107" i="6"/>
  <c r="BG107" i="6"/>
  <c r="BF107" i="6"/>
  <c r="T107" i="6"/>
  <c r="R107" i="6"/>
  <c r="P107" i="6"/>
  <c r="BI102" i="6"/>
  <c r="BH102" i="6"/>
  <c r="BG102" i="6"/>
  <c r="BF102" i="6"/>
  <c r="T102" i="6"/>
  <c r="R102" i="6"/>
  <c r="P102" i="6"/>
  <c r="BI97" i="6"/>
  <c r="BH97" i="6"/>
  <c r="BG97" i="6"/>
  <c r="BF97" i="6"/>
  <c r="T97" i="6"/>
  <c r="R97" i="6"/>
  <c r="P97" i="6"/>
  <c r="BI92" i="6"/>
  <c r="BH92" i="6"/>
  <c r="BG92" i="6"/>
  <c r="BF92" i="6"/>
  <c r="T92" i="6"/>
  <c r="R92" i="6"/>
  <c r="P92" i="6"/>
  <c r="J85" i="6"/>
  <c r="F85" i="6"/>
  <c r="F83" i="6"/>
  <c r="E81" i="6"/>
  <c r="J58" i="6"/>
  <c r="F58" i="6"/>
  <c r="F56" i="6"/>
  <c r="E54" i="6"/>
  <c r="J26" i="6"/>
  <c r="E26" i="6"/>
  <c r="J59" i="6" s="1"/>
  <c r="J25" i="6"/>
  <c r="J20" i="6"/>
  <c r="E20" i="6"/>
  <c r="F86" i="6"/>
  <c r="J19" i="6"/>
  <c r="J14" i="6"/>
  <c r="J83" i="6"/>
  <c r="E7" i="6"/>
  <c r="E77" i="6" s="1"/>
  <c r="J39" i="5"/>
  <c r="J38" i="5"/>
  <c r="AY60" i="1"/>
  <c r="J37" i="5"/>
  <c r="AX60" i="1"/>
  <c r="BI203" i="5"/>
  <c r="BH203" i="5"/>
  <c r="BG203" i="5"/>
  <c r="BF203" i="5"/>
  <c r="T203" i="5"/>
  <c r="T202" i="5" s="1"/>
  <c r="R203" i="5"/>
  <c r="R202" i="5" s="1"/>
  <c r="P203" i="5"/>
  <c r="P202" i="5"/>
  <c r="BI195" i="5"/>
  <c r="BH195" i="5"/>
  <c r="BG195" i="5"/>
  <c r="BF195" i="5"/>
  <c r="T195" i="5"/>
  <c r="R195" i="5"/>
  <c r="P195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79" i="5"/>
  <c r="BH179" i="5"/>
  <c r="BG179" i="5"/>
  <c r="BF179" i="5"/>
  <c r="T179" i="5"/>
  <c r="R179" i="5"/>
  <c r="P179" i="5"/>
  <c r="BI173" i="5"/>
  <c r="BH173" i="5"/>
  <c r="BG173" i="5"/>
  <c r="BF173" i="5"/>
  <c r="T173" i="5"/>
  <c r="R173" i="5"/>
  <c r="P173" i="5"/>
  <c r="BI167" i="5"/>
  <c r="BH167" i="5"/>
  <c r="BG167" i="5"/>
  <c r="BF167" i="5"/>
  <c r="T167" i="5"/>
  <c r="R167" i="5"/>
  <c r="P167" i="5"/>
  <c r="BI161" i="5"/>
  <c r="BH161" i="5"/>
  <c r="BG161" i="5"/>
  <c r="BF161" i="5"/>
  <c r="T161" i="5"/>
  <c r="R161" i="5"/>
  <c r="P161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29" i="5"/>
  <c r="BH129" i="5"/>
  <c r="BG129" i="5"/>
  <c r="BF129" i="5"/>
  <c r="T129" i="5"/>
  <c r="R129" i="5"/>
  <c r="P129" i="5"/>
  <c r="BI123" i="5"/>
  <c r="BH123" i="5"/>
  <c r="BG123" i="5"/>
  <c r="BF123" i="5"/>
  <c r="T123" i="5"/>
  <c r="R123" i="5"/>
  <c r="P123" i="5"/>
  <c r="BI119" i="5"/>
  <c r="BH119" i="5"/>
  <c r="BG119" i="5"/>
  <c r="BF119" i="5"/>
  <c r="T119" i="5"/>
  <c r="R119" i="5"/>
  <c r="P119" i="5"/>
  <c r="BI114" i="5"/>
  <c r="BH114" i="5"/>
  <c r="BG114" i="5"/>
  <c r="BF114" i="5"/>
  <c r="T114" i="5"/>
  <c r="R114" i="5"/>
  <c r="P114" i="5"/>
  <c r="BI109" i="5"/>
  <c r="BH109" i="5"/>
  <c r="BG109" i="5"/>
  <c r="BF109" i="5"/>
  <c r="T109" i="5"/>
  <c r="R109" i="5"/>
  <c r="P109" i="5"/>
  <c r="BI103" i="5"/>
  <c r="BH103" i="5"/>
  <c r="BG103" i="5"/>
  <c r="BF103" i="5"/>
  <c r="T103" i="5"/>
  <c r="R103" i="5"/>
  <c r="P103" i="5"/>
  <c r="BI97" i="5"/>
  <c r="BH97" i="5"/>
  <c r="BG97" i="5"/>
  <c r="BF97" i="5"/>
  <c r="T97" i="5"/>
  <c r="R97" i="5"/>
  <c r="P97" i="5"/>
  <c r="BI91" i="5"/>
  <c r="BH91" i="5"/>
  <c r="BG91" i="5"/>
  <c r="BF91" i="5"/>
  <c r="T91" i="5"/>
  <c r="R91" i="5"/>
  <c r="P91" i="5"/>
  <c r="J84" i="5"/>
  <c r="F84" i="5"/>
  <c r="F82" i="5"/>
  <c r="E80" i="5"/>
  <c r="J58" i="5"/>
  <c r="F58" i="5"/>
  <c r="F56" i="5"/>
  <c r="E54" i="5"/>
  <c r="J26" i="5"/>
  <c r="E26" i="5"/>
  <c r="J85" i="5" s="1"/>
  <c r="J25" i="5"/>
  <c r="J20" i="5"/>
  <c r="E20" i="5"/>
  <c r="F85" i="5" s="1"/>
  <c r="J19" i="5"/>
  <c r="J14" i="5"/>
  <c r="J56" i="5" s="1"/>
  <c r="E7" i="5"/>
  <c r="E50" i="5" s="1"/>
  <c r="J39" i="4"/>
  <c r="J38" i="4"/>
  <c r="AY58" i="1" s="1"/>
  <c r="J37" i="4"/>
  <c r="AX58" i="1"/>
  <c r="BI158" i="4"/>
  <c r="BH158" i="4"/>
  <c r="BG158" i="4"/>
  <c r="BF158" i="4"/>
  <c r="T158" i="4"/>
  <c r="T157" i="4" s="1"/>
  <c r="R158" i="4"/>
  <c r="R157" i="4"/>
  <c r="P158" i="4"/>
  <c r="P157" i="4" s="1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39" i="4"/>
  <c r="BH139" i="4"/>
  <c r="BG139" i="4"/>
  <c r="BF139" i="4"/>
  <c r="T139" i="4"/>
  <c r="R139" i="4"/>
  <c r="P139" i="4"/>
  <c r="BI134" i="4"/>
  <c r="BH134" i="4"/>
  <c r="BG134" i="4"/>
  <c r="BF134" i="4"/>
  <c r="T134" i="4"/>
  <c r="R134" i="4"/>
  <c r="P134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P125" i="4"/>
  <c r="BI121" i="4"/>
  <c r="BH121" i="4"/>
  <c r="BG121" i="4"/>
  <c r="BF121" i="4"/>
  <c r="T121" i="4"/>
  <c r="R121" i="4"/>
  <c r="P121" i="4"/>
  <c r="BI115" i="4"/>
  <c r="BH115" i="4"/>
  <c r="BG115" i="4"/>
  <c r="BF115" i="4"/>
  <c r="T115" i="4"/>
  <c r="R115" i="4"/>
  <c r="P115" i="4"/>
  <c r="BI110" i="4"/>
  <c r="BH110" i="4"/>
  <c r="BG110" i="4"/>
  <c r="BF110" i="4"/>
  <c r="T110" i="4"/>
  <c r="R110" i="4"/>
  <c r="P110" i="4"/>
  <c r="BI103" i="4"/>
  <c r="BH103" i="4"/>
  <c r="BG103" i="4"/>
  <c r="BF103" i="4"/>
  <c r="T103" i="4"/>
  <c r="R103" i="4"/>
  <c r="P103" i="4"/>
  <c r="BI99" i="4"/>
  <c r="BH99" i="4"/>
  <c r="BG99" i="4"/>
  <c r="BF99" i="4"/>
  <c r="T99" i="4"/>
  <c r="R99" i="4"/>
  <c r="P99" i="4"/>
  <c r="BI93" i="4"/>
  <c r="BH93" i="4"/>
  <c r="BG93" i="4"/>
  <c r="BF93" i="4"/>
  <c r="T93" i="4"/>
  <c r="R93" i="4"/>
  <c r="P93" i="4"/>
  <c r="J86" i="4"/>
  <c r="F86" i="4"/>
  <c r="F84" i="4"/>
  <c r="E82" i="4"/>
  <c r="J58" i="4"/>
  <c r="F58" i="4"/>
  <c r="F56" i="4"/>
  <c r="E54" i="4"/>
  <c r="J26" i="4"/>
  <c r="E26" i="4"/>
  <c r="J87" i="4" s="1"/>
  <c r="J25" i="4"/>
  <c r="J20" i="4"/>
  <c r="E20" i="4"/>
  <c r="F87" i="4" s="1"/>
  <c r="J19" i="4"/>
  <c r="J14" i="4"/>
  <c r="J84" i="4" s="1"/>
  <c r="E7" i="4"/>
  <c r="E50" i="4"/>
  <c r="J39" i="3"/>
  <c r="J38" i="3"/>
  <c r="AY57" i="1"/>
  <c r="J37" i="3"/>
  <c r="AX57" i="1" s="1"/>
  <c r="BI221" i="3"/>
  <c r="BH221" i="3"/>
  <c r="BG221" i="3"/>
  <c r="BF221" i="3"/>
  <c r="T221" i="3"/>
  <c r="T220" i="3" s="1"/>
  <c r="R221" i="3"/>
  <c r="R220" i="3"/>
  <c r="P221" i="3"/>
  <c r="P220" i="3" s="1"/>
  <c r="BI217" i="3"/>
  <c r="BH217" i="3"/>
  <c r="BG217" i="3"/>
  <c r="BF217" i="3"/>
  <c r="T217" i="3"/>
  <c r="R217" i="3"/>
  <c r="P217" i="3"/>
  <c r="BI211" i="3"/>
  <c r="BH211" i="3"/>
  <c r="BG211" i="3"/>
  <c r="BF211" i="3"/>
  <c r="T211" i="3"/>
  <c r="R211" i="3"/>
  <c r="P211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R200" i="3"/>
  <c r="P200" i="3"/>
  <c r="BI195" i="3"/>
  <c r="BH195" i="3"/>
  <c r="BG195" i="3"/>
  <c r="BF195" i="3"/>
  <c r="T195" i="3"/>
  <c r="R195" i="3"/>
  <c r="P195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1" i="3"/>
  <c r="BH171" i="3"/>
  <c r="BG171" i="3"/>
  <c r="BF171" i="3"/>
  <c r="T171" i="3"/>
  <c r="R171" i="3"/>
  <c r="P171" i="3"/>
  <c r="BI164" i="3"/>
  <c r="BH164" i="3"/>
  <c r="BG164" i="3"/>
  <c r="BF164" i="3"/>
  <c r="T164" i="3"/>
  <c r="R164" i="3"/>
  <c r="P164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98" i="3"/>
  <c r="BH98" i="3"/>
  <c r="BG98" i="3"/>
  <c r="BF98" i="3"/>
  <c r="T98" i="3"/>
  <c r="R98" i="3"/>
  <c r="P98" i="3"/>
  <c r="BI92" i="3"/>
  <c r="BH92" i="3"/>
  <c r="BG92" i="3"/>
  <c r="BF92" i="3"/>
  <c r="T92" i="3"/>
  <c r="R92" i="3"/>
  <c r="P92" i="3"/>
  <c r="J85" i="3"/>
  <c r="F85" i="3"/>
  <c r="F83" i="3"/>
  <c r="E81" i="3"/>
  <c r="J58" i="3"/>
  <c r="F58" i="3"/>
  <c r="F56" i="3"/>
  <c r="E54" i="3"/>
  <c r="J26" i="3"/>
  <c r="E26" i="3"/>
  <c r="J86" i="3" s="1"/>
  <c r="J25" i="3"/>
  <c r="J20" i="3"/>
  <c r="E20" i="3"/>
  <c r="F86" i="3"/>
  <c r="J19" i="3"/>
  <c r="J14" i="3"/>
  <c r="J83" i="3" s="1"/>
  <c r="E7" i="3"/>
  <c r="E77" i="3" s="1"/>
  <c r="J37" i="2"/>
  <c r="J36" i="2"/>
  <c r="AY55" i="1"/>
  <c r="J35" i="2"/>
  <c r="AX55" i="1"/>
  <c r="BI136" i="2"/>
  <c r="BH136" i="2"/>
  <c r="BG136" i="2"/>
  <c r="BF136" i="2"/>
  <c r="T136" i="2"/>
  <c r="T135" i="2" s="1"/>
  <c r="R136" i="2"/>
  <c r="R135" i="2"/>
  <c r="P136" i="2"/>
  <c r="P135" i="2"/>
  <c r="BI131" i="2"/>
  <c r="BH131" i="2"/>
  <c r="BG131" i="2"/>
  <c r="BF131" i="2"/>
  <c r="T131" i="2"/>
  <c r="T130" i="2"/>
  <c r="R131" i="2"/>
  <c r="R130" i="2"/>
  <c r="P131" i="2"/>
  <c r="P130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T117" i="2"/>
  <c r="R118" i="2"/>
  <c r="R117" i="2"/>
  <c r="P118" i="2"/>
  <c r="P117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J82" i="2"/>
  <c r="F82" i="2"/>
  <c r="F80" i="2"/>
  <c r="E78" i="2"/>
  <c r="J54" i="2"/>
  <c r="F54" i="2"/>
  <c r="F52" i="2"/>
  <c r="E50" i="2"/>
  <c r="J24" i="2"/>
  <c r="E24" i="2"/>
  <c r="J55" i="2"/>
  <c r="J23" i="2"/>
  <c r="J18" i="2"/>
  <c r="E18" i="2"/>
  <c r="F83" i="2"/>
  <c r="J17" i="2"/>
  <c r="J12" i="2"/>
  <c r="J80" i="2" s="1"/>
  <c r="E7" i="2"/>
  <c r="E48" i="2" s="1"/>
  <c r="L50" i="1"/>
  <c r="AM50" i="1"/>
  <c r="AM49" i="1"/>
  <c r="L49" i="1"/>
  <c r="AM47" i="1"/>
  <c r="L47" i="1"/>
  <c r="L45" i="1"/>
  <c r="L44" i="1"/>
  <c r="BK195" i="3"/>
  <c r="BK179" i="5"/>
  <c r="J248" i="6"/>
  <c r="J111" i="7"/>
  <c r="J151" i="8"/>
  <c r="J214" i="11"/>
  <c r="BK124" i="12"/>
  <c r="BK239" i="12"/>
  <c r="J269" i="13"/>
  <c r="BK195" i="14"/>
  <c r="J222" i="14"/>
  <c r="J254" i="8"/>
  <c r="J282" i="9"/>
  <c r="J103" i="9"/>
  <c r="BK166" i="12"/>
  <c r="J174" i="13"/>
  <c r="J126" i="14"/>
  <c r="BK168" i="6"/>
  <c r="BK226" i="7"/>
  <c r="BK258" i="8"/>
  <c r="J330" i="9"/>
  <c r="J241" i="11"/>
  <c r="J116" i="3"/>
  <c r="BK224" i="8"/>
  <c r="J135" i="5"/>
  <c r="BK202" i="9"/>
  <c r="BK115" i="13"/>
  <c r="J91" i="2"/>
  <c r="J103" i="5"/>
  <c r="BK285" i="6"/>
  <c r="J145" i="7"/>
  <c r="J124" i="9"/>
  <c r="J100" i="10"/>
  <c r="BK187" i="12"/>
  <c r="BK168" i="14"/>
  <c r="J140" i="3"/>
  <c r="BK228" i="6"/>
  <c r="J207" i="8"/>
  <c r="BK148" i="9"/>
  <c r="J207" i="11"/>
  <c r="BK239" i="13"/>
  <c r="J227" i="14"/>
  <c r="J153" i="7"/>
  <c r="J163" i="9"/>
  <c r="J200" i="12"/>
  <c r="J106" i="14"/>
  <c r="J236" i="6"/>
  <c r="BK311" i="9"/>
  <c r="BK246" i="12"/>
  <c r="J131" i="2"/>
  <c r="J244" i="6"/>
  <c r="J191" i="8"/>
  <c r="J256" i="9"/>
  <c r="J196" i="13"/>
  <c r="BK102" i="14"/>
  <c r="J232" i="6"/>
  <c r="J157" i="9"/>
  <c r="J199" i="12"/>
  <c r="BK146" i="4"/>
  <c r="J179" i="8"/>
  <c r="J140" i="9"/>
  <c r="J309" i="13"/>
  <c r="J106" i="7"/>
  <c r="BK305" i="9"/>
  <c r="BK126" i="2"/>
  <c r="J147" i="8"/>
  <c r="J347" i="9"/>
  <c r="J208" i="6"/>
  <c r="J293" i="6"/>
  <c r="BK157" i="7"/>
  <c r="BK92" i="8"/>
  <c r="J269" i="9"/>
  <c r="J234" i="13"/>
  <c r="J172" i="14"/>
  <c r="J115" i="2"/>
  <c r="J110" i="8"/>
  <c r="J233" i="12"/>
  <c r="BK251" i="14"/>
  <c r="BK92" i="6"/>
  <c r="J111" i="9"/>
  <c r="J113" i="10"/>
  <c r="J263" i="13"/>
  <c r="BK269" i="14"/>
  <c r="J176" i="14"/>
  <c r="BK116" i="15"/>
  <c r="J95" i="2"/>
  <c r="BK157" i="3"/>
  <c r="BK144" i="4"/>
  <c r="J185" i="5"/>
  <c r="J137" i="5"/>
  <c r="BK149" i="6"/>
  <c r="J139" i="6"/>
  <c r="BK252" i="6"/>
  <c r="BK165" i="7"/>
  <c r="BK123" i="8"/>
  <c r="BK195" i="9"/>
  <c r="J211" i="9"/>
  <c r="BK136" i="9"/>
  <c r="BK369" i="9"/>
  <c r="J288" i="9"/>
  <c r="J98" i="11"/>
  <c r="J166" i="12"/>
  <c r="BK211" i="12"/>
  <c r="J102" i="12"/>
  <c r="J200" i="13"/>
  <c r="J185" i="14"/>
  <c r="BK211" i="14"/>
  <c r="BK161" i="5"/>
  <c r="J197" i="7"/>
  <c r="J179" i="9"/>
  <c r="J244" i="14"/>
  <c r="BK172" i="6"/>
  <c r="J187" i="12"/>
  <c r="BK229" i="13"/>
  <c r="J112" i="3"/>
  <c r="J266" i="6"/>
  <c r="BK145" i="7"/>
  <c r="J367" i="9"/>
  <c r="J216" i="11"/>
  <c r="J213" i="13"/>
  <c r="J263" i="14"/>
  <c r="J164" i="3"/>
  <c r="BK180" i="6"/>
  <c r="J138" i="7"/>
  <c r="J316" i="9"/>
  <c r="J144" i="9"/>
  <c r="J87" i="11"/>
  <c r="BK134" i="12"/>
  <c r="J247" i="14"/>
  <c r="J109" i="5"/>
  <c r="BK197" i="7"/>
  <c r="BK259" i="9"/>
  <c r="J105" i="9"/>
  <c r="J193" i="12"/>
  <c r="BK151" i="3"/>
  <c r="J196" i="6"/>
  <c r="BK151" i="8"/>
  <c r="J162" i="12"/>
  <c r="BK166" i="15"/>
  <c r="J168" i="6"/>
  <c r="J233" i="9"/>
  <c r="BK230" i="13"/>
  <c r="BK211" i="3"/>
  <c r="J165" i="7"/>
  <c r="BK200" i="11"/>
  <c r="BK116" i="14"/>
  <c r="J167" i="5"/>
  <c r="J369" i="9"/>
  <c r="J297" i="9"/>
  <c r="BK183" i="3"/>
  <c r="BK110" i="8"/>
  <c r="J126" i="9"/>
  <c r="J123" i="15"/>
  <c r="BK163" i="8"/>
  <c r="J96" i="10"/>
  <c r="BK103" i="5"/>
  <c r="BK122" i="6"/>
  <c r="J271" i="8"/>
  <c r="BK105" i="9"/>
  <c r="BK319" i="9"/>
  <c r="BK158" i="15"/>
  <c r="BK241" i="8"/>
  <c r="J326" i="9"/>
  <c r="J108" i="11"/>
  <c r="J312" i="13"/>
  <c r="J93" i="2"/>
  <c r="BK117" i="8"/>
  <c r="BK167" i="9"/>
  <c r="J224" i="12"/>
  <c r="BK244" i="14"/>
  <c r="BK103" i="4"/>
  <c r="BK169" i="7"/>
  <c r="BK320" i="9"/>
  <c r="BK274" i="12"/>
  <c r="BK99" i="15"/>
  <c r="BK192" i="6"/>
  <c r="BK291" i="9"/>
  <c r="J109" i="12"/>
  <c r="BK110" i="14"/>
  <c r="BK104" i="3"/>
  <c r="BK91" i="5"/>
  <c r="J128" i="7"/>
  <c r="J308" i="9"/>
  <c r="J104" i="10"/>
  <c r="BK265" i="12"/>
  <c r="J203" i="14"/>
  <c r="J190" i="3"/>
  <c r="J271" i="6"/>
  <c r="J97" i="8"/>
  <c r="BK339" i="9"/>
  <c r="BK251" i="9"/>
  <c r="BK204" i="12"/>
  <c r="J251" i="14"/>
  <c r="BK129" i="5"/>
  <c r="BK117" i="6"/>
  <c r="BK218" i="8"/>
  <c r="J334" i="9"/>
  <c r="J94" i="10"/>
  <c r="BK247" i="13"/>
  <c r="J232" i="14"/>
  <c r="BK135" i="5"/>
  <c r="BK101" i="7"/>
  <c r="BK205" i="9"/>
  <c r="J211" i="12"/>
  <c r="J186" i="14"/>
  <c r="BK109" i="5"/>
  <c r="BK202" i="7"/>
  <c r="J101" i="9"/>
  <c r="J98" i="12"/>
  <c r="BK136" i="15"/>
  <c r="J121" i="7"/>
  <c r="BK96" i="10"/>
  <c r="BK218" i="14"/>
  <c r="J285" i="6"/>
  <c r="BK135" i="8"/>
  <c r="BK269" i="9"/>
  <c r="BK240" i="12"/>
  <c r="BK167" i="5"/>
  <c r="BK233" i="9"/>
  <c r="J265" i="9"/>
  <c r="BK238" i="13"/>
  <c r="J158" i="4"/>
  <c r="BK147" i="8"/>
  <c r="J113" i="9"/>
  <c r="J92" i="3"/>
  <c r="BK160" i="6"/>
  <c r="J163" i="8"/>
  <c r="BK254" i="9"/>
  <c r="J302" i="9"/>
  <c r="BK103" i="11"/>
  <c r="J134" i="15"/>
  <c r="BK123" i="7"/>
  <c r="BK316" i="9"/>
  <c r="BK200" i="13"/>
  <c r="J130" i="14"/>
  <c r="J101" i="7"/>
  <c r="BK159" i="9"/>
  <c r="BK218" i="12"/>
  <c r="J303" i="13"/>
  <c r="BK185" i="3"/>
  <c r="BK193" i="12"/>
  <c r="BK146" i="15"/>
  <c r="BK232" i="6"/>
  <c r="BK170" i="11"/>
  <c r="BK126" i="13"/>
  <c r="J110" i="14"/>
  <c r="J124" i="3"/>
  <c r="BK287" i="6"/>
  <c r="BK213" i="8"/>
  <c r="BK118" i="9"/>
  <c r="J276" i="9"/>
  <c r="BK270" i="12"/>
  <c r="J294" i="13"/>
  <c r="J110" i="15"/>
  <c r="J129" i="4"/>
  <c r="BK134" i="6"/>
  <c r="J116" i="7"/>
  <c r="J155" i="9"/>
  <c r="BK314" i="9"/>
  <c r="J239" i="12"/>
  <c r="BK283" i="13"/>
  <c r="J149" i="15"/>
  <c r="J278" i="6"/>
  <c r="J245" i="9"/>
  <c r="J105" i="10"/>
  <c r="BK124" i="3"/>
  <c r="BK154" i="6"/>
  <c r="BK155" i="8"/>
  <c r="J164" i="9"/>
  <c r="BK204" i="6"/>
  <c r="J272" i="9"/>
  <c r="BK261" i="12"/>
  <c r="J236" i="14"/>
  <c r="BK145" i="5"/>
  <c r="BK332" i="9"/>
  <c r="BK254" i="14"/>
  <c r="J161" i="5"/>
  <c r="J207" i="7"/>
  <c r="BK249" i="9"/>
  <c r="J138" i="12"/>
  <c r="BK136" i="2"/>
  <c r="J171" i="8"/>
  <c r="BK214" i="11"/>
  <c r="J183" i="3"/>
  <c r="J131" i="8"/>
  <c r="BK227" i="14"/>
  <c r="AS64" i="1"/>
  <c r="J139" i="8"/>
  <c r="BK109" i="9"/>
  <c r="BK238" i="12"/>
  <c r="J239" i="13"/>
  <c r="BK215" i="14"/>
  <c r="J118" i="2"/>
  <c r="BK203" i="5"/>
  <c r="J185" i="7"/>
  <c r="J231" i="8"/>
  <c r="J142" i="9"/>
  <c r="J208" i="9"/>
  <c r="BK108" i="11"/>
  <c r="J272" i="13"/>
  <c r="J127" i="15"/>
  <c r="J156" i="6"/>
  <c r="J118" i="9"/>
  <c r="J141" i="11"/>
  <c r="BK271" i="14"/>
  <c r="BK93" i="4"/>
  <c r="BK133" i="7"/>
  <c r="BK347" i="9"/>
  <c r="J141" i="14"/>
  <c r="J92" i="6"/>
  <c r="J123" i="8"/>
  <c r="BK108" i="10"/>
  <c r="BK126" i="14"/>
  <c r="J129" i="5"/>
  <c r="BK236" i="8"/>
  <c r="BK329" i="9"/>
  <c r="BK150" i="12"/>
  <c r="J183" i="9"/>
  <c r="BK118" i="2"/>
  <c r="BK256" i="6"/>
  <c r="BK216" i="6"/>
  <c r="J136" i="9"/>
  <c r="J319" i="9"/>
  <c r="BK225" i="11"/>
  <c r="J261" i="12"/>
  <c r="BK182" i="13"/>
  <c r="BK110" i="4"/>
  <c r="BK128" i="9"/>
  <c r="BK146" i="12"/>
  <c r="BK217" i="14"/>
  <c r="J104" i="3"/>
  <c r="J376" i="9"/>
  <c r="J95" i="10"/>
  <c r="BK309" i="13"/>
  <c r="J207" i="14"/>
  <c r="J123" i="7"/>
  <c r="J167" i="9"/>
  <c r="BK106" i="15"/>
  <c r="BK196" i="6"/>
  <c r="J206" i="12"/>
  <c r="BK178" i="14"/>
  <c r="BK185" i="5"/>
  <c r="BK244" i="6"/>
  <c r="BK250" i="9"/>
  <c r="J122" i="12"/>
  <c r="J121" i="14"/>
  <c r="BK134" i="4"/>
  <c r="J203" i="8"/>
  <c r="BK360" i="9"/>
  <c r="BK233" i="12"/>
  <c r="J136" i="15"/>
  <c r="J172" i="6"/>
  <c r="BK248" i="8"/>
  <c r="BK357" i="9"/>
  <c r="J110" i="13"/>
  <c r="BK136" i="3"/>
  <c r="J107" i="6"/>
  <c r="J159" i="8"/>
  <c r="BK100" i="10"/>
  <c r="BK272" i="13"/>
  <c r="J148" i="14"/>
  <c r="J122" i="6"/>
  <c r="BK215" i="9"/>
  <c r="J154" i="11"/>
  <c r="J145" i="13"/>
  <c r="J155" i="5"/>
  <c r="J346" i="9"/>
  <c r="J146" i="11"/>
  <c r="BK156" i="15"/>
  <c r="BK171" i="3"/>
  <c r="BK132" i="9"/>
  <c r="BK346" i="9"/>
  <c r="J121" i="13"/>
  <c r="BK112" i="3"/>
  <c r="J155" i="8"/>
  <c r="BK97" i="10"/>
  <c r="J97" i="2"/>
  <c r="J151" i="3"/>
  <c r="J103" i="4"/>
  <c r="BK181" i="7"/>
  <c r="BK107" i="9"/>
  <c r="BK324" i="9"/>
  <c r="J359" i="9"/>
  <c r="J311" i="9"/>
  <c r="BK122" i="2"/>
  <c r="J135" i="8"/>
  <c r="BK261" i="9"/>
  <c r="J191" i="9"/>
  <c r="BK148" i="14"/>
  <c r="J89" i="2"/>
  <c r="BK155" i="5"/>
  <c r="J117" i="6"/>
  <c r="J251" i="9"/>
  <c r="J184" i="11"/>
  <c r="J265" i="14"/>
  <c r="J191" i="14"/>
  <c r="J156" i="15"/>
  <c r="BK144" i="15"/>
  <c r="BK103" i="2"/>
  <c r="J195" i="3"/>
  <c r="J176" i="3"/>
  <c r="BK151" i="4"/>
  <c r="BK153" i="5"/>
  <c r="BK141" i="6"/>
  <c r="BK224" i="6"/>
  <c r="J228" i="6"/>
  <c r="J184" i="6"/>
  <c r="J195" i="8"/>
  <c r="BK275" i="9"/>
  <c r="BK359" i="9"/>
  <c r="BK326" i="9"/>
  <c r="BK377" i="9"/>
  <c r="BK142" i="9"/>
  <c r="BK233" i="11"/>
  <c r="BK118" i="11"/>
  <c r="J204" i="12"/>
  <c r="J265" i="12"/>
  <c r="BK257" i="13"/>
  <c r="J300" i="13"/>
  <c r="BK160" i="13"/>
  <c r="J211" i="14"/>
  <c r="BK187" i="5"/>
  <c r="J212" i="8"/>
  <c r="BK129" i="12"/>
  <c r="BK97" i="6"/>
  <c r="J286" i="9"/>
  <c r="J182" i="12"/>
  <c r="BK240" i="14"/>
  <c r="J203" i="5"/>
  <c r="J157" i="7"/>
  <c r="BK241" i="9"/>
  <c r="BK140" i="9"/>
  <c r="J129" i="12"/>
  <c r="J168" i="14"/>
  <c r="AS68" i="1"/>
  <c r="BK164" i="9"/>
  <c r="J241" i="9"/>
  <c r="BK138" i="12"/>
  <c r="BK196" i="13"/>
  <c r="BK115" i="2"/>
  <c r="BK188" i="6"/>
  <c r="BK97" i="8"/>
  <c r="J314" i="9"/>
  <c r="J170" i="12"/>
  <c r="BK151" i="5"/>
  <c r="J143" i="7"/>
  <c r="BK288" i="9"/>
  <c r="BK229" i="12"/>
  <c r="BK137" i="14"/>
  <c r="BK144" i="3"/>
  <c r="J104" i="8"/>
  <c r="J229" i="9"/>
  <c r="BK227" i="11"/>
  <c r="J160" i="13"/>
  <c r="J157" i="3"/>
  <c r="J91" i="7"/>
  <c r="J327" i="9"/>
  <c r="J229" i="13"/>
  <c r="BK221" i="3"/>
  <c r="BK208" i="6"/>
  <c r="BK285" i="9"/>
  <c r="BK115" i="12"/>
  <c r="J96" i="7"/>
  <c r="BK237" i="9"/>
  <c r="BK195" i="12"/>
  <c r="J200" i="3"/>
  <c r="BK378" i="9"/>
  <c r="J123" i="5"/>
  <c r="BK164" i="3"/>
  <c r="J212" i="7"/>
  <c r="BK254" i="8"/>
  <c r="J187" i="9"/>
  <c r="J205" i="9"/>
  <c r="J171" i="9"/>
  <c r="J111" i="10"/>
  <c r="BK199" i="14"/>
  <c r="BK191" i="14"/>
  <c r="BK98" i="3"/>
  <c r="BK173" i="5"/>
  <c r="BK191" i="9"/>
  <c r="BK263" i="13"/>
  <c r="J116" i="15"/>
  <c r="BK129" i="4"/>
  <c r="BK184" i="6"/>
  <c r="BK149" i="7"/>
  <c r="J195" i="9"/>
  <c r="J152" i="12"/>
  <c r="J247" i="13"/>
  <c r="J137" i="14"/>
  <c r="J147" i="3"/>
  <c r="J153" i="4"/>
  <c r="BK176" i="6"/>
  <c r="BK102" i="8"/>
  <c r="BK94" i="10"/>
  <c r="BK222" i="14"/>
  <c r="BK153" i="4"/>
  <c r="BK276" i="6"/>
  <c r="BK327" i="9"/>
  <c r="J103" i="11"/>
  <c r="J230" i="13"/>
  <c r="BK263" i="14"/>
  <c r="BK103" i="15"/>
  <c r="BK217" i="3"/>
  <c r="J151" i="5"/>
  <c r="J176" i="6"/>
  <c r="BK109" i="8"/>
  <c r="J236" i="8"/>
  <c r="BK264" i="9"/>
  <c r="BK376" i="9"/>
  <c r="J118" i="11"/>
  <c r="J124" i="12"/>
  <c r="BK234" i="13"/>
  <c r="BK158" i="14"/>
  <c r="BK125" i="4"/>
  <c r="J97" i="5"/>
  <c r="J97" i="6"/>
  <c r="BK116" i="7"/>
  <c r="J285" i="9"/>
  <c r="J365" i="9"/>
  <c r="BK107" i="10"/>
  <c r="BK98" i="11"/>
  <c r="BK316" i="13"/>
  <c r="BK255" i="14"/>
  <c r="J160" i="15"/>
  <c r="AS59" i="1"/>
  <c r="J243" i="9"/>
  <c r="J212" i="12"/>
  <c r="J243" i="13"/>
  <c r="BK135" i="15"/>
  <c r="BK121" i="4"/>
  <c r="BK173" i="7"/>
  <c r="J119" i="8"/>
  <c r="BK123" i="11"/>
  <c r="J283" i="13"/>
  <c r="J143" i="14"/>
  <c r="J108" i="3"/>
  <c r="J112" i="6"/>
  <c r="BK121" i="7"/>
  <c r="BK111" i="9"/>
  <c r="BK104" i="10"/>
  <c r="BK205" i="12"/>
  <c r="J102" i="14"/>
  <c r="J125" i="4"/>
  <c r="J180" i="6"/>
  <c r="BK229" i="9"/>
  <c r="J128" i="9"/>
  <c r="BK312" i="13"/>
  <c r="J103" i="2"/>
  <c r="J252" i="6"/>
  <c r="J102" i="8"/>
  <c r="BK318" i="9"/>
  <c r="BK200" i="12"/>
  <c r="BK119" i="15"/>
  <c r="BK140" i="3"/>
  <c r="BK203" i="8"/>
  <c r="BK281" i="9"/>
  <c r="J281" i="9"/>
  <c r="BK97" i="2"/>
  <c r="J200" i="6"/>
  <c r="J183" i="8"/>
  <c r="BK205" i="3"/>
  <c r="J171" i="3"/>
  <c r="BK164" i="6"/>
  <c r="J218" i="8"/>
  <c r="BK124" i="9"/>
  <c r="BK102" i="12"/>
  <c r="J131" i="13"/>
  <c r="BK143" i="14"/>
  <c r="J253" i="14"/>
  <c r="J178" i="3"/>
  <c r="BK211" i="9"/>
  <c r="J144" i="15"/>
  <c r="J216" i="6"/>
  <c r="J177" i="7"/>
  <c r="J92" i="8"/>
  <c r="BK243" i="9"/>
  <c r="BK190" i="14"/>
  <c r="BK265" i="14"/>
  <c r="J195" i="5"/>
  <c r="J188" i="6"/>
  <c r="J238" i="12"/>
  <c r="BK195" i="5"/>
  <c r="J275" i="9"/>
  <c r="J257" i="13"/>
  <c r="J99" i="15"/>
  <c r="J136" i="3"/>
  <c r="J301" i="6"/>
  <c r="J224" i="8"/>
  <c r="J132" i="9"/>
  <c r="BK328" i="9"/>
  <c r="BK179" i="11"/>
  <c r="J182" i="13"/>
  <c r="J158" i="14"/>
  <c r="BK123" i="15"/>
  <c r="BK266" i="6"/>
  <c r="BK212" i="8"/>
  <c r="J254" i="9"/>
  <c r="J210" i="12"/>
  <c r="BK203" i="14"/>
  <c r="J134" i="6"/>
  <c r="J175" i="8"/>
  <c r="J107" i="9"/>
  <c r="J131" i="11"/>
  <c r="BK130" i="14"/>
  <c r="J221" i="3"/>
  <c r="BK248" i="6"/>
  <c r="BK161" i="7"/>
  <c r="J305" i="9"/>
  <c r="BK141" i="11"/>
  <c r="BK243" i="13"/>
  <c r="BK113" i="15"/>
  <c r="J91" i="5"/>
  <c r="BK106" i="7"/>
  <c r="BK258" i="9"/>
  <c r="J225" i="11"/>
  <c r="BK251" i="13"/>
  <c r="J136" i="2"/>
  <c r="BK212" i="6"/>
  <c r="J213" i="8"/>
  <c r="J227" i="11"/>
  <c r="J195" i="14"/>
  <c r="BK110" i="2"/>
  <c r="BK301" i="6"/>
  <c r="BK220" i="9"/>
  <c r="BK272" i="9"/>
  <c r="BK95" i="13"/>
  <c r="J93" i="4"/>
  <c r="J377" i="9"/>
  <c r="BK179" i="9"/>
  <c r="J120" i="3"/>
  <c r="BK143" i="8"/>
  <c r="J258" i="9"/>
  <c r="J99" i="4"/>
  <c r="J127" i="6"/>
  <c r="BK175" i="8"/>
  <c r="J215" i="9"/>
  <c r="BK154" i="11"/>
  <c r="J270" i="12"/>
  <c r="BK305" i="13"/>
  <c r="J240" i="14"/>
  <c r="J95" i="15"/>
  <c r="J253" i="9"/>
  <c r="J108" i="10"/>
  <c r="BK213" i="13"/>
  <c r="BK190" i="3"/>
  <c r="J102" i="6"/>
  <c r="BK219" i="8"/>
  <c r="BK212" i="12"/>
  <c r="BK143" i="15"/>
  <c r="J299" i="6"/>
  <c r="BK212" i="7"/>
  <c r="BK266" i="8"/>
  <c r="BK265" i="9"/>
  <c r="BK323" i="9"/>
  <c r="BK216" i="11"/>
  <c r="J251" i="13"/>
  <c r="J143" i="15"/>
  <c r="BK158" i="4"/>
  <c r="BK112" i="6"/>
  <c r="J141" i="6"/>
  <c r="J181" i="7"/>
  <c r="BK262" i="8"/>
  <c r="J263" i="9"/>
  <c r="J320" i="9"/>
  <c r="BK93" i="10"/>
  <c r="J150" i="12"/>
  <c r="BK131" i="13"/>
  <c r="J254" i="14"/>
  <c r="J113" i="15"/>
  <c r="J187" i="5"/>
  <c r="J219" i="7"/>
  <c r="BK162" i="11"/>
  <c r="BK253" i="14"/>
  <c r="BK128" i="3"/>
  <c r="J153" i="5"/>
  <c r="J199" i="9"/>
  <c r="BK284" i="9"/>
  <c r="BK174" i="12"/>
  <c r="J180" i="13"/>
  <c r="J158" i="15"/>
  <c r="BK123" i="5"/>
  <c r="BK115" i="8"/>
  <c r="BK183" i="9"/>
  <c r="BK95" i="10"/>
  <c r="J316" i="13"/>
  <c r="J106" i="15"/>
  <c r="BK119" i="5"/>
  <c r="BK175" i="9"/>
  <c r="J323" i="9"/>
  <c r="J233" i="11"/>
  <c r="J115" i="13"/>
  <c r="BK95" i="2"/>
  <c r="J167" i="8"/>
  <c r="BK139" i="8"/>
  <c r="J159" i="9"/>
  <c r="J126" i="13"/>
  <c r="BK91" i="2"/>
  <c r="BK143" i="5"/>
  <c r="J237" i="9"/>
  <c r="J279" i="9"/>
  <c r="BK200" i="3"/>
  <c r="J129" i="6"/>
  <c r="J189" i="7"/>
  <c r="J284" i="9"/>
  <c r="J259" i="9"/>
  <c r="J107" i="10"/>
  <c r="BK199" i="12"/>
  <c r="BK134" i="15"/>
  <c r="J109" i="8"/>
  <c r="BK105" i="10"/>
  <c r="BK300" i="13"/>
  <c r="BK93" i="2"/>
  <c r="BK187" i="8"/>
  <c r="BK334" i="9"/>
  <c r="BK257" i="12"/>
  <c r="BK185" i="14"/>
  <c r="J107" i="2"/>
  <c r="BK299" i="6"/>
  <c r="BK183" i="8"/>
  <c r="J179" i="11"/>
  <c r="AS56" i="1"/>
  <c r="BK234" i="12"/>
  <c r="BK247" i="14"/>
  <c r="J103" i="15"/>
  <c r="BK116" i="3"/>
  <c r="J199" i="8"/>
  <c r="BK363" i="9"/>
  <c r="BK208" i="9"/>
  <c r="J170" i="11"/>
  <c r="J159" i="12"/>
  <c r="BK145" i="13"/>
  <c r="J151" i="14"/>
  <c r="BK131" i="2"/>
  <c r="BK114" i="5"/>
  <c r="BK278" i="6"/>
  <c r="BK111" i="7"/>
  <c r="J246" i="8"/>
  <c r="J363" i="9"/>
  <c r="J324" i="9"/>
  <c r="J154" i="6"/>
  <c r="J133" i="7"/>
  <c r="BK119" i="8"/>
  <c r="BK126" i="9"/>
  <c r="BK170" i="12"/>
  <c r="BK231" i="13"/>
  <c r="J119" i="15"/>
  <c r="J151" i="4"/>
  <c r="BK153" i="7"/>
  <c r="BK191" i="8"/>
  <c r="J261" i="9"/>
  <c r="BK282" i="9"/>
  <c r="J205" i="12"/>
  <c r="J276" i="13"/>
  <c r="J166" i="15"/>
  <c r="J144" i="4"/>
  <c r="BK185" i="7"/>
  <c r="BK127" i="8"/>
  <c r="BK308" i="9"/>
  <c r="BK109" i="12"/>
  <c r="BK141" i="14"/>
  <c r="BK147" i="3"/>
  <c r="J161" i="7"/>
  <c r="J329" i="9"/>
  <c r="BK109" i="10"/>
  <c r="J146" i="12"/>
  <c r="J110" i="2"/>
  <c r="BK91" i="7"/>
  <c r="BK229" i="8"/>
  <c r="BK245" i="9"/>
  <c r="BK110" i="13"/>
  <c r="J173" i="5"/>
  <c r="BK279" i="9"/>
  <c r="BK113" i="9"/>
  <c r="BK89" i="2"/>
  <c r="J179" i="5"/>
  <c r="BK138" i="7"/>
  <c r="BK253" i="9"/>
  <c r="J332" i="9"/>
  <c r="BK129" i="6"/>
  <c r="J148" i="9"/>
  <c r="BK152" i="12"/>
  <c r="BK149" i="15"/>
  <c r="BK293" i="6"/>
  <c r="J250" i="9"/>
  <c r="BK192" i="11"/>
  <c r="J271" i="14"/>
  <c r="J248" i="13"/>
  <c r="BK110" i="15"/>
  <c r="J224" i="6"/>
  <c r="BK145" i="6"/>
  <c r="BK101" i="9"/>
  <c r="J234" i="12"/>
  <c r="J185" i="3"/>
  <c r="BK240" i="6"/>
  <c r="J267" i="9"/>
  <c r="BK146" i="11"/>
  <c r="J290" i="13"/>
  <c r="BK151" i="14"/>
  <c r="J90" i="15"/>
  <c r="J115" i="4"/>
  <c r="BK139" i="6"/>
  <c r="BK143" i="7"/>
  <c r="J127" i="8"/>
  <c r="J161" i="9"/>
  <c r="BK276" i="9"/>
  <c r="J97" i="10"/>
  <c r="BK162" i="12"/>
  <c r="BK304" i="13"/>
  <c r="J255" i="14"/>
  <c r="BK163" i="15"/>
  <c r="BK176" i="3"/>
  <c r="J240" i="6"/>
  <c r="BK96" i="7"/>
  <c r="J258" i="8"/>
  <c r="J264" i="9"/>
  <c r="BK113" i="10"/>
  <c r="J253" i="12"/>
  <c r="BK121" i="13"/>
  <c r="BK121" i="14"/>
  <c r="BK101" i="2"/>
  <c r="J256" i="6"/>
  <c r="J149" i="7"/>
  <c r="BK293" i="9"/>
  <c r="J195" i="12"/>
  <c r="J214" i="13"/>
  <c r="BK207" i="14"/>
  <c r="J144" i="3"/>
  <c r="J164" i="6"/>
  <c r="J187" i="8"/>
  <c r="BK159" i="8"/>
  <c r="BK199" i="9"/>
  <c r="J175" i="9"/>
  <c r="J274" i="12"/>
  <c r="J146" i="15"/>
  <c r="BK156" i="6"/>
  <c r="J212" i="6"/>
  <c r="J339" i="9"/>
  <c r="J123" i="11"/>
  <c r="BK159" i="12"/>
  <c r="BK153" i="15"/>
  <c r="BK115" i="4"/>
  <c r="BK246" i="8"/>
  <c r="BK111" i="10"/>
  <c r="J217" i="3"/>
  <c r="J276" i="6"/>
  <c r="BK144" i="9"/>
  <c r="BK286" i="9"/>
  <c r="BK108" i="3"/>
  <c r="BK261" i="6"/>
  <c r="BK177" i="7"/>
  <c r="BK231" i="8"/>
  <c r="BK98" i="12"/>
  <c r="BK206" i="12"/>
  <c r="J231" i="13"/>
  <c r="J190" i="14"/>
  <c r="BK271" i="8"/>
  <c r="BK160" i="15"/>
  <c r="BK189" i="7"/>
  <c r="J106" i="10"/>
  <c r="J155" i="14"/>
  <c r="BK139" i="4"/>
  <c r="J220" i="6"/>
  <c r="BK106" i="10"/>
  <c r="J95" i="13"/>
  <c r="J259" i="14"/>
  <c r="J135" i="15"/>
  <c r="J146" i="4"/>
  <c r="BK102" i="6"/>
  <c r="BK200" i="6"/>
  <c r="BK217" i="7"/>
  <c r="J266" i="8"/>
  <c r="J378" i="9"/>
  <c r="J318" i="9"/>
  <c r="J218" i="12"/>
  <c r="BK182" i="12"/>
  <c r="J178" i="14"/>
  <c r="BK90" i="15"/>
  <c r="J205" i="3"/>
  <c r="BK107" i="6"/>
  <c r="J226" i="7"/>
  <c r="J219" i="8"/>
  <c r="BK267" i="9"/>
  <c r="J228" i="12"/>
  <c r="BK303" i="13"/>
  <c r="J163" i="15"/>
  <c r="BK271" i="6"/>
  <c r="BK220" i="6"/>
  <c r="BK179" i="8"/>
  <c r="BK155" i="9"/>
  <c r="BK87" i="11"/>
  <c r="J238" i="13"/>
  <c r="J215" i="14"/>
  <c r="J126" i="2"/>
  <c r="J145" i="5"/>
  <c r="J173" i="7"/>
  <c r="BK302" i="9"/>
  <c r="BK367" i="9"/>
  <c r="BK163" i="9"/>
  <c r="BK253" i="12"/>
  <c r="BK259" i="14"/>
  <c r="BK178" i="3"/>
  <c r="J145" i="6"/>
  <c r="J193" i="7"/>
  <c r="J262" i="8"/>
  <c r="BK161" i="9"/>
  <c r="BK207" i="11"/>
  <c r="J305" i="13"/>
  <c r="J162" i="14"/>
  <c r="J139" i="4"/>
  <c r="J261" i="6"/>
  <c r="BK255" i="9"/>
  <c r="J109" i="10"/>
  <c r="BK155" i="14"/>
  <c r="BK128" i="7"/>
  <c r="BK167" i="8"/>
  <c r="BK365" i="9"/>
  <c r="BK91" i="10"/>
  <c r="BK269" i="13"/>
  <c r="BK99" i="4"/>
  <c r="J117" i="8"/>
  <c r="BK103" i="9"/>
  <c r="J291" i="9"/>
  <c r="J112" i="2"/>
  <c r="J229" i="8"/>
  <c r="J360" i="9"/>
  <c r="J200" i="11"/>
  <c r="J115" i="12"/>
  <c r="BK294" i="13"/>
  <c r="BK186" i="14"/>
  <c r="J134" i="4"/>
  <c r="J293" i="9"/>
  <c r="BK228" i="12"/>
  <c r="J199" i="14"/>
  <c r="J110" i="4"/>
  <c r="BK131" i="8"/>
  <c r="BK187" i="9"/>
  <c r="BK174" i="13"/>
  <c r="J269" i="14"/>
  <c r="BK127" i="6"/>
  <c r="BK157" i="9"/>
  <c r="BK184" i="14"/>
  <c r="J241" i="8"/>
  <c r="J257" i="12"/>
  <c r="BK106" i="14"/>
  <c r="BK127" i="15"/>
  <c r="J204" i="6"/>
  <c r="J202" i="7"/>
  <c r="BK225" i="9"/>
  <c r="J350" i="9"/>
  <c r="J162" i="11"/>
  <c r="BK176" i="14"/>
  <c r="BK120" i="3"/>
  <c r="BK236" i="6"/>
  <c r="J248" i="8"/>
  <c r="BK350" i="9"/>
  <c r="J194" i="11"/>
  <c r="BK290" i="13"/>
  <c r="BK214" i="13"/>
  <c r="BK107" i="2"/>
  <c r="J149" i="6"/>
  <c r="BK195" i="8"/>
  <c r="BK241" i="11"/>
  <c r="J116" i="14"/>
  <c r="J98" i="3"/>
  <c r="J217" i="7"/>
  <c r="J357" i="9"/>
  <c r="J174" i="12"/>
  <c r="J192" i="11"/>
  <c r="J119" i="5"/>
  <c r="J121" i="4"/>
  <c r="BK193" i="7"/>
  <c r="BK330" i="9"/>
  <c r="BK153" i="9"/>
  <c r="J93" i="10"/>
  <c r="BK194" i="11"/>
  <c r="J240" i="12"/>
  <c r="BK276" i="13"/>
  <c r="J101" i="2"/>
  <c r="J255" i="9"/>
  <c r="BK131" i="11"/>
  <c r="J217" i="14"/>
  <c r="J128" i="3"/>
  <c r="J202" i="9"/>
  <c r="BK256" i="9"/>
  <c r="BK180" i="13"/>
  <c r="J184" i="14"/>
  <c r="BK207" i="7"/>
  <c r="J91" i="10"/>
  <c r="J153" i="15"/>
  <c r="BK137" i="5"/>
  <c r="BK171" i="8"/>
  <c r="BK224" i="12"/>
  <c r="BK236" i="14"/>
  <c r="J122" i="2"/>
  <c r="BK97" i="5"/>
  <c r="J160" i="6"/>
  <c r="BK104" i="8"/>
  <c r="J328" i="9"/>
  <c r="J153" i="9"/>
  <c r="J134" i="12"/>
  <c r="BK172" i="14"/>
  <c r="BK95" i="15"/>
  <c r="J114" i="5"/>
  <c r="BK219" i="7"/>
  <c r="BK207" i="8"/>
  <c r="J109" i="9"/>
  <c r="J304" i="13"/>
  <c r="BK162" i="14"/>
  <c r="BK92" i="3"/>
  <c r="J169" i="7"/>
  <c r="J143" i="8"/>
  <c r="J249" i="9"/>
  <c r="BK248" i="13"/>
  <c r="BK112" i="2"/>
  <c r="J287" i="6"/>
  <c r="J115" i="8"/>
  <c r="J246" i="12"/>
  <c r="BK232" i="14"/>
  <c r="J211" i="3"/>
  <c r="BK199" i="8"/>
  <c r="J220" i="9"/>
  <c r="J229" i="12"/>
  <c r="J218" i="14"/>
  <c r="J192" i="6"/>
  <c r="J225" i="9"/>
  <c r="BK122" i="12"/>
  <c r="J132" i="3"/>
  <c r="BK297" i="9"/>
  <c r="BK184" i="11"/>
  <c r="BK132" i="3"/>
  <c r="BK171" i="9"/>
  <c r="BK210" i="12"/>
  <c r="J143" i="5"/>
  <c r="BK263" i="9"/>
  <c r="T126" i="15" l="1"/>
  <c r="T125" i="15" s="1"/>
  <c r="T97" i="12"/>
  <c r="R114" i="13"/>
  <c r="BK121" i="2"/>
  <c r="J121" i="2" s="1"/>
  <c r="J64" i="2" s="1"/>
  <c r="T143" i="4"/>
  <c r="P90" i="7"/>
  <c r="P89" i="7" s="1"/>
  <c r="P88" i="7" s="1"/>
  <c r="AU62" i="1" s="1"/>
  <c r="R152" i="9"/>
  <c r="P271" i="9"/>
  <c r="P362" i="9"/>
  <c r="T90" i="10"/>
  <c r="R252" i="12"/>
  <c r="T100" i="2"/>
  <c r="T87" i="2" s="1"/>
  <c r="T86" i="2" s="1"/>
  <c r="R143" i="4"/>
  <c r="R90" i="5"/>
  <c r="R89" i="5" s="1"/>
  <c r="R88" i="5" s="1"/>
  <c r="T166" i="9"/>
  <c r="R333" i="9"/>
  <c r="R122" i="11"/>
  <c r="P161" i="12"/>
  <c r="P101" i="14"/>
  <c r="P235" i="14"/>
  <c r="P100" i="2"/>
  <c r="P91" i="3"/>
  <c r="P92" i="4"/>
  <c r="P90" i="5"/>
  <c r="P89" i="5"/>
  <c r="P88" i="5"/>
  <c r="AU60" i="1" s="1"/>
  <c r="T91" i="8"/>
  <c r="R100" i="9"/>
  <c r="R290" i="9"/>
  <c r="P99" i="10"/>
  <c r="P186" i="12"/>
  <c r="P96" i="12" s="1"/>
  <c r="P95" i="12" s="1"/>
  <c r="AU69" i="1" s="1"/>
  <c r="R264" i="14"/>
  <c r="P143" i="4"/>
  <c r="T284" i="6"/>
  <c r="P152" i="9"/>
  <c r="P278" i="9"/>
  <c r="BK322" i="9"/>
  <c r="J322" i="9" s="1"/>
  <c r="J74" i="9" s="1"/>
  <c r="R99" i="10"/>
  <c r="P86" i="11"/>
  <c r="BK150" i="14"/>
  <c r="J150" i="14" s="1"/>
  <c r="J66" i="14" s="1"/>
  <c r="T235" i="14"/>
  <c r="R121" i="2"/>
  <c r="BK92" i="4"/>
  <c r="J92" i="4"/>
  <c r="J65" i="4" s="1"/>
  <c r="T91" i="6"/>
  <c r="T90" i="6"/>
  <c r="T89" i="6" s="1"/>
  <c r="P91" i="8"/>
  <c r="P100" i="9"/>
  <c r="R248" i="9"/>
  <c r="T333" i="9"/>
  <c r="R86" i="11"/>
  <c r="T161" i="12"/>
  <c r="BK120" i="4"/>
  <c r="J120" i="4" s="1"/>
  <c r="J66" i="4" s="1"/>
  <c r="BK90" i="5"/>
  <c r="J90" i="5" s="1"/>
  <c r="J65" i="5" s="1"/>
  <c r="R253" i="8"/>
  <c r="P123" i="9"/>
  <c r="BK278" i="9"/>
  <c r="J278" i="9" s="1"/>
  <c r="J72" i="9" s="1"/>
  <c r="T322" i="9"/>
  <c r="BK130" i="13"/>
  <c r="J130" i="13" s="1"/>
  <c r="J67" i="13" s="1"/>
  <c r="BK101" i="14"/>
  <c r="J101" i="14" s="1"/>
  <c r="J65" i="14" s="1"/>
  <c r="P246" i="14"/>
  <c r="BK123" i="9"/>
  <c r="J123" i="9" s="1"/>
  <c r="J66" i="9" s="1"/>
  <c r="BK290" i="9"/>
  <c r="J290" i="9"/>
  <c r="J73" i="9"/>
  <c r="T206" i="11"/>
  <c r="R167" i="14"/>
  <c r="BK264" i="14"/>
  <c r="J264" i="14" s="1"/>
  <c r="J77" i="14" s="1"/>
  <c r="BK152" i="9"/>
  <c r="J152" i="9" s="1"/>
  <c r="J67" i="9" s="1"/>
  <c r="P122" i="11"/>
  <c r="R186" i="12"/>
  <c r="T167" i="14"/>
  <c r="T264" i="14"/>
  <c r="T257" i="14" s="1"/>
  <c r="P88" i="2"/>
  <c r="P121" i="2"/>
  <c r="R210" i="3"/>
  <c r="T120" i="4"/>
  <c r="T90" i="7"/>
  <c r="T89" i="7"/>
  <c r="T88" i="7"/>
  <c r="BK91" i="8"/>
  <c r="J91" i="8" s="1"/>
  <c r="J65" i="8" s="1"/>
  <c r="R123" i="9"/>
  <c r="T290" i="9"/>
  <c r="T99" i="10"/>
  <c r="P252" i="12"/>
  <c r="T101" i="14"/>
  <c r="BK258" i="14"/>
  <c r="J258" i="14" s="1"/>
  <c r="J76" i="14" s="1"/>
  <c r="BK88" i="2"/>
  <c r="P210" i="3"/>
  <c r="R120" i="4"/>
  <c r="R91" i="4" s="1"/>
  <c r="R90" i="4" s="1"/>
  <c r="BK90" i="7"/>
  <c r="J90" i="7" s="1"/>
  <c r="J65" i="7" s="1"/>
  <c r="T123" i="9"/>
  <c r="R278" i="9"/>
  <c r="R322" i="9"/>
  <c r="BK122" i="11"/>
  <c r="J122" i="11"/>
  <c r="J62" i="11" s="1"/>
  <c r="P97" i="12"/>
  <c r="BK167" i="14"/>
  <c r="J167" i="14"/>
  <c r="J69" i="14"/>
  <c r="T258" i="14"/>
  <c r="R100" i="2"/>
  <c r="R91" i="3"/>
  <c r="R90" i="3" s="1"/>
  <c r="R89" i="3" s="1"/>
  <c r="R91" i="6"/>
  <c r="BK253" i="8"/>
  <c r="J253" i="8"/>
  <c r="J66" i="8"/>
  <c r="R166" i="9"/>
  <c r="R271" i="9"/>
  <c r="R362" i="9"/>
  <c r="T86" i="11"/>
  <c r="T114" i="13"/>
  <c r="P258" i="14"/>
  <c r="BK143" i="4"/>
  <c r="J143" i="4" s="1"/>
  <c r="J67" i="4" s="1"/>
  <c r="P166" i="9"/>
  <c r="T271" i="9"/>
  <c r="P322" i="9"/>
  <c r="T122" i="11"/>
  <c r="BK252" i="12"/>
  <c r="J252" i="12" s="1"/>
  <c r="J70" i="12" s="1"/>
  <c r="P130" i="13"/>
  <c r="P150" i="14"/>
  <c r="T246" i="14"/>
  <c r="P94" i="15"/>
  <c r="P206" i="11"/>
  <c r="R161" i="12"/>
  <c r="R96" i="12" s="1"/>
  <c r="R95" i="12" s="1"/>
  <c r="R150" i="14"/>
  <c r="P264" i="14"/>
  <c r="BK94" i="15"/>
  <c r="J94" i="15" s="1"/>
  <c r="J62" i="15" s="1"/>
  <c r="P105" i="15"/>
  <c r="R88" i="2"/>
  <c r="R87" i="2"/>
  <c r="R86" i="2" s="1"/>
  <c r="T91" i="3"/>
  <c r="T90" i="3" s="1"/>
  <c r="T89" i="3" s="1"/>
  <c r="BK100" i="9"/>
  <c r="T248" i="9"/>
  <c r="T362" i="9"/>
  <c r="P90" i="10"/>
  <c r="P89" i="10"/>
  <c r="P88" i="10"/>
  <c r="AU66" i="1"/>
  <c r="R206" i="11"/>
  <c r="BK186" i="12"/>
  <c r="J186" i="12" s="1"/>
  <c r="J69" i="12" s="1"/>
  <c r="R101" i="14"/>
  <c r="R100" i="14" s="1"/>
  <c r="BK235" i="14"/>
  <c r="J235" i="14"/>
  <c r="J73" i="14" s="1"/>
  <c r="R258" i="14"/>
  <c r="R257" i="14"/>
  <c r="R105" i="15"/>
  <c r="T121" i="2"/>
  <c r="BK91" i="3"/>
  <c r="R92" i="4"/>
  <c r="P91" i="6"/>
  <c r="P90" i="6" s="1"/>
  <c r="P89" i="6" s="1"/>
  <c r="AU61" i="1" s="1"/>
  <c r="T253" i="8"/>
  <c r="T100" i="9"/>
  <c r="P290" i="9"/>
  <c r="BK90" i="10"/>
  <c r="J90" i="10" s="1"/>
  <c r="J65" i="10" s="1"/>
  <c r="BK206" i="11"/>
  <c r="J206" i="11" s="1"/>
  <c r="J63" i="11" s="1"/>
  <c r="BK161" i="12"/>
  <c r="J161" i="12" s="1"/>
  <c r="J66" i="12" s="1"/>
  <c r="T252" i="12"/>
  <c r="BK114" i="13"/>
  <c r="J114" i="13"/>
  <c r="J66" i="13" s="1"/>
  <c r="BK246" i="14"/>
  <c r="J246" i="14" s="1"/>
  <c r="J74" i="14" s="1"/>
  <c r="T94" i="15"/>
  <c r="T88" i="2"/>
  <c r="T210" i="3"/>
  <c r="T92" i="4"/>
  <c r="T91" i="4"/>
  <c r="T90" i="4"/>
  <c r="BK91" i="6"/>
  <c r="J91" i="6" s="1"/>
  <c r="J65" i="6" s="1"/>
  <c r="R91" i="8"/>
  <c r="R90" i="8"/>
  <c r="R89" i="8" s="1"/>
  <c r="P248" i="9"/>
  <c r="BK333" i="9"/>
  <c r="J333" i="9" s="1"/>
  <c r="J75" i="9" s="1"/>
  <c r="R90" i="10"/>
  <c r="R89" i="10"/>
  <c r="R88" i="10"/>
  <c r="BK97" i="12"/>
  <c r="J97" i="12"/>
  <c r="J65" i="12" s="1"/>
  <c r="T130" i="13"/>
  <c r="BK126" i="15"/>
  <c r="BK125" i="15" s="1"/>
  <c r="J125" i="15" s="1"/>
  <c r="J65" i="15" s="1"/>
  <c r="R284" i="6"/>
  <c r="P253" i="8"/>
  <c r="T152" i="9"/>
  <c r="BK271" i="9"/>
  <c r="J271" i="9" s="1"/>
  <c r="J71" i="9" s="1"/>
  <c r="BK362" i="9"/>
  <c r="J362" i="9" s="1"/>
  <c r="J76" i="9" s="1"/>
  <c r="BK86" i="11"/>
  <c r="J86" i="11" s="1"/>
  <c r="J61" i="11" s="1"/>
  <c r="P114" i="13"/>
  <c r="P167" i="14"/>
  <c r="R235" i="14"/>
  <c r="BK105" i="15"/>
  <c r="J105" i="15"/>
  <c r="J63" i="15" s="1"/>
  <c r="R126" i="15"/>
  <c r="R125" i="15"/>
  <c r="BK100" i="2"/>
  <c r="J100" i="2" s="1"/>
  <c r="J62" i="2" s="1"/>
  <c r="P120" i="4"/>
  <c r="T90" i="5"/>
  <c r="T89" i="5" s="1"/>
  <c r="T88" i="5" s="1"/>
  <c r="P284" i="6"/>
  <c r="R90" i="7"/>
  <c r="R89" i="7"/>
  <c r="R88" i="7" s="1"/>
  <c r="BK166" i="9"/>
  <c r="J166" i="9" s="1"/>
  <c r="J68" i="9" s="1"/>
  <c r="T278" i="9"/>
  <c r="R97" i="12"/>
  <c r="BK210" i="3"/>
  <c r="J210" i="3" s="1"/>
  <c r="J66" i="3" s="1"/>
  <c r="BK284" i="6"/>
  <c r="J284" i="6" s="1"/>
  <c r="J66" i="6" s="1"/>
  <c r="BK248" i="9"/>
  <c r="J248" i="9" s="1"/>
  <c r="J70" i="9" s="1"/>
  <c r="P333" i="9"/>
  <c r="BK99" i="10"/>
  <c r="J99" i="10"/>
  <c r="J66" i="10" s="1"/>
  <c r="T186" i="12"/>
  <c r="R130" i="13"/>
  <c r="T150" i="14"/>
  <c r="R246" i="14"/>
  <c r="R94" i="15"/>
  <c r="R88" i="15"/>
  <c r="T105" i="15"/>
  <c r="P126" i="15"/>
  <c r="P125" i="15"/>
  <c r="BK145" i="15"/>
  <c r="J145" i="15"/>
  <c r="J67" i="15" s="1"/>
  <c r="P145" i="15"/>
  <c r="R145" i="15"/>
  <c r="T145" i="15"/>
  <c r="BK300" i="6"/>
  <c r="J300" i="6"/>
  <c r="J67" i="6" s="1"/>
  <c r="BK269" i="12"/>
  <c r="J269" i="12" s="1"/>
  <c r="J71" i="12" s="1"/>
  <c r="BK157" i="4"/>
  <c r="J157" i="4"/>
  <c r="J68" i="4" s="1"/>
  <c r="BK220" i="3"/>
  <c r="J220" i="3" s="1"/>
  <c r="J67" i="3" s="1"/>
  <c r="BK202" i="5"/>
  <c r="J202" i="5"/>
  <c r="J66" i="5" s="1"/>
  <c r="BK270" i="8"/>
  <c r="J270" i="8" s="1"/>
  <c r="J67" i="8" s="1"/>
  <c r="BK173" i="12"/>
  <c r="J173" i="12" s="1"/>
  <c r="J67" i="12" s="1"/>
  <c r="BK225" i="7"/>
  <c r="BK89" i="7" s="1"/>
  <c r="BK88" i="7" s="1"/>
  <c r="J88" i="7" s="1"/>
  <c r="J32" i="7" s="1"/>
  <c r="J225" i="7"/>
  <c r="J66" i="7"/>
  <c r="BK117" i="2"/>
  <c r="J117" i="2"/>
  <c r="J63" i="2" s="1"/>
  <c r="BK161" i="14"/>
  <c r="J161" i="14"/>
  <c r="J68" i="14" s="1"/>
  <c r="BK94" i="13"/>
  <c r="BK135" i="2"/>
  <c r="J135" i="2" s="1"/>
  <c r="J66" i="2" s="1"/>
  <c r="BK181" i="12"/>
  <c r="J181" i="12" s="1"/>
  <c r="J68" i="12" s="1"/>
  <c r="BK157" i="14"/>
  <c r="J157" i="14"/>
  <c r="J67" i="14"/>
  <c r="BK89" i="15"/>
  <c r="J89" i="15"/>
  <c r="J61" i="15" s="1"/>
  <c r="BK130" i="2"/>
  <c r="J130" i="2" s="1"/>
  <c r="J65" i="2" s="1"/>
  <c r="BK226" i="14"/>
  <c r="J226" i="14" s="1"/>
  <c r="J70" i="14" s="1"/>
  <c r="BK311" i="13"/>
  <c r="J311" i="13" s="1"/>
  <c r="J68" i="13" s="1"/>
  <c r="BK231" i="14"/>
  <c r="J231" i="14"/>
  <c r="J71" i="14" s="1"/>
  <c r="BK315" i="13"/>
  <c r="BK314" i="13" s="1"/>
  <c r="J314" i="13" s="1"/>
  <c r="J69" i="13" s="1"/>
  <c r="BK273" i="12"/>
  <c r="J273" i="12" s="1"/>
  <c r="J73" i="12" s="1"/>
  <c r="BK122" i="15"/>
  <c r="J122" i="15"/>
  <c r="J64" i="15" s="1"/>
  <c r="BK240" i="11"/>
  <c r="J240" i="11"/>
  <c r="J64" i="11" s="1"/>
  <c r="J84" i="15"/>
  <c r="BE127" i="15"/>
  <c r="E77" i="15"/>
  <c r="BE103" i="15"/>
  <c r="BE113" i="15"/>
  <c r="BE135" i="15"/>
  <c r="F55" i="15"/>
  <c r="BE143" i="15"/>
  <c r="BE156" i="15"/>
  <c r="BE146" i="15"/>
  <c r="BE166" i="15"/>
  <c r="BE158" i="15"/>
  <c r="BE99" i="15"/>
  <c r="J52" i="15"/>
  <c r="BE106" i="15"/>
  <c r="BE136" i="15"/>
  <c r="BE163" i="15"/>
  <c r="BE149" i="15"/>
  <c r="BE134" i="15"/>
  <c r="BE116" i="15"/>
  <c r="BE90" i="15"/>
  <c r="BE95" i="15"/>
  <c r="BE110" i="15"/>
  <c r="BE123" i="15"/>
  <c r="BE153" i="15"/>
  <c r="BE160" i="15"/>
  <c r="BE119" i="15"/>
  <c r="BE144" i="15"/>
  <c r="BE130" i="14"/>
  <c r="BE151" i="14"/>
  <c r="BE178" i="14"/>
  <c r="BE227" i="14"/>
  <c r="E87" i="14"/>
  <c r="BE126" i="14"/>
  <c r="BE203" i="14"/>
  <c r="BE217" i="14"/>
  <c r="J56" i="14"/>
  <c r="F96" i="14"/>
  <c r="BE141" i="14"/>
  <c r="BE211" i="14"/>
  <c r="BE236" i="14"/>
  <c r="BE184" i="14"/>
  <c r="BE191" i="14"/>
  <c r="BE253" i="14"/>
  <c r="BE158" i="14"/>
  <c r="BE254" i="14"/>
  <c r="BE259" i="14"/>
  <c r="BE265" i="14"/>
  <c r="BE143" i="14"/>
  <c r="BE162" i="14"/>
  <c r="BE195" i="14"/>
  <c r="BE215" i="14"/>
  <c r="BE251" i="14"/>
  <c r="BE168" i="14"/>
  <c r="BE186" i="14"/>
  <c r="BE232" i="14"/>
  <c r="BE240" i="14"/>
  <c r="BE244" i="14"/>
  <c r="BE263" i="14"/>
  <c r="BE271" i="14"/>
  <c r="J96" i="14"/>
  <c r="BE207" i="14"/>
  <c r="BE222" i="14"/>
  <c r="BE116" i="14"/>
  <c r="BE247" i="14"/>
  <c r="BE102" i="14"/>
  <c r="BE255" i="14"/>
  <c r="BE269" i="14"/>
  <c r="BE148" i="14"/>
  <c r="BE176" i="14"/>
  <c r="BE121" i="14"/>
  <c r="BE199" i="14"/>
  <c r="BE110" i="14"/>
  <c r="BE137" i="14"/>
  <c r="BE172" i="14"/>
  <c r="BE218" i="14"/>
  <c r="BE106" i="14"/>
  <c r="BE155" i="14"/>
  <c r="BE185" i="14"/>
  <c r="BE190" i="14"/>
  <c r="J59" i="13"/>
  <c r="BE145" i="13"/>
  <c r="BE160" i="13"/>
  <c r="BE247" i="13"/>
  <c r="BE121" i="13"/>
  <c r="BE263" i="13"/>
  <c r="F89" i="13"/>
  <c r="BE231" i="13"/>
  <c r="BE243" i="13"/>
  <c r="BE257" i="13"/>
  <c r="BE115" i="13"/>
  <c r="BE180" i="13"/>
  <c r="E50" i="13"/>
  <c r="BE131" i="13"/>
  <c r="BE200" i="13"/>
  <c r="BE303" i="13"/>
  <c r="BE294" i="13"/>
  <c r="BE300" i="13"/>
  <c r="BE304" i="13"/>
  <c r="BE126" i="13"/>
  <c r="J56" i="13"/>
  <c r="BE276" i="13"/>
  <c r="BE316" i="13"/>
  <c r="BE95" i="13"/>
  <c r="BE213" i="13"/>
  <c r="BE234" i="13"/>
  <c r="BE248" i="13"/>
  <c r="BE290" i="13"/>
  <c r="BE283" i="13"/>
  <c r="BE305" i="13"/>
  <c r="BE309" i="13"/>
  <c r="BE312" i="13"/>
  <c r="BK272" i="12"/>
  <c r="J272" i="12" s="1"/>
  <c r="J72" i="12" s="1"/>
  <c r="BE174" i="13"/>
  <c r="BE272" i="13"/>
  <c r="BE110" i="13"/>
  <c r="BE196" i="13"/>
  <c r="BE230" i="13"/>
  <c r="BE229" i="13"/>
  <c r="BE238" i="13"/>
  <c r="BE182" i="13"/>
  <c r="BE239" i="13"/>
  <c r="BE214" i="13"/>
  <c r="BE251" i="13"/>
  <c r="BE269" i="13"/>
  <c r="BE218" i="12"/>
  <c r="BE138" i="12"/>
  <c r="BE150" i="12"/>
  <c r="BE159" i="12"/>
  <c r="BE228" i="12"/>
  <c r="BE239" i="12"/>
  <c r="F92" i="12"/>
  <c r="BE102" i="12"/>
  <c r="BE170" i="12"/>
  <c r="BE229" i="12"/>
  <c r="BE246" i="12"/>
  <c r="J89" i="12"/>
  <c r="BE115" i="12"/>
  <c r="BE212" i="12"/>
  <c r="BE240" i="12"/>
  <c r="BE238" i="12"/>
  <c r="BE261" i="12"/>
  <c r="BE174" i="12"/>
  <c r="BE253" i="12"/>
  <c r="BE257" i="12"/>
  <c r="BE152" i="12"/>
  <c r="BE162" i="12"/>
  <c r="BE206" i="12"/>
  <c r="BE233" i="12"/>
  <c r="BE124" i="12"/>
  <c r="BE199" i="12"/>
  <c r="BE274" i="12"/>
  <c r="J92" i="12"/>
  <c r="BE200" i="12"/>
  <c r="BE265" i="12"/>
  <c r="BE98" i="12"/>
  <c r="BE122" i="12"/>
  <c r="BE211" i="12"/>
  <c r="BE205" i="12"/>
  <c r="BE270" i="12"/>
  <c r="BE129" i="12"/>
  <c r="BE195" i="12"/>
  <c r="BE134" i="12"/>
  <c r="BE109" i="12"/>
  <c r="BE146" i="12"/>
  <c r="BE182" i="12"/>
  <c r="BE193" i="12"/>
  <c r="BE204" i="12"/>
  <c r="BE210" i="12"/>
  <c r="BE224" i="12"/>
  <c r="E50" i="12"/>
  <c r="BE234" i="12"/>
  <c r="BE166" i="12"/>
  <c r="BE187" i="12"/>
  <c r="BE123" i="11"/>
  <c r="BE146" i="11"/>
  <c r="BE192" i="11"/>
  <c r="J81" i="11"/>
  <c r="J78" i="11"/>
  <c r="BE184" i="11"/>
  <c r="F81" i="11"/>
  <c r="BE207" i="11"/>
  <c r="BE214" i="11"/>
  <c r="BE98" i="11"/>
  <c r="BE162" i="11"/>
  <c r="BE216" i="11"/>
  <c r="BE103" i="11"/>
  <c r="BE179" i="11"/>
  <c r="E74" i="11"/>
  <c r="BE87" i="11"/>
  <c r="BE131" i="11"/>
  <c r="BE200" i="11"/>
  <c r="BE225" i="11"/>
  <c r="BE227" i="11"/>
  <c r="BE241" i="11"/>
  <c r="BE194" i="11"/>
  <c r="BE233" i="11"/>
  <c r="BE141" i="11"/>
  <c r="BE108" i="11"/>
  <c r="BE170" i="11"/>
  <c r="BE118" i="11"/>
  <c r="BE154" i="11"/>
  <c r="J100" i="9"/>
  <c r="J65" i="9" s="1"/>
  <c r="F85" i="10"/>
  <c r="BE96" i="10"/>
  <c r="J56" i="10"/>
  <c r="BE91" i="10"/>
  <c r="BE104" i="10"/>
  <c r="BE106" i="10"/>
  <c r="BE107" i="10"/>
  <c r="BE113" i="10"/>
  <c r="E76" i="10"/>
  <c r="BE93" i="10"/>
  <c r="BE105" i="10"/>
  <c r="BE109" i="10"/>
  <c r="J59" i="10"/>
  <c r="BE94" i="10"/>
  <c r="BE95" i="10"/>
  <c r="BE111" i="10"/>
  <c r="BE97" i="10"/>
  <c r="BE100" i="10"/>
  <c r="BE108" i="10"/>
  <c r="BE132" i="9"/>
  <c r="BE144" i="9"/>
  <c r="BE324" i="9"/>
  <c r="BE109" i="9"/>
  <c r="BE128" i="9"/>
  <c r="BE250" i="9"/>
  <c r="BE288" i="9"/>
  <c r="BE319" i="9"/>
  <c r="BE323" i="9"/>
  <c r="E86" i="9"/>
  <c r="BE118" i="9"/>
  <c r="BE183" i="9"/>
  <c r="BE254" i="9"/>
  <c r="BE259" i="9"/>
  <c r="BE327" i="9"/>
  <c r="BE148" i="9"/>
  <c r="BE233" i="9"/>
  <c r="BE243" i="9"/>
  <c r="BE261" i="9"/>
  <c r="BE264" i="9"/>
  <c r="BE279" i="9"/>
  <c r="BE332" i="9"/>
  <c r="BE101" i="9"/>
  <c r="BE164" i="9"/>
  <c r="BE263" i="9"/>
  <c r="BE107" i="9"/>
  <c r="BE111" i="9"/>
  <c r="BE161" i="9"/>
  <c r="BE175" i="9"/>
  <c r="BE276" i="9"/>
  <c r="BE291" i="9"/>
  <c r="BE302" i="9"/>
  <c r="BE326" i="9"/>
  <c r="BE330" i="9"/>
  <c r="BE191" i="9"/>
  <c r="BE199" i="9"/>
  <c r="BE211" i="9"/>
  <c r="BE220" i="9"/>
  <c r="BE241" i="9"/>
  <c r="BE308" i="9"/>
  <c r="BE316" i="9"/>
  <c r="BE328" i="9"/>
  <c r="BE346" i="9"/>
  <c r="BE363" i="9"/>
  <c r="BE245" i="9"/>
  <c r="BE256" i="9"/>
  <c r="BE286" i="9"/>
  <c r="BE329" i="9"/>
  <c r="BE334" i="9"/>
  <c r="BE339" i="9"/>
  <c r="BE105" i="9"/>
  <c r="BE113" i="9"/>
  <c r="BE142" i="9"/>
  <c r="BE195" i="9"/>
  <c r="BE293" i="9"/>
  <c r="BE297" i="9"/>
  <c r="BE249" i="9"/>
  <c r="BE359" i="9"/>
  <c r="BE360" i="9"/>
  <c r="BE367" i="9"/>
  <c r="BE376" i="9"/>
  <c r="BE136" i="9"/>
  <c r="BE163" i="9"/>
  <c r="BE350" i="9"/>
  <c r="BE357" i="9"/>
  <c r="BE365" i="9"/>
  <c r="BE153" i="9"/>
  <c r="BE253" i="9"/>
  <c r="BE311" i="9"/>
  <c r="BE225" i="9"/>
  <c r="J59" i="9"/>
  <c r="BE237" i="9"/>
  <c r="BE318" i="9"/>
  <c r="BE347" i="9"/>
  <c r="BE369" i="9"/>
  <c r="BE377" i="9"/>
  <c r="BE378" i="9"/>
  <c r="BE124" i="9"/>
  <c r="BE140" i="9"/>
  <c r="BE258" i="9"/>
  <c r="BE285" i="9"/>
  <c r="BE314" i="9"/>
  <c r="J56" i="9"/>
  <c r="BE215" i="9"/>
  <c r="BE251" i="9"/>
  <c r="BE255" i="9"/>
  <c r="BE265" i="9"/>
  <c r="BE157" i="9"/>
  <c r="BE179" i="9"/>
  <c r="BE320" i="9"/>
  <c r="F95" i="9"/>
  <c r="BE103" i="9"/>
  <c r="BE159" i="9"/>
  <c r="BE167" i="9"/>
  <c r="BE202" i="9"/>
  <c r="BE205" i="9"/>
  <c r="BE208" i="9"/>
  <c r="BE267" i="9"/>
  <c r="BE272" i="9"/>
  <c r="BE281" i="9"/>
  <c r="BE126" i="9"/>
  <c r="BE187" i="9"/>
  <c r="BE282" i="9"/>
  <c r="BE305" i="9"/>
  <c r="BE155" i="9"/>
  <c r="BE171" i="9"/>
  <c r="BE229" i="9"/>
  <c r="BE269" i="9"/>
  <c r="BE275" i="9"/>
  <c r="BE284" i="9"/>
  <c r="J83" i="8"/>
  <c r="BE117" i="8"/>
  <c r="BE127" i="8"/>
  <c r="E50" i="8"/>
  <c r="F86" i="8"/>
  <c r="BE110" i="8"/>
  <c r="BE135" i="8"/>
  <c r="BE175" i="8"/>
  <c r="BE187" i="8"/>
  <c r="BE195" i="8"/>
  <c r="BE207" i="8"/>
  <c r="BE224" i="8"/>
  <c r="BE203" i="8"/>
  <c r="J86" i="8"/>
  <c r="BE246" i="8"/>
  <c r="BE131" i="8"/>
  <c r="BE179" i="8"/>
  <c r="BE212" i="8"/>
  <c r="BE254" i="8"/>
  <c r="BE262" i="8"/>
  <c r="BE229" i="8"/>
  <c r="BE236" i="8"/>
  <c r="BE266" i="8"/>
  <c r="BE143" i="8"/>
  <c r="BE213" i="8"/>
  <c r="BE102" i="8"/>
  <c r="BE139" i="8"/>
  <c r="BE167" i="8"/>
  <c r="BE191" i="8"/>
  <c r="BE218" i="8"/>
  <c r="BE248" i="8"/>
  <c r="BE258" i="8"/>
  <c r="BE151" i="8"/>
  <c r="BE92" i="8"/>
  <c r="BE109" i="8"/>
  <c r="BE115" i="8"/>
  <c r="BE159" i="8"/>
  <c r="BE171" i="8"/>
  <c r="BE271" i="8"/>
  <c r="BE183" i="8"/>
  <c r="BE119" i="8"/>
  <c r="BE155" i="8"/>
  <c r="BE231" i="8"/>
  <c r="BE241" i="8"/>
  <c r="BE147" i="8"/>
  <c r="BE219" i="8"/>
  <c r="BE97" i="8"/>
  <c r="BE104" i="8"/>
  <c r="BE123" i="8"/>
  <c r="BE163" i="8"/>
  <c r="BE199" i="8"/>
  <c r="F85" i="7"/>
  <c r="BE111" i="7"/>
  <c r="BE91" i="7"/>
  <c r="BE133" i="7"/>
  <c r="BE138" i="7"/>
  <c r="E50" i="7"/>
  <c r="BE121" i="7"/>
  <c r="BE149" i="7"/>
  <c r="BE181" i="7"/>
  <c r="BE101" i="7"/>
  <c r="BE153" i="7"/>
  <c r="J82" i="7"/>
  <c r="BE116" i="7"/>
  <c r="BE145" i="7"/>
  <c r="BE169" i="7"/>
  <c r="BE189" i="7"/>
  <c r="BE197" i="7"/>
  <c r="BE96" i="7"/>
  <c r="BE157" i="7"/>
  <c r="BE173" i="7"/>
  <c r="BE217" i="7"/>
  <c r="BE219" i="7"/>
  <c r="BE185" i="7"/>
  <c r="BE143" i="7"/>
  <c r="BE161" i="7"/>
  <c r="BE165" i="7"/>
  <c r="BE177" i="7"/>
  <c r="BE106" i="7"/>
  <c r="BE128" i="7"/>
  <c r="BE193" i="7"/>
  <c r="BE202" i="7"/>
  <c r="BE207" i="7"/>
  <c r="BE212" i="7"/>
  <c r="BE226" i="7"/>
  <c r="J59" i="7"/>
  <c r="BE123" i="7"/>
  <c r="BE102" i="6"/>
  <c r="F59" i="6"/>
  <c r="BE112" i="6"/>
  <c r="BE184" i="6"/>
  <c r="BE261" i="6"/>
  <c r="BE129" i="6"/>
  <c r="E50" i="6"/>
  <c r="BE204" i="6"/>
  <c r="BE248" i="6"/>
  <c r="BE180" i="6"/>
  <c r="BE188" i="6"/>
  <c r="BE196" i="6"/>
  <c r="BE145" i="6"/>
  <c r="BE164" i="6"/>
  <c r="BE252" i="6"/>
  <c r="BE271" i="6"/>
  <c r="BE276" i="6"/>
  <c r="BE293" i="6"/>
  <c r="BE256" i="6"/>
  <c r="BE122" i="6"/>
  <c r="BE134" i="6"/>
  <c r="BE220" i="6"/>
  <c r="BE278" i="6"/>
  <c r="BE172" i="6"/>
  <c r="BE285" i="6"/>
  <c r="BE287" i="6"/>
  <c r="J56" i="6"/>
  <c r="BE107" i="6"/>
  <c r="BE156" i="6"/>
  <c r="BE232" i="6"/>
  <c r="BE244" i="6"/>
  <c r="BE266" i="6"/>
  <c r="BE299" i="6"/>
  <c r="BE301" i="6"/>
  <c r="BE92" i="6"/>
  <c r="BE154" i="6"/>
  <c r="BE97" i="6"/>
  <c r="BE139" i="6"/>
  <c r="BE224" i="6"/>
  <c r="BE208" i="6"/>
  <c r="BE127" i="6"/>
  <c r="BE141" i="6"/>
  <c r="BE160" i="6"/>
  <c r="BE216" i="6"/>
  <c r="BE236" i="6"/>
  <c r="J86" i="6"/>
  <c r="BE176" i="6"/>
  <c r="BE200" i="6"/>
  <c r="BE228" i="6"/>
  <c r="BE240" i="6"/>
  <c r="BE117" i="6"/>
  <c r="BE149" i="6"/>
  <c r="BE192" i="6"/>
  <c r="BE212" i="6"/>
  <c r="BE168" i="6"/>
  <c r="J59" i="5"/>
  <c r="BE137" i="5"/>
  <c r="F59" i="5"/>
  <c r="J82" i="5"/>
  <c r="BE119" i="5"/>
  <c r="BE153" i="5"/>
  <c r="BE103" i="5"/>
  <c r="BE161" i="5"/>
  <c r="BE123" i="5"/>
  <c r="BE187" i="5"/>
  <c r="BE129" i="5"/>
  <c r="BE167" i="5"/>
  <c r="BE195" i="5"/>
  <c r="BE91" i="5"/>
  <c r="E76" i="5"/>
  <c r="BE97" i="5"/>
  <c r="BE109" i="5"/>
  <c r="BE135" i="5"/>
  <c r="BE143" i="5"/>
  <c r="BE203" i="5"/>
  <c r="BE145" i="5"/>
  <c r="BE114" i="5"/>
  <c r="BE151" i="5"/>
  <c r="BE155" i="5"/>
  <c r="BE173" i="5"/>
  <c r="BE179" i="5"/>
  <c r="BE185" i="5"/>
  <c r="J59" i="4"/>
  <c r="J56" i="4"/>
  <c r="BE129" i="4"/>
  <c r="BE93" i="4"/>
  <c r="BE103" i="4"/>
  <c r="BE144" i="4"/>
  <c r="E78" i="4"/>
  <c r="BE99" i="4"/>
  <c r="BE110" i="4"/>
  <c r="BE153" i="4"/>
  <c r="F59" i="4"/>
  <c r="BE121" i="4"/>
  <c r="J91" i="3"/>
  <c r="J65" i="3"/>
  <c r="BE125" i="4"/>
  <c r="BE134" i="4"/>
  <c r="BE158" i="4"/>
  <c r="BE151" i="4"/>
  <c r="BE139" i="4"/>
  <c r="BE115" i="4"/>
  <c r="BE146" i="4"/>
  <c r="BE124" i="3"/>
  <c r="J59" i="3"/>
  <c r="BE92" i="3"/>
  <c r="BE116" i="3"/>
  <c r="BE128" i="3"/>
  <c r="J88" i="2"/>
  <c r="J61" i="2" s="1"/>
  <c r="BE104" i="3"/>
  <c r="BE183" i="3"/>
  <c r="BE136" i="3"/>
  <c r="BE147" i="3"/>
  <c r="J56" i="3"/>
  <c r="BE200" i="3"/>
  <c r="BE217" i="3"/>
  <c r="F59" i="3"/>
  <c r="BE157" i="3"/>
  <c r="BE221" i="3"/>
  <c r="BE140" i="3"/>
  <c r="BE195" i="3"/>
  <c r="BE211" i="3"/>
  <c r="E50" i="3"/>
  <c r="BE112" i="3"/>
  <c r="BE132" i="3"/>
  <c r="BE151" i="3"/>
  <c r="BE205" i="3"/>
  <c r="BE144" i="3"/>
  <c r="BE171" i="3"/>
  <c r="BE178" i="3"/>
  <c r="BE185" i="3"/>
  <c r="BE98" i="3"/>
  <c r="BE108" i="3"/>
  <c r="BE120" i="3"/>
  <c r="BE164" i="3"/>
  <c r="BE176" i="3"/>
  <c r="BE190" i="3"/>
  <c r="BE131" i="2"/>
  <c r="BE136" i="2"/>
  <c r="BE89" i="2"/>
  <c r="BE101" i="2"/>
  <c r="J83" i="2"/>
  <c r="E76" i="2"/>
  <c r="BE91" i="2"/>
  <c r="BE95" i="2"/>
  <c r="BE126" i="2"/>
  <c r="BE107" i="2"/>
  <c r="BE115" i="2"/>
  <c r="F55" i="2"/>
  <c r="BE112" i="2"/>
  <c r="J52" i="2"/>
  <c r="BE122" i="2"/>
  <c r="BE93" i="2"/>
  <c r="BE118" i="2"/>
  <c r="BE97" i="2"/>
  <c r="BE103" i="2"/>
  <c r="BE110" i="2"/>
  <c r="J36" i="9"/>
  <c r="AW65" i="1" s="1"/>
  <c r="F36" i="2"/>
  <c r="BC55" i="1" s="1"/>
  <c r="F36" i="4"/>
  <c r="BA58" i="1" s="1"/>
  <c r="F38" i="12"/>
  <c r="BC69" i="1" s="1"/>
  <c r="F36" i="11"/>
  <c r="BC67" i="1" s="1"/>
  <c r="F37" i="15"/>
  <c r="BD72" i="1" s="1"/>
  <c r="F37" i="2"/>
  <c r="BD55" i="1" s="1"/>
  <c r="F37" i="6"/>
  <c r="BB61" i="1" s="1"/>
  <c r="F39" i="10"/>
  <c r="BD66" i="1" s="1"/>
  <c r="F39" i="9"/>
  <c r="BD65" i="1" s="1"/>
  <c r="F38" i="4"/>
  <c r="BC58" i="1" s="1"/>
  <c r="F38" i="6"/>
  <c r="BC61" i="1" s="1"/>
  <c r="F38" i="5"/>
  <c r="BC60" i="1" s="1"/>
  <c r="F36" i="13"/>
  <c r="BA70" i="1"/>
  <c r="J36" i="14"/>
  <c r="AW71" i="1" s="1"/>
  <c r="F37" i="4"/>
  <c r="BB58" i="1" s="1"/>
  <c r="F36" i="6"/>
  <c r="BA61" i="1" s="1"/>
  <c r="J36" i="5"/>
  <c r="AW60" i="1" s="1"/>
  <c r="F36" i="8"/>
  <c r="BA63" i="1" s="1"/>
  <c r="J36" i="13"/>
  <c r="AW70" i="1" s="1"/>
  <c r="F39" i="12"/>
  <c r="BD69" i="1" s="1"/>
  <c r="F36" i="14"/>
  <c r="BA71" i="1" s="1"/>
  <c r="F34" i="11"/>
  <c r="BA67" i="1" s="1"/>
  <c r="F38" i="13"/>
  <c r="BC70" i="1" s="1"/>
  <c r="J36" i="8"/>
  <c r="AW63" i="1" s="1"/>
  <c r="F36" i="15"/>
  <c r="BC72" i="1"/>
  <c r="F38" i="9"/>
  <c r="BC65" i="1" s="1"/>
  <c r="F38" i="8"/>
  <c r="BC63" i="1" s="1"/>
  <c r="F39" i="6"/>
  <c r="BD61" i="1" s="1"/>
  <c r="F37" i="11"/>
  <c r="BD67" i="1" s="1"/>
  <c r="F34" i="15"/>
  <c r="BA72" i="1" s="1"/>
  <c r="J34" i="11"/>
  <c r="AW67" i="1" s="1"/>
  <c r="J36" i="10"/>
  <c r="AW66" i="1" s="1"/>
  <c r="F36" i="9"/>
  <c r="BA65" i="1" s="1"/>
  <c r="F36" i="5"/>
  <c r="BA60" i="1" s="1"/>
  <c r="F36" i="12"/>
  <c r="BA69" i="1"/>
  <c r="F38" i="10"/>
  <c r="BC66" i="1" s="1"/>
  <c r="J34" i="15"/>
  <c r="AW72" i="1"/>
  <c r="F39" i="13"/>
  <c r="BD70" i="1" s="1"/>
  <c r="J36" i="12"/>
  <c r="AW69" i="1" s="1"/>
  <c r="F36" i="10"/>
  <c r="BA66" i="1"/>
  <c r="F37" i="12"/>
  <c r="BB69" i="1" s="1"/>
  <c r="F37" i="5"/>
  <c r="BB60" i="1" s="1"/>
  <c r="F37" i="13"/>
  <c r="BB70" i="1"/>
  <c r="F36" i="7"/>
  <c r="BA62" i="1" s="1"/>
  <c r="F35" i="15"/>
  <c r="BB72" i="1" s="1"/>
  <c r="F37" i="7"/>
  <c r="BB62" i="1" s="1"/>
  <c r="F35" i="2"/>
  <c r="BB55" i="1"/>
  <c r="J34" i="2"/>
  <c r="AW55" i="1"/>
  <c r="J36" i="4"/>
  <c r="AW58" i="1" s="1"/>
  <c r="F39" i="8"/>
  <c r="BD63" i="1"/>
  <c r="F39" i="14"/>
  <c r="BD71" i="1" s="1"/>
  <c r="J36" i="3"/>
  <c r="AW57" i="1" s="1"/>
  <c r="F36" i="3"/>
  <c r="BA57" i="1"/>
  <c r="J36" i="7"/>
  <c r="AW62" i="1"/>
  <c r="F39" i="3"/>
  <c r="BD57" i="1" s="1"/>
  <c r="J36" i="6"/>
  <c r="AW61" i="1" s="1"/>
  <c r="F39" i="4"/>
  <c r="BD58" i="1" s="1"/>
  <c r="F39" i="5"/>
  <c r="BD60" i="1"/>
  <c r="F38" i="14"/>
  <c r="BC71" i="1" s="1"/>
  <c r="F38" i="7"/>
  <c r="BC62" i="1" s="1"/>
  <c r="F37" i="14"/>
  <c r="BB71" i="1" s="1"/>
  <c r="F39" i="7"/>
  <c r="BD62" i="1" s="1"/>
  <c r="F37" i="8"/>
  <c r="BB63" i="1" s="1"/>
  <c r="F38" i="3"/>
  <c r="BC57" i="1" s="1"/>
  <c r="F37" i="10"/>
  <c r="BB66" i="1"/>
  <c r="F37" i="3"/>
  <c r="BB57" i="1" s="1"/>
  <c r="F35" i="11"/>
  <c r="BB67" i="1" s="1"/>
  <c r="AS54" i="1"/>
  <c r="F34" i="2"/>
  <c r="BA55" i="1"/>
  <c r="F37" i="9"/>
  <c r="BB65" i="1" s="1"/>
  <c r="BK257" i="14" l="1"/>
  <c r="J257" i="14" s="1"/>
  <c r="J75" i="14" s="1"/>
  <c r="BK234" i="14"/>
  <c r="J234" i="14" s="1"/>
  <c r="J72" i="14" s="1"/>
  <c r="BK93" i="13"/>
  <c r="J93" i="13" s="1"/>
  <c r="J64" i="13" s="1"/>
  <c r="BK85" i="11"/>
  <c r="J85" i="11" s="1"/>
  <c r="J60" i="11" s="1"/>
  <c r="BK89" i="10"/>
  <c r="J89" i="10" s="1"/>
  <c r="J64" i="10" s="1"/>
  <c r="BK91" i="4"/>
  <c r="J91" i="4" s="1"/>
  <c r="J64" i="4" s="1"/>
  <c r="BK247" i="9"/>
  <c r="J247" i="9" s="1"/>
  <c r="J69" i="9" s="1"/>
  <c r="J94" i="13"/>
  <c r="J65" i="13" s="1"/>
  <c r="BK90" i="8"/>
  <c r="J90" i="8" s="1"/>
  <c r="J64" i="8" s="1"/>
  <c r="BK96" i="12"/>
  <c r="J96" i="12" s="1"/>
  <c r="J64" i="12" s="1"/>
  <c r="J315" i="13"/>
  <c r="J70" i="13" s="1"/>
  <c r="P88" i="15"/>
  <c r="P87" i="15"/>
  <c r="AU72" i="1" s="1"/>
  <c r="R87" i="15"/>
  <c r="P93" i="13"/>
  <c r="P92" i="13"/>
  <c r="AU70" i="1" s="1"/>
  <c r="T88" i="15"/>
  <c r="T87" i="15"/>
  <c r="P257" i="14"/>
  <c r="BK90" i="6"/>
  <c r="J90" i="6" s="1"/>
  <c r="J64" i="6" s="1"/>
  <c r="P247" i="9"/>
  <c r="T100" i="14"/>
  <c r="T85" i="11"/>
  <c r="T84" i="11" s="1"/>
  <c r="R234" i="14"/>
  <c r="R99" i="14"/>
  <c r="T247" i="9"/>
  <c r="T93" i="13"/>
  <c r="T92" i="13"/>
  <c r="BK87" i="2"/>
  <c r="BK86" i="2" s="1"/>
  <c r="J86" i="2" s="1"/>
  <c r="J59" i="2" s="1"/>
  <c r="BK90" i="3"/>
  <c r="J90" i="3" s="1"/>
  <c r="J64" i="3" s="1"/>
  <c r="BK100" i="14"/>
  <c r="J100" i="14"/>
  <c r="J64" i="14" s="1"/>
  <c r="P85" i="11"/>
  <c r="P84" i="11" s="1"/>
  <c r="AU67" i="1" s="1"/>
  <c r="P100" i="14"/>
  <c r="R247" i="9"/>
  <c r="T234" i="14"/>
  <c r="R99" i="9"/>
  <c r="R98" i="9" s="1"/>
  <c r="R90" i="6"/>
  <c r="R89" i="6"/>
  <c r="P87" i="2"/>
  <c r="P86" i="2"/>
  <c r="AU55" i="1" s="1"/>
  <c r="T89" i="10"/>
  <c r="T88" i="10" s="1"/>
  <c r="BK89" i="5"/>
  <c r="J89" i="5" s="1"/>
  <c r="J64" i="5" s="1"/>
  <c r="BK99" i="9"/>
  <c r="J99" i="9" s="1"/>
  <c r="J64" i="9" s="1"/>
  <c r="R85" i="11"/>
  <c r="R84" i="11"/>
  <c r="P90" i="8"/>
  <c r="P89" i="8" s="1"/>
  <c r="AU63" i="1" s="1"/>
  <c r="AU59" i="1" s="1"/>
  <c r="P90" i="3"/>
  <c r="P89" i="3" s="1"/>
  <c r="AU57" i="1" s="1"/>
  <c r="T99" i="9"/>
  <c r="T98" i="9" s="1"/>
  <c r="P99" i="9"/>
  <c r="P98" i="9" s="1"/>
  <c r="AU65" i="1" s="1"/>
  <c r="AU64" i="1" s="1"/>
  <c r="P91" i="4"/>
  <c r="P90" i="4" s="1"/>
  <c r="AU58" i="1" s="1"/>
  <c r="R93" i="13"/>
  <c r="R92" i="13"/>
  <c r="T90" i="8"/>
  <c r="T89" i="8"/>
  <c r="P234" i="14"/>
  <c r="T96" i="12"/>
  <c r="T95" i="12" s="1"/>
  <c r="J126" i="15"/>
  <c r="J66" i="15" s="1"/>
  <c r="BK88" i="15"/>
  <c r="J88" i="15" s="1"/>
  <c r="J60" i="15" s="1"/>
  <c r="BK88" i="10"/>
  <c r="J88" i="10" s="1"/>
  <c r="J63" i="10" s="1"/>
  <c r="AG62" i="1"/>
  <c r="J63" i="7"/>
  <c r="J89" i="7"/>
  <c r="J64" i="7" s="1"/>
  <c r="J35" i="7"/>
  <c r="AV62" i="1" s="1"/>
  <c r="AT62" i="1" s="1"/>
  <c r="F35" i="8"/>
  <c r="AZ63" i="1" s="1"/>
  <c r="F33" i="15"/>
  <c r="AZ72" i="1" s="1"/>
  <c r="F35" i="5"/>
  <c r="AZ60" i="1" s="1"/>
  <c r="F35" i="10"/>
  <c r="AZ66" i="1" s="1"/>
  <c r="J35" i="5"/>
  <c r="AV60" i="1" s="1"/>
  <c r="AT60" i="1" s="1"/>
  <c r="F35" i="3"/>
  <c r="AZ57" i="1" s="1"/>
  <c r="BB59" i="1"/>
  <c r="AX59" i="1" s="1"/>
  <c r="BA59" i="1"/>
  <c r="AW59" i="1" s="1"/>
  <c r="J33" i="2"/>
  <c r="AV55" i="1" s="1"/>
  <c r="AT55" i="1" s="1"/>
  <c r="BA56" i="1"/>
  <c r="AW56" i="1" s="1"/>
  <c r="J35" i="14"/>
  <c r="AV71" i="1" s="1"/>
  <c r="AT71" i="1" s="1"/>
  <c r="F33" i="11"/>
  <c r="AZ67" i="1" s="1"/>
  <c r="J35" i="3"/>
  <c r="AV57" i="1" s="1"/>
  <c r="AT57" i="1" s="1"/>
  <c r="J35" i="10"/>
  <c r="AV66" i="1" s="1"/>
  <c r="AT66" i="1" s="1"/>
  <c r="J33" i="11"/>
  <c r="AV67" i="1" s="1"/>
  <c r="AT67" i="1" s="1"/>
  <c r="F35" i="4"/>
  <c r="AZ58" i="1" s="1"/>
  <c r="BD56" i="1"/>
  <c r="BB64" i="1"/>
  <c r="AX64" i="1" s="1"/>
  <c r="BA68" i="1"/>
  <c r="AW68" i="1" s="1"/>
  <c r="F35" i="9"/>
  <c r="AZ65" i="1" s="1"/>
  <c r="BC56" i="1"/>
  <c r="AY56" i="1" s="1"/>
  <c r="J35" i="4"/>
  <c r="AV58" i="1" s="1"/>
  <c r="AT58" i="1" s="1"/>
  <c r="F35" i="7"/>
  <c r="AZ62" i="1" s="1"/>
  <c r="J35" i="12"/>
  <c r="AV69" i="1" s="1"/>
  <c r="AT69" i="1" s="1"/>
  <c r="BB56" i="1"/>
  <c r="AX56" i="1" s="1"/>
  <c r="J33" i="15"/>
  <c r="AV72" i="1" s="1"/>
  <c r="AT72" i="1" s="1"/>
  <c r="BA64" i="1"/>
  <c r="AW64" i="1" s="1"/>
  <c r="BC59" i="1"/>
  <c r="AY59" i="1" s="1"/>
  <c r="F35" i="14"/>
  <c r="AZ71" i="1" s="1"/>
  <c r="BB68" i="1"/>
  <c r="AX68" i="1" s="1"/>
  <c r="F35" i="13"/>
  <c r="AZ70" i="1" s="1"/>
  <c r="F35" i="12"/>
  <c r="AZ69" i="1" s="1"/>
  <c r="J35" i="9"/>
  <c r="AV65" i="1" s="1"/>
  <c r="AT65" i="1" s="1"/>
  <c r="BC68" i="1"/>
  <c r="AY68" i="1" s="1"/>
  <c r="J35" i="13"/>
  <c r="AV70" i="1" s="1"/>
  <c r="AT70" i="1" s="1"/>
  <c r="BD59" i="1"/>
  <c r="BD64" i="1"/>
  <c r="BD68" i="1"/>
  <c r="F33" i="2"/>
  <c r="AZ55" i="1" s="1"/>
  <c r="BC64" i="1"/>
  <c r="AY64" i="1" s="1"/>
  <c r="F35" i="6"/>
  <c r="AZ61" i="1" s="1"/>
  <c r="J35" i="8"/>
  <c r="AV63" i="1" s="1"/>
  <c r="AT63" i="1" s="1"/>
  <c r="J35" i="6"/>
  <c r="AV61" i="1" s="1"/>
  <c r="AT61" i="1" s="1"/>
  <c r="BK99" i="14" l="1"/>
  <c r="J99" i="14" s="1"/>
  <c r="J32" i="14" s="1"/>
  <c r="AG71" i="1" s="1"/>
  <c r="AN71" i="1" s="1"/>
  <c r="BK92" i="13"/>
  <c r="J92" i="13" s="1"/>
  <c r="J32" i="13" s="1"/>
  <c r="AG70" i="1" s="1"/>
  <c r="AN70" i="1" s="1"/>
  <c r="BK95" i="12"/>
  <c r="J95" i="12" s="1"/>
  <c r="J63" i="12" s="1"/>
  <c r="BK84" i="11"/>
  <c r="J84" i="11" s="1"/>
  <c r="J59" i="11" s="1"/>
  <c r="BK98" i="9"/>
  <c r="J98" i="9" s="1"/>
  <c r="J63" i="9" s="1"/>
  <c r="BK89" i="8"/>
  <c r="J89" i="8" s="1"/>
  <c r="J63" i="8" s="1"/>
  <c r="AN62" i="1"/>
  <c r="BK89" i="6"/>
  <c r="J89" i="6" s="1"/>
  <c r="J63" i="6" s="1"/>
  <c r="BK90" i="4"/>
  <c r="J90" i="4" s="1"/>
  <c r="J32" i="4" s="1"/>
  <c r="AG58" i="1" s="1"/>
  <c r="AN58" i="1" s="1"/>
  <c r="P99" i="14"/>
  <c r="AU71" i="1" s="1"/>
  <c r="AU68" i="1" s="1"/>
  <c r="T99" i="14"/>
  <c r="BK89" i="3"/>
  <c r="J89" i="3" s="1"/>
  <c r="J32" i="3" s="1"/>
  <c r="AG57" i="1" s="1"/>
  <c r="BK88" i="5"/>
  <c r="J88" i="5" s="1"/>
  <c r="J63" i="5" s="1"/>
  <c r="BK87" i="15"/>
  <c r="J87" i="15" s="1"/>
  <c r="J59" i="15" s="1"/>
  <c r="J87" i="2"/>
  <c r="J60" i="2"/>
  <c r="J41" i="14"/>
  <c r="J41" i="7"/>
  <c r="J63" i="4"/>
  <c r="J30" i="2"/>
  <c r="AG55" i="1" s="1"/>
  <c r="BA54" i="1"/>
  <c r="AW54" i="1" s="1"/>
  <c r="AK30" i="1" s="1"/>
  <c r="AZ64" i="1"/>
  <c r="AV64" i="1" s="1"/>
  <c r="AT64" i="1" s="1"/>
  <c r="AZ59" i="1"/>
  <c r="AV59" i="1" s="1"/>
  <c r="AT59" i="1" s="1"/>
  <c r="AZ56" i="1"/>
  <c r="AV56" i="1" s="1"/>
  <c r="AT56" i="1" s="1"/>
  <c r="BB54" i="1"/>
  <c r="AX54" i="1" s="1"/>
  <c r="BD54" i="1"/>
  <c r="W33" i="1" s="1"/>
  <c r="AZ68" i="1"/>
  <c r="AV68" i="1" s="1"/>
  <c r="AT68" i="1" s="1"/>
  <c r="AU56" i="1"/>
  <c r="J30" i="11"/>
  <c r="AG67" i="1" s="1"/>
  <c r="AN67" i="1" s="1"/>
  <c r="J32" i="10"/>
  <c r="AG66" i="1" s="1"/>
  <c r="AN66" i="1" s="1"/>
  <c r="BC54" i="1"/>
  <c r="AY54" i="1" s="1"/>
  <c r="J63" i="14" l="1"/>
  <c r="J63" i="13"/>
  <c r="J41" i="13"/>
  <c r="J32" i="12"/>
  <c r="AG69" i="1" s="1"/>
  <c r="AG68" i="1" s="1"/>
  <c r="AN68" i="1" s="1"/>
  <c r="J32" i="9"/>
  <c r="AG65" i="1" s="1"/>
  <c r="AN65" i="1" s="1"/>
  <c r="J32" i="8"/>
  <c r="AG63" i="1" s="1"/>
  <c r="AN63" i="1" s="1"/>
  <c r="J32" i="6"/>
  <c r="AG61" i="1" s="1"/>
  <c r="AN61" i="1" s="1"/>
  <c r="J41" i="4"/>
  <c r="J39" i="2"/>
  <c r="J41" i="3"/>
  <c r="J63" i="3"/>
  <c r="J39" i="11"/>
  <c r="J41" i="10"/>
  <c r="AN57" i="1"/>
  <c r="AN55" i="1"/>
  <c r="J30" i="15"/>
  <c r="AG72" i="1" s="1"/>
  <c r="W32" i="1"/>
  <c r="W30" i="1"/>
  <c r="AZ54" i="1"/>
  <c r="W29" i="1" s="1"/>
  <c r="AG56" i="1"/>
  <c r="AU54" i="1"/>
  <c r="J32" i="5"/>
  <c r="AG60" i="1" s="1"/>
  <c r="AN60" i="1" s="1"/>
  <c r="W31" i="1"/>
  <c r="AN69" i="1" l="1"/>
  <c r="J41" i="12"/>
  <c r="AG64" i="1"/>
  <c r="AN64" i="1" s="1"/>
  <c r="J41" i="9"/>
  <c r="J41" i="8"/>
  <c r="J41" i="6"/>
  <c r="AN56" i="1"/>
  <c r="J39" i="15"/>
  <c r="J41" i="5"/>
  <c r="AN72" i="1"/>
  <c r="AV54" i="1"/>
  <c r="AK29" i="1" s="1"/>
  <c r="AG59" i="1"/>
  <c r="AN59" i="1" l="1"/>
  <c r="AG54" i="1"/>
  <c r="AK26" i="1" s="1"/>
  <c r="AT54" i="1"/>
  <c r="AK35" i="1" l="1"/>
  <c r="AN54" i="1"/>
</calcChain>
</file>

<file path=xl/sharedStrings.xml><?xml version="1.0" encoding="utf-8"?>
<sst xmlns="http://schemas.openxmlformats.org/spreadsheetml/2006/main" count="22171" uniqueCount="2622">
  <si>
    <t>Export Komplet</t>
  </si>
  <si>
    <t>VZ</t>
  </si>
  <si>
    <t>2.0</t>
  </si>
  <si>
    <t>ZAMOK</t>
  </si>
  <si>
    <t>False</t>
  </si>
  <si>
    <t>{e975eb78-dc24-472f-902f-2aaa76c288b1}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</si>
  <si>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</si>
  <si>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</si>
  <si>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</si>
  <si>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</si>
  <si>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</si>
  <si>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</si>
  <si>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</si>
  <si>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2024</t>
  </si>
  <si>
    <t>Stavba:</t>
  </si>
  <si>
    <t>CENTRÁLNÍ LÁZEŇSKÝ PARK PODĚBRADY - etapa 4 až 9 - adaptační obnova zelené infrastruktury</t>
  </si>
  <si>
    <t>KSO:</t>
  </si>
  <si>
    <t/>
  </si>
  <si>
    <t>CC-CZ:</t>
  </si>
  <si>
    <t>Místo:</t>
  </si>
  <si>
    <t xml:space="preserve"> </t>
  </si>
  <si>
    <t>Datum:</t>
  </si>
  <si>
    <t>10. 1. 2025</t>
  </si>
  <si>
    <t>Zadavatel:</t>
  </si>
  <si>
    <t>IČ:</t>
  </si>
  <si>
    <t>Město Poděbrady</t>
  </si>
  <si>
    <t>DIČ:</t>
  </si>
  <si>
    <t>Zhotovitel:</t>
  </si>
  <si>
    <t>Projektant:</t>
  </si>
  <si>
    <t>New Visit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</si>
  <si>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</si>
  <si>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</si>
  <si>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</si>
  <si>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</si>
  <si>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</si>
  <si>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</si>
  <si>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</si>
  <si>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</si>
  <si>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</si>
  <si>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</si>
  <si>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</si>
  <si>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</si>
  <si>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</si>
  <si>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</si>
  <si>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</si>
  <si>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</si>
  <si>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</si>
  <si>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</si>
  <si>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</si>
  <si>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</si>
  <si>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</si>
  <si>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</si>
  <si>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</si>
  <si>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</si>
  <si>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</si>
  <si>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</si>
  <si>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</si>
  <si>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</si>
  <si>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</si>
  <si>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</si>
  <si>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</si>
  <si>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</si>
  <si>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</si>
  <si>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</si>
  <si>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</si>
  <si>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</si>
  <si>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</si>
  <si>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</si>
  <si>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</si>
  <si>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</si>
  <si>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</si>
  <si>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</si>
  <si>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</si>
  <si>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</si>
  <si>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Doprovodné stavební položky</t>
  </si>
  <si>
    <t>STA</t>
  </si>
  <si>
    <t>1</t>
  </si>
  <si>
    <t>{2c189273-5ef8-4ce6-94be-1ec00a1305e1}</t>
  </si>
  <si>
    <t>2</t>
  </si>
  <si>
    <t>SO-01</t>
  </si>
  <si>
    <t>Příprava území, deolice</t>
  </si>
  <si>
    <t>{9a0fbecc-e2ca-421c-8d58-5f95da92eeb9}</t>
  </si>
  <si>
    <t>SO-01 01</t>
  </si>
  <si>
    <t>vegetační prvky</t>
  </si>
  <si>
    <t>Soupis</t>
  </si>
  <si>
    <t>{7e854990-df3c-4eb3-98de-3c4602220249}</t>
  </si>
  <si>
    <t>SO-01 02</t>
  </si>
  <si>
    <t>Technické prvky</t>
  </si>
  <si>
    <t>{f6844ce6-72cf-4ab4-b287-a174f56cccd7}</t>
  </si>
  <si>
    <t>SO-02</t>
  </si>
  <si>
    <t>Vegetační prvky</t>
  </si>
  <si>
    <t>{45f99129-4958-4349-94f6-df9f0452d8fe}</t>
  </si>
  <si>
    <t>SO-02 01</t>
  </si>
  <si>
    <t>Vegetační prvky - trávníky</t>
  </si>
  <si>
    <t>{56030d95-0e36-45ad-aa9c-a70135377ff9}</t>
  </si>
  <si>
    <t>SO-02 02</t>
  </si>
  <si>
    <t>Vegetační prvky - záhony trvalek a podrostů</t>
  </si>
  <si>
    <t>{8a968432-f56a-498a-8119-390b469af8c9}</t>
  </si>
  <si>
    <t>SO-02 03</t>
  </si>
  <si>
    <t>Vegetační prvky - keře</t>
  </si>
  <si>
    <t>{3140be60-7af2-4836-8e98-e21bec240927}</t>
  </si>
  <si>
    <t>SO-02 04</t>
  </si>
  <si>
    <t>Vegetační prvky - stromy</t>
  </si>
  <si>
    <t>{ffb308d1-23e0-4ad9-a5cc-fac93ae96678}</t>
  </si>
  <si>
    <t>SO-03</t>
  </si>
  <si>
    <t>Pergola</t>
  </si>
  <si>
    <t>{d85abb96-88d7-4cee-856a-fb54f7c7248a}</t>
  </si>
  <si>
    <t>SO-03 01</t>
  </si>
  <si>
    <t>{4b56f778-fbee-4b8a-84df-d8aeddf6051a}</t>
  </si>
  <si>
    <t>SO-03 02</t>
  </si>
  <si>
    <t>Pergola - oprava vod. kanálu</t>
  </si>
  <si>
    <t>{c1eb80a6-09d9-49b0-ba46-2437a2395843}</t>
  </si>
  <si>
    <t>SO-04</t>
  </si>
  <si>
    <t>Cestní síť</t>
  </si>
  <si>
    <t>{aa7cc7a0-b8b0-47ff-b79b-6be159d9d9b6}</t>
  </si>
  <si>
    <t>SO-05</t>
  </si>
  <si>
    <t>Závlahový systém</t>
  </si>
  <si>
    <t>{f6db98f3-ceea-460c-9313-2e220b75c8a4}</t>
  </si>
  <si>
    <t>SO-05-01</t>
  </si>
  <si>
    <t>Závlahový systém - pítka</t>
  </si>
  <si>
    <t>{976b17e1-e327-4933-bc4f-66c934994e85}</t>
  </si>
  <si>
    <t>SO-05-02</t>
  </si>
  <si>
    <t>Závlahový systém - nový+úprava</t>
  </si>
  <si>
    <t>{567c67ac-30c7-412a-a6ad-1c975938f22b}</t>
  </si>
  <si>
    <t>SO-05-03</t>
  </si>
  <si>
    <t>Závlahový systém - dešťová voda</t>
  </si>
  <si>
    <t>{a3f86fb6-6521-41c8-bf83-9ec16280f42d}</t>
  </si>
  <si>
    <t>SO-06</t>
  </si>
  <si>
    <t>Venkovní nábytek a vybavenost</t>
  </si>
  <si>
    <t>{e9125ad5-309a-42fd-871c-e619b320d07c}</t>
  </si>
  <si>
    <t>KRYCÍ LIST SOUPISU PRACÍ</t>
  </si>
  <si>
    <t>Objekt:</t>
  </si>
  <si>
    <t>00 - Doprovodné stavební položky</t>
  </si>
  <si>
    <t>REKAPITULACE ČLENĚNÍ SOUPISU PRACÍ</t>
  </si>
  <si>
    <t>Kód dílu - Popis</t>
  </si>
  <si>
    <t>Cena celkem [CZK]</t>
  </si>
  <si>
    <t>-1</t>
  </si>
  <si>
    <t>VRN - Doprovodné stavební položky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</si>
  <si>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</si>
  <si>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</si>
  <si>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</si>
  <si>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</si>
  <si>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</si>
  <si>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</si>
  <si>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</si>
  <si>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</si>
  <si>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</si>
  <si>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</si>
  <si>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</si>
  <si>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</si>
  <si>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</si>
  <si>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</si>
  <si>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</si>
  <si>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</si>
  <si>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</si>
  <si>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</si>
  <si>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</si>
  <si>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</si>
  <si>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</si>
  <si>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</si>
  <si>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</si>
  <si>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</si>
  <si>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</si>
  <si>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</si>
  <si>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</si>
  <si>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…</t>
  </si>
  <si>
    <t>CS ÚRS 2024 01</t>
  </si>
  <si>
    <t>1024</t>
  </si>
  <si>
    <t>741738648</t>
  </si>
  <si>
    <t>Online PSC</t>
  </si>
  <si>
    <t>https://podminky.urs.cz/item/CS_URS_2024_01/012103000</t>
  </si>
  <si>
    <t>012203000</t>
  </si>
  <si>
    <t>Geodetické práce při provádění stavby</t>
  </si>
  <si>
    <t>1521137675</t>
  </si>
  <si>
    <t>https://podminky.urs.cz/item/CS_URS_2024_01/012203000</t>
  </si>
  <si>
    <t>3</t>
  </si>
  <si>
    <t>012303000</t>
  </si>
  <si>
    <t>Geodetické práce po výstavbě</t>
  </si>
  <si>
    <t>-397749369</t>
  </si>
  <si>
    <t>https://podminky.urs.cz/item/CS_URS_2024_01/012303000</t>
  </si>
  <si>
    <t>4</t>
  </si>
  <si>
    <t>013254000</t>
  </si>
  <si>
    <t>Dokumentace skutečného provedení stavby</t>
  </si>
  <si>
    <t>-1519535238</t>
  </si>
  <si>
    <t>https://podminky.urs.cz/item/CS_URS_2024_01/013254000</t>
  </si>
  <si>
    <t>013294000</t>
  </si>
  <si>
    <t>Ostatní dokumentace</t>
  </si>
  <si>
    <t>-1627104669</t>
  </si>
  <si>
    <t>https://podminky.urs.cz/item/CS_URS_2024_01/013294000</t>
  </si>
  <si>
    <t>VV</t>
  </si>
  <si>
    <t>"Dílenská dokumentace, fotodokumentace provádění stavby" 1</t>
  </si>
  <si>
    <t>VRN3</t>
  </si>
  <si>
    <t>Zařízení staveniště</t>
  </si>
  <si>
    <t>6</t>
  </si>
  <si>
    <t>032002000</t>
  </si>
  <si>
    <t>Vybavení staveniště</t>
  </si>
  <si>
    <t>-359472074</t>
  </si>
  <si>
    <t>https://podminky.urs.cz/item/CS_URS_2024_01/032002000</t>
  </si>
  <si>
    <t>7</t>
  </si>
  <si>
    <t>034103000</t>
  </si>
  <si>
    <t>Oplocení staveniště</t>
  </si>
  <si>
    <t>-1807173556</t>
  </si>
  <si>
    <t>https://podminky.urs.cz/item/CS_URS_2024_01/034103000</t>
  </si>
  <si>
    <t xml:space="preserve">"Oplocení prostoru provádění prací, zamezení vjezdu a vstupu nepovolaných osob." 1 </t>
  </si>
  <si>
    <t>"včetně zajištění bezpečné prostupnosti pěších"</t>
  </si>
  <si>
    <t>8</t>
  </si>
  <si>
    <t>034303000</t>
  </si>
  <si>
    <t>Dopravní značení na staveništi</t>
  </si>
  <si>
    <t>-263776303</t>
  </si>
  <si>
    <t>https://podminky.urs.cz/item/CS_URS_2024_01/034303000</t>
  </si>
  <si>
    <t>" Dopravní značení, omezení vjezdu a vstupu" 1</t>
  </si>
  <si>
    <t>9</t>
  </si>
  <si>
    <t>034503000</t>
  </si>
  <si>
    <t>Informační tabule na staveništi</t>
  </si>
  <si>
    <t>-942574235</t>
  </si>
  <si>
    <t>https://podminky.urs.cz/item/CS_URS_2024_01/034503000</t>
  </si>
  <si>
    <t>10</t>
  </si>
  <si>
    <t>035002000</t>
  </si>
  <si>
    <t>Pronájmy ploch, objektů</t>
  </si>
  <si>
    <t>96244431</t>
  </si>
  <si>
    <t>https://podminky.urs.cz/item/CS_URS_2024_01/035002000</t>
  </si>
  <si>
    <t xml:space="preserve">"Pronájem vybavení staveniště, dopravního značení, plochy - 2 roky realizace stavby"1 </t>
  </si>
  <si>
    <t>11</t>
  </si>
  <si>
    <t>039002000</t>
  </si>
  <si>
    <t>Zrušení zařízení staveniště</t>
  </si>
  <si>
    <t>-881001528</t>
  </si>
  <si>
    <t>https://podminky.urs.cz/item/CS_URS_2024_01/039002000</t>
  </si>
  <si>
    <t>VRN4</t>
  </si>
  <si>
    <t>Inženýrská činnost</t>
  </si>
  <si>
    <t>043002000</t>
  </si>
  <si>
    <t>Zkoušky a ostatní měření</t>
  </si>
  <si>
    <t>-711966802</t>
  </si>
  <si>
    <t>https://podminky.urs.cz/item/CS_URS_2024_01/043002000</t>
  </si>
  <si>
    <t>"všechny zkoušky dle PD a ČSN, doložení kvality prací a materiálů" 1</t>
  </si>
  <si>
    <t>VRN6</t>
  </si>
  <si>
    <t>Územní vlivy</t>
  </si>
  <si>
    <t>13</t>
  </si>
  <si>
    <t>062002000</t>
  </si>
  <si>
    <t>Ztížené dopravní podmínky</t>
  </si>
  <si>
    <t>CS ÚRS 2025 01</t>
  </si>
  <si>
    <t>-949206813</t>
  </si>
  <si>
    <t>https://podminky.urs.cz/item/CS_URS_2025_01/062002000</t>
  </si>
  <si>
    <t>"viz. textová a výkresová část, výkresy SO-01" 1</t>
  </si>
  <si>
    <t>"práce v centrálním lázeňském parku bez možnosti celoplošného uzavření"</t>
  </si>
  <si>
    <t>14</t>
  </si>
  <si>
    <t>063603000</t>
  </si>
  <si>
    <t>Omezený přístup těžké techniky</t>
  </si>
  <si>
    <t>738016327</t>
  </si>
  <si>
    <t>https://podminky.urs.cz/item/CS_URS_2025_01/063603000</t>
  </si>
  <si>
    <t>"práce v centrálním lázeňském parku bez možnosti celoplošného uzavření, se stíženými podmínkami, cestní síť pro pojezd malé techniky do max. 1,5t"</t>
  </si>
  <si>
    <t>VRN7</t>
  </si>
  <si>
    <t>Provozní vlivy</t>
  </si>
  <si>
    <t>15</t>
  </si>
  <si>
    <t>073002000</t>
  </si>
  <si>
    <t>Ztížený pohyb vozidel v centrech měst</t>
  </si>
  <si>
    <t>-886485073</t>
  </si>
  <si>
    <t>https://podminky.urs.cz/item/CS_URS_2025_01/073002000</t>
  </si>
  <si>
    <t>VRN9</t>
  </si>
  <si>
    <t>Ostatní náklady</t>
  </si>
  <si>
    <t>16</t>
  </si>
  <si>
    <t>091003000</t>
  </si>
  <si>
    <t>Ostatní náklady související s objektem</t>
  </si>
  <si>
    <t>1896199822</t>
  </si>
  <si>
    <t>"Vytyčení inženýrských sítí před demolicemi" 1</t>
  </si>
  <si>
    <t>" Úklid ploch po stavební činnosti"</t>
  </si>
  <si>
    <t>" vyrobení prototypů, vzorkování materiálů"</t>
  </si>
  <si>
    <t>SO-01 - Příprava území, deolice</t>
  </si>
  <si>
    <t>Soupis:</t>
  </si>
  <si>
    <t>SO-01 01 - vegetační prvky</t>
  </si>
  <si>
    <t>HSV - Práce a dodávky HSV</t>
  </si>
  <si>
    <t xml:space="preserve">    1 - Zemní práce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</si>
  <si>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</si>
  <si>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</si>
  <si>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</si>
  <si>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</si>
  <si>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</si>
  <si>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111211101</t>
  </si>
  <si>
    <t>Odstranění křovin a stromů s odstraněním kořenů ručně průměru kmene do 100 mm jakékoliv plochy v rovině nebo ve svahu o sklonu do 1:5</t>
  </si>
  <si>
    <t>m2</t>
  </si>
  <si>
    <t>-1529608177</t>
  </si>
  <si>
    <t>https://podminky.urs.cz/item/CS_URS_2025_01/111211101</t>
  </si>
  <si>
    <t>"viz. textová a výkresová část, výkresy SO-01"</t>
  </si>
  <si>
    <t>"příprava pro výsadbu tvarovaného živého plotu - odstranění hedera helix v pruhu š.50cm" 533*0,5</t>
  </si>
  <si>
    <t>"odstranění keřů" 360+539</t>
  </si>
  <si>
    <t>Součet</t>
  </si>
  <si>
    <t>112151351</t>
  </si>
  <si>
    <t>Pokácení stromu postupné se spouštěním částí kmene a koruny o průměru na řezné ploše pařezu přes 100 do 200 mm</t>
  </si>
  <si>
    <t>kus</t>
  </si>
  <si>
    <t>-1442519116</t>
  </si>
  <si>
    <t>https://podminky.urs.cz/item/CS_URS_2025_01/112151351</t>
  </si>
  <si>
    <t>"plus větší keř" 1</t>
  </si>
  <si>
    <t>112151352</t>
  </si>
  <si>
    <t>Pokácení stromu postupné se spouštěním částí kmene a koruny o průměru na řezné ploše pařezu přes 200 do 300 mm</t>
  </si>
  <si>
    <t>-1108277815</t>
  </si>
  <si>
    <t>https://podminky.urs.cz/item/CS_URS_2025_01/112151352</t>
  </si>
  <si>
    <t>112151353</t>
  </si>
  <si>
    <t>Pokácení stromu postupné se spouštěním částí kmene a koruny o průměru na řezné ploše pařezu přes 300 do 400 mm</t>
  </si>
  <si>
    <t>-1411461626</t>
  </si>
  <si>
    <t>https://podminky.urs.cz/item/CS_URS_2025_01/112151353</t>
  </si>
  <si>
    <t>112151354</t>
  </si>
  <si>
    <t>Pokácení stromu postupné se spouštěním částí kmene a koruny o průměru na řezné ploše pařezu přes 400 do 500 mm</t>
  </si>
  <si>
    <t>-1492501716</t>
  </si>
  <si>
    <t>https://podminky.urs.cz/item/CS_URS_2025_01/112151354</t>
  </si>
  <si>
    <t>112151355</t>
  </si>
  <si>
    <t>Pokácení stromu postupné se spouštěním částí kmene a koruny o průměru na řezné ploše pařezu přes 500 do 600 mm</t>
  </si>
  <si>
    <t>1139621417</t>
  </si>
  <si>
    <t>https://podminky.urs.cz/item/CS_URS_2025_01/112151355</t>
  </si>
  <si>
    <t>112151356</t>
  </si>
  <si>
    <t>Pokácení stromu postupné se spouštěním částí kmene a koruny o průměru na řezné ploše pařezu přes 600 do 700 mm</t>
  </si>
  <si>
    <t>-854493718</t>
  </si>
  <si>
    <t>https://podminky.urs.cz/item/CS_URS_2025_01/112151356</t>
  </si>
  <si>
    <t>112151357</t>
  </si>
  <si>
    <t>Pokácení stromu postupné se spouštěním částí kmene a koruny o průměru na řezné ploše pařezu přes 700 do 800 mm</t>
  </si>
  <si>
    <t>342256809</t>
  </si>
  <si>
    <t>https://podminky.urs.cz/item/CS_URS_2025_01/112151357</t>
  </si>
  <si>
    <t>112151358</t>
  </si>
  <si>
    <t>Pokácení stromu postupné se spouštěním částí kmene a koruny o průměru na řezné ploše pařezu přes 800 do 900 mm</t>
  </si>
  <si>
    <t>-220629891</t>
  </si>
  <si>
    <t>https://podminky.urs.cz/item/CS_URS_2025_01/112151358</t>
  </si>
  <si>
    <t>112155215</t>
  </si>
  <si>
    <t>Štěpkování s naložením na dopravní prostředek a odvozem do 20 km stromků a větví solitérů, průměru kmene do 300 mm</t>
  </si>
  <si>
    <t>1739246392</t>
  </si>
  <si>
    <t>https://podminky.urs.cz/item/CS_URS_2025_01/112155215</t>
  </si>
  <si>
    <t>5+5</t>
  </si>
  <si>
    <t>112155221</t>
  </si>
  <si>
    <t>Štěpkování s naložením na dopravní prostředek a odvozem do 20 km stromků a větví solitérů, průměru kmene přes 300 do 500 mm</t>
  </si>
  <si>
    <t>1387091348</t>
  </si>
  <si>
    <t>https://podminky.urs.cz/item/CS_URS_2025_01/112155221</t>
  </si>
  <si>
    <t>7+14</t>
  </si>
  <si>
    <t>112155225</t>
  </si>
  <si>
    <t>Štěpkování s naložením na dopravní prostředek a odvozem do 20 km stromků a větví solitérů, průměru kmene přes 500 do 700 mm</t>
  </si>
  <si>
    <t>-1241015335</t>
  </si>
  <si>
    <t>https://podminky.urs.cz/item/CS_URS_2025_01/112155225</t>
  </si>
  <si>
    <t>6+5</t>
  </si>
  <si>
    <t>1121552251</t>
  </si>
  <si>
    <t>Štěpkování s naložením na dopravní prostředek a odvozem do 20 km stromků a větví solitérů, průměru kmene přes 700 mm</t>
  </si>
  <si>
    <t>1380761187</t>
  </si>
  <si>
    <t>1+2</t>
  </si>
  <si>
    <t>1121552252</t>
  </si>
  <si>
    <t>Štěpkování s naložením na dopravní prostředek a odvozem do 20 km stromků a větví solitérů, větve po řezech stromů</t>
  </si>
  <si>
    <t>-1087302109</t>
  </si>
  <si>
    <t>180+129</t>
  </si>
  <si>
    <t>112155311</t>
  </si>
  <si>
    <t>Štěpkování s naložením na dopravní prostředek a odvozem do 20 km keřového porostu středně hustého</t>
  </si>
  <si>
    <t>2092346640</t>
  </si>
  <si>
    <t>https://podminky.urs.cz/item/CS_URS_2025_01/112155311</t>
  </si>
  <si>
    <t>112251221</t>
  </si>
  <si>
    <t>Odstranění pařezu odfrézováním nebo odvrtáním hloubky přes 200 do 500 mm v rovině nebo na svahu do 1:5</t>
  </si>
  <si>
    <t>1602356</t>
  </si>
  <si>
    <t>https://podminky.urs.cz/item/CS_URS_2025_01/112251221</t>
  </si>
  <si>
    <t>0,18+0,22+0,2+0,18+0,2+0,22+0,18+0,09+0,12+0,21+0,31+0,24+0,37+0,69+0,21+0,47+0,74+0,41+0,59</t>
  </si>
  <si>
    <t>0,36+0,24+0,45+0,21+0,28+0,01+0,27+0,25+0,3+0,13+0,19+0,11+0,24+0,07+0,1+0,12+0,07+0,1+0,07+0,06+0,02</t>
  </si>
  <si>
    <t>0,01+0,06+0,4+0,3</t>
  </si>
  <si>
    <t>17</t>
  </si>
  <si>
    <t>122911121</t>
  </si>
  <si>
    <t>Odstranění vyfrézované dřevní hmoty hloubky přes 200 do 500 mm v rovině nebo na svahu do 1:5</t>
  </si>
  <si>
    <t>1566481617</t>
  </si>
  <si>
    <t>https://podminky.urs.cz/item/CS_URS_2025_01/122911121</t>
  </si>
  <si>
    <t>18</t>
  </si>
  <si>
    <t>174111121</t>
  </si>
  <si>
    <t>Zásyp jam po vyfrézovaných pařezech hloubky přes 200 do 500 mm v rovině nebo na svahu do 1:5</t>
  </si>
  <si>
    <t>981371504</t>
  </si>
  <si>
    <t>https://podminky.urs.cz/item/CS_URS_2025_01/174111121</t>
  </si>
  <si>
    <t>1*1*45</t>
  </si>
  <si>
    <t>19</t>
  </si>
  <si>
    <t>M</t>
  </si>
  <si>
    <t>10364100</t>
  </si>
  <si>
    <t>zemina pro terénní úpravy - tříděná</t>
  </si>
  <si>
    <t>t</t>
  </si>
  <si>
    <t>-865996037</t>
  </si>
  <si>
    <t>45*0,23 'Přepočtené koeficientem množství</t>
  </si>
  <si>
    <t>20</t>
  </si>
  <si>
    <t>183101215</t>
  </si>
  <si>
    <t>Hloubení jamek pro vysazování rostlin v zemině skupiny 1 až 4 s výměnou půdy z 50% v rovině nebo na svahu do 1:5, objemu přes 0,125 do 0,40 m3</t>
  </si>
  <si>
    <t>-724172747</t>
  </si>
  <si>
    <t>https://podminky.urs.cz/item/CS_URS_2025_01/183101215</t>
  </si>
  <si>
    <t>" přesadba stávajících keřů v rámci parku" 45</t>
  </si>
  <si>
    <t>10321100</t>
  </si>
  <si>
    <t>zahradní substrát pro výsadbu VL</t>
  </si>
  <si>
    <t>m3</t>
  </si>
  <si>
    <t>1694052929</t>
  </si>
  <si>
    <t>45*0,2 'Přepočtené koeficientem množství</t>
  </si>
  <si>
    <t>22</t>
  </si>
  <si>
    <t>184102114</t>
  </si>
  <si>
    <t>Výsadba dřeviny s balem do předem vyhloubené jamky se zalitím v rovině nebo na svahu do 1:5, při průměru balu přes 400 do 500 mm</t>
  </si>
  <si>
    <t>-1048980106</t>
  </si>
  <si>
    <t>https://podminky.urs.cz/item/CS_URS_2025_01/184102114</t>
  </si>
  <si>
    <t>23</t>
  </si>
  <si>
    <t>184502112</t>
  </si>
  <si>
    <t>Vyzvednutí dřeviny k přesazení s balem v rovině nebo na svahu do 1:5, při průměru balu přes 400 do 500 mm</t>
  </si>
  <si>
    <t>-1747278403</t>
  </si>
  <si>
    <t>https://podminky.urs.cz/item/CS_URS_2025_01/184502112</t>
  </si>
  <si>
    <t>24</t>
  </si>
  <si>
    <t>184852138</t>
  </si>
  <si>
    <t>Řez stromů prováděný lezeckou technikou bezpečnostní (S-RB), plocha koruny stromu přes 150 do 180 m2</t>
  </si>
  <si>
    <t>967938911</t>
  </si>
  <si>
    <t>https://podminky.urs.cz/item/CS_URS_2025_01/184852138</t>
  </si>
  <si>
    <t>180</t>
  </si>
  <si>
    <t>25</t>
  </si>
  <si>
    <t>184852238</t>
  </si>
  <si>
    <t>Řez stromů prováděný lezeckou technikou zdravotní (S-RZ), plocha koruny stromu přes 150 do 180 m2</t>
  </si>
  <si>
    <t>-341127797</t>
  </si>
  <si>
    <t>https://podminky.urs.cz/item/CS_URS_2025_01/184852238</t>
  </si>
  <si>
    <t>129</t>
  </si>
  <si>
    <t>26</t>
  </si>
  <si>
    <t>185805211</t>
  </si>
  <si>
    <t>Odstranění květinových výsadeb v terénu z letniček nebo dvouletek</t>
  </si>
  <si>
    <t>583488840</t>
  </si>
  <si>
    <t>https://podminky.urs.cz/item/CS_URS_2025_01/185805211</t>
  </si>
  <si>
    <t>90*20</t>
  </si>
  <si>
    <t>997</t>
  </si>
  <si>
    <t>Doprava suti a vybouraných hmot</t>
  </si>
  <si>
    <t>27</t>
  </si>
  <si>
    <t>997231111</t>
  </si>
  <si>
    <t>Vodorovná doprava suti a vybouraných hmot s vyložením a hrubým urovnáním na vzdálenost do 1 km</t>
  </si>
  <si>
    <t>-677998005</t>
  </si>
  <si>
    <t>https://podminky.urs.cz/item/CS_URS_2025_01/997231111</t>
  </si>
  <si>
    <t>"transkoprt dřevní hmoty do skladu Technických služeb ro  další využití dřeva, cca 2t/strom"</t>
  </si>
  <si>
    <t>45*2</t>
  </si>
  <si>
    <t>28</t>
  </si>
  <si>
    <t>997231119</t>
  </si>
  <si>
    <t>Vodorovná doprava suti a vybouraných hmot s vyložením a hrubým urovnáním na vzdálenost Příplatek k cenám za každý další započatý 1 km</t>
  </si>
  <si>
    <t>1489157625</t>
  </si>
  <si>
    <t>https://podminky.urs.cz/item/CS_URS_2025_01/997231119</t>
  </si>
  <si>
    <t>90*1</t>
  </si>
  <si>
    <t>998</t>
  </si>
  <si>
    <t>Přesun hmot</t>
  </si>
  <si>
    <t>29</t>
  </si>
  <si>
    <t>998231311</t>
  </si>
  <si>
    <t>Přesun hmot pro sadovnické a krajinářské úpravy strojně dopravní vzdálenost do 5000 m</t>
  </si>
  <si>
    <t>-1571153558</t>
  </si>
  <si>
    <t>https://podminky.urs.cz/item/CS_URS_2025_01/998231311</t>
  </si>
  <si>
    <t>SO-01 02 - Technické prvky</t>
  </si>
  <si>
    <t xml:space="preserve">    9 - Ostatní konstrukce a práce, bourání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</si>
  <si>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</si>
  <si>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</si>
  <si>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-320677455</t>
  </si>
  <si>
    <t>https://podminky.urs.cz/item/CS_URS_2025_01/113106122</t>
  </si>
  <si>
    <t>"šlapáky" 10</t>
  </si>
  <si>
    <t>"dlažby" 12</t>
  </si>
  <si>
    <t>113106131</t>
  </si>
  <si>
    <t>Rozebrání dlažeb komunikací pro pěší s přemístěním hmot na skládku na vzdálenost do 3 m nebo s naložením na dopravní prostředek s ložem z kameniva nebo živice a s jakoukoliv výplní spár strojně plochy jednotlivě do 50 m2 z mozaiky</t>
  </si>
  <si>
    <t>1011850720</t>
  </si>
  <si>
    <t>https://podminky.urs.cz/item/CS_URS_2025_01/113106131</t>
  </si>
  <si>
    <t>113107164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</si>
  <si>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</si>
  <si>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-415217549</t>
  </si>
  <si>
    <t>https://podminky.urs.cz/item/CS_URS_2025_01/113107164</t>
  </si>
  <si>
    <t>"souvrství pod dlažbou" 25+12</t>
  </si>
  <si>
    <t>"mlat" 99+1678+4+4</t>
  </si>
  <si>
    <t>"živice" 38</t>
  </si>
  <si>
    <t>113154518</t>
  </si>
  <si>
    <t>Frézování živičného podkladu nebo krytu s naložením hmot na dopravní prostředek plochy do 500 m2 pruhu šířky do 0,5 m, tloušťky vrstvy 100 mm</t>
  </si>
  <si>
    <t>223524684</t>
  </si>
  <si>
    <t>https://podminky.urs.cz/item/CS_URS_2025_01/113154518</t>
  </si>
  <si>
    <t>113204111</t>
  </si>
  <si>
    <t>Vytrhání obrub s vybouráním lože, s přemístěním hmot na skládku na vzdálenost do 3 m nebo s naložením na dopravní prostředek záhonových</t>
  </si>
  <si>
    <t>m</t>
  </si>
  <si>
    <t>870188082</t>
  </si>
  <si>
    <t>https://podminky.urs.cz/item/CS_URS_2025_01/113204111</t>
  </si>
  <si>
    <t>"odstranění ocelových obrub záhonů" 6,8+4,5+4,5+335+20+6+6</t>
  </si>
  <si>
    <t>Ostatní konstrukce a práce, bourání</t>
  </si>
  <si>
    <t>919735112</t>
  </si>
  <si>
    <t>Řezání stávajícího živičného krytu nebo podkladu hloubky přes 50 do 100 mm</t>
  </si>
  <si>
    <t>199329335</t>
  </si>
  <si>
    <t>https://podminky.urs.cz/item/CS_URS_2025_01/919735112</t>
  </si>
  <si>
    <t>15+4</t>
  </si>
  <si>
    <t>966001211</t>
  </si>
  <si>
    <t>Odstranění lavičky parkové stabilní zabetonované</t>
  </si>
  <si>
    <t>1926548368</t>
  </si>
  <si>
    <t>https://podminky.urs.cz/item/CS_URS_2025_01/966001211</t>
  </si>
  <si>
    <t>4+4</t>
  </si>
  <si>
    <t>966001311</t>
  </si>
  <si>
    <t>Odstranění odpadkového koše s betonovou patkou</t>
  </si>
  <si>
    <t>-1586721656</t>
  </si>
  <si>
    <t>https://podminky.urs.cz/item/CS_URS_2025_01/966001311</t>
  </si>
  <si>
    <t>5+3+1</t>
  </si>
  <si>
    <t>9660015111</t>
  </si>
  <si>
    <t>Přemístění informačního panelu - demontáž, výkop, montáž</t>
  </si>
  <si>
    <t>-1663242396</t>
  </si>
  <si>
    <t>"zábrany vjezdu" 3</t>
  </si>
  <si>
    <t>96600105112</t>
  </si>
  <si>
    <t>Přemístění zemních svítidel - demontáž, výkop, montáž</t>
  </si>
  <si>
    <t>234582148</t>
  </si>
  <si>
    <t>997221571</t>
  </si>
  <si>
    <t>Vodorovná doprava vybouraných hmot bez naložení, ale se složením a s hrubým urovnáním na vzdálenost do 1 km</t>
  </si>
  <si>
    <t>-1565469216</t>
  </si>
  <si>
    <t>https://podminky.urs.cz/item/CS_URS_2025_01/997221571</t>
  </si>
  <si>
    <t>997221579</t>
  </si>
  <si>
    <t>Vodorovná doprava vybouraných hmot bez naložení, ale se složením a s hrubým urovnáním na vzdálenost Příplatek k ceně za každý další započatý 1 km přes 1 km</t>
  </si>
  <si>
    <t>1495187269</t>
  </si>
  <si>
    <t>https://podminky.urs.cz/item/CS_URS_2025_01/997221579</t>
  </si>
  <si>
    <t>1119,811*9</t>
  </si>
  <si>
    <t>997221645</t>
  </si>
  <si>
    <t>Poplatek za uložení stavebního odpadu na skládce (skládkovné) asfaltového bez obsahu dehtu zatříděného do Katalogu odpadů pod kódem 17 03 02</t>
  </si>
  <si>
    <t>1623296584</t>
  </si>
  <si>
    <t>https://podminky.urs.cz/item/CS_URS_2025_01/997221645</t>
  </si>
  <si>
    <t>997221873</t>
  </si>
  <si>
    <t>Poplatek za uložení stavebního odpadu na recyklační skládce (skládkovné) zeminy a kamení zatříděného do Katalogu odpadů pod kódem 17 05 04</t>
  </si>
  <si>
    <t>1040304837</t>
  </si>
  <si>
    <t>https://podminky.urs.cz/item/CS_URS_2025_01/997221873</t>
  </si>
  <si>
    <t>1119,811-8,74</t>
  </si>
  <si>
    <t>-1845307026</t>
  </si>
  <si>
    <t>SO-02 - Vegetační prvky</t>
  </si>
  <si>
    <t>SO-02 01 - Vegetační prvky - trávníky</t>
  </si>
  <si>
    <t>111151111</t>
  </si>
  <si>
    <t>Pokosení trávníku při souvislé ploše do 1000 m2 parterového v rovině nebo svahu do 1:5</t>
  </si>
  <si>
    <t>-1810344161</t>
  </si>
  <si>
    <t>https://podminky.urs.cz/item/CS_URS_2025_01/111151111</t>
  </si>
  <si>
    <t>"viz. textová a výkresová část, výkresy SO-02"</t>
  </si>
  <si>
    <t>"trávník parterový" (2615+6030+2355+567+308+253+1656+3941+373+372+732+2225+752+478+1130+194+961+479+261+3198+451+437+320)*2</t>
  </si>
  <si>
    <t>"trávník do polostínu" (344+154+1206+1173+358+391+196+158+275+188+810+801+671+1439+570+215+554+971+335+666+1380+812+359+541)*2</t>
  </si>
  <si>
    <t>111151121</t>
  </si>
  <si>
    <t>Pokosení trávníku při souvislé ploše do 1000 m2 parkového v rovině nebo svahu do 1:5</t>
  </si>
  <si>
    <t>1067020674</t>
  </si>
  <si>
    <t>https://podminky.urs.cz/item/CS_URS_2025_01/111151121</t>
  </si>
  <si>
    <t>111311111</t>
  </si>
  <si>
    <t>Odstranění odumřelého travního drnu po aplikaci herbicidních přípravků ručně s pomocí drobné mechanizace v rovině nebo na svahu do 1:5, hloubky do 30 mm</t>
  </si>
  <si>
    <t>1670185555</t>
  </si>
  <si>
    <t>https://podminky.urs.cz/item/CS_URS_2025_01/111311111</t>
  </si>
  <si>
    <t>"trávník parterový" 2615+6030+2355+567+308+253+1656+3941+373+372+732+2225+752+478+1130+194+961+479+261+3198+451+437+320</t>
  </si>
  <si>
    <t>"trávník do polostínu" 344+154+1206+1173+358+391+196+158+275+188+810+801+671+1439+570+215+554+971+335+666+1380+812+359+541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</si>
  <si>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</si>
  <si>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</si>
  <si>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1817110064</t>
  </si>
  <si>
    <t>https://podminky.urs.cz/item/CS_URS_2025_01/162751117</t>
  </si>
  <si>
    <t>"viz. textová a výkresová část, výkres SO-02"</t>
  </si>
  <si>
    <t>44655*0,03</t>
  </si>
  <si>
    <t>167151101</t>
  </si>
  <si>
    <t>Nakládání, skládání a překládání neulehlého výkopku nebo sypaniny strojně nakládání, množství do 100 m3, z horniny třídy těžitelnosti I, skupiny 1 až 3</t>
  </si>
  <si>
    <t>1980468001</t>
  </si>
  <si>
    <t>https://podminky.urs.cz/item/CS_URS_2025_01/167151101</t>
  </si>
  <si>
    <t>171201231</t>
  </si>
  <si>
    <t>-1410507755</t>
  </si>
  <si>
    <t>https://podminky.urs.cz/item/CS_URS_2025_01/171201231</t>
  </si>
  <si>
    <t>1339,65*1,8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</si>
  <si>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</si>
  <si>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</si>
  <si>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1962037816</t>
  </si>
  <si>
    <t>https://podminky.urs.cz/item/CS_URS_2024_01/181111111</t>
  </si>
  <si>
    <t>181451131</t>
  </si>
  <si>
    <t>Založení trávníku na půdě předem připravené plochy přes 1000 m2 výsevem včetně utažení parkového v rovině nebo na svahu do 1:5</t>
  </si>
  <si>
    <t>1008163021</t>
  </si>
  <si>
    <t>https://podminky.urs.cz/item/CS_URS_2025_01/181451131</t>
  </si>
  <si>
    <t>"trávník do polostínu - 40% přesetí" 14567*0,4</t>
  </si>
  <si>
    <t>RMAT0006</t>
  </si>
  <si>
    <t>travní směs parková do polostínu - viz. textová část</t>
  </si>
  <si>
    <t>kg</t>
  </si>
  <si>
    <t>1592351314</t>
  </si>
  <si>
    <t>20393,8*0,03 'Přepočtené koeficientem množství</t>
  </si>
  <si>
    <t>181451141</t>
  </si>
  <si>
    <t>Založení trávníku na půdě předem připravené plochy přes 1000 m2 výsevem včetně utažení parterového v rovině nebo na svahu do 1:5</t>
  </si>
  <si>
    <t>1774159612</t>
  </si>
  <si>
    <t>https://podminky.urs.cz/item/CS_URS_2025_01/181451141</t>
  </si>
  <si>
    <t>"trávník parterový - 40% přesetí" 30088*0,4</t>
  </si>
  <si>
    <t>RMAT0004</t>
  </si>
  <si>
    <t>travní směs parková pro parterový trávník - viz. textová část</t>
  </si>
  <si>
    <t>2014595770</t>
  </si>
  <si>
    <t>42123,2*0,03 'Přepočtené koeficientem množství</t>
  </si>
  <si>
    <t>182303111</t>
  </si>
  <si>
    <t>Doplnění zeminy nebo substrátu na travnatých plochách tloušťky do 50 mm v rovině nebo na svahu do 1:5</t>
  </si>
  <si>
    <t>871907013</t>
  </si>
  <si>
    <t>https://podminky.urs.cz/item/CS_URS_2024_01/182303111</t>
  </si>
  <si>
    <t>RMAT0002</t>
  </si>
  <si>
    <t>substrát pro parterový trávník - 3cm - specifikace viz. textová část</t>
  </si>
  <si>
    <t>-1005077343</t>
  </si>
  <si>
    <t>44655*0,031 'Přepočtené koeficientem množství</t>
  </si>
  <si>
    <t>RMAT0003</t>
  </si>
  <si>
    <t>křemičitý písek fr. 0,5-1mm - 2cm - specifikace viz. textová část</t>
  </si>
  <si>
    <t>-1318033253</t>
  </si>
  <si>
    <t>44655*0,02 'Přepočtené koeficientem množství</t>
  </si>
  <si>
    <t>183403114</t>
  </si>
  <si>
    <t>Obdělání půdy kultivátorováním v rovině nebo na svahu do 1:5</t>
  </si>
  <si>
    <t>1493236628</t>
  </si>
  <si>
    <t>https://podminky.urs.cz/item/CS_URS_2025_01/183403114</t>
  </si>
  <si>
    <t>183403153</t>
  </si>
  <si>
    <t>Obdělání půdy hrabáním v rovině nebo na svahu do 1:5</t>
  </si>
  <si>
    <t>-1895599757</t>
  </si>
  <si>
    <t>https://podminky.urs.cz/item/CS_URS_2025_01/183403153</t>
  </si>
  <si>
    <t>"trávník parterový" (2615+6030+2355+567+308+253+1656+3941+373+372+732+2225+752+478+1130+194+961+479+261+3198+451+437+320)*3</t>
  </si>
  <si>
    <t>"trávník do polostínu" (344+154+1206+1173+358+391+196+158+275+188+810+801+671+1439+570+215+554+971+335+666+1380+812+359+541)*3</t>
  </si>
  <si>
    <t>184813511</t>
  </si>
  <si>
    <t>Chemické odplevelení půdy před založením kultury, trávníku nebo zpevněných ploch ručně o jakékoli výměře postřikem na široko v rovině nebo na svahu do 1:5</t>
  </si>
  <si>
    <t>1094866436</t>
  </si>
  <si>
    <t>https://podminky.urs.cz/item/CS_URS_2025_01/184813511</t>
  </si>
  <si>
    <t>184853511</t>
  </si>
  <si>
    <t>Chemické odplevelení půdy před založením kultury, trávníku nebo zpevněných ploch strojně o výměře jednotlivě přes 20 m2 postřikem na široko v rovině nebo na svahu do 1:5</t>
  </si>
  <si>
    <t>-763986051</t>
  </si>
  <si>
    <t>https://podminky.urs.cz/item/CS_URS_2025_01/184853511</t>
  </si>
  <si>
    <t>185802113</t>
  </si>
  <si>
    <t>Hnojení půdy nebo trávníku v rovině nebo na svahu do 1:5 umělým hnojivem na široko</t>
  </si>
  <si>
    <t>-1126640243</t>
  </si>
  <si>
    <t>https://podminky.urs.cz/item/CS_URS_2025_01/185802113</t>
  </si>
  <si>
    <t>"trávník parterový" (2615+6030+2355+567+308+253+1656+3941+373+372+732+2225+752+478+1130+194+961+479+261+3198+451+437+320)*0,00003</t>
  </si>
  <si>
    <t>"trávník do polostínu" (344+154+1206+1173+358+391+196+158+275+188+810+801+671+1439+570+215+554+971+335+666+1380+812+359+541)*0,00003</t>
  </si>
  <si>
    <t>RMAT0005</t>
  </si>
  <si>
    <t xml:space="preserve">hnojivo trávníkové, vícesložkové pro nové trávníky - viz. textová část_x000D_
N-P-K-CaO-MgO (8-12-8-6-2,5)_x000D_
</t>
  </si>
  <si>
    <t>597299088</t>
  </si>
  <si>
    <t>1,34*1000 'Přepočtené koeficientem množství</t>
  </si>
  <si>
    <t>185803211</t>
  </si>
  <si>
    <t>Uválcování trávníku v rovině nebo na svahu do 1:5</t>
  </si>
  <si>
    <t>759245307</t>
  </si>
  <si>
    <t>https://podminky.urs.cz/item/CS_URS_2025_01/185803211</t>
  </si>
  <si>
    <t>185804312</t>
  </si>
  <si>
    <t>Zalití rostlin vodou plochy záhonů jednotlivě přes 20 m2</t>
  </si>
  <si>
    <t>-515379349</t>
  </si>
  <si>
    <t>https://podminky.urs.cz/item/CS_URS_2025_01/185804312</t>
  </si>
  <si>
    <t>"trávník parterový" (2615+6030+2355+567+308+253+1656+3941+373+372+732+2225+752+478+1130+194+961+479+261+3198+451+437+320)*0,02</t>
  </si>
  <si>
    <t>"trávník do polostínu" (344+154+1206+1173+358+391+196+158+275+188+810+801+671+1439+570+215+554+971+335+666+1380+812+359+541)*0,02</t>
  </si>
  <si>
    <t>"první zajití, následně automatický závlahový systém"</t>
  </si>
  <si>
    <t>-10684896</t>
  </si>
  <si>
    <t>SO-02 02 - Vegetační prvky - záhony trvalek a podrostů</t>
  </si>
  <si>
    <t>105002554</t>
  </si>
  <si>
    <t>"záhony trvalek a podrostů" 7959</t>
  </si>
  <si>
    <t>119005131</t>
  </si>
  <si>
    <t>Vytyčení výsadeb s rozmístěním rostlin dle projektové dokumentace zapojených nebo v záhonu, plochy přes 100 m2 ve sponu</t>
  </si>
  <si>
    <t>266629287</t>
  </si>
  <si>
    <t>https://podminky.urs.cz/item/CS_URS_2025_01/119005131</t>
  </si>
  <si>
    <t>"záhony trvalek a podrostů" 7959-36-73-40-161-24-30-33-60-54-15-41-91-45-28-80-78-61-40-46-284-243-87-94-64-72</t>
  </si>
  <si>
    <t>119005133</t>
  </si>
  <si>
    <t>Vytyčení výsadeb s rozmístěním rostlin dle projektové dokumentace zapojených nebo v záhonu, plochy přes 100 m2 individuálně ve stejnorodých skupinách</t>
  </si>
  <si>
    <t>20490219</t>
  </si>
  <si>
    <t>https://podminky.urs.cz/item/CS_URS_2025_01/119005133</t>
  </si>
  <si>
    <t>"záhony trvalek a podrostů" 7959-6079</t>
  </si>
  <si>
    <t>-916967520</t>
  </si>
  <si>
    <t>"záhony trvalek a podrostů" 7959*0,03</t>
  </si>
  <si>
    <t>1897666181</t>
  </si>
  <si>
    <t>1268849668</t>
  </si>
  <si>
    <t>"záhony trvalek a podrostů" 238,77*1,8</t>
  </si>
  <si>
    <t>181006111</t>
  </si>
  <si>
    <t>Rozprostření zemin schopných zúrodnění v rovině a ve sklonu do 1:5, tloušťka vrstvy do 0,10 m</t>
  </si>
  <si>
    <t>-245229147</t>
  </si>
  <si>
    <t>https://podminky.urs.cz/item/CS_URS_2024_01/181006111</t>
  </si>
  <si>
    <t>RMAT0001</t>
  </si>
  <si>
    <t>substrát pro výsadbu dřevin - 10cm - viz. textová část_x000D_
(promíchat štěrk fr.4-8 50% + substrát 50%)</t>
  </si>
  <si>
    <t>-985680274</t>
  </si>
  <si>
    <t>7959*0,101 'Přepočtené koeficientem množství</t>
  </si>
  <si>
    <t>183117411</t>
  </si>
  <si>
    <t>Plošné sejmutí zeminy v kořenové zóně stromu jakékoli plochy ručně v rovině nebo na svahu do 1:5, hloubky do 150 mm</t>
  </si>
  <si>
    <t>1983883759</t>
  </si>
  <si>
    <t>https://podminky.urs.cz/item/CS_URS_2025_01/183117411</t>
  </si>
  <si>
    <t>"záhony trvalek a podrostů - cca 15%" 7959*0,15</t>
  </si>
  <si>
    <t>183205112</t>
  </si>
  <si>
    <t>Založení záhonu pro výsadbu rostlin v rovině nebo na svahu do 1:5 v zemině skupiny 3</t>
  </si>
  <si>
    <t>2120556921</t>
  </si>
  <si>
    <t>https://podminky.urs.cz/item/CS_URS_2025_01/183205112</t>
  </si>
  <si>
    <t>183211313</t>
  </si>
  <si>
    <t>Výsadba květin do připravené půdy se zalitím do připravené půdy, se zalitím cibulí nebo hlíz</t>
  </si>
  <si>
    <t>-1619957031</t>
  </si>
  <si>
    <t>https://podminky.urs.cz/item/CS_URS_2025_01/183211313</t>
  </si>
  <si>
    <t>zah26</t>
  </si>
  <si>
    <t>Hyacinthoides hispanica</t>
  </si>
  <si>
    <t>832292553</t>
  </si>
  <si>
    <t>"záhony trvalek a podrostů" "K9" 1000</t>
  </si>
  <si>
    <t>zah27</t>
  </si>
  <si>
    <t>Narcissus ´February Gold´</t>
  </si>
  <si>
    <t>-45110783</t>
  </si>
  <si>
    <t>183111111</t>
  </si>
  <si>
    <t>Hloubení jamek pro vysazování rostlin v zemině skupiny 1 až 4 bez výměny půdy v rovině nebo na svahu do 1:5, objemu do 0,002 m3</t>
  </si>
  <si>
    <t>772242499</t>
  </si>
  <si>
    <t>https://podminky.urs.cz/item/CS_URS_2025_01/183111111</t>
  </si>
  <si>
    <t>"záhony trvalek a podrostů" 68231</t>
  </si>
  <si>
    <t>183211322</t>
  </si>
  <si>
    <t>Výsadba květin do připravené půdy se zalitím do připravené půdy, se zalitím květin krytokořenných o průměru kontejneru přes 80 do 120 mm</t>
  </si>
  <si>
    <t>1593097289</t>
  </si>
  <si>
    <t>https://podminky.urs.cz/item/CS_URS_2025_01/183211322</t>
  </si>
  <si>
    <t>zah01</t>
  </si>
  <si>
    <t>Euphorbia amygdaloides var. robbie</t>
  </si>
  <si>
    <t>553490752</t>
  </si>
  <si>
    <t>"záhony trvalek a podrostů" "K9" 912</t>
  </si>
  <si>
    <t>zah02</t>
  </si>
  <si>
    <t>Vinca major var. balcanica</t>
  </si>
  <si>
    <t>-1963042646</t>
  </si>
  <si>
    <t>"záhony trvalek a podrostů" "K9" 27229</t>
  </si>
  <si>
    <t>zah03</t>
  </si>
  <si>
    <t>Aruncus dioicus</t>
  </si>
  <si>
    <t>-1986039561</t>
  </si>
  <si>
    <t>"záhony trvalek a podrostů" "K9" 305</t>
  </si>
  <si>
    <t>zah04</t>
  </si>
  <si>
    <t>Aster ageratoides ´Asran´</t>
  </si>
  <si>
    <t>1656976002</t>
  </si>
  <si>
    <t>"záhony trvalek a podrostů" "K9" 1160</t>
  </si>
  <si>
    <t>zah05</t>
  </si>
  <si>
    <t>Gallium odoratum</t>
  </si>
  <si>
    <t>866872332</t>
  </si>
  <si>
    <t>"záhony trvalek a podrostů" "K9" 1239</t>
  </si>
  <si>
    <t>zah06</t>
  </si>
  <si>
    <t>Geranium macrorrhizum - v sortách</t>
  </si>
  <si>
    <t>-1735212195</t>
  </si>
  <si>
    <t>"záhony trvalek a podrostů" "K9" 1001</t>
  </si>
  <si>
    <t>zah07</t>
  </si>
  <si>
    <t>Aster ageratoides ´Ashvi´, ´Ezo Murasaki´</t>
  </si>
  <si>
    <t>-1355079364</t>
  </si>
  <si>
    <t>"záhony trvalek a podrostů" "K9" 663</t>
  </si>
  <si>
    <t>zah08</t>
  </si>
  <si>
    <t>Helleborus foetidus</t>
  </si>
  <si>
    <t>-456474030</t>
  </si>
  <si>
    <t>"záhony trvalek a podrostů" "K9" 539</t>
  </si>
  <si>
    <t>zah09</t>
  </si>
  <si>
    <t>Geranium ´Tiny Monster´</t>
  </si>
  <si>
    <t>362296552</t>
  </si>
  <si>
    <t>"záhony trvalek a podrostů" "K9" 733</t>
  </si>
  <si>
    <t>zah10</t>
  </si>
  <si>
    <t>Campanula latifolia var. macrantha</t>
  </si>
  <si>
    <t>1163041310</t>
  </si>
  <si>
    <t>"záhony trvalek a podrostů" "K9" 115</t>
  </si>
  <si>
    <t>zah11</t>
  </si>
  <si>
    <t>Heuchera villosa var. macrorrhiza</t>
  </si>
  <si>
    <t>-811563510</t>
  </si>
  <si>
    <t>"záhony trvalek a podrostů" "K9" 824</t>
  </si>
  <si>
    <t>zah12</t>
  </si>
  <si>
    <t>Luzula nivea</t>
  </si>
  <si>
    <t>597289974</t>
  </si>
  <si>
    <t>"záhony trvalek a podrostů" "K9" 366</t>
  </si>
  <si>
    <t>zah13</t>
  </si>
  <si>
    <t>Bistorta amplexicaulis `Alba´ (syn.Persicaria amplexicaulis `Alba´)</t>
  </si>
  <si>
    <t>377280746</t>
  </si>
  <si>
    <t>"záhony trvalek a podrostů" "K9" 217</t>
  </si>
  <si>
    <t>zah14</t>
  </si>
  <si>
    <t>Sesleria autumnalis</t>
  </si>
  <si>
    <t>-822956381</t>
  </si>
  <si>
    <t>"záhony trvalek a podrostů" "K9" 650</t>
  </si>
  <si>
    <t>30</t>
  </si>
  <si>
    <t>zah15</t>
  </si>
  <si>
    <t>Primula veris ´Cabrillo Yellow´</t>
  </si>
  <si>
    <t>220686268</t>
  </si>
  <si>
    <t>"záhony trvalek a podrostů" "K9" 275</t>
  </si>
  <si>
    <t>31</t>
  </si>
  <si>
    <t>zah16</t>
  </si>
  <si>
    <t>Aster divaricatus ´Tradescant´</t>
  </si>
  <si>
    <t>-76501380</t>
  </si>
  <si>
    <t>"záhony trvalek a podrostů" "K9" 481</t>
  </si>
  <si>
    <t>32</t>
  </si>
  <si>
    <t>zah17</t>
  </si>
  <si>
    <t>Aster × frikartii 'Wunder von Stäfa'</t>
  </si>
  <si>
    <t>-1880781278</t>
  </si>
  <si>
    <t>"záhony trvalek a podrostů" "K9" 26</t>
  </si>
  <si>
    <t>33</t>
  </si>
  <si>
    <t>zah18</t>
  </si>
  <si>
    <t>Geranium ´Rozanne´</t>
  </si>
  <si>
    <t>-593913447</t>
  </si>
  <si>
    <t>"záhony trvalek a podrostů" "K9" 105</t>
  </si>
  <si>
    <t>34</t>
  </si>
  <si>
    <t>zah19</t>
  </si>
  <si>
    <t>Anemone ´Honorine Jobert´</t>
  </si>
  <si>
    <t>-1990272447</t>
  </si>
  <si>
    <t>"záhony trvalek a podrostů" "K9" 179</t>
  </si>
  <si>
    <t>35</t>
  </si>
  <si>
    <t>zah20</t>
  </si>
  <si>
    <t>Salvia x sylvestris ´Blauhugel´</t>
  </si>
  <si>
    <t>460667854</t>
  </si>
  <si>
    <t>"záhony trvalek a podrostů" "K9" 32</t>
  </si>
  <si>
    <t>36</t>
  </si>
  <si>
    <t>zah21</t>
  </si>
  <si>
    <t>Calamintha nepeta ´Triumphator´</t>
  </si>
  <si>
    <t>-521830838</t>
  </si>
  <si>
    <t>"záhony trvalek a podrostů" "K9" 47</t>
  </si>
  <si>
    <t>37</t>
  </si>
  <si>
    <t>zah22</t>
  </si>
  <si>
    <t>Pennisetum alopecuroides ’Reborn’</t>
  </si>
  <si>
    <t>-878976746</t>
  </si>
  <si>
    <t>"záhony trvalek a podrostů" "K9" 7</t>
  </si>
  <si>
    <t>38</t>
  </si>
  <si>
    <t>zah23</t>
  </si>
  <si>
    <t>Miscanthus sinensis ´Kleine silberspinne´</t>
  </si>
  <si>
    <t>1928357376</t>
  </si>
  <si>
    <t>"záhony trvalek a podrostů" "K9" 88</t>
  </si>
  <si>
    <t>39</t>
  </si>
  <si>
    <t>zah24</t>
  </si>
  <si>
    <t>Verbena bonariensis</t>
  </si>
  <si>
    <t>-1741493768</t>
  </si>
  <si>
    <t>"záhony trvalek a podrostů" "K9" 204</t>
  </si>
  <si>
    <t>40</t>
  </si>
  <si>
    <t>zah25</t>
  </si>
  <si>
    <t>Hedera helix</t>
  </si>
  <si>
    <t>-707134102</t>
  </si>
  <si>
    <t>"záhony trvalek a podrostů" "K9" 30834</t>
  </si>
  <si>
    <t>41</t>
  </si>
  <si>
    <t>205128148</t>
  </si>
  <si>
    <t>"záhony trvalek a podrostů" 7959*2</t>
  </si>
  <si>
    <t>42</t>
  </si>
  <si>
    <t>873705503</t>
  </si>
  <si>
    <t>43</t>
  </si>
  <si>
    <t>938913379</t>
  </si>
  <si>
    <t>44</t>
  </si>
  <si>
    <t>184911421</t>
  </si>
  <si>
    <t>Mulčování vysazených rostlin mulčovací kůrou, tl. do 100 mm v rovině nebo na svahu do 1:5</t>
  </si>
  <si>
    <t>107833836</t>
  </si>
  <si>
    <t>https://podminky.urs.cz/item/CS_URS_2025_01/184911421</t>
  </si>
  <si>
    <t>45</t>
  </si>
  <si>
    <t>10391100</t>
  </si>
  <si>
    <t>kůra mulčovací VL 5cm</t>
  </si>
  <si>
    <t>-66812399</t>
  </si>
  <si>
    <t>7959*0,053 'Přepočtené koeficientem množství</t>
  </si>
  <si>
    <t>46</t>
  </si>
  <si>
    <t>1912365670</t>
  </si>
  <si>
    <t>"první zalití, následně automatický závlahový systém"</t>
  </si>
  <si>
    <t>47</t>
  </si>
  <si>
    <t>916371212</t>
  </si>
  <si>
    <t>Osazení skrytého zahradního obrubníku jednostranným odkopáním kovového</t>
  </si>
  <si>
    <t>-9446064</t>
  </si>
  <si>
    <t>https://podminky.urs.cz/item/CS_URS_2025_01/916371212</t>
  </si>
  <si>
    <t>48</t>
  </si>
  <si>
    <t>ob01</t>
  </si>
  <si>
    <t>Ocelová pásnice jako rozhranní ploch, 120x6mm, kotvená roxory prům. 10mm á0,6m</t>
  </si>
  <si>
    <t>-1909359983</t>
  </si>
  <si>
    <t>"ocelová pásnice" 34+31+59+47+25+16+13+69+28+52+79+49+24+49+71+37+23+26+36</t>
  </si>
  <si>
    <t>14+60+29+14+26+17+23+46+27+7+7+8+14+67+15+17+43</t>
  </si>
  <si>
    <t>1202*1,02 'Přepočtené koeficientem množství</t>
  </si>
  <si>
    <t>49</t>
  </si>
  <si>
    <t>9360010011</t>
  </si>
  <si>
    <t>Montáž prvků městské a zahradní architektury, ochrana záhonů plůtky výsadeb</t>
  </si>
  <si>
    <t>1337073082</t>
  </si>
  <si>
    <t>"ochranný plůtek výsadeb" 56+64+68+74+55+18+60+54+37+40+44+33</t>
  </si>
  <si>
    <t>8+10+9+8+7+44+16+11+59+37+47+35+10+22+5+22+24+26+42+62+12+84+47+20+62</t>
  </si>
  <si>
    <t>14+17+13+15+42+10+52+50+28+15+28+42+112+24</t>
  </si>
  <si>
    <t>50</t>
  </si>
  <si>
    <t>ob02</t>
  </si>
  <si>
    <t>Ochranný plůtek záhonů, balotinovaná nerez, do betonových patek, spojeno šroubovým spojem, PAS 70x6 + 2x PAS 70x4</t>
  </si>
  <si>
    <t>446407412</t>
  </si>
  <si>
    <t>51</t>
  </si>
  <si>
    <t>139199746</t>
  </si>
  <si>
    <t>SO-02 03 - Vegetační prvky - keře</t>
  </si>
  <si>
    <t>111311113</t>
  </si>
  <si>
    <t>Odstranění odumřelého travního drnu po aplikaci herbicidních přípravků ručně s pomocí drobné mechanizace v rovině nebo na svahu do 1:5, hloubky přes 30 do 100 mm</t>
  </si>
  <si>
    <t>-504432577</t>
  </si>
  <si>
    <t>https://podminky.urs.cz/item/CS_URS_2025_01/111311113</t>
  </si>
  <si>
    <t>"keře" 1302</t>
  </si>
  <si>
    <t>794823024</t>
  </si>
  <si>
    <t>103253840</t>
  </si>
  <si>
    <t>"keře" 1302*0,1</t>
  </si>
  <si>
    <t>1284387614</t>
  </si>
  <si>
    <t>-847912623</t>
  </si>
  <si>
    <t>"keře" 130,2*1,8</t>
  </si>
  <si>
    <t>38942642</t>
  </si>
  <si>
    <t>https://podminky.urs.cz/item/CS_URS_2025_01/181006111</t>
  </si>
  <si>
    <t>ker01</t>
  </si>
  <si>
    <t>substrát pro výsadbu dřevin - 10cm - viz. textová část</t>
  </si>
  <si>
    <t>-1064795379</t>
  </si>
  <si>
    <t>1302*0,101 'Přepočtené koeficientem množství</t>
  </si>
  <si>
    <t>183111012</t>
  </si>
  <si>
    <t>Hloubení rýh pro vysazování rostlin v zemině skupiny 1 až 4 bez výměny půdy v rovině nebo na svahu do 1:5, šířky přes 200 do 400 mm, hl. do 400 mm</t>
  </si>
  <si>
    <t>-392969926</t>
  </si>
  <si>
    <t>https://podminky.urs.cz/item/CS_URS_2025_01/183111012</t>
  </si>
  <si>
    <t>"keře - živý plot" 62+65+72+54+53+58+52+35+38+42</t>
  </si>
  <si>
    <t>183111113</t>
  </si>
  <si>
    <t>Hloubení jamek pro vysazování rostlin v zemině skupiny 1 až 4 bez výměny půdy v rovině nebo na svahu do 1:5, objemu přes 0,005 do 0,01 m3</t>
  </si>
  <si>
    <t>729878439</t>
  </si>
  <si>
    <t>https://podminky.urs.cz/item/CS_URS_2025_01/183111113</t>
  </si>
  <si>
    <t>"keře" 2155-1330</t>
  </si>
  <si>
    <t>183117412</t>
  </si>
  <si>
    <t>Plošné sejmutí zeminy v kořenové zóně stromu jakékoli plochy ručně v rovině nebo na svahu do 1:5, hloubky přes 150 do 300 mm</t>
  </si>
  <si>
    <t>-1424403489</t>
  </si>
  <si>
    <t>https://podminky.urs.cz/item/CS_URS_2025_01/183117412</t>
  </si>
  <si>
    <t>"keře - cca 10%" 1302*2*0,1</t>
  </si>
  <si>
    <t>-881714389</t>
  </si>
  <si>
    <t>183211323</t>
  </si>
  <si>
    <t>Výsadba květin do připravené půdy se zalitím do připravené půdy, se zalitím květin krytokořenných o průměru kontejneru přes 120 do 250 mm</t>
  </si>
  <si>
    <t>719339625</t>
  </si>
  <si>
    <t>https://podminky.urs.cz/item/CS_URS_2025_01/183211323</t>
  </si>
  <si>
    <t>ker02</t>
  </si>
  <si>
    <t xml:space="preserve">Taxus baccata ´Repandens´, 30-40, K </t>
  </si>
  <si>
    <t>64676077</t>
  </si>
  <si>
    <t>"keře" 1330</t>
  </si>
  <si>
    <t>ker03</t>
  </si>
  <si>
    <t>Taxus baccata ´Repandens´, 50-60, K/ZB</t>
  </si>
  <si>
    <t>1039354827</t>
  </si>
  <si>
    <t>"keře" 140</t>
  </si>
  <si>
    <t>ker04</t>
  </si>
  <si>
    <t>Prunus laurocerasus ´Otto Luyken´, 50-60, K/ZB</t>
  </si>
  <si>
    <t>1923960345</t>
  </si>
  <si>
    <t>"keře" 445</t>
  </si>
  <si>
    <t>ker05</t>
  </si>
  <si>
    <t>Azalea mollis x sinensis hybrids, 50-60, K/ZB</t>
  </si>
  <si>
    <t>-186585502</t>
  </si>
  <si>
    <t>"keře" 20</t>
  </si>
  <si>
    <t>ker06</t>
  </si>
  <si>
    <t>Rhododendron – velkokvětý, výška v dospělosti max. 2-3m, 50-60, K/ZB</t>
  </si>
  <si>
    <t>-45480133</t>
  </si>
  <si>
    <t>ker07</t>
  </si>
  <si>
    <t>Syringa meyeri ´Palibin´, 50-60, K/ZB</t>
  </si>
  <si>
    <t>-2051202189</t>
  </si>
  <si>
    <t>"keře" 75</t>
  </si>
  <si>
    <t>ker08</t>
  </si>
  <si>
    <t>Hydrangea aspera, 50-60, K/ZB</t>
  </si>
  <si>
    <t>-264439736</t>
  </si>
  <si>
    <t>"keře" 74</t>
  </si>
  <si>
    <t>ker09</t>
  </si>
  <si>
    <t>Syringa vulgaris ´Andenken an Ludwig Spath´, 50-60, K/ZB</t>
  </si>
  <si>
    <t>-1817451027</t>
  </si>
  <si>
    <t>"keře" 1</t>
  </si>
  <si>
    <t>ker10</t>
  </si>
  <si>
    <t>Syringa vulgaris ´Primrose´, 50-60, K/ZB</t>
  </si>
  <si>
    <t>1482296743</t>
  </si>
  <si>
    <t>"keře" 2</t>
  </si>
  <si>
    <t>ker11</t>
  </si>
  <si>
    <t>Aesculus parviflora, 50-60, K/ZB</t>
  </si>
  <si>
    <t>522288511</t>
  </si>
  <si>
    <t>"keře" 40</t>
  </si>
  <si>
    <t>ker12</t>
  </si>
  <si>
    <t>ROSA pnoucí Torockó, 50-60, K/ZB</t>
  </si>
  <si>
    <t>-1944569265</t>
  </si>
  <si>
    <t>ker13</t>
  </si>
  <si>
    <t>ROSA pnoucí City of York®, 50-60, K/ZB</t>
  </si>
  <si>
    <t>229944071</t>
  </si>
  <si>
    <t>"keře" 4</t>
  </si>
  <si>
    <t>ker14</t>
  </si>
  <si>
    <t>ROSA pnoucí Belle de Sardaigne™, 50-60, K/ZB</t>
  </si>
  <si>
    <t>1515205706</t>
  </si>
  <si>
    <t>183403132</t>
  </si>
  <si>
    <t>Obdělání půdy rytím půdy hl. do 200 mm v zemině skupiny 3 v rovině nebo na svahu do 1:5</t>
  </si>
  <si>
    <t>1147192396</t>
  </si>
  <si>
    <t>https://podminky.urs.cz/item/CS_URS_2024_01/183403132</t>
  </si>
  <si>
    <t>"keře" 1302*2</t>
  </si>
  <si>
    <t>447950826</t>
  </si>
  <si>
    <t>1012482640</t>
  </si>
  <si>
    <t>-236233527</t>
  </si>
  <si>
    <t>kůra mulčovací VL 8cm</t>
  </si>
  <si>
    <t>-292935391</t>
  </si>
  <si>
    <t>1302*0,083 'Přepočtené koeficientem množství</t>
  </si>
  <si>
    <t>1874595010</t>
  </si>
  <si>
    <t>"keře" 1302*0,03</t>
  </si>
  <si>
    <t>-1791382108</t>
  </si>
  <si>
    <t>SO-02 04 - Vegetační prvky - stromy</t>
  </si>
  <si>
    <t>119005155</t>
  </si>
  <si>
    <t>Vytyčení výsadeb s rozmístěním rostlin dle projektové dokumentace solitérních přes 50 kusů</t>
  </si>
  <si>
    <t>-397467988</t>
  </si>
  <si>
    <t>https://podminky.urs.cz/item/CS_URS_2025_01/119005155</t>
  </si>
  <si>
    <t>"stromy" 102</t>
  </si>
  <si>
    <t>183101222</t>
  </si>
  <si>
    <t>Hloubení jamek pro vysazování rostlin v zemině skupiny 1 až 4 s výměnou půdy z 50% v rovině nebo na svahu do 1:5, objemu přes 1,00 do 2,00 m3</t>
  </si>
  <si>
    <t>-1957315386</t>
  </si>
  <si>
    <t>https://podminky.urs.cz/item/CS_URS_2025_01/183101222</t>
  </si>
  <si>
    <t>"stromy volně v trávníku" 102-23</t>
  </si>
  <si>
    <t>strukturální substrát pro výsadbu dřevin - 0,4m3/strom - viz. textová část</t>
  </si>
  <si>
    <t>1210755030</t>
  </si>
  <si>
    <t>79*0,4 'Přepočtené koeficientem množství</t>
  </si>
  <si>
    <t>183101223</t>
  </si>
  <si>
    <t>Hloubení jamek pro vysazování rostlin v zemině skupiny 1 až 4 s výměnou půdy z 50% v rovině nebo na svahu do 1:5, objemu přes 2,00 do 3,00 m3</t>
  </si>
  <si>
    <t>1281683591</t>
  </si>
  <si>
    <t>https://podminky.urs.cz/item/CS_URS_2025_01/183101223</t>
  </si>
  <si>
    <t>"stromy s mříží" 23</t>
  </si>
  <si>
    <t>strukturální substrát pro výsadbu dřevin - 1m3/strom - viz. textová část</t>
  </si>
  <si>
    <t>-1725696752</t>
  </si>
  <si>
    <t>183106612</t>
  </si>
  <si>
    <t>Instalace protikořenových bariér do předem vyhloubené rýhy, včetně zásypu a hutnění v rovině nebo na svahu do 1:5, hloubky přes 500 do 700 mm</t>
  </si>
  <si>
    <t>-1000329103</t>
  </si>
  <si>
    <t>https://podminky.urs.cz/item/CS_URS_2025_01/183106612</t>
  </si>
  <si>
    <t>"stromy s mříží" 23*(2,2*4)</t>
  </si>
  <si>
    <t>protikořenová clona, rš 0,65m</t>
  </si>
  <si>
    <t>-2632400</t>
  </si>
  <si>
    <t>202,4*1,2 'Přepočtené koeficientem množství</t>
  </si>
  <si>
    <t>184102117</t>
  </si>
  <si>
    <t>Výsadba dřeviny s balem do předem vyhloubené jamky se zalitím v rovině nebo na svahu do 1:5, při průměru balu přes 800 do 1000 mm</t>
  </si>
  <si>
    <t>1521571374</t>
  </si>
  <si>
    <t>https://podminky.urs.cz/item/CS_URS_2025_01/184102117</t>
  </si>
  <si>
    <t>str01</t>
  </si>
  <si>
    <t>Abies concolor, vel. 350-400, zavětvené k zemi, bal</t>
  </si>
  <si>
    <t>489731871</t>
  </si>
  <si>
    <t>"stromy" 2</t>
  </si>
  <si>
    <t>str02</t>
  </si>
  <si>
    <t>215811430</t>
  </si>
  <si>
    <t>"stromy" 1</t>
  </si>
  <si>
    <t>str03</t>
  </si>
  <si>
    <t>Abies grandis, vel. 350-400, zavětvené k zemi, bal</t>
  </si>
  <si>
    <t>108724347</t>
  </si>
  <si>
    <t>str04</t>
  </si>
  <si>
    <t>Acer ginnala, vícekmen, vel. 300-350, bal</t>
  </si>
  <si>
    <t>-1989169038</t>
  </si>
  <si>
    <t>"stromy" 4</t>
  </si>
  <si>
    <t>str05</t>
  </si>
  <si>
    <t>Betula utilis ´Doorenbos´, vícekmen vel. 400-450, bal</t>
  </si>
  <si>
    <t>1549777812</t>
  </si>
  <si>
    <t>"stromy" 5</t>
  </si>
  <si>
    <t>str06</t>
  </si>
  <si>
    <t>Castanea sativa, vícekmen vel. 350-400, bal</t>
  </si>
  <si>
    <t>1312760496</t>
  </si>
  <si>
    <t>"stromy" 3</t>
  </si>
  <si>
    <t>str07</t>
  </si>
  <si>
    <t>Cornus alternifolia, vel. 300-350, bal</t>
  </si>
  <si>
    <t>1287734010</t>
  </si>
  <si>
    <t>str08</t>
  </si>
  <si>
    <t>Cornus controversa, vícekmen, vel. 300-350 bal</t>
  </si>
  <si>
    <t>2143034629</t>
  </si>
  <si>
    <t>"stromy" 6</t>
  </si>
  <si>
    <t>str09</t>
  </si>
  <si>
    <t>Cornus cousa, vícekmen,vel. 300-350, bal</t>
  </si>
  <si>
    <t>1764709532</t>
  </si>
  <si>
    <t>str10</t>
  </si>
  <si>
    <t>Picea pungens ´Glauca´, vel. 300-350, zavětvené k zemi, bal</t>
  </si>
  <si>
    <t>2053309399</t>
  </si>
  <si>
    <t>str11</t>
  </si>
  <si>
    <t>Pinus sylvestris, vel. 350 - 400, bal</t>
  </si>
  <si>
    <t>55765271</t>
  </si>
  <si>
    <t>str12</t>
  </si>
  <si>
    <t>Prunus ´Accolade´, vícekmen deštníkovitá koruna, vel. 400-450, bal</t>
  </si>
  <si>
    <t>646800486</t>
  </si>
  <si>
    <t>str13</t>
  </si>
  <si>
    <t>Prunus ´Accolade´, vel. 20-25, bal (totožný typ s bosketem)</t>
  </si>
  <si>
    <t>1569693637</t>
  </si>
  <si>
    <t>str14</t>
  </si>
  <si>
    <t>Pseudotsuga menziesii var. Caesia, vel. 350-400, zavětvené k zemi, bal</t>
  </si>
  <si>
    <t>1600100599</t>
  </si>
  <si>
    <t>str15</t>
  </si>
  <si>
    <t>Quercus cerris, sol. zavětvená k zemi, vel. 20-25, bal</t>
  </si>
  <si>
    <t>-436568260</t>
  </si>
  <si>
    <t>str16</t>
  </si>
  <si>
    <t>Quercus frainetto, sol. vel. 20-25, bal</t>
  </si>
  <si>
    <t>-1623334054</t>
  </si>
  <si>
    <t>str17</t>
  </si>
  <si>
    <t>Quercus palustris, sol. zavětvená k zemi, vel. 20-25, bal</t>
  </si>
  <si>
    <t>-1433389811</t>
  </si>
  <si>
    <t>str18</t>
  </si>
  <si>
    <t>Quercus robur, sol. zavětvená k zemi, vel. 20-25, bal</t>
  </si>
  <si>
    <t>1707137515</t>
  </si>
  <si>
    <t>str19</t>
  </si>
  <si>
    <t>Quercus x turneri 'Pseudoturneri', zavětvený k zemi, vel.350-400, bal</t>
  </si>
  <si>
    <t>-380729737</t>
  </si>
  <si>
    <t>str20</t>
  </si>
  <si>
    <t>Salix × sepulcralis 'Chrysocoma' (S. a. ´Tristis´), vel. 20-25, bal</t>
  </si>
  <si>
    <t>-1015424282</t>
  </si>
  <si>
    <t>str21</t>
  </si>
  <si>
    <t>Sophora japonica ´Regent´, sol. vel. 20-25, bal</t>
  </si>
  <si>
    <t>2074012746</t>
  </si>
  <si>
    <t>str22</t>
  </si>
  <si>
    <t>Tilia cordata ´Greenspire´, vel. 25-30, bal</t>
  </si>
  <si>
    <t>1110729094</t>
  </si>
  <si>
    <t>"stromy" 43</t>
  </si>
  <si>
    <t>184215113</t>
  </si>
  <si>
    <t>Ukotvení dřeviny kůly v rovině nebo na svahu do 1:5 jedním kůlem, délky přes 2 do 3 m</t>
  </si>
  <si>
    <t>1751541752</t>
  </si>
  <si>
    <t>https://podminky.urs.cz/item/CS_URS_2025_01/184215113</t>
  </si>
  <si>
    <t>"stromy" 54</t>
  </si>
  <si>
    <t>60591255</t>
  </si>
  <si>
    <t>kůl vyvazovací dřevěný impregnovaný D 8cm dl 2,5m</t>
  </si>
  <si>
    <t>-850341113</t>
  </si>
  <si>
    <t>184215212</t>
  </si>
  <si>
    <t>Ukotvení dřeviny podzemním kotvením do volné zeminy skupiny 1 až 4, obvodu kmene přes 250 do 400 mm</t>
  </si>
  <si>
    <t>2085955944</t>
  </si>
  <si>
    <t>https://podminky.urs.cz/item/CS_URS_2025_01/184215212</t>
  </si>
  <si>
    <t>67587001</t>
  </si>
  <si>
    <t>sada pro podzemní kotvení stromu za kořenový bal do volné zeminy obvodu kmene do 400mm výšky kmene do 8m</t>
  </si>
  <si>
    <t>sada</t>
  </si>
  <si>
    <t>803817127</t>
  </si>
  <si>
    <t>184215412</t>
  </si>
  <si>
    <t>Zhotovení závlahové mísy u solitérních dřevin v rovině nebo na svahu do 1:5, o průměru mísy přes 0,5 do 1 m</t>
  </si>
  <si>
    <t>-52664527</t>
  </si>
  <si>
    <t>https://podminky.urs.cz/item/CS_URS_2025_01/184215412</t>
  </si>
  <si>
    <t>"stromy, využít stávající zeminu" 102</t>
  </si>
  <si>
    <t>184501141</t>
  </si>
  <si>
    <t>Zhotovení obalu kmene z rákosové nebo kokosové rohože v rovině nebo na svahu do 1:5</t>
  </si>
  <si>
    <t>2093970873</t>
  </si>
  <si>
    <t>https://podminky.urs.cz/item/CS_URS_2025_01/184501141</t>
  </si>
  <si>
    <t>"stromy" 51*(2*0,6)</t>
  </si>
  <si>
    <t>61894003</t>
  </si>
  <si>
    <t>rákos ohradový neloupaný 60x200cm</t>
  </si>
  <si>
    <t>322881864</t>
  </si>
  <si>
    <t>61,2*1,1 'Přepočtené koeficientem množství</t>
  </si>
  <si>
    <t>184852321</t>
  </si>
  <si>
    <t>Řez stromů prováděný lezeckou technikou výchovný (S-RV) špičáky a keřové stromy, výšky do 4 m</t>
  </si>
  <si>
    <t>-992129637</t>
  </si>
  <si>
    <t>https://podminky.urs.cz/item/CS_URS_2025_01/184852321</t>
  </si>
  <si>
    <t>"stromy volně v trávníku" 46</t>
  </si>
  <si>
    <t>184852322</t>
  </si>
  <si>
    <t>Řez stromů prováděný lezeckou technikou výchovný (S-RV) alejové stromy, výšky přes 4 do 6 m</t>
  </si>
  <si>
    <t>-787054489</t>
  </si>
  <si>
    <t>https://podminky.urs.cz/item/CS_URS_2025_01/184852322</t>
  </si>
  <si>
    <t>"stromy volně v trávníku" 56</t>
  </si>
  <si>
    <t>1652219560</t>
  </si>
  <si>
    <t>kůra mulčovací VL</t>
  </si>
  <si>
    <t>-261064920</t>
  </si>
  <si>
    <t>102*0,103 'Přepočtené koeficientem množství</t>
  </si>
  <si>
    <t>185804311</t>
  </si>
  <si>
    <t>Zalití rostlin vodou plochy záhonů jednotlivě do 20 m2</t>
  </si>
  <si>
    <t>1176082779</t>
  </si>
  <si>
    <t>https://podminky.urs.cz/item/CS_URS_2025_01/185804311</t>
  </si>
  <si>
    <t>"stromy - zalití 10x " 102*0,05*10</t>
  </si>
  <si>
    <t>9197910131</t>
  </si>
  <si>
    <t>Montáž ochrany stromů v komunikaci s vnitřní výplní a zabetonovaným rámem - viz textová a výkresová část</t>
  </si>
  <si>
    <t>-2120486242</t>
  </si>
  <si>
    <t>"stromy s mříží" 30</t>
  </si>
  <si>
    <t>mr01</t>
  </si>
  <si>
    <t>Dodávka nosných ŽB pilířů 150x150x900mm</t>
  </si>
  <si>
    <t>2019523367</t>
  </si>
  <si>
    <t>"stromy s mříží" 30*8</t>
  </si>
  <si>
    <t>mr02</t>
  </si>
  <si>
    <t>Dodávka tvárnice ŽB 200x100 (rozměr 2,2x2,2m)</t>
  </si>
  <si>
    <t>1511322658</t>
  </si>
  <si>
    <t>"stromy s mříží" 30*1</t>
  </si>
  <si>
    <t>mr03</t>
  </si>
  <si>
    <t>Dodávka ocelové mříže 2200x2200mm včetně chrániče kmene</t>
  </si>
  <si>
    <t>478806274</t>
  </si>
  <si>
    <t>-301895002</t>
  </si>
  <si>
    <t>SO-03 - Pergola</t>
  </si>
  <si>
    <t>SO-03 01 - Pergola</t>
  </si>
  <si>
    <t>Poděbrady</t>
  </si>
  <si>
    <t xml:space="preserve">    2 - Zakládání</t>
  </si>
  <si>
    <t xml:space="preserve">    5 - Komunikace pozemní - rampy a oprava stávajících cest</t>
  </si>
  <si>
    <t>PSV - Práce a dodávky PSV</t>
  </si>
  <si>
    <t xml:space="preserve">    711 - Izolace proti vodě, vlhkosti a plynům - střecha a střešní souvrství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</si>
  <si>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</si>
  <si>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</si>
  <si>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</si>
  <si>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762b - Konstrukce tesařské - palubová podlaha</t>
  </si>
  <si>
    <t xml:space="preserve">    767 - Konstrukce zámečnické</t>
  </si>
  <si>
    <t xml:space="preserve">    789 - Povrchové úpravy </t>
  </si>
  <si>
    <t>131113702</t>
  </si>
  <si>
    <t>Hloubení nezapažených jam ručně s urovnáním dna do předepsaného profilu a spádu v hornině třídy těžitelnosti I skupiny 1 a 2 nesoudržných - Výkop pro základy malých bezbariérových ramp nezapažený ruční do hl. 1m</t>
  </si>
  <si>
    <t>CS ÚRS 2024 02</t>
  </si>
  <si>
    <t>797734829</t>
  </si>
  <si>
    <t>https://podminky.urs.cz/item/CS_URS_2024_02/131113702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</si>
  <si>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</si>
  <si>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</si>
  <si>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171465786</t>
  </si>
  <si>
    <t>https://podminky.urs.cz/item/CS_URS_2024_02/162751113</t>
  </si>
  <si>
    <t>-240323398</t>
  </si>
  <si>
    <t>https://podminky.urs.cz/item/CS_URS_2024_02/167151101</t>
  </si>
  <si>
    <t>174111101</t>
  </si>
  <si>
    <t>Zásyp sypaninou z jakékoliv horniny ručně s uložením výkopku ve vrstvách se zhutněním jam, šachet, rýh nebo kolem objektů v těchto vykopávkách - zpětný zásyp se zhutněním</t>
  </si>
  <si>
    <t>1349602650</t>
  </si>
  <si>
    <t>https://podminky.urs.cz/item/CS_URS_2024_02/174111101</t>
  </si>
  <si>
    <t>171201221</t>
  </si>
  <si>
    <t>Poplatek za uložení stavebního odpadu na skládce (skládkovné) zeminy a kamení zatříděného do Katalogu odpadů pod kódem 17 05 04</t>
  </si>
  <si>
    <t>-807728497</t>
  </si>
  <si>
    <t>https://podminky.urs.cz/item/CS_URS_2024_02/171201221</t>
  </si>
  <si>
    <t>171251201</t>
  </si>
  <si>
    <t>Uložení sypaniny na skládky nebo meziskládky bez hutnění s upravením uložené sypaniny do předepsaného tvaru - výkopek ze základů</t>
  </si>
  <si>
    <t>-401436875</t>
  </si>
  <si>
    <t>https://podminky.urs.cz/item/CS_URS_2024_02/171251201</t>
  </si>
  <si>
    <t>29311302</t>
  </si>
  <si>
    <t>148*0,01*6</t>
  </si>
  <si>
    <t>185804319</t>
  </si>
  <si>
    <t>Zalití rostlin vodou Příplatek k cenám za zálivku nádob, nebo zvýšených záhonů do 100 m2 jednotlivě</t>
  </si>
  <si>
    <t>-1255616648</t>
  </si>
  <si>
    <t>https://podminky.urs.cz/item/CS_URS_2025_01/185804319</t>
  </si>
  <si>
    <t>Zakládání</t>
  </si>
  <si>
    <t>273313811</t>
  </si>
  <si>
    <t>Základy z betonu prostého desky z betonu kamenem neprokládaného tř. C 25/30 - dobetonování ŽB desky schodiště z C25/30 tl. 170 mm včetně vytvarování stupňů</t>
  </si>
  <si>
    <t>796279243</t>
  </si>
  <si>
    <t>https://podminky.urs.cz/item/CS_URS_2024_02/273313811</t>
  </si>
  <si>
    <t>273361821</t>
  </si>
  <si>
    <t>Výztuž základů desek z betonářské oceli 10 505 (R) nebo BSt 500 - Výztuž dobetonované desky z prutů R10</t>
  </si>
  <si>
    <t>492887163</t>
  </si>
  <si>
    <t>https://podminky.urs.cz/item/CS_URS_2024_02/273361821</t>
  </si>
  <si>
    <t>274313611</t>
  </si>
  <si>
    <t>Základy z betonu prostého pasy betonu kamenem neprokládaného tř. C 16/20</t>
  </si>
  <si>
    <t>-2096386388</t>
  </si>
  <si>
    <t>https://podminky.urs.cz/item/CS_URS_2024_02/274313611</t>
  </si>
  <si>
    <t>2*(0,88*0,5*1) + 6*0,14*0,8</t>
  </si>
  <si>
    <t>274351121</t>
  </si>
  <si>
    <t>Bednění základů pasů rovné zřízení</t>
  </si>
  <si>
    <t>1560395787</t>
  </si>
  <si>
    <t>https://podminky.urs.cz/item/CS_URS_2024_02/274351121</t>
  </si>
  <si>
    <t>(1,3*6*0,8) + 2*3,4*0,8</t>
  </si>
  <si>
    <t>274351122</t>
  </si>
  <si>
    <t>Bednění základů pasů rovné odstranění</t>
  </si>
  <si>
    <t>-1472458873</t>
  </si>
  <si>
    <t>https://podminky.urs.cz/item/CS_URS_2024_02/274351122</t>
  </si>
  <si>
    <t>434351141</t>
  </si>
  <si>
    <t>Bednění stupňů betonovaných na podstupňové desce nebo na terénu půdorysně přímočarých zřízení</t>
  </si>
  <si>
    <t>447534643</t>
  </si>
  <si>
    <t>https://podminky.urs.cz/item/CS_URS_2024_02/434351141</t>
  </si>
  <si>
    <t>434351142</t>
  </si>
  <si>
    <t>Bednění stupňů betonovaných na podstupňové desce nebo na terénu půdorysně přímočarých odstranění</t>
  </si>
  <si>
    <t>-1860498402</t>
  </si>
  <si>
    <t>https://podminky.urs.cz/item/CS_URS_2024_02/434351142</t>
  </si>
  <si>
    <t>985331112</t>
  </si>
  <si>
    <t>Dodatečné vlepování betonářské výztuže včetně vyvrtání a vyčištění otvoru cementovou aktivovanou maltou průměr výztuže 10 mm - vytrnování základu vrtání do hl. 250 mm + vlepení výztuže R10</t>
  </si>
  <si>
    <t>-971033773</t>
  </si>
  <si>
    <t>https://podminky.urs.cz/item/CS_URS_2024_02/985331112</t>
  </si>
  <si>
    <t>48*0,6</t>
  </si>
  <si>
    <t>985331212</t>
  </si>
  <si>
    <t>Dodatečné vlepování betonářské výztuže včetně vyvrtání a vyčištění otvoru chemickou maltou průměr výztuže 10 mm - vytrnování základové desky schodiště pro navázání ŽB desky + vrtání do hloubky 150 mm + vlepení výztuže R10 na chemickou maltu</t>
  </si>
  <si>
    <t>-1202825821</t>
  </si>
  <si>
    <t>https://podminky.urs.cz/item/CS_URS_2024_02/985331212</t>
  </si>
  <si>
    <t>12*0,5</t>
  </si>
  <si>
    <t>Komunikace pozemní - rampy a oprava stávajících cest</t>
  </si>
  <si>
    <t>564261011</t>
  </si>
  <si>
    <t>Podklad nebo podsyp ze štěrkopísku ŠP s rozprostřením, vlhčením a zhutněním plochy jednotlivě do 100 m2, po zhutnění tl. 200 mm</t>
  </si>
  <si>
    <t>855510164</t>
  </si>
  <si>
    <t>https://podminky.urs.cz/item/CS_URS_2024_02/564261011</t>
  </si>
  <si>
    <t>564261015</t>
  </si>
  <si>
    <t>Podklad nebo podsyp ze štěrkopísku ŠP s rozprostřením, vlhčením a zhutněním plochy jednotlivě do 100 m2, po zhutnění tl. 240 mm</t>
  </si>
  <si>
    <t>-1060823272</t>
  </si>
  <si>
    <t>https://podminky.urs.cz/item/CS_URS_2024_02/564261015</t>
  </si>
  <si>
    <t>567120109</t>
  </si>
  <si>
    <t>Podklad ze směsi stmelené cementem SC bez dilatačních spár, s rozprostřením a zhutněním SC C 1,5/2,0 (SC II), po zhutnění tl. 100 mm</t>
  </si>
  <si>
    <t>1322580219</t>
  </si>
  <si>
    <t>https://podminky.urs.cz/item/CS_URS_2024_02/567120109</t>
  </si>
  <si>
    <t>591411111</t>
  </si>
  <si>
    <t>Kladení dlažby z mozaiky komunikací pro pěší s vyplněním spár, s dvojím beraněním a se smetením přebytečného materiálu na vzdálenost do 3 m jednobarevné, s ložem tl. do 40 mm z kameniva - zpětné položení žulové mozaiky okolo vyrovnávací rampy</t>
  </si>
  <si>
    <t>349298168</t>
  </si>
  <si>
    <t>https://podminky.urs.cz/item/CS_URS_2024_02/591411111</t>
  </si>
  <si>
    <t>591441111</t>
  </si>
  <si>
    <t>Kladení dlažby z mozaiky komunikací pro pěší s vyplněním spár, s dvojím beraněním a se smetením přebytečného materiálu na vzdálenost do 3 m jednobarevné, s ložem tl. do 40 mm z cementové malty</t>
  </si>
  <si>
    <t>-1077754592</t>
  </si>
  <si>
    <t>https://podminky.urs.cz/item/CS_URS_2024_02/591441111</t>
  </si>
  <si>
    <t>58381010</t>
  </si>
  <si>
    <t>kostka řezanoštípaná dlažební žula 6x6x4cm</t>
  </si>
  <si>
    <t>1119010661</t>
  </si>
  <si>
    <t>998223011</t>
  </si>
  <si>
    <t>Přesun hmot pro pozemní komunikace s krytem dlážděným dopravní vzdálenost do 200 m jakékoliv délky objektu</t>
  </si>
  <si>
    <t>-695724051</t>
  </si>
  <si>
    <t>https://podminky.urs.cz/item/CS_URS_2024_02/998223011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</si>
  <si>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</si>
  <si>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</si>
  <si>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924097495</t>
  </si>
  <si>
    <t>https://podminky.urs.cz/item/CS_URS_2024_02/113106111</t>
  </si>
  <si>
    <t>0,5*1,5</t>
  </si>
  <si>
    <t>218220101</t>
  </si>
  <si>
    <t>Demontáž hromosvodného vedení svodových vodičů s podpěrami, průměru do 10 mm</t>
  </si>
  <si>
    <t>377824118</t>
  </si>
  <si>
    <t>https://podminky.urs.cz/item/CS_URS_2024_02/218220101</t>
  </si>
  <si>
    <t>"planimetricky po obvodu zastřešené části" 130</t>
  </si>
  <si>
    <t>228301602</t>
  </si>
  <si>
    <t>Odstranění koberce z paliubové podlahy</t>
  </si>
  <si>
    <t>-833523789</t>
  </si>
  <si>
    <t>https://podminky.urs.cz/item/CS_URS_2024_02/228301602</t>
  </si>
  <si>
    <t>"planimetricky" 293,1</t>
  </si>
  <si>
    <t>741111801</t>
  </si>
  <si>
    <t>Demontáž elektroinstalačních trubek plastových tuhých, uložených pevně, vnější Ø do 50 mm - demontáž trubkování stávajících rozvodů silnoproudu pro osvětlení</t>
  </si>
  <si>
    <t>1154743900</t>
  </si>
  <si>
    <t>https://podminky.urs.cz/item/CS_URS_2024_02/741111801</t>
  </si>
  <si>
    <t>29*2 + 15*2 + 4</t>
  </si>
  <si>
    <t>741120821</t>
  </si>
  <si>
    <t>Demontáž vodičů izolovaných měděných uložených v trubkách nebo lištách plných a laněných s PVC pláštěm, bezhalogenových, ohniodolných průřezu žíly 0,15 až 70 mm2</t>
  </si>
  <si>
    <t>1782988432</t>
  </si>
  <si>
    <t>https://podminky.urs.cz/item/CS_URS_2024_02/741120821</t>
  </si>
  <si>
    <t>741374901</t>
  </si>
  <si>
    <t>Demontáž svítidel se zachováním funkčnosti exteriérových s integrovaným zdrojem LED přisazených stropních</t>
  </si>
  <si>
    <t>-922460065</t>
  </si>
  <si>
    <t>https://podminky.urs.cz/item/CS_URS_2024_02/741374901</t>
  </si>
  <si>
    <t>"počet kusů svítidel z půdorysu" 30</t>
  </si>
  <si>
    <t>762341832</t>
  </si>
  <si>
    <t>Demontáž bednění a laťování bednění střech rovných, obloukových, sklonu do 60° se všemi nadstřešními konstrukcemi z desek tvrdých (cementotřískových, dřevoštěpkových apod.) - demontáž stávajícího bednění z překližky s dubovou dýhou tl. 24 mm</t>
  </si>
  <si>
    <t>-1348798599</t>
  </si>
  <si>
    <t>https://podminky.urs.cz/item/CS_URS_2024_02/762341832</t>
  </si>
  <si>
    <t>"planimetricky" 191,55</t>
  </si>
  <si>
    <t>762522811</t>
  </si>
  <si>
    <t>Demontáž podlah s polštáři z prken tl. do 32 mm - demontáž stávající palubové podlahy z tvrdého dřeva</t>
  </si>
  <si>
    <t>-89650221</t>
  </si>
  <si>
    <t>https://podminky.urs.cz/item/CS_URS_2024_02/762522811</t>
  </si>
  <si>
    <t>"Planimetricky" 293,1</t>
  </si>
  <si>
    <t>762711830.1</t>
  </si>
  <si>
    <t>Demontáž prostorových vázaných konstrukcí z řeziva hraněného nebo polohraněného průřezové plochy přes 224 do 288 cm2 - demontáž stávajících dubových lepených rámů – sloupy120x240 mm</t>
  </si>
  <si>
    <t>519703295</t>
  </si>
  <si>
    <t>16*3,38</t>
  </si>
  <si>
    <t>762711830.2</t>
  </si>
  <si>
    <t>Demontáž prostorových vázaných konstrukcí z řeziva hraněného nebo polohraněného průřezové plochy přes 224 do 288 cm2 - demontáž stávajících dubových lepených rámů – horizntální části průřez 120x240 mm</t>
  </si>
  <si>
    <t>-1055463054</t>
  </si>
  <si>
    <t>3,26*8</t>
  </si>
  <si>
    <t>762822810.1</t>
  </si>
  <si>
    <t>Demontáž podlahových trámů z hraněného řeziva průřezové pl do 144 cm2 - demontáž stávajících podélníků podlahy z měkkého dřeva průřez 120x100 mm</t>
  </si>
  <si>
    <t>-215701558</t>
  </si>
  <si>
    <t>4*55 + 4,2*15</t>
  </si>
  <si>
    <t>762822810.2</t>
  </si>
  <si>
    <t>Demontáž trámů z hraněného řeziva, průřezové plochy do 144 cm2 - demontáž stávajících dubových podélníků v nezastřešené části</t>
  </si>
  <si>
    <t>2036239071</t>
  </si>
  <si>
    <t>7*24</t>
  </si>
  <si>
    <t>764001821</t>
  </si>
  <si>
    <t>Demontáž klempířských konstrukcí krytiny ze svitků nebo tabulí - demontáž stávající krytiny ZnTi falcované</t>
  </si>
  <si>
    <t>-1760872031</t>
  </si>
  <si>
    <t>https://podminky.urs.cz/item/CS_URS_2024_02/764001821</t>
  </si>
  <si>
    <t>"planimetricky" 192</t>
  </si>
  <si>
    <t>767161811</t>
  </si>
  <si>
    <t>Demontáž zábradlí do suti rovného rozebíratelný spoj hmotnosti 1 m zábradlí do 20 kg - demontáž stávajícího ocelového pozinkovaného zábradlí v pergole</t>
  </si>
  <si>
    <t>-938750335</t>
  </si>
  <si>
    <t>https://podminky.urs.cz/item/CS_URS_2024_02/767161811</t>
  </si>
  <si>
    <t>"délka zábradlí" 2,88*8</t>
  </si>
  <si>
    <t>"hmotnost zábradlí 232,73 kg"</t>
  </si>
  <si>
    <t>767161831</t>
  </si>
  <si>
    <t>Demontáž zábradlí k dalšímu použití rovného rozebíratelný spoj hmotnosti 1 m zábradlí do 20 kg - demontáž stávajícího zábradlí na lávce k otryskání</t>
  </si>
  <si>
    <t>-1644863933</t>
  </si>
  <si>
    <t>https://podminky.urs.cz/item/CS_URS_2024_02/767161831</t>
  </si>
  <si>
    <t>"délka zábradlí" 2*15,71</t>
  </si>
  <si>
    <t>"hmotnost zábradlí 401,94 kg"</t>
  </si>
  <si>
    <t>767996701</t>
  </si>
  <si>
    <t>Demontáž ostatních zámečnických konstrukcí řezáním o hmotnosti jednotlivých dílů do 50 kg - demontáž spojovacích desek dřevěných rámů k opětovnému použití</t>
  </si>
  <si>
    <t>1234608844</t>
  </si>
  <si>
    <t>https://podminky.urs.cz/item/CS_URS_2024_02/767996701</t>
  </si>
  <si>
    <t>64*4,61</t>
  </si>
  <si>
    <t>961055111</t>
  </si>
  <si>
    <t>Bourání základů ze ŽB - bourání ŽB desky na polovině malých schoidšť</t>
  </si>
  <si>
    <t>754089661</t>
  </si>
  <si>
    <t>https://podminky.urs.cz/item/CS_URS_2024_02/961055111</t>
  </si>
  <si>
    <t>(1,6*2,2 + 1,6*1,99 + 1,6*1,35 + 1,6*2,7)*0,20</t>
  </si>
  <si>
    <t>963022819</t>
  </si>
  <si>
    <t>Bourání kamenných schodišťových stupňů oblých, rovných nebo kosých zhotovených na místě - demontáž stávajících žulových stupňů schodišť z žulových desek tl. 125 až 150 mm</t>
  </si>
  <si>
    <t>-221139676</t>
  </si>
  <si>
    <t>https://podminky.urs.cz/item/CS_URS_2024_02/963022819</t>
  </si>
  <si>
    <t xml:space="preserve">2*1,35*3 + 2*3 + 3*3 </t>
  </si>
  <si>
    <t>977312114</t>
  </si>
  <si>
    <t>Řezání stávajících betonových mazanin s vyztužením hloubky přes 150 do 200 mm - řezání základové desky malých schodišť tl. desky 170 mm</t>
  </si>
  <si>
    <t>-1045732086</t>
  </si>
  <si>
    <t>https://podminky.urs.cz/item/CS_URS_2024_02/977312114</t>
  </si>
  <si>
    <t>2*1,6</t>
  </si>
  <si>
    <t>997013111</t>
  </si>
  <si>
    <t>Vnitrostaveništní doprava suti a vybouraných hmot vodorovně do 50 m s naložením základní pro budovy a haly výšky do 6 m</t>
  </si>
  <si>
    <t>-29824024</t>
  </si>
  <si>
    <t>https://podminky.urs.cz/item/CS_URS_2024_02/997013111</t>
  </si>
  <si>
    <t>997013501</t>
  </si>
  <si>
    <t>Odvoz suti a vybouraných hmot na skládku nebo meziskládku se složením, na vzdálenost do 1 km</t>
  </si>
  <si>
    <t>2114449786</t>
  </si>
  <si>
    <t>https://podminky.urs.cz/item/CS_URS_2024_02/997013501</t>
  </si>
  <si>
    <t>997013871</t>
  </si>
  <si>
    <t>Poplatek za uložení stavebního odpadu na recyklační skládce (skládkovné) směsného stavebního a demoličního zatříděného do Katalogu odpadů pod kódem 17 09 04</t>
  </si>
  <si>
    <t>341516999</t>
  </si>
  <si>
    <t>https://podminky.urs.cz/item/CS_URS_2024_02/997013871</t>
  </si>
  <si>
    <t>PSV</t>
  </si>
  <si>
    <t>Práce a dodávky PSV</t>
  </si>
  <si>
    <t>711</t>
  </si>
  <si>
    <t>Izolace proti vodě, vlhkosti a plynům - střecha a střešní souvrství</t>
  </si>
  <si>
    <t>712361301.R</t>
  </si>
  <si>
    <t>Provedení dvojitého hydroizolačního systému plochých střech na ploše vodorovné V fólií z mPVC kotvená jednovrstvá s horkovzdušným navařením jednotlivých segmentů</t>
  </si>
  <si>
    <t>-611111550</t>
  </si>
  <si>
    <t>28322012</t>
  </si>
  <si>
    <t>fólie hydroizolační střešní mPVC mechanicky kotvená šedá tl 1,5mm</t>
  </si>
  <si>
    <t>-1642707826</t>
  </si>
  <si>
    <t>712363005</t>
  </si>
  <si>
    <t>Provedení povlakové krytiny střech plochých do 10° fólií termoplastickou mPVC (měkčené PVC) aplikace fólie na oplechování (na tzv. fóliový plech) horkovzdušným navařením v plné ploše - navaření na olemování profilovaným poplastovaným plechem po obvodu střechy</t>
  </si>
  <si>
    <t>749187091</t>
  </si>
  <si>
    <t>https://podminky.urs.cz/item/CS_URS_2024_02/712363005</t>
  </si>
  <si>
    <t>55344482</t>
  </si>
  <si>
    <t>plech podkladní Pz tl 0,80mm rš 300mm - olemování profilovaným poplastovaným plechem po obvodu střechy ve tvaru L</t>
  </si>
  <si>
    <t>-1716543571</t>
  </si>
  <si>
    <t>712771001.R</t>
  </si>
  <si>
    <t>Provedení separační vrstvy rohože pod fólii mPVC, sklon střechy do 5°</t>
  </si>
  <si>
    <t>1331855731</t>
  </si>
  <si>
    <t>52</t>
  </si>
  <si>
    <t>28343122</t>
  </si>
  <si>
    <t>rohož separační ze skelných vláken 120g/m2 pod hydroizolační fólie</t>
  </si>
  <si>
    <t>-1161528981</t>
  </si>
  <si>
    <t>53</t>
  </si>
  <si>
    <t>712771221</t>
  </si>
  <si>
    <t>Provedení drenážní vrstvy vegetační střechy z plastových nopových fólií, výšky nopů do 25 mm, sklon střechy do 5°</t>
  </si>
  <si>
    <t>868838756</t>
  </si>
  <si>
    <t>https://podminky.urs.cz/item/CS_URS_2024_02/712771221</t>
  </si>
  <si>
    <t>54</t>
  </si>
  <si>
    <t>69331050.R</t>
  </si>
  <si>
    <t>kompozitní drenážně akumulační vrstva s nopy a nakašírovanou filtračně separační vrstvou tl. cca 12-15 mm</t>
  </si>
  <si>
    <t>-205316889</t>
  </si>
  <si>
    <t>55</t>
  </si>
  <si>
    <t>712771401</t>
  </si>
  <si>
    <t>Provedení vegetační vrstvy vegetační střechy ze substrátu, tloušťky do 100 mm, sklon střechy do 5°</t>
  </si>
  <si>
    <t>-1647566768</t>
  </si>
  <si>
    <t>https://podminky.urs.cz/item/CS_URS_2024_02/712771401</t>
  </si>
  <si>
    <t>56</t>
  </si>
  <si>
    <t>10321230</t>
  </si>
  <si>
    <t>substrát vegetačních střech extenzivní s vyšším obsahem organické složky</t>
  </si>
  <si>
    <t>-1705306549</t>
  </si>
  <si>
    <t>148*0,06 'Přepočtené koeficientem množství</t>
  </si>
  <si>
    <t>57</t>
  </si>
  <si>
    <t>712771613.R</t>
  </si>
  <si>
    <t>Montáž ochranné obvodové "kačírkové" lišty zelené střechy ze silného plechu s kotvením k podkladu - konstrukci</t>
  </si>
  <si>
    <t>-95146496</t>
  </si>
  <si>
    <t>58</t>
  </si>
  <si>
    <t>69334030.R</t>
  </si>
  <si>
    <t>Lemovací "kačírková"  lšta výška 80-90 mm ze silného ocelového nebo Al plechu tl. 4 mm s perforací pro odtok vody ze souvsrtví a povrchovou úpravou v odstínu zvětralého ZnTi</t>
  </si>
  <si>
    <t>-214087660</t>
  </si>
  <si>
    <t>59</t>
  </si>
  <si>
    <t>764242402</t>
  </si>
  <si>
    <t>Oplechování střešních prvků z titanzinkového předzvětralého plechu štítu závětrnou lištou rš 200 mm</t>
  </si>
  <si>
    <t>-20484196</t>
  </si>
  <si>
    <t>https://podminky.urs.cz/item/CS_URS_2024_02/764242402</t>
  </si>
  <si>
    <t>60</t>
  </si>
  <si>
    <t>764242432</t>
  </si>
  <si>
    <t>Oplechování střešních prvků z titanzinkového předzvětralého plechu okapu okapovým plechem střechy rovné rš 200 mm</t>
  </si>
  <si>
    <t>-375504224</t>
  </si>
  <si>
    <t>https://podminky.urs.cz/item/CS_URS_2024_02/764242432</t>
  </si>
  <si>
    <t>61</t>
  </si>
  <si>
    <t>998711101</t>
  </si>
  <si>
    <t>Přesun hmot pro izolace proti vodě, vlhkosti a plynům stanovený z hmotnosti přesunovaného materiálu vodorovná dopravní vzdálenost do 50 m základní v objektech výšky do 6 m</t>
  </si>
  <si>
    <t>1940537311</t>
  </si>
  <si>
    <t>https://podminky.urs.cz/item/CS_URS_2024_02/998711101</t>
  </si>
  <si>
    <t>712</t>
  </si>
  <si>
    <t>Povlakové krytiny</t>
  </si>
  <si>
    <t>62</t>
  </si>
  <si>
    <t>712771521</t>
  </si>
  <si>
    <t>Založení vegetace vegetační střechy položením vegetační nebo trávníkové rohože, sklon střechy do 5°</t>
  </si>
  <si>
    <t>-407692431</t>
  </si>
  <si>
    <t>https://podminky.urs.cz/item/CS_URS_2025_01/712771521</t>
  </si>
  <si>
    <t>148</t>
  </si>
  <si>
    <t>63</t>
  </si>
  <si>
    <t>69334504</t>
  </si>
  <si>
    <t>koberec rozchodníkový vegetačních střech</t>
  </si>
  <si>
    <t>-831309676</t>
  </si>
  <si>
    <t>64</t>
  </si>
  <si>
    <t>998712101</t>
  </si>
  <si>
    <t>Přesun hmot pro povlakové krytiny stanovený z hmotnosti přesunovaného materiálu vodorovná dopravní vzdálenost do 50 m základní v objektech výšky do 6 m</t>
  </si>
  <si>
    <t>-1270198342</t>
  </si>
  <si>
    <t>https://podminky.urs.cz/item/CS_URS_2025_01/998712101</t>
  </si>
  <si>
    <t>741</t>
  </si>
  <si>
    <t>Elektroinstalace - silnoproud</t>
  </si>
  <si>
    <t>65</t>
  </si>
  <si>
    <t>741110041</t>
  </si>
  <si>
    <t>Montáž trubek elektroinstalačních s nasunutím nebo našroubováním do krabic plastových ohebných, uložených pevně, vnější Ø přes 11 do 23 mm</t>
  </si>
  <si>
    <t>-1976661035</t>
  </si>
  <si>
    <t>https://podminky.urs.cz/item/CS_URS_2024_02/741110041</t>
  </si>
  <si>
    <t>66</t>
  </si>
  <si>
    <t>34571050.R</t>
  </si>
  <si>
    <t>trubka elektroinstalační ohebná - chránička DN15 včetně spojek a krabic</t>
  </si>
  <si>
    <t>1096911892</t>
  </si>
  <si>
    <t>67</t>
  </si>
  <si>
    <t>741122016</t>
  </si>
  <si>
    <t>Montáž kabelů měděných bez ukončení uložených pod omítku plných kulatých (např. CYKY), počtu a průřezu žil 3x2,5 až 6 mm2</t>
  </si>
  <si>
    <t>1506561212</t>
  </si>
  <si>
    <t>https://podminky.urs.cz/item/CS_URS_2024_02/741122016</t>
  </si>
  <si>
    <t>68</t>
  </si>
  <si>
    <t>34111036</t>
  </si>
  <si>
    <t>kabel instalační jádro Cu plné izolace PVC plášť PVC 450/750V (CYKY) 3x2,5mm2</t>
  </si>
  <si>
    <t>-1812609329</t>
  </si>
  <si>
    <t>69</t>
  </si>
  <si>
    <t>741372063.R</t>
  </si>
  <si>
    <t>Montáž svítidel s integrovaným zdrojem LED se zapojením vodičů exteriérových přisazených na strop hranatých včetně zaslepení původních vstupů kabelů záslepkami - opětovná montáž stropních svítidel na překližkové bednění v pergole</t>
  </si>
  <si>
    <t>73269099</t>
  </si>
  <si>
    <t>70</t>
  </si>
  <si>
    <t>741410003</t>
  </si>
  <si>
    <t>Montáž uzemňovacího vedení s upevněním, propojením a připojením pomocí svorek na povrchu drátu nebo lana Ø do 10 mm - opětovná montáž demontovaného hromosvodu na střechu</t>
  </si>
  <si>
    <t>-148988404</t>
  </si>
  <si>
    <t>https://podminky.urs.cz/item/CS_URS_2024_02/741410003</t>
  </si>
  <si>
    <t>71</t>
  </si>
  <si>
    <t>998741111</t>
  </si>
  <si>
    <t>Přesun hmot pro silnoproud stanovený z hmotnosti přesunovaného materiálu vodorovná dopravní vzdálenost do 50 m s omezením mechanizace v objektech výšky do 6 m</t>
  </si>
  <si>
    <t>-1543886974</t>
  </si>
  <si>
    <t>https://podminky.urs.cz/item/CS_URS_2024_02/998741111</t>
  </si>
  <si>
    <t>762</t>
  </si>
  <si>
    <t>Konstrukce tesařské</t>
  </si>
  <si>
    <t>72</t>
  </si>
  <si>
    <t>762723431</t>
  </si>
  <si>
    <t>Montáž prostorových vázaných konstrukcí z lepených hranolů pomocí tesařských spojů s vyztužením ocelovými spojkami (spojky ve specifikaci) průřezové plochy přes 224 do 288 cm2</t>
  </si>
  <si>
    <t>-115647050</t>
  </si>
  <si>
    <t>https://podminky.urs.cz/item/CS_URS_2024_02/762723431</t>
  </si>
  <si>
    <t>73</t>
  </si>
  <si>
    <t>61223210.R</t>
  </si>
  <si>
    <t>hranol konstrukční BSH vrstvený lepený pohledový - dubový lepený hranol pohledový, hoblovaný průřezu 240x120 mm pro exteriérové použití</t>
  </si>
  <si>
    <t>-114364081</t>
  </si>
  <si>
    <t>"sloupy"16*3,38*0,24*0,12</t>
  </si>
  <si>
    <t>"horizontální nosníky"8*3,26*0,24*0,12</t>
  </si>
  <si>
    <t>74</t>
  </si>
  <si>
    <t>762751210</t>
  </si>
  <si>
    <t>Montáž prostorových konstrukcí vázaných na sraz (na hladko - bez zářezů) z řeziva hraněného nebo polohraněného s pomocí ocelových spojek (spojky ve specifikaci) průřezové plochy do 120 cm2</t>
  </si>
  <si>
    <t>-639899129</t>
  </si>
  <si>
    <t>https://podminky.urs.cz/item/CS_URS_2024_02/762751210</t>
  </si>
  <si>
    <t>"podélníky 120x60mm" 122,5</t>
  </si>
  <si>
    <t>"podélníky 120x80 mm - krajní" 49</t>
  </si>
  <si>
    <t>75</t>
  </si>
  <si>
    <t>60512125.R2</t>
  </si>
  <si>
    <t>hranol stavební řezivo průřezu do 120cm2 do dl 6m - podélníky - dubové hranoly 120x80 mm</t>
  </si>
  <si>
    <t>-198218934</t>
  </si>
  <si>
    <t>49*0,12*0,08</t>
  </si>
  <si>
    <t>76</t>
  </si>
  <si>
    <t>60512125.R1</t>
  </si>
  <si>
    <t>hranol stavební řezivo průřezu do 120cm2 do dl 6m - podélníky - dubové hranoly 120x60 mm</t>
  </si>
  <si>
    <t>-572927432</t>
  </si>
  <si>
    <t>122,5*0,12*0,06</t>
  </si>
  <si>
    <t>77</t>
  </si>
  <si>
    <t>762341270.R</t>
  </si>
  <si>
    <t>Montáž bednění střech rovných a šikmých sklonu do 60° s vyřezáním otvorů z desek překližkových na sraz - montáž bednění z dubové překližky tl. 24 mm</t>
  </si>
  <si>
    <t>-232588660</t>
  </si>
  <si>
    <t>"planimetricky z půdorysu"191,55</t>
  </si>
  <si>
    <t>78</t>
  </si>
  <si>
    <t>60621166</t>
  </si>
  <si>
    <t>překližka vodovzdorná pohledová jakost A hladká pohledová strana - dubová dýha tl 24mm</t>
  </si>
  <si>
    <t>1987889678</t>
  </si>
  <si>
    <t>79</t>
  </si>
  <si>
    <t>762085122</t>
  </si>
  <si>
    <t>Montáž ocelových spojovacích prostředků (materiál ve specifikaci) styčníkových desek půdorysné plochy přes 100 do 200 cm2 - zpětná montáž styčníkových a kotevních desek</t>
  </si>
  <si>
    <t>280459491</t>
  </si>
  <si>
    <t>https://podminky.urs.cz/item/CS_URS_2024_02/762085122</t>
  </si>
  <si>
    <t>80</t>
  </si>
  <si>
    <t>762085112</t>
  </si>
  <si>
    <t>Montáž ocelových spojovacích prostředků (materiál ve specifikaci) svorníků nebo šroubů délky přes 150 do 300 mm</t>
  </si>
  <si>
    <t>1495733830</t>
  </si>
  <si>
    <t>https://podminky.urs.cz/item/CS_URS_2024_02/762085112</t>
  </si>
  <si>
    <t>81</t>
  </si>
  <si>
    <t>54825400.R1</t>
  </si>
  <si>
    <t>šrouby spojovací do průměru M10 nerez</t>
  </si>
  <si>
    <t>-1637812240</t>
  </si>
  <si>
    <t>82</t>
  </si>
  <si>
    <t>54825400.R2</t>
  </si>
  <si>
    <t>Ostatní spojovací materiál</t>
  </si>
  <si>
    <t>kpl</t>
  </si>
  <si>
    <t>-1127742378</t>
  </si>
  <si>
    <t>83</t>
  </si>
  <si>
    <t>998762101</t>
  </si>
  <si>
    <t>Přesun hmot pro konstrukce tesařské stanovený z hmotnosti přesunovaného materiálu vodorovná dopravní vzdálenost do 50 m základní v objektech výšky do 6 m</t>
  </si>
  <si>
    <t>-1574774534</t>
  </si>
  <si>
    <t>https://podminky.urs.cz/item/CS_URS_2025_01/998762101</t>
  </si>
  <si>
    <t>762b</t>
  </si>
  <si>
    <t>Konstrukce tesařské - palubová podlaha</t>
  </si>
  <si>
    <t>84</t>
  </si>
  <si>
    <t>637211131.R</t>
  </si>
  <si>
    <t>Podkladní dlaždice betonové 300x300 mm tl. 37-40 mm kladené na štěrkový podsyp</t>
  </si>
  <si>
    <t>-1187143003</t>
  </si>
  <si>
    <t>85</t>
  </si>
  <si>
    <t>762085103</t>
  </si>
  <si>
    <t>Montáž ocelových spojovacích prostředků (materiál ve specifikaci) kotevních želez příložek, patek, táhel</t>
  </si>
  <si>
    <t>-351334002</t>
  </si>
  <si>
    <t>https://podminky.urs.cz/item/CS_URS_2024_02/762085103</t>
  </si>
  <si>
    <t>86</t>
  </si>
  <si>
    <t>775591191.R</t>
  </si>
  <si>
    <t>Montáž a dodávka pryžové podložky pod podélníky palubové podlahy</t>
  </si>
  <si>
    <t>ks</t>
  </si>
  <si>
    <t>-1259354774</t>
  </si>
  <si>
    <t>87</t>
  </si>
  <si>
    <t>54825000</t>
  </si>
  <si>
    <t>kotevní patka tvaru U široká 100x100x4,0</t>
  </si>
  <si>
    <t>-1913466679</t>
  </si>
  <si>
    <t>88</t>
  </si>
  <si>
    <t>762751210.R</t>
  </si>
  <si>
    <t>Montáž prostorových konstrukcí vázaných na sraz (na hladko - bez zářezů) z řeziva hraněného nebo polohraněného s pomocí ocelových spojek (spojky ve specifikaci) průřezové plochy do 120 cm2 - podélníky podlahy z Thermowoodu kotvené pomocí ocelových kotevních botek</t>
  </si>
  <si>
    <t>143776272</t>
  </si>
  <si>
    <t>89</t>
  </si>
  <si>
    <t>61223275.R</t>
  </si>
  <si>
    <t>hranol konstrukční SHP průřezu 90x90mm - podélníky palubové podlahy Thermowood průřez 90x90 (SHP borovice)</t>
  </si>
  <si>
    <t>-1017804635</t>
  </si>
  <si>
    <t>90</t>
  </si>
  <si>
    <t>762952014</t>
  </si>
  <si>
    <t>Montáž terasy nášlapné vrstvy z prken z dřevin tvrdých nebo neobyčejně tvrdých, s broušením, omytím a kartáčováním, bez povrchové úpravy, spojovaných šroubováním, šířky přes 135 mm - palubová podlaha z prken garapa tl. 25 mm d. 4040 mm, šroubováno nerez vruty s převrtáním</t>
  </si>
  <si>
    <t>-324799639</t>
  </si>
  <si>
    <t>https://podminky.urs.cz/item/CS_URS_2024_02/762952014</t>
  </si>
  <si>
    <t>91</t>
  </si>
  <si>
    <t>60554243.R</t>
  </si>
  <si>
    <t>prkna garapa tl. 25 mm d. 4040 mm, š. 145 mm, šroubováno nerez vruty s převrtáním, bez drážek na horním líci</t>
  </si>
  <si>
    <t>1060359562</t>
  </si>
  <si>
    <t>767</t>
  </si>
  <si>
    <t>Konstrukce zámečnické</t>
  </si>
  <si>
    <t>92</t>
  </si>
  <si>
    <t>767.R1</t>
  </si>
  <si>
    <t>Montáž a dodávka nerezového zábradlí v pergole</t>
  </si>
  <si>
    <t>-335943427</t>
  </si>
  <si>
    <t>"Trubka 60,3x2,77" 2*23,04*3,3</t>
  </si>
  <si>
    <t>"Tyčovina DN14" 3*23,04*1,23</t>
  </si>
  <si>
    <t>"Pásovina 40x10" 32*0,7*3,14</t>
  </si>
  <si>
    <t>93</t>
  </si>
  <si>
    <t>767.R2</t>
  </si>
  <si>
    <t>Montáž a dodávka bočnic, čelních plechů a madel z nerezové oceli - vyrovnávací rampy</t>
  </si>
  <si>
    <t>448082534</t>
  </si>
  <si>
    <t>"Plechová bočnice z plechu tl. 6 mm" 8*0,48*48</t>
  </si>
  <si>
    <t>"Patní plech bočnice z plechu tl. 8 mm" 8*0,253*66,5</t>
  </si>
  <si>
    <t>"Výztuhy bočnice z plechu tl. 6 mm" 4*0,0252*8*48</t>
  </si>
  <si>
    <t>"Čelní plechy z plechu tl. 6 mm" 0,76*(2*1,35+3+2)*48</t>
  </si>
  <si>
    <t>"Madlo 60x20 včetně stojek" 4*3,83*9,42</t>
  </si>
  <si>
    <t>94</t>
  </si>
  <si>
    <t>767.R3</t>
  </si>
  <si>
    <t>Montáž a dodávka nerezvého lankového systému včetně kotev do dřevěných rámů a napínáků</t>
  </si>
  <si>
    <t>-1491430001</t>
  </si>
  <si>
    <t>95</t>
  </si>
  <si>
    <t>767.R4</t>
  </si>
  <si>
    <t>Montáž a dodávka krycích plechů oplechování horní hrany horizontáolních nosníků rámů pergoly v nezastřešené části z plechu tl. 4 mm, pozink</t>
  </si>
  <si>
    <t>-1353203764</t>
  </si>
  <si>
    <t>0,18*3,28*8*32</t>
  </si>
  <si>
    <t>96</t>
  </si>
  <si>
    <t>789221111.R</t>
  </si>
  <si>
    <t>Provedení otryskání povrchů ocelových konstrukcí - povrchová úprava otryskáním (balotinování) nerezového zábradlí lávky a zábradlí v pergole</t>
  </si>
  <si>
    <t>-380610604</t>
  </si>
  <si>
    <t>"lávka -trubky a tyčovina"(0,19 + 3*0,045)*17,51*2</t>
  </si>
  <si>
    <t>"lávka - stojky"0,18*24</t>
  </si>
  <si>
    <t>"pergola - trubky a tyčovina" (2*0,19+3*0,045)*2,88*8</t>
  </si>
  <si>
    <t>"pergola - stojky" 0,28</t>
  </si>
  <si>
    <t>"bočnice a madla vyrovnávacích ramp" 0,48+2*4 + 0,16*3,83*4</t>
  </si>
  <si>
    <t>97</t>
  </si>
  <si>
    <t>767163112</t>
  </si>
  <si>
    <t>Montáž zábradlí přímého v exteriéru v rovině (na rovné ploše) kotveného do ocelové konstrukce - opětovná montáž nerezového zábradlí na lávce, celková hmotnost 401,94 kg</t>
  </si>
  <si>
    <t>1543042058</t>
  </si>
  <si>
    <t>https://podminky.urs.cz/item/CS_URS_2024_02/767163112</t>
  </si>
  <si>
    <t>98</t>
  </si>
  <si>
    <t>953961112.R</t>
  </si>
  <si>
    <t>Kotva chemická s vyvrtáním otvoru do betonu, železobetonu nebo tvrdého kamene tmel, velikost M 10, hloubka 90 mm</t>
  </si>
  <si>
    <t>-1163052987</t>
  </si>
  <si>
    <t>99</t>
  </si>
  <si>
    <t>998767111</t>
  </si>
  <si>
    <t>Přesun hmot pro zámečnické konstrukce stanovený z hmotnosti přesunovaného materiálu vodorovná dopravní vzdálenost do 50 m s omezením mechanizace v objektech výšky do 6 m</t>
  </si>
  <si>
    <t>612992358</t>
  </si>
  <si>
    <t>https://podminky.urs.cz/item/CS_URS_2024_02/998767111</t>
  </si>
  <si>
    <t>789</t>
  </si>
  <si>
    <t xml:space="preserve">Povrchové úpravy </t>
  </si>
  <si>
    <t>100</t>
  </si>
  <si>
    <t>762953002</t>
  </si>
  <si>
    <t>Nátěr dřevěných teras olejový dvojnásobný s očištěním</t>
  </si>
  <si>
    <t>2105427575</t>
  </si>
  <si>
    <t>https://podminky.urs.cz/item/CS_URS_2024_02/762953002</t>
  </si>
  <si>
    <t>101</t>
  </si>
  <si>
    <t>783132101</t>
  </si>
  <si>
    <t>Tmelení truhlářských konstrukcí lokální, včetně přebroušení tmelených míst rozsahu do 10% plochy, tmelem epoxidovým</t>
  </si>
  <si>
    <t>2062444054</t>
  </si>
  <si>
    <t>https://podminky.urs.cz/item/CS_URS_2024_02/783132101</t>
  </si>
  <si>
    <t>102</t>
  </si>
  <si>
    <t>783201201</t>
  </si>
  <si>
    <t>Příprava podkladu tesařských konstrukcí před provedením nátěru broušení - broušení a očištění stávajících dřevěných rámů a podélníků pergoly</t>
  </si>
  <si>
    <t>-1407744844</t>
  </si>
  <si>
    <t>https://podminky.urs.cz/item/CS_URS_2024_02/783201201</t>
  </si>
  <si>
    <t>103</t>
  </si>
  <si>
    <t>783138213.R</t>
  </si>
  <si>
    <t>Lakovací nátěr bezbarvým lakem konstrukcípergoly exteriérový dvojnásobný s mezibroušením</t>
  </si>
  <si>
    <t>-216872514</t>
  </si>
  <si>
    <t>"pergola - rámy stávající" 121,1</t>
  </si>
  <si>
    <t>"Pergola rámy - nové" 41,47</t>
  </si>
  <si>
    <t>"Pergola - podélníky stávající" 126,17</t>
  </si>
  <si>
    <t>"Pergola - podélníky nové" 67,2</t>
  </si>
  <si>
    <t>"Pergola - překližka nová" 192</t>
  </si>
  <si>
    <t>104</t>
  </si>
  <si>
    <t>789121151.R</t>
  </si>
  <si>
    <t>Úpravy povrchů pod nátěry ocelových konstrukcí třídy I odstranění nečistot pomocí ručního nářadí, očištění, odmaštění bez porušení pozinkování</t>
  </si>
  <si>
    <t>485671430</t>
  </si>
  <si>
    <t>105</t>
  </si>
  <si>
    <t>783344101.R</t>
  </si>
  <si>
    <t>Základní nátěr zámečnických konstrukcí jednonásobný polyuretanový</t>
  </si>
  <si>
    <t>2024312079</t>
  </si>
  <si>
    <t>106</t>
  </si>
  <si>
    <t>783347103.R</t>
  </si>
  <si>
    <t>Krycí nátěr (email) zámečnických konstrukcí dvojnásobný polyuretanový s obsahem železité slídy (kovářský) - lakování spojovacích prvků pergoly odolným šedokovovým lakem na pozink s hrubou strukturou a slídovým oxidem železa</t>
  </si>
  <si>
    <t>-655193826</t>
  </si>
  <si>
    <t>SO-03 02 - Pergola - oprava vod. kanálu</t>
  </si>
  <si>
    <t xml:space="preserve">    711 - Izolace proti vodě, vlhkosti a plynům</t>
  </si>
  <si>
    <t xml:space="preserve">    781 - Dokončovací práce - obklady</t>
  </si>
  <si>
    <t>Izolace proti vodě, vlhkosti a plynům</t>
  </si>
  <si>
    <t>711191201</t>
  </si>
  <si>
    <t>Provedení izolace proti zemní vlhkosti hydroizolační stěrkou na ploše vodorovné V dvouvrstvá na betonu</t>
  </si>
  <si>
    <t>-515130944</t>
  </si>
  <si>
    <t>https://podminky.urs.cz/item/CS_URS_2025_01/711191201</t>
  </si>
  <si>
    <t>23241005.R</t>
  </si>
  <si>
    <t>1komponentní, vodní disperze, barevný nátěr na bázi akrylové pryskyřice, s dobrou odolností vůči vodě upravené chlorem, UV stabilní vhodný do venkovního prostředí pro bazény, barevnost světle písková - odstín sladěn zs odstínem terazzo na kanálu</t>
  </si>
  <si>
    <t>714463856</t>
  </si>
  <si>
    <t>24551274.R</t>
  </si>
  <si>
    <t>stěrka hydroizolační na cementové bázi - 2-složková, trhliny překlenující a vlákny vyztužená, velmi elastická</t>
  </si>
  <si>
    <t>16182696</t>
  </si>
  <si>
    <t>783906861.R</t>
  </si>
  <si>
    <t>Odstranění stávající stěrky otryskáním</t>
  </si>
  <si>
    <t>1429686084</t>
  </si>
  <si>
    <t>965046111.R</t>
  </si>
  <si>
    <t>Broušen betonového povrchu koryta kanálu úběr do 3 mm</t>
  </si>
  <si>
    <t>1795468772</t>
  </si>
  <si>
    <t>488687458</t>
  </si>
  <si>
    <t>https://podminky.urs.cz/item/CS_URS_2025_01/998711101</t>
  </si>
  <si>
    <t>781</t>
  </si>
  <si>
    <t>Dokončovací práce - obklady</t>
  </si>
  <si>
    <t>978057331.R</t>
  </si>
  <si>
    <t>Odstranění povrchové úpravy terazzo ze stěn vodního kanálu - bočnice stěn kanálu</t>
  </si>
  <si>
    <t>-1214515078</t>
  </si>
  <si>
    <t>"vnější strana"185,5*0,16</t>
  </si>
  <si>
    <t>"vnitřní strana"183,52*0,16</t>
  </si>
  <si>
    <t>978057321.R</t>
  </si>
  <si>
    <t>Odstranění povrchové úpravy terazzo ze stěn vodního kanálu - horní hrana stěn</t>
  </si>
  <si>
    <t>271550397</t>
  </si>
  <si>
    <t>771121032.R</t>
  </si>
  <si>
    <t>Příprava podkladu před provedením dlažby broušení schodišť nového podkladu betonového</t>
  </si>
  <si>
    <t>-1433732723</t>
  </si>
  <si>
    <t>773591121.R</t>
  </si>
  <si>
    <t>Omytí konstrukce kanálu před provedením litého teraca</t>
  </si>
  <si>
    <t>1956831613</t>
  </si>
  <si>
    <t>773291173.R</t>
  </si>
  <si>
    <t>Penetrační nátěr před provedením litého teraca</t>
  </si>
  <si>
    <t>815900651</t>
  </si>
  <si>
    <t>773621140.R</t>
  </si>
  <si>
    <t>Povrchová úprava bočnic kanálu barevným (velmi světlý pískový odstín) natahovaným terazzem tloušťky do 20 mm včetně broušení a vkládání dilatačních pásků z mosazi</t>
  </si>
  <si>
    <t>1654252846</t>
  </si>
  <si>
    <t>-982110236</t>
  </si>
  <si>
    <t>https://podminky.urs.cz/item/CS_URS_2025_01/997013501</t>
  </si>
  <si>
    <t>997013601</t>
  </si>
  <si>
    <t>Poplatek za uložení stavebního odpadu na skládce (skládkovné) z prostého betonu zatříděného do Katalogu odpadů pod kódem 17 01 01</t>
  </si>
  <si>
    <t>-771518164</t>
  </si>
  <si>
    <t>https://podminky.urs.cz/item/CS_URS_2025_01/997013601</t>
  </si>
  <si>
    <t>998773101</t>
  </si>
  <si>
    <t>Přesun hmot pro podlahy teracové lité stanovený z hmotnosti přesunovaného materiálu vodorovná dopravní vzdálenost do 50 m základní v objektech výšky do 6 m</t>
  </si>
  <si>
    <t>-443863435</t>
  </si>
  <si>
    <t>SO-04 - Cestní síť</t>
  </si>
  <si>
    <t xml:space="preserve">    5 - Komunikace pozemní</t>
  </si>
  <si>
    <t>131251104</t>
  </si>
  <si>
    <t>Hloubení nezapažených jam a zářezů strojně s urovnáním dna do předepsaného profilu a spádu v hornině třídy těžitelnosti I skupiny 3 přes 100 do 500 m3</t>
  </si>
  <si>
    <t>-528866483</t>
  </si>
  <si>
    <t>https://podminky.urs.cz/item/CS_URS_2025_01/131251104</t>
  </si>
  <si>
    <t>"viz. textová a výkresová část, výkresy SO-04 01 až SO-04 08"</t>
  </si>
  <si>
    <t>"detA" 705*0,35+23*0,5+30*0,5</t>
  </si>
  <si>
    <t>"detB" 64*0,35</t>
  </si>
  <si>
    <t>"detC" (25+3)*0,35</t>
  </si>
  <si>
    <t>"detD" 37*0,5</t>
  </si>
  <si>
    <t>"detE" (447+198)*0,5+2863*0,1</t>
  </si>
  <si>
    <t>"detF" (79+1250)*0,35+(31+4)*0,5</t>
  </si>
  <si>
    <t>"oprava mlatové cesty při přejezdech mezi realizovanými plochami - cesty, vegetace" 2000*0,1</t>
  </si>
  <si>
    <t>-908651152</t>
  </si>
  <si>
    <t>1615,4</t>
  </si>
  <si>
    <t>-1403626221</t>
  </si>
  <si>
    <t>171152501</t>
  </si>
  <si>
    <t>Zhutnění podloží pod násypy z rostlé horniny třídy těžitelnosti I a II, skupiny 1 až 4 z hornin soudružných a nesoudržných</t>
  </si>
  <si>
    <t>-886178216</t>
  </si>
  <si>
    <t>https://podminky.urs.cz/item/CS_URS_2025_01/171152501</t>
  </si>
  <si>
    <t>"detA" 705+23+30</t>
  </si>
  <si>
    <t>"detB" 64</t>
  </si>
  <si>
    <t>"detC" 25+3</t>
  </si>
  <si>
    <t>"detE" 447+198+2863</t>
  </si>
  <si>
    <t>"detF" 79+1250+31+4</t>
  </si>
  <si>
    <t>"oprava mlatové cesty při přejezdech mezi realizovanými plochami - cesty, vegetace" 2000</t>
  </si>
  <si>
    <t>1293412879</t>
  </si>
  <si>
    <t>1615,4*1,8</t>
  </si>
  <si>
    <t>Komunikace pozemní</t>
  </si>
  <si>
    <t>564651011</t>
  </si>
  <si>
    <t>Podklad z kameniva hrubého drceného vel. 63-125 mm, s rozprostřením a zhutněním plochy jednotlivě do 100 m2, po zhutnění tl. 150 mm</t>
  </si>
  <si>
    <t>-533290168</t>
  </si>
  <si>
    <t>https://podminky.urs.cz/item/CS_URS_2025_01/564651011</t>
  </si>
  <si>
    <t>"detA" 30+23</t>
  </si>
  <si>
    <t>"detD" 37</t>
  </si>
  <si>
    <t>"detE" 447+198</t>
  </si>
  <si>
    <t>"detF" 31+4</t>
  </si>
  <si>
    <t>564730011</t>
  </si>
  <si>
    <t>Podklad nebo kryt z kameniva hrubého drceného vel. 8-16 mm s rozprostřením a zhutněním plochy přes 100 m2, po zhutnění tl. 100 mm</t>
  </si>
  <si>
    <t>1462474731</t>
  </si>
  <si>
    <t>https://podminky.urs.cz/item/CS_URS_2025_01/564730011</t>
  </si>
  <si>
    <t>"detA" 705</t>
  </si>
  <si>
    <t>"detE" 2863</t>
  </si>
  <si>
    <t>"detF" 79+1250</t>
  </si>
  <si>
    <t>564751101</t>
  </si>
  <si>
    <t>Podklad nebo kryt z kameniva hrubého drceného vel. 32-63 mm s rozprostřením a zhutněním plochy jednotlivě do 100 m2, po zhutnění tl. 150 mm</t>
  </si>
  <si>
    <t>1027127717</t>
  </si>
  <si>
    <t>https://podminky.urs.cz/item/CS_URS_2025_01/564751101</t>
  </si>
  <si>
    <t>"detE" 198</t>
  </si>
  <si>
    <t>564760111</t>
  </si>
  <si>
    <t>Podklad nebo kryt z kameniva hrubého drceného vel. 16-32 mm s rozprostřením a zhutněním plochy přes 100 m2, po zhutnění tl. 200 mm</t>
  </si>
  <si>
    <t>765509420</t>
  </si>
  <si>
    <t>https://podminky.urs.cz/item/CS_URS_2025_01/564760111</t>
  </si>
  <si>
    <t>564761101</t>
  </si>
  <si>
    <t>Podklad nebo kryt z kameniva hrubého drceného vel. 32-63 mm s rozprostřením a zhutněním plochy jednotlivě do 100 m2, po zhutnění tl. 200 mm</t>
  </si>
  <si>
    <t>1912575859</t>
  </si>
  <si>
    <t>https://podminky.urs.cz/item/CS_URS_2025_01/564761101</t>
  </si>
  <si>
    <t>"detE" 447</t>
  </si>
  <si>
    <t>564811011</t>
  </si>
  <si>
    <t>Podklad ze štěrkodrti ŠD s rozprostřením a zhutněním plochy jednotlivě do 100 m2, po zhutnění tl. 50 mm</t>
  </si>
  <si>
    <t>-1709453396</t>
  </si>
  <si>
    <t>https://podminky.urs.cz/item/CS_URS_2025_01/564811011</t>
  </si>
  <si>
    <t>5649321111</t>
  </si>
  <si>
    <t>Zaválcovaná směs frakcí tl.40mm, lomová výsivka - mlatová cesta</t>
  </si>
  <si>
    <t>-1304233590</t>
  </si>
  <si>
    <t>-241803975</t>
  </si>
  <si>
    <t>https://podminky.urs.cz/item/CS_URS_2025_01/567120109</t>
  </si>
  <si>
    <t>Kladení dlažby z mozaiky komunikací pro pěší s vyplněním spár, s dvojím beraněním a se smetením přebytečného materiálu na vzdálenost do 3 m jednobarevné, s ložem tl. do 40 mm z kameniva</t>
  </si>
  <si>
    <t>746651913</t>
  </si>
  <si>
    <t>https://podminky.urs.cz/item/CS_URS_2025_01/591411111</t>
  </si>
  <si>
    <t>58381005</t>
  </si>
  <si>
    <t>kostka štípaná dlažební mozaika žula 4/6 šedá</t>
  </si>
  <si>
    <t>-1807563869</t>
  </si>
  <si>
    <t>770*1,02 'Přepočtené koeficientem množství</t>
  </si>
  <si>
    <t>597069111</t>
  </si>
  <si>
    <t>Rigol dlážděný Příplatek k cenám za každých dalších i započatých 10 mm tloušťky lože přes 100 mm</t>
  </si>
  <si>
    <t>1907174449</t>
  </si>
  <si>
    <t>https://podminky.urs.cz/item/CS_URS_2025_01/597069111</t>
  </si>
  <si>
    <t>"detE hor" (((8,8*7)*3+8,8))*0,4*5</t>
  </si>
  <si>
    <t>"detE vert" ((8,7+8,8+13,205+8,8)*6+8,8+8,8+(8,7+8,8)*2)*0,4*5</t>
  </si>
  <si>
    <t>597661111</t>
  </si>
  <si>
    <t>Rigol dlážděný do lože z betonu prostého tl. 100 mm, s vyplněním a zatřením spár cementovou maltou z dlažebních kostek drobných</t>
  </si>
  <si>
    <t>1055451463</t>
  </si>
  <si>
    <t>https://podminky.urs.cz/item/CS_URS_2025_01/597661111</t>
  </si>
  <si>
    <t>"detE hor" ((8,8*7)*3+8,8)*0,4</t>
  </si>
  <si>
    <t>"detE vert" ((8,7+8,8+13,205+8,8)*6+8,8+8,8+(8,7+8,8)*2)*0,4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</si>
  <si>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</si>
  <si>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</si>
  <si>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-1896615079</t>
  </si>
  <si>
    <t>https://podminky.urs.cz/item/CS_URS_2025_01/916111123</t>
  </si>
  <si>
    <t>"detA" 22+22</t>
  </si>
  <si>
    <t>"detE" 10+41+43+14</t>
  </si>
  <si>
    <t>"detF" 10+5</t>
  </si>
  <si>
    <t>-2061841779</t>
  </si>
  <si>
    <t>167*0,1 'Přepočtené koeficientem množství</t>
  </si>
  <si>
    <t>-940017319</t>
  </si>
  <si>
    <t>"detA" 32+39</t>
  </si>
  <si>
    <t>"detB" 27+32</t>
  </si>
  <si>
    <t>"detC" 12+13+2+2</t>
  </si>
  <si>
    <t>"detD" 1+4,5+6</t>
  </si>
  <si>
    <t>"detF" 54+136+9+58+108</t>
  </si>
  <si>
    <t>124456786</t>
  </si>
  <si>
    <t>535,5*1,02 'Přepočtené koeficientem množství</t>
  </si>
  <si>
    <t>9163712121</t>
  </si>
  <si>
    <t>Stávající obruba, odříznutí, navázat na novou cestu</t>
  </si>
  <si>
    <t>-1871841305</t>
  </si>
  <si>
    <t>"detB" 4,6+6,8</t>
  </si>
  <si>
    <t>"detC" 7+3</t>
  </si>
  <si>
    <t>"detD" 6+5,5</t>
  </si>
  <si>
    <t>919726124</t>
  </si>
  <si>
    <t>Geotextilie netkaná pro ochranu, separaci nebo filtraci měrná hmotnost přes 500 do 800 g/m2</t>
  </si>
  <si>
    <t>-2022333347</t>
  </si>
  <si>
    <t>https://podminky.urs.cz/item/CS_URS_2025_01/919726124</t>
  </si>
  <si>
    <t>-1779149425</t>
  </si>
  <si>
    <t>SO-05 - Závlahový systém</t>
  </si>
  <si>
    <t>SO-05-01 - Závlahový systém - pítka</t>
  </si>
  <si>
    <t xml:space="preserve">    4 - Vodorovné konstrukce</t>
  </si>
  <si>
    <t xml:space="preserve">    8 - Vedení trubní dálková a přípojná</t>
  </si>
  <si>
    <t xml:space="preserve">    722 - Zdravotechnika - vnitřní vodovod</t>
  </si>
  <si>
    <t>131212531</t>
  </si>
  <si>
    <t>Hloubení jamek ručně objemu do 0,5 m3 s odhozením výkopku do 3 m nebo naložením na dopravní prostředek v hornině třídy těžitelnosti I skupiny 3 soudržných</t>
  </si>
  <si>
    <t>-507308760</t>
  </si>
  <si>
    <t>https://podminky.urs.cz/item/CS_URS_2024_01/131212531</t>
  </si>
  <si>
    <t>"viz. technická a výkresová část"</t>
  </si>
  <si>
    <t>"pítko" 0,5*0,5*0,8*2</t>
  </si>
  <si>
    <t>132254201</t>
  </si>
  <si>
    <t>Hloubení zapažených rýh šířky přes 800 do 2 000 mm strojně s urovnáním dna do předepsaného profilu a spádu v hornině třídy těžitelnosti I skupiny 3 do 20 m3</t>
  </si>
  <si>
    <t>8588738</t>
  </si>
  <si>
    <t>https://podminky.urs.cz/item/CS_URS_2025_01/132254201</t>
  </si>
  <si>
    <t>"pítko1" (5,85+3,88+2)*2*1,5</t>
  </si>
  <si>
    <t>"pítko2" (9,18+2,02+2)*1*1,5</t>
  </si>
  <si>
    <t>"odvod do vsak" 4*1*1,5+5*1*1,5</t>
  </si>
  <si>
    <t>133251101</t>
  </si>
  <si>
    <t>Hloubení nezapažených šachet strojně v hornině třídy těžitelnosti I skupiny 3 do 20 m3</t>
  </si>
  <si>
    <t>-1724592231</t>
  </si>
  <si>
    <t>https://podminky.urs.cz/item/CS_URS_2025_01/133251101</t>
  </si>
  <si>
    <t>"vsak pítko1" 2*2*1,5</t>
  </si>
  <si>
    <t>"vsak pítko2" 2*2*1,5</t>
  </si>
  <si>
    <t>151811131</t>
  </si>
  <si>
    <t>Zřízení pažicích boxů pro pažení a rozepření stěn rýh podzemního vedení hloubka výkopu do 4 m, šířka do 1,2 m</t>
  </si>
  <si>
    <t>1354077118</t>
  </si>
  <si>
    <t>https://podminky.urs.cz/item/CS_URS_2025_01/151811131</t>
  </si>
  <si>
    <t>"pítko2" (9,18+2,02+2)*2*1,5</t>
  </si>
  <si>
    <t>"odvod do vsak" 4*2*1,5+5*2*1,5</t>
  </si>
  <si>
    <t>151811231</t>
  </si>
  <si>
    <t>Odstranění pažicích boxů pro pažení a rozepření stěn rýh podzemního vedení hloubka výkopu do 4 m, šířka do 1,2 m</t>
  </si>
  <si>
    <t>-1832564999</t>
  </si>
  <si>
    <t>https://podminky.urs.cz/item/CS_URS_2025_01/151811231</t>
  </si>
  <si>
    <t>-900986921</t>
  </si>
  <si>
    <t>68,49+12-47,26-18,264</t>
  </si>
  <si>
    <t>-1341648424</t>
  </si>
  <si>
    <t>-2084221609</t>
  </si>
  <si>
    <t>14,966*1,8</t>
  </si>
  <si>
    <t>174151101</t>
  </si>
  <si>
    <t>Zásyp sypaninou z jakékoliv horniny strojně s uložením výkopku ve vrstvách se zhutněním jam, šachet, rýh nebo kolem objektů v těchto vykopávkách</t>
  </si>
  <si>
    <t>1703080996</t>
  </si>
  <si>
    <t>https://podminky.urs.cz/item/CS_URS_2025_01/174151101</t>
  </si>
  <si>
    <t>"pítko1" (5,85+3,88+2)*2*1</t>
  </si>
  <si>
    <t>"pítko2" (9,18+2,02+2)*1*1</t>
  </si>
  <si>
    <t>"odvod do vsak" 4*1*0,4+5*1*1</t>
  </si>
  <si>
    <t>"vsak" 2*2*0,5+2*2*0,5</t>
  </si>
  <si>
    <t>746721303</t>
  </si>
  <si>
    <t>"vsakovací objekt z kameniva"4+4</t>
  </si>
  <si>
    <t>58333688</t>
  </si>
  <si>
    <t>kamenivo těžené hrubé frakce 32/63</t>
  </si>
  <si>
    <t>-1782445162</t>
  </si>
  <si>
    <t>8*2 'Přepočtené koeficientem množství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</si>
  <si>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</si>
  <si>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</si>
  <si>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-1335364002</t>
  </si>
  <si>
    <t>https://podminky.urs.cz/item/CS_URS_2025_01/175151201</t>
  </si>
  <si>
    <t>"pítko1" (5,85+3,88+2)*2*0,4</t>
  </si>
  <si>
    <t>"pítko2" (9,18+2,02+2)*1*0,4</t>
  </si>
  <si>
    <t>"odvod do vsak" 4*1*0,4+5*1*0,4</t>
  </si>
  <si>
    <t>58337303</t>
  </si>
  <si>
    <t>štěrkopísek frakce 0/8</t>
  </si>
  <si>
    <t>248601921</t>
  </si>
  <si>
    <t>18,264*2 'Přepočtené koeficientem množství</t>
  </si>
  <si>
    <t>275313511</t>
  </si>
  <si>
    <t>Základy z betonu prostého patky a bloky z betonu kamenem neprokládaného tř. C 12/15</t>
  </si>
  <si>
    <t>33151860</t>
  </si>
  <si>
    <t>https://podminky.urs.cz/item/CS_URS_2024_01/275313511</t>
  </si>
  <si>
    <t>275351121</t>
  </si>
  <si>
    <t>Bednění základů patek zřízení</t>
  </si>
  <si>
    <t>1320358117</t>
  </si>
  <si>
    <t>https://podminky.urs.cz/item/CS_URS_2024_01/275351121</t>
  </si>
  <si>
    <t>"pítko" 0,5*4*0,8*2</t>
  </si>
  <si>
    <t>275351122</t>
  </si>
  <si>
    <t>Bednění základů patek odstranění</t>
  </si>
  <si>
    <t>-1158869142</t>
  </si>
  <si>
    <t>https://podminky.urs.cz/item/CS_URS_2024_01/275351122</t>
  </si>
  <si>
    <t>Vodorovné konstrukce</t>
  </si>
  <si>
    <t>451573111</t>
  </si>
  <si>
    <t>Lože pod potrubí, stoky a drobné objekty v otevřeném výkopu z písku a štěrkopísku do 63 mm</t>
  </si>
  <si>
    <t>-487281034</t>
  </si>
  <si>
    <t>https://podminky.urs.cz/item/CS_URS_2025_01/451573111</t>
  </si>
  <si>
    <t>"pítko1" (5,85+3,88+2)*2*0,1</t>
  </si>
  <si>
    <t>"pítko2" (9,18+2,02+2)*1*0,1</t>
  </si>
  <si>
    <t>"odvod do vsak" 4*1*0,1+5*1*0,1</t>
  </si>
  <si>
    <t>572360112</t>
  </si>
  <si>
    <t>Vyspravení krytu komunikací po překopech inženýrských sítí plochy do 15 m2 asfaltovou směsí aplikovanou za studena, po zhutnění tl. přes 40 do 60 mm</t>
  </si>
  <si>
    <t>1584655612</t>
  </si>
  <si>
    <t>https://podminky.urs.cz/item/CS_URS_2025_01/572360112</t>
  </si>
  <si>
    <t>Vedení trubní dálková a přípojná</t>
  </si>
  <si>
    <t>871161211</t>
  </si>
  <si>
    <t>Montáž vodovodního potrubí z polyetylenu PE100 RC v otevřeném výkopu svařovaných elektrotvarovkou SDR 11/PN16 d 32 x 3,0 mm</t>
  </si>
  <si>
    <t>-1185478357</t>
  </si>
  <si>
    <t>https://podminky.urs.cz/item/CS_URS_2025_01/871161211</t>
  </si>
  <si>
    <t>"pítko1" 5,85+3,87</t>
  </si>
  <si>
    <t>"pítko2" 9,18+2,02</t>
  </si>
  <si>
    <t>28613500</t>
  </si>
  <si>
    <t>potrubí vodovodní dvouvrstvé PE100 RC SDR11 32x3,0mm</t>
  </si>
  <si>
    <t>-1473015267</t>
  </si>
  <si>
    <t>20,92*1,015 'Přepočtené koeficientem množství</t>
  </si>
  <si>
    <t>877162001</t>
  </si>
  <si>
    <t>Montáž svěrných (mechanických) spojek na vodovodním potrubí spojek, kolen 90° nebo redukcí d 32</t>
  </si>
  <si>
    <t>2134341203</t>
  </si>
  <si>
    <t>https://podminky.urs.cz/item/CS_URS_2025_01/877162001</t>
  </si>
  <si>
    <t>3+3</t>
  </si>
  <si>
    <t>28654873</t>
  </si>
  <si>
    <t>kus přechodový svěrný PP-B vnější závit pro PE potrubí d 32 x 1"</t>
  </si>
  <si>
    <t>891949163</t>
  </si>
  <si>
    <t>891171321</t>
  </si>
  <si>
    <t>Montáž vodovodních armatur na potrubí šoupátek pro domovní přípojky se závitovými konci PN16 G 5/4"</t>
  </si>
  <si>
    <t>-468542245</t>
  </si>
  <si>
    <t>https://podminky.urs.cz/item/CS_URS_2025_01/891171321</t>
  </si>
  <si>
    <t>1+1</t>
  </si>
  <si>
    <t>422215521</t>
  </si>
  <si>
    <t>šoupátko domovní přípojky litinové ISO hrdlo+vnější závit PN16 32x1"</t>
  </si>
  <si>
    <t>1820147484</t>
  </si>
  <si>
    <t>422910661</t>
  </si>
  <si>
    <t>souprava zemní pro domovní šoupátka Rd 1,25m</t>
  </si>
  <si>
    <t>-1993710953</t>
  </si>
  <si>
    <t>891269111</t>
  </si>
  <si>
    <t>Montáž vodovodních armatur na potrubí navrtávacích pasů s ventilem Jt 1 MPa, na potrubí z trub litinových, ocelových nebo plastických hmot DN 100</t>
  </si>
  <si>
    <t>-1944872636</t>
  </si>
  <si>
    <t>https://podminky.urs.cz/item/CS_URS_2025_01/891269111</t>
  </si>
  <si>
    <t>42271414</t>
  </si>
  <si>
    <t>pás navrtávací z tvárné litiny DN 100, pro litinové a ocelové potrubí, se závitovým výstupem 1",5/4",6/4",2"</t>
  </si>
  <si>
    <t>478479296</t>
  </si>
  <si>
    <t>42273551</t>
  </si>
  <si>
    <t>pás navrtávací se závitovým výstupem z tvárné litiny pro vodovodní PE a PVC potrubí 110-5/4"</t>
  </si>
  <si>
    <t>-1146053803</t>
  </si>
  <si>
    <t>892233122</t>
  </si>
  <si>
    <t>Proplach a dezinfekce vodovodního potrubí DN od 40 do 70</t>
  </si>
  <si>
    <t>1518198753</t>
  </si>
  <si>
    <t>https://podminky.urs.cz/item/CS_URS_2025_01/892233122</t>
  </si>
  <si>
    <t>892241111</t>
  </si>
  <si>
    <t>Tlakové zkoušky vodou na potrubí DN do 80</t>
  </si>
  <si>
    <t>1058328127</t>
  </si>
  <si>
    <t>https://podminky.urs.cz/item/CS_URS_2025_01/892241111</t>
  </si>
  <si>
    <t>893811163</t>
  </si>
  <si>
    <t>Osazení vodoměrné šachty z polypropylenu PP samonosné pro běžné zatížení kruhové, průměru D do 1,2 m, světlé hloubky přes 1,4 m do 1,6 m</t>
  </si>
  <si>
    <t>-765963271</t>
  </si>
  <si>
    <t>https://podminky.urs.cz/item/CS_URS_2025_01/893811163</t>
  </si>
  <si>
    <t>56230594</t>
  </si>
  <si>
    <t>šachta plastová vodoměrná samonosná kruhová 1,2/1,5m</t>
  </si>
  <si>
    <t>-680026373</t>
  </si>
  <si>
    <t>899104112</t>
  </si>
  <si>
    <t>Osazení poklopů šachtových litinových, ocelových nebo železobetonových včetně rámů pro třídu zatížení D400, E600</t>
  </si>
  <si>
    <t>1334512175</t>
  </si>
  <si>
    <t>https://podminky.urs.cz/item/CS_URS_2025_01/899104112</t>
  </si>
  <si>
    <t>28661935</t>
  </si>
  <si>
    <t>poklop šachtový litinový DN 600 pro třídu zatížení D400</t>
  </si>
  <si>
    <t>320341171</t>
  </si>
  <si>
    <t>899401111</t>
  </si>
  <si>
    <t>Osazení poklopů uličních s pevným rámem litinových ventilových</t>
  </si>
  <si>
    <t>-562385552</t>
  </si>
  <si>
    <t>https://podminky.urs.cz/item/CS_URS_2025_01/899401111</t>
  </si>
  <si>
    <t>42291402</t>
  </si>
  <si>
    <t>poklop litinový ventilový</t>
  </si>
  <si>
    <t>-615298880</t>
  </si>
  <si>
    <t>42210051</t>
  </si>
  <si>
    <t>deska podkladová uličního poklopu litinového ventilového</t>
  </si>
  <si>
    <t>94789456</t>
  </si>
  <si>
    <t>899721111</t>
  </si>
  <si>
    <t>Signalizační vodič na potrubí DN do 150 mm</t>
  </si>
  <si>
    <t>964162265</t>
  </si>
  <si>
    <t>https://podminky.urs.cz/item/CS_URS_2025_01/899721111</t>
  </si>
  <si>
    <t>899722113</t>
  </si>
  <si>
    <t>Krytí potrubí z plastů výstražnou fólií z PVC šířky přes 25 do 34 cm</t>
  </si>
  <si>
    <t>-1565184258</t>
  </si>
  <si>
    <t>https://podminky.urs.cz/item/CS_URS_2025_01/899722113</t>
  </si>
  <si>
    <t>919726121</t>
  </si>
  <si>
    <t>Geotextilie netkaná pro ochranu, separaci nebo filtraci měrná hmotnost do 200 g/m2</t>
  </si>
  <si>
    <t>876833163</t>
  </si>
  <si>
    <t>https://podminky.urs.cz/item/CS_URS_2025_01/919726121</t>
  </si>
  <si>
    <t>(2*1*4+2*2)*2</t>
  </si>
  <si>
    <t>919735114</t>
  </si>
  <si>
    <t>Řezání stávajícího živičného krytu nebo podkladu hloubky přes 150 do 200 mm</t>
  </si>
  <si>
    <t>196283029</t>
  </si>
  <si>
    <t>https://podminky.urs.cz/item/CS_URS_2025_01/919735114</t>
  </si>
  <si>
    <t>936001001</t>
  </si>
  <si>
    <t>Montáž prvků městské a zahradní architektury hmotnosti do 0,1 t</t>
  </si>
  <si>
    <t>1748593231</t>
  </si>
  <si>
    <t>https://podminky.urs.cz/item/CS_URS_2025_01/936001001</t>
  </si>
  <si>
    <t>Dodávka pítka - nerez, ovládací knoflík</t>
  </si>
  <si>
    <t>423725739</t>
  </si>
  <si>
    <t>" dodávka včetně spojovacího, kotevního materiálu a napojení na vodovodní a kanalizační potrubí"</t>
  </si>
  <si>
    <t>-1637662575</t>
  </si>
  <si>
    <t>722</t>
  </si>
  <si>
    <t>Zdravotechnika - vnitřní vodovod</t>
  </si>
  <si>
    <t>722270102</t>
  </si>
  <si>
    <t>Vodoměrové sestavy závitové G 1"</t>
  </si>
  <si>
    <t>soubor</t>
  </si>
  <si>
    <t>-1928033534</t>
  </si>
  <si>
    <t>https://podminky.urs.cz/item/CS_URS_2025_01/722270102</t>
  </si>
  <si>
    <t>SO-05-02 - Závlahový systém - nový+úprava</t>
  </si>
  <si>
    <t>M - Práce a dodávky M</t>
  </si>
  <si>
    <t xml:space="preserve">    46-M - Zemní práce při extr.mont.pracích</t>
  </si>
  <si>
    <t>132153421</t>
  </si>
  <si>
    <t>Hloubení rýh pro závlahy rýhovačem pro potrubí do DN 100 v horninách třídy těžitelnosti I a II, skupiny 1 až 4 hloubky do 30 cm, šířky do 15 cm, délky přes 800 m</t>
  </si>
  <si>
    <t>1724818533</t>
  </si>
  <si>
    <t>https://podminky.urs.cz/item/CS_URS_2025_01/132153421</t>
  </si>
  <si>
    <t>"viz. textová a výkresová část, výkres SO-05 05"</t>
  </si>
  <si>
    <t>"hl řád" 108</t>
  </si>
  <si>
    <t>"bajonety" 180</t>
  </si>
  <si>
    <t>"sekce 1" 14+34+28+34</t>
  </si>
  <si>
    <t>"sekce 2" 5+9+37+16+11</t>
  </si>
  <si>
    <t>"sekce 3" 29+8+37+19+25+16</t>
  </si>
  <si>
    <t>"sekce 4" 29+46+15+12+18</t>
  </si>
  <si>
    <t>"sekce 5" 38+20+42+24+14</t>
  </si>
  <si>
    <t>"sekce 6" 12+13+16+36+24+24</t>
  </si>
  <si>
    <t>"sekce 7" 15+43+18+28+11</t>
  </si>
  <si>
    <t>"sekce 8" 14+24+18+6+9+14+4</t>
  </si>
  <si>
    <t>"sekce 9" 18+36+24</t>
  </si>
  <si>
    <t>141721211</t>
  </si>
  <si>
    <t>Řízený zemní protlak délky protlaku do 50 m v hornině třídy těžitelnosti I a II, skupiny 1 až 4 včetně zatažení trub v hloubce do 6 m průměru vrtu do 90 mm</t>
  </si>
  <si>
    <t>-952720928</t>
  </si>
  <si>
    <t>https://podminky.urs.cz/item/CS_URS_2025_01/141721211</t>
  </si>
  <si>
    <t>"viz. textová a výkresová část"</t>
  </si>
  <si>
    <t>219991113</t>
  </si>
  <si>
    <t>Položení chráničky z plastových trubek vnitřní průměr přes 50 do 100 mm</t>
  </si>
  <si>
    <t>453049319</t>
  </si>
  <si>
    <t>https://podminky.urs.cz/item/CS_URS_2025_01/219991113</t>
  </si>
  <si>
    <t>"chránička 75" 6+2*6+2*5+3*6+2*5</t>
  </si>
  <si>
    <t>"chránička 90" 5</t>
  </si>
  <si>
    <t>34571353</t>
  </si>
  <si>
    <t>trubka elektroinstalační ohebná dvouplášťová korugovaná HDPE (chránička) D 61/75mm</t>
  </si>
  <si>
    <t>-528951172</t>
  </si>
  <si>
    <t>56*1,05 'Přepočtené koeficientem množství</t>
  </si>
  <si>
    <t>34571354</t>
  </si>
  <si>
    <t>trubka elektroinstalační ohebná dvouplášťová korugovaná HDPE (chránička) D 75/90mm</t>
  </si>
  <si>
    <t>322341883</t>
  </si>
  <si>
    <t>871172201</t>
  </si>
  <si>
    <t>Potrubí pro závlahy v otevřeném výkopu HDPE 100 SDR17 PN10 PE 32x1,9</t>
  </si>
  <si>
    <t>-60364710</t>
  </si>
  <si>
    <t>https://podminky.urs.cz/item/CS_URS_2025_01/871172201</t>
  </si>
  <si>
    <t>"cena včetně potřebných svěrných tvarovek"</t>
  </si>
  <si>
    <t>"sekce 1" 14+28</t>
  </si>
  <si>
    <t>"sekce 2" 5+11</t>
  </si>
  <si>
    <t>"sekce 3" 29+8+19+16</t>
  </si>
  <si>
    <t>"sekce 4" 29+15+12</t>
  </si>
  <si>
    <t>"sekce 5" 38+20+14</t>
  </si>
  <si>
    <t>"sekce 6" 12+13+24+24</t>
  </si>
  <si>
    <t>"sekce 7" 15+18+28</t>
  </si>
  <si>
    <t>"sekce 8" 14+6+9</t>
  </si>
  <si>
    <t>"sekce 9" 18</t>
  </si>
  <si>
    <t>871182201</t>
  </si>
  <si>
    <t>Potrubí pro závlahy v otevřeném výkopu HDPE 100 SDR17 PN10 PE 40x2,4</t>
  </si>
  <si>
    <t>-1022949471</t>
  </si>
  <si>
    <t>https://podminky.urs.cz/item/CS_URS_2025_01/871182201</t>
  </si>
  <si>
    <t>"sekce 1" 34</t>
  </si>
  <si>
    <t>"sekce 2" 9+16</t>
  </si>
  <si>
    <t>"sekce 3" 25</t>
  </si>
  <si>
    <t>"sekce 4" 46</t>
  </si>
  <si>
    <t>"sekce 5" 42</t>
  </si>
  <si>
    <t>"sekce 6" 36</t>
  </si>
  <si>
    <t>"sekce 7" 43</t>
  </si>
  <si>
    <t>"sekce 8" 24+14</t>
  </si>
  <si>
    <t>"sekce 9" 36</t>
  </si>
  <si>
    <t>871212201</t>
  </si>
  <si>
    <t>Potrubí pro závlahy v otevřeném výkopu HDPE 100 SDR17 PN10 PE 50x3</t>
  </si>
  <si>
    <t>814209483</t>
  </si>
  <si>
    <t>https://podminky.urs.cz/item/CS_URS_2025_01/871212201</t>
  </si>
  <si>
    <t>"sekce 2" 37</t>
  </si>
  <si>
    <t>"sekce 3" 37</t>
  </si>
  <si>
    <t>"sekce 4" 18</t>
  </si>
  <si>
    <t>"sekce 5" 24</t>
  </si>
  <si>
    <t>"sekce 6" 16</t>
  </si>
  <si>
    <t>"sekce 7" 11</t>
  </si>
  <si>
    <t>"sekce 8" 18+4</t>
  </si>
  <si>
    <t>"sekce 9" 24</t>
  </si>
  <si>
    <t>871222201</t>
  </si>
  <si>
    <t>Potrubí pro závlahy v otevřeném výkopu HDPE 100 SDR17 PN10 PE 63x3,8</t>
  </si>
  <si>
    <t>-1641986638</t>
  </si>
  <si>
    <t>https://podminky.urs.cz/item/CS_URS_2025_01/871222201</t>
  </si>
  <si>
    <t>879311101</t>
  </si>
  <si>
    <t>Montáž a nastavení postřikovače včetně napojení na rozvodné potrubí rozprašovacího napojení 1/2"</t>
  </si>
  <si>
    <t>-2033510094</t>
  </si>
  <si>
    <t>https://podminky.urs.cz/item/CS_URS_2025_01/879311101</t>
  </si>
  <si>
    <t>8793111011</t>
  </si>
  <si>
    <t>Dodávka postřikovače 1/2", zpětný ventil, výsuv 4"</t>
  </si>
  <si>
    <t>-1788567289</t>
  </si>
  <si>
    <t>"sekce 1" 3</t>
  </si>
  <si>
    <t xml:space="preserve">"sekce 2" </t>
  </si>
  <si>
    <t xml:space="preserve">"sekce 3" </t>
  </si>
  <si>
    <t>"sekce 4" 5</t>
  </si>
  <si>
    <t xml:space="preserve">"sekce 5" </t>
  </si>
  <si>
    <t xml:space="preserve">"sekce 6" </t>
  </si>
  <si>
    <t>"sekce 7" 13</t>
  </si>
  <si>
    <t xml:space="preserve">"sekce 8" </t>
  </si>
  <si>
    <t xml:space="preserve">"sekce 9" </t>
  </si>
  <si>
    <t>"viz. textová a výkresová část, výkres SO-05 08 úprava stávajícího systému"</t>
  </si>
  <si>
    <t>8793111012</t>
  </si>
  <si>
    <t>Demontáž stávajícího postřikovače 1/2"</t>
  </si>
  <si>
    <t>670122224</t>
  </si>
  <si>
    <t>879311102</t>
  </si>
  <si>
    <t>Montáž a nastavení postřikovače včetně napojení na rozvodné potrubí rozprašovacího trysky pro rozprašovací postřikovač</t>
  </si>
  <si>
    <t>991833856</t>
  </si>
  <si>
    <t>https://podminky.urs.cz/item/CS_URS_2025_01/879311102</t>
  </si>
  <si>
    <t>"sekce 8"</t>
  </si>
  <si>
    <t>"sekce 9"</t>
  </si>
  <si>
    <t>8793111021</t>
  </si>
  <si>
    <t>Dodávka trysky k postřikovači - rotační paprsková tryska</t>
  </si>
  <si>
    <t>-1013398676</t>
  </si>
  <si>
    <t>879311201</t>
  </si>
  <si>
    <t>Montáž a nastavení postřikovače včetně napojení na rozvodné potrubí rotorového napojení 3/4"</t>
  </si>
  <si>
    <t>1684001457</t>
  </si>
  <si>
    <t>https://podminky.urs.cz/item/CS_URS_2025_01/879311201</t>
  </si>
  <si>
    <t>"sekce 1" 9</t>
  </si>
  <si>
    <t>"sekce 2" 4</t>
  </si>
  <si>
    <t>"sekce 3" 10</t>
  </si>
  <si>
    <t>"sekce 4" 6</t>
  </si>
  <si>
    <t>"sekce 5" 11</t>
  </si>
  <si>
    <t>"sekce 6" 10</t>
  </si>
  <si>
    <t>"sekce 7" 3</t>
  </si>
  <si>
    <t>"sekce 8" 9</t>
  </si>
  <si>
    <t>"sekce 9" 6</t>
  </si>
  <si>
    <t>128</t>
  </si>
  <si>
    <t>8793112011</t>
  </si>
  <si>
    <t>Dodávka postřikovače 3/4", zpětný ventil, výsuv 4", nerezový výsuvník</t>
  </si>
  <si>
    <t>1774877968</t>
  </si>
  <si>
    <t>8793112012</t>
  </si>
  <si>
    <t>Dodávka postřikovače 3/4", zpětný ventil, výsuv 12"</t>
  </si>
  <si>
    <t>123444028</t>
  </si>
  <si>
    <t>8793112013</t>
  </si>
  <si>
    <t>Demontáž stávajícího postřikovače 3/4"</t>
  </si>
  <si>
    <t>1861181841</t>
  </si>
  <si>
    <t>893812202</t>
  </si>
  <si>
    <t>Ventilová šachta pro připojení zahradní hadice pro ruční zavlažování s rychlopřípojným ventilem kovovým 1"</t>
  </si>
  <si>
    <t>1886850227</t>
  </si>
  <si>
    <t>https://podminky.urs.cz/item/CS_URS_2025_01/893812202</t>
  </si>
  <si>
    <t>28661616</t>
  </si>
  <si>
    <t>klíč k mosaznému rychlopřípojnému ventilu 1"</t>
  </si>
  <si>
    <t>-1923748726</t>
  </si>
  <si>
    <t>893812225</t>
  </si>
  <si>
    <t>Ventilová šachta zátěžová obdélníková, výšky 30 cm rozměru do 50x38 cm</t>
  </si>
  <si>
    <t>-843099878</t>
  </si>
  <si>
    <t>https://podminky.urs.cz/item/CS_URS_2025_01/893812225</t>
  </si>
  <si>
    <t>"standard" 2</t>
  </si>
  <si>
    <t>893812226</t>
  </si>
  <si>
    <t>Ventilová šachta zátěžová obdélníková, výšky 30 cm rozměru do 64x50 cm</t>
  </si>
  <si>
    <t>1794640080</t>
  </si>
  <si>
    <t>https://podminky.urs.cz/item/CS_URS_2025_01/893812226</t>
  </si>
  <si>
    <t>"jumbo" 1</t>
  </si>
  <si>
    <t>8999211111</t>
  </si>
  <si>
    <t>Montáž ovládacích kabelů do rýhy s potrubím</t>
  </si>
  <si>
    <t>961486982</t>
  </si>
  <si>
    <t>34111110</t>
  </si>
  <si>
    <t>kabel instalační jádro Cu plné izolace PVC plášť PVC 450/750V (CYKY) 7x1,5mm2</t>
  </si>
  <si>
    <t>-995187025</t>
  </si>
  <si>
    <t>82+38</t>
  </si>
  <si>
    <t>8999211112</t>
  </si>
  <si>
    <t>Zapojení elektroventilů na ovládací kabely (vodotěsné konektory)</t>
  </si>
  <si>
    <t>474377026</t>
  </si>
  <si>
    <t>9*2+2</t>
  </si>
  <si>
    <t>"viz. textová a výkresová část, výkres SO-05 05 a SO-05 06 úprava stávajícího systému"</t>
  </si>
  <si>
    <t>46*2+17*2</t>
  </si>
  <si>
    <t>8999211113</t>
  </si>
  <si>
    <t>Ochrana kabelové větve proti přepětí (D+M modulu)</t>
  </si>
  <si>
    <t>515290832</t>
  </si>
  <si>
    <t>8999211114</t>
  </si>
  <si>
    <t>Propojení nového systému na stávající</t>
  </si>
  <si>
    <t>1007444813</t>
  </si>
  <si>
    <t>"úprava a propojení hlavního řádu v nejbližší stávající šachtě" 1</t>
  </si>
  <si>
    <t>"úprava a propojení na rozvod pro bajonety" 1</t>
  </si>
  <si>
    <t>"úprava a propojení ovládacích kabelů v nejbližší šachtě" 1</t>
  </si>
  <si>
    <t>8999211115</t>
  </si>
  <si>
    <t>D+M modulu pro stávající čidla (sen 2-vodičový modul)</t>
  </si>
  <si>
    <t>-26555611</t>
  </si>
  <si>
    <t>89992111201</t>
  </si>
  <si>
    <t>Demontáž stávajících elektroventilů ve stávajících šachtách</t>
  </si>
  <si>
    <t>-1810337136</t>
  </si>
  <si>
    <t>2+2+2+3+2+1+2+2+2+2+3+2+3+3+3+2+2+3+2+3</t>
  </si>
  <si>
    <t>899921112</t>
  </si>
  <si>
    <t>Montáž elektromagnetického ventilu G 1" sestava dvou ventilů</t>
  </si>
  <si>
    <t>-1058843367</t>
  </si>
  <si>
    <t>https://podminky.urs.cz/item/CS_URS_2025_01/899921112</t>
  </si>
  <si>
    <t>899921113</t>
  </si>
  <si>
    <t>Montáž elektromagnetického ventilu G 1" sestava tří ventilů</t>
  </si>
  <si>
    <t>-1712271109</t>
  </si>
  <si>
    <t>https://podminky.urs.cz/item/CS_URS_2025_01/899921113</t>
  </si>
  <si>
    <t>899921114</t>
  </si>
  <si>
    <t>Montáž elektromagnetického ventilu G 1" sestava čtyř ventilů</t>
  </si>
  <si>
    <t>-1837479127</t>
  </si>
  <si>
    <t>https://podminky.urs.cz/item/CS_URS_2025_01/899921114</t>
  </si>
  <si>
    <t>8999211100</t>
  </si>
  <si>
    <t>Dodávka elektroventilu 1" pro komerční plochy s integrovaným ovládacím modulem</t>
  </si>
  <si>
    <t>2043910490</t>
  </si>
  <si>
    <t>2+3+4</t>
  </si>
  <si>
    <t>8999225131</t>
  </si>
  <si>
    <t>Montáž a nastavení řídicí jednotky závlahového systému napájené ze sítě v exteriéru do 60 sekcí, 2-vodičová koncepce s integrovanými moduly dekodéru cívky</t>
  </si>
  <si>
    <t>-2118981409</t>
  </si>
  <si>
    <t>4056110211</t>
  </si>
  <si>
    <t>jednotka řídící pro 60 sekcí, pro vnější prostředí, ovládací napětí AC-24 V, součástí je transformátor 220V,  2-vodičová koncepce s integrovanými moduly, integrované moduly kombinují dekodér a cívku</t>
  </si>
  <si>
    <t>223365521</t>
  </si>
  <si>
    <t>899922513101</t>
  </si>
  <si>
    <t>Demnotáž stávajícího ovládání</t>
  </si>
  <si>
    <t>1497099963</t>
  </si>
  <si>
    <t>899924121</t>
  </si>
  <si>
    <t>Tlaková zkouška závlahového potrubí z LDPE nebo HDPE od DN 32 do DN 63</t>
  </si>
  <si>
    <t>-531699478</t>
  </si>
  <si>
    <t>https://podminky.urs.cz/item/CS_URS_2025_01/899924121</t>
  </si>
  <si>
    <t>1275</t>
  </si>
  <si>
    <t>899924202</t>
  </si>
  <si>
    <t>Zprovoznění a odzkoušení závlahy přes 500 m2 zavlažované plochy</t>
  </si>
  <si>
    <t>559664946</t>
  </si>
  <si>
    <t>https://podminky.urs.cz/item/CS_URS_2025_01/899924202</t>
  </si>
  <si>
    <t>1848974609</t>
  </si>
  <si>
    <t>Práce a dodávky M</t>
  </si>
  <si>
    <t>46-M</t>
  </si>
  <si>
    <t>Zemní práce při extr.mont.pracích</t>
  </si>
  <si>
    <t>460632113</t>
  </si>
  <si>
    <t>Zemní protlaky zemní práce nutné k provedení protlaku výkop včetně zásypu ručně startovací jáma v hornině třídy těžitelnosti I skupiny 3</t>
  </si>
  <si>
    <t>991240691</t>
  </si>
  <si>
    <t>https://podminky.urs.cz/item/CS_URS_2025_01/460632113</t>
  </si>
  <si>
    <t>SO-05-03 - Závlahový systém - dešťová voda</t>
  </si>
  <si>
    <t xml:space="preserve">    3 - Svislé a kompletní konstrukce</t>
  </si>
  <si>
    <t xml:space="preserve">    721 - Zdravotechnika - vnitřní kanalizace</t>
  </si>
  <si>
    <t xml:space="preserve">    21-M - Elektromontáže</t>
  </si>
  <si>
    <t>132153401</t>
  </si>
  <si>
    <t>Hloubení rýh pro závlahy rýhovačem pro potrubí do DN 100 v horninách třídy těžitelnosti I a II, skupiny 1 až 4 hloubky do 30 cm, šířky do 15 cm, délky do 400 m</t>
  </si>
  <si>
    <t>-295005251</t>
  </si>
  <si>
    <t>https://podminky.urs.cz/item/CS_URS_2025_01/132153401</t>
  </si>
  <si>
    <t>"viz. textová a výkresová část, výkres SO-05 07"</t>
  </si>
  <si>
    <t>132251102</t>
  </si>
  <si>
    <t>Hloubení nezapažených rýh šířky do 800 mm strojně s urovnáním dna do předepsaného profilu a spádu v hornině třídy těžitelnosti I skupiny 3 přes 20 do 50 m3</t>
  </si>
  <si>
    <t>1939188992</t>
  </si>
  <si>
    <t>https://podminky.urs.cz/item/CS_URS_2025_01/132251102</t>
  </si>
  <si>
    <t>(10+58+22+46+14+26+35+10+10)*0,6*0,6</t>
  </si>
  <si>
    <t>133251102</t>
  </si>
  <si>
    <t>Hloubení nezapažených šachet strojně v hornině třídy těžitelnosti I skupiny 3 přes 20 do 50 m3</t>
  </si>
  <si>
    <t>-2074811772</t>
  </si>
  <si>
    <t>https://podminky.urs.cz/item/CS_URS_2025_01/133251102</t>
  </si>
  <si>
    <t>5*3*1,5</t>
  </si>
  <si>
    <t>16,5*3*2</t>
  </si>
  <si>
    <t>1163108137</t>
  </si>
  <si>
    <t>83,16+121,5-79,74</t>
  </si>
  <si>
    <t>-2050904514</t>
  </si>
  <si>
    <t>124,92</t>
  </si>
  <si>
    <t>1118839477</t>
  </si>
  <si>
    <t>124,92*1,8</t>
  </si>
  <si>
    <t>1157948172</t>
  </si>
  <si>
    <t>(16,5+16,5+3+3)*0,3*1,3+16,5*3*0,7</t>
  </si>
  <si>
    <t>15*3*0,5</t>
  </si>
  <si>
    <t>(6+6+11+9+9)*0,6*0,3</t>
  </si>
  <si>
    <t>1140290459</t>
  </si>
  <si>
    <t>"vsakovací objekt z kameniva"15</t>
  </si>
  <si>
    <t>1397674122</t>
  </si>
  <si>
    <t>15*2 'Přepočtené koeficientem množství</t>
  </si>
  <si>
    <t>1421662889</t>
  </si>
  <si>
    <t>"zásyp kanalizačního potrubí pískem" 231*0,6*0,3</t>
  </si>
  <si>
    <t>-2120021091</t>
  </si>
  <si>
    <t>41,58*2 'Přepočtené koeficientem množství</t>
  </si>
  <si>
    <t>219991112</t>
  </si>
  <si>
    <t>Položení chráničky z plastových trubek vnitřní průměr přes 35 do 50 mm</t>
  </si>
  <si>
    <t>1645103705</t>
  </si>
  <si>
    <t>https://podminky.urs.cz/item/CS_URS_2025_01/219991112</t>
  </si>
  <si>
    <t>34571351</t>
  </si>
  <si>
    <t>trubka elektroinstalační ohebná dvouplášťová korugovaná HDPE (chránička) D 40/50mm</t>
  </si>
  <si>
    <t>905598112</t>
  </si>
  <si>
    <t>65*1,05 'Přepočtené koeficientem množství</t>
  </si>
  <si>
    <t>Svislé a kompletní konstrukce</t>
  </si>
  <si>
    <t>3824111151</t>
  </si>
  <si>
    <t>Zemní nádrž z polyetylenu PE na dešťovou a splaškovou vodu speciální nízká samonosná pro běžné zatížení, objemu 30 000 l, včetně 2x prodloužení komína, poklop kanalizační litinový s obetonováním, vnitřní průtoční filtr</t>
  </si>
  <si>
    <t>680089631</t>
  </si>
  <si>
    <t>2011271377</t>
  </si>
  <si>
    <t>231*0,6*0,1</t>
  </si>
  <si>
    <t>964286424</t>
  </si>
  <si>
    <t>65+42</t>
  </si>
  <si>
    <t>871310310</t>
  </si>
  <si>
    <t>Montáž kanalizačního potrubí z polypropylenu PP hladkého plnostěnného SN 10 DN 150</t>
  </si>
  <si>
    <t>-744287989</t>
  </si>
  <si>
    <t>https://podminky.urs.cz/item/CS_URS_2025_01/871310310</t>
  </si>
  <si>
    <t>10+58+22+46+14+26+35+10+10</t>
  </si>
  <si>
    <t>28614325</t>
  </si>
  <si>
    <t>trubka kanalizační PP plnostěnná jednovrstvá DN 160x3000mm SN10</t>
  </si>
  <si>
    <t>-1487494078</t>
  </si>
  <si>
    <t>231*1,015 'Přepočtené koeficientem množství</t>
  </si>
  <si>
    <t>877310310</t>
  </si>
  <si>
    <t>Montáž tvarovek na kanalizačním plastovém potrubí z PP nebo PVC-U hladkého plnostěnného kolen, víček nebo hrdlových uzávěrů DN 150</t>
  </si>
  <si>
    <t>1379654905</t>
  </si>
  <si>
    <t>https://podminky.urs.cz/item/CS_URS_2025_01/877310310</t>
  </si>
  <si>
    <t>"koleno" 10+3+14+10</t>
  </si>
  <si>
    <t>"víčko" 7</t>
  </si>
  <si>
    <t>28654612</t>
  </si>
  <si>
    <t>koleno kanalizační PP DN 160x45°</t>
  </si>
  <si>
    <t>-1662678893</t>
  </si>
  <si>
    <t>28615693</t>
  </si>
  <si>
    <t>zátka hrdlová odpadní HTM DN 160</t>
  </si>
  <si>
    <t>-184759542</t>
  </si>
  <si>
    <t>877310320</t>
  </si>
  <si>
    <t>Montáž tvarovek na kanalizačním plastovém potrubí z PP nebo PVC-U hladkého plnostěnného odboček DN 150</t>
  </si>
  <si>
    <t>-1964830005</t>
  </si>
  <si>
    <t>https://podminky.urs.cz/item/CS_URS_2025_01/877310320</t>
  </si>
  <si>
    <t>4+2</t>
  </si>
  <si>
    <t>28654440</t>
  </si>
  <si>
    <t>odbočka kanalizační PP 45° DN 160/160</t>
  </si>
  <si>
    <t>1528482823</t>
  </si>
  <si>
    <t>142396768</t>
  </si>
  <si>
    <t>894812111</t>
  </si>
  <si>
    <t>Revizní a čistící šachta z polypropylenu PP pro hladké trouby DN 315 šachtové dno (DN šachty / DN trubního vedení) DN 315/150 přímý tok</t>
  </si>
  <si>
    <t>1707303747</t>
  </si>
  <si>
    <t>https://podminky.urs.cz/item/CS_URS_2025_01/894812111</t>
  </si>
  <si>
    <t>894812112</t>
  </si>
  <si>
    <t>Revizní a čistící šachta z polypropylenu PP pro hladké trouby DN 315 šachtové dno (DN šachty / DN trubního vedení) DN 315/150 pravý nebo levý přítok</t>
  </si>
  <si>
    <t>-628726503</t>
  </si>
  <si>
    <t>https://podminky.urs.cz/item/CS_URS_2025_01/894812112</t>
  </si>
  <si>
    <t>2+1</t>
  </si>
  <si>
    <t>894812113</t>
  </si>
  <si>
    <t>Revizní a čistící šachta z polypropylenu PP pro hladké trouby DN 315 šachtové dno (DN šachty / DN trubního vedení) DN 315/150 pravý a levý přítok</t>
  </si>
  <si>
    <t>-732988021</t>
  </si>
  <si>
    <t>https://podminky.urs.cz/item/CS_URS_2025_01/894812113</t>
  </si>
  <si>
    <t>894812141</t>
  </si>
  <si>
    <t>Revizní a čistící šachta z polypropylenu PP pro hladké trouby DN 315 roura šachtová korugovaná teleskopická (včetně těsnění) 375 mm</t>
  </si>
  <si>
    <t>207823421</t>
  </si>
  <si>
    <t>https://podminky.urs.cz/item/CS_URS_2025_01/894812141</t>
  </si>
  <si>
    <t>894812142</t>
  </si>
  <si>
    <t>Revizní a čistící šachta z polypropylenu PP pro hladké trouby DN 315 roura šachtová korugovaná teleskopická (včetně těsnění) 750 mm</t>
  </si>
  <si>
    <t>320085808</t>
  </si>
  <si>
    <t>https://podminky.urs.cz/item/CS_URS_2025_01/894812142</t>
  </si>
  <si>
    <t>894812149</t>
  </si>
  <si>
    <t>Revizní a čistící šachta z polypropylenu PP pro hladké trouby DN 315 roura šachtová korugovaná Příplatek k cenám 2131 - 2142 za uříznutí šachtové roury</t>
  </si>
  <si>
    <t>941492698</t>
  </si>
  <si>
    <t>https://podminky.urs.cz/item/CS_URS_2025_01/894812149</t>
  </si>
  <si>
    <t>28661784</t>
  </si>
  <si>
    <t>revizní šachty D 400-kalový koš pro D 315</t>
  </si>
  <si>
    <t>-839034367</t>
  </si>
  <si>
    <t>894812171</t>
  </si>
  <si>
    <t>Revizní a čistící šachta z polypropylenu PP pro hladké trouby DN 315 mříž (pro třídu zatížení) dešťová litinová do teleskopu (D400)</t>
  </si>
  <si>
    <t>-2082431797</t>
  </si>
  <si>
    <t>https://podminky.urs.cz/item/CS_URS_2025_01/894812171</t>
  </si>
  <si>
    <t>899922111</t>
  </si>
  <si>
    <t>Čerpadlo pro čerpání závlahové vody ze studny nebo jímky automatické dopravní výška H (m) a maximální průtok Q (l/min) 36 m / 95 l/min</t>
  </si>
  <si>
    <t>-1212274054</t>
  </si>
  <si>
    <t>https://podminky.urs.cz/item/CS_URS_2025_01/899922111</t>
  </si>
  <si>
    <t>1576449044</t>
  </si>
  <si>
    <t>(5+5+3+3)*1+5*3</t>
  </si>
  <si>
    <t>-1408234923</t>
  </si>
  <si>
    <t>721</t>
  </si>
  <si>
    <t>Zdravotechnika - vnitřní kanalizace</t>
  </si>
  <si>
    <t>721241103</t>
  </si>
  <si>
    <t>Lapače střešních splavenin litinové DN 150</t>
  </si>
  <si>
    <t>-1076300925</t>
  </si>
  <si>
    <t>https://podminky.urs.cz/item/CS_URS_2025_01/721241103</t>
  </si>
  <si>
    <t>721242805</t>
  </si>
  <si>
    <t>Demontáž lapačů střešních splavenin DN 150</t>
  </si>
  <si>
    <t>274073871</t>
  </si>
  <si>
    <t>https://podminky.urs.cz/item/CS_URS_2025_01/721242805</t>
  </si>
  <si>
    <t>998721101</t>
  </si>
  <si>
    <t>Přesun hmot pro vnitřní kanalizaci stanovený z hmotnosti přesunovaného materiálu vodorovná dopravní vzdálenost do 50 m základní v objektech výšky do 6 m</t>
  </si>
  <si>
    <t>-1655334023</t>
  </si>
  <si>
    <t>https://podminky.urs.cz/item/CS_URS_2025_01/998721101</t>
  </si>
  <si>
    <t>741122122</t>
  </si>
  <si>
    <t>Montáž kabelů měděných bez ukončení uložených v trubkách zatažených plných kulatých nebo bezhalogenových (např. CYKY) počtu a průřezu žil 3x1,5 až 6 mm2</t>
  </si>
  <si>
    <t>2103385966</t>
  </si>
  <si>
    <t>https://podminky.urs.cz/item/CS_URS_2025_01/741122122</t>
  </si>
  <si>
    <t>65+10</t>
  </si>
  <si>
    <t>-328484757</t>
  </si>
  <si>
    <t>75*1,15 'Přepočtené koeficientem množství</t>
  </si>
  <si>
    <t>7411221221</t>
  </si>
  <si>
    <t>Zapojení do stávajícího rozvaděče včetně jištění, ochrany...včetně řešení prostupu konstrukcemi do volné půdy</t>
  </si>
  <si>
    <t>-1218168447</t>
  </si>
  <si>
    <t>7411221222</t>
  </si>
  <si>
    <t>Zapojení čerpadla v jímce IP68</t>
  </si>
  <si>
    <t>-736548807</t>
  </si>
  <si>
    <t>998741101</t>
  </si>
  <si>
    <t>Přesun hmot pro silnoproud stanovený z hmotnosti přesunovaného materiálu vodorovná dopravní vzdálenost do 50 m základní v objektech výšky do 6 m</t>
  </si>
  <si>
    <t>-330587815</t>
  </si>
  <si>
    <t>https://podminky.urs.cz/item/CS_URS_2025_01/998741101</t>
  </si>
  <si>
    <t>21-M</t>
  </si>
  <si>
    <t>Elektromontáže</t>
  </si>
  <si>
    <t>210220020</t>
  </si>
  <si>
    <t>Montáž uzemňovacího vedení s upevněním, propojením a připojením pomocí svorek v zemi s izolací spojů vodičů FeZn páskou průřezu do 120 mm2 v městské zástavbě</t>
  </si>
  <si>
    <t>1602118237</t>
  </si>
  <si>
    <t>https://podminky.urs.cz/item/CS_URS_2025_01/210220020</t>
  </si>
  <si>
    <t>35442062</t>
  </si>
  <si>
    <t>pás zemnící 30x4mm FeZn</t>
  </si>
  <si>
    <t>-2050554557</t>
  </si>
  <si>
    <t>460161152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</si>
  <si>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</si>
  <si>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2122690266</t>
  </si>
  <si>
    <t>https://podminky.urs.cz/item/CS_URS_2025_01/460161152</t>
  </si>
  <si>
    <t>460431162</t>
  </si>
  <si>
    <t>Zásyp kabelových rýh ručně s přemístění sypaniny ze vzdálenosti do 10 m, s uložením výkopku ve vrstvách včetně zhutnění a úpravy povrchu šířky 35 cm hloubky 60 cm z horniny třídy těžitelnosti I skupiny 3</t>
  </si>
  <si>
    <t>-1536926207</t>
  </si>
  <si>
    <t>https://podminky.urs.cz/item/CS_URS_2025_01/460431162</t>
  </si>
  <si>
    <t>460661511</t>
  </si>
  <si>
    <t>Kabelové lože z písku včetně podsypu, zhutnění a urovnání povrchu pro kabely nn zakryté plastovou fólií, šířky do 25 cm</t>
  </si>
  <si>
    <t>-2025402423</t>
  </si>
  <si>
    <t>https://podminky.urs.cz/item/CS_URS_2025_01/460661511</t>
  </si>
  <si>
    <t>SO-06 - Venkovní nábytek a vybavenost</t>
  </si>
  <si>
    <t>OST - Ostatní</t>
  </si>
  <si>
    <t>-571104523</t>
  </si>
  <si>
    <t>"odpadkový koš" 67*0,5*0,5*0,4</t>
  </si>
  <si>
    <t>1924159254</t>
  </si>
  <si>
    <t>"odpadkový koš" 67*0,35*0,35*0,4</t>
  </si>
  <si>
    <t>-273221692</t>
  </si>
  <si>
    <t>"odpadkový koš" 67*0,35*0,35*4</t>
  </si>
  <si>
    <t>1267122681</t>
  </si>
  <si>
    <t>936104211</t>
  </si>
  <si>
    <t>Montáž odpadkového koše do betonové patky</t>
  </si>
  <si>
    <t>1416872385</t>
  </si>
  <si>
    <t>https://podminky.urs.cz/item/CS_URS_2024_01/936104211</t>
  </si>
  <si>
    <t>67+44</t>
  </si>
  <si>
    <t>9361042111</t>
  </si>
  <si>
    <t>Dodávka odpadkového koše dle specifikace</t>
  </si>
  <si>
    <t>1261777631</t>
  </si>
  <si>
    <t>9361241131</t>
  </si>
  <si>
    <t>Montáž lavičky parkové stabilní volně v terénu</t>
  </si>
  <si>
    <t>962982674</t>
  </si>
  <si>
    <t>18+2</t>
  </si>
  <si>
    <t>93612411311</t>
  </si>
  <si>
    <t>Dodávka lavičky s opěradlem "ONE"</t>
  </si>
  <si>
    <t>1187746305</t>
  </si>
  <si>
    <t>"viz. technická a výkresová část - stejného typu jako stávající lavičky v parku"</t>
  </si>
  <si>
    <t>93612411312</t>
  </si>
  <si>
    <t>Dodávka lavičky bez opěradla "TWO"</t>
  </si>
  <si>
    <t>581715083</t>
  </si>
  <si>
    <t>-228990270</t>
  </si>
  <si>
    <t>Odstranění povrchové úpravy terazzo ze stávajících lavic - svislé části</t>
  </si>
  <si>
    <t>-512304327</t>
  </si>
  <si>
    <t>2,4*0,6*2*7</t>
  </si>
  <si>
    <t>0,6*0,55*2*2*7</t>
  </si>
  <si>
    <t>0,1*(2,4*2+0,6*2)*7</t>
  </si>
  <si>
    <t>0,1*5,5*4*7</t>
  </si>
  <si>
    <t>-1468758579</t>
  </si>
  <si>
    <t>-1077418402</t>
  </si>
  <si>
    <t>93935721</t>
  </si>
  <si>
    <t>2,4*0,6*2*8</t>
  </si>
  <si>
    <t>0,6*0,55*2*2*8</t>
  </si>
  <si>
    <t>0,1*(2,4*2+0,6*2)*8</t>
  </si>
  <si>
    <t>0,1*5,5*4*8</t>
  </si>
  <si>
    <t xml:space="preserve">Povrchová úprava lavic natahovaným barevným (velmi světlý pískový odstín) terazzem tloušťky do 20 mm včetně broušení </t>
  </si>
  <si>
    <t>1050411174</t>
  </si>
  <si>
    <t>-659374988</t>
  </si>
  <si>
    <t>OST</t>
  </si>
  <si>
    <t>Ostatní</t>
  </si>
  <si>
    <t>766432841.R</t>
  </si>
  <si>
    <t>Demontáž dřevěného obložení schodiště betonového</t>
  </si>
  <si>
    <t>512</t>
  </si>
  <si>
    <t>-252366288</t>
  </si>
  <si>
    <t>936124112</t>
  </si>
  <si>
    <t>Montáž lavičky parkové stabilní se zabetonováním noh</t>
  </si>
  <si>
    <t>-475026653</t>
  </si>
  <si>
    <t>https://podminky.urs.cz/item/CS_URS_2025_01/936124112</t>
  </si>
  <si>
    <t>963015141.R</t>
  </si>
  <si>
    <t>Demontáž prefabrikovaných krycích desek kanálů, šachet nebo žump hmotnosti do 0,5 t</t>
  </si>
  <si>
    <t>379982381</t>
  </si>
  <si>
    <t>1234962047</t>
  </si>
  <si>
    <t>329268475</t>
  </si>
  <si>
    <t>MOB.1.R</t>
  </si>
  <si>
    <t>Dodávka a montáž prefabrikované části lavice - sedák, vyztužený beton C30/37, deska rozměr 2,4x0,6x0,1 m</t>
  </si>
  <si>
    <t>474133180</t>
  </si>
  <si>
    <t>MOB.2.R</t>
  </si>
  <si>
    <t>Dodávka a montáž prefabrikované části lavice - noha, vyztužený beton C30/37, "T" kus, rozměr 0,60,55x0,1 s rozšířením u základu</t>
  </si>
  <si>
    <t>240760248</t>
  </si>
  <si>
    <t>MOB.3.R</t>
  </si>
  <si>
    <t>Montáž a dodávka sedáku lavice z dubových latí, skryté kotvení latí nerez šrouby, rozměr 2,4x0,6 m, latě 40x100 mm, d. 2,4 m, povrchová úprava transparentní exteriérový lak</t>
  </si>
  <si>
    <t>2072043556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</si>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</sst>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3" borderId="8" xfId="0" applyFill="1" applyBorder="1" applyAlignment="1">
      <alignment vertical="center"/>
    </xf>
    <xf numFmtId="0" fontId="19" fillId="3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23" xfId="0" applyFont="1" applyBorder="1" applyAlignment="1">
      <alignment horizontal="center" vertical="center"/>
    </xf>
    <xf numFmtId="49" fontId="35" fillId="0" borderId="23" xfId="0" applyNumberFormat="1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 wrapText="1"/>
    </xf>
    <xf numFmtId="167" fontId="35" fillId="0" borderId="23" xfId="0" applyNumberFormat="1" applyFont="1" applyBorder="1" applyAlignment="1">
      <alignment vertical="center"/>
    </xf>
    <xf numFmtId="4" fontId="35" fillId="0" borderId="23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5" fillId="0" borderId="1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0" fillId="0" borderId="0" xfId="0"/>
    <xf numFmtId="0" fontId="19" fillId="3" borderId="8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998711101" TargetMode="External"/><Relationship Id="rId1" Type="http://schemas.openxmlformats.org/officeDocument/2006/relationships/hyperlink" Target="https://podminky.urs.cz/item/CS_URS_2025_01/711191201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podminky.urs.cz/item/CS_URS_2025_01/997013601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64751101" TargetMode="External"/><Relationship Id="rId13" Type="http://schemas.openxmlformats.org/officeDocument/2006/relationships/hyperlink" Target="https://podminky.urs.cz/item/CS_URS_2025_01/591411111" TargetMode="External"/><Relationship Id="rId18" Type="http://schemas.openxmlformats.org/officeDocument/2006/relationships/hyperlink" Target="https://podminky.urs.cz/item/CS_URS_2025_01/919726124" TargetMode="External"/><Relationship Id="rId3" Type="http://schemas.openxmlformats.org/officeDocument/2006/relationships/hyperlink" Target="https://podminky.urs.cz/item/CS_URS_2025_01/167151101" TargetMode="External"/><Relationship Id="rId7" Type="http://schemas.openxmlformats.org/officeDocument/2006/relationships/hyperlink" Target="https://podminky.urs.cz/item/CS_URS_2025_01/564730011" TargetMode="External"/><Relationship Id="rId12" Type="http://schemas.openxmlformats.org/officeDocument/2006/relationships/hyperlink" Target="https://podminky.urs.cz/item/CS_URS_2025_01/567120109" TargetMode="External"/><Relationship Id="rId17" Type="http://schemas.openxmlformats.org/officeDocument/2006/relationships/hyperlink" Target="https://podminky.urs.cz/item/CS_URS_2025_01/916371212" TargetMode="External"/><Relationship Id="rId2" Type="http://schemas.openxmlformats.org/officeDocument/2006/relationships/hyperlink" Target="https://podminky.urs.cz/item/CS_URS_2025_01/162751117" TargetMode="External"/><Relationship Id="rId16" Type="http://schemas.openxmlformats.org/officeDocument/2006/relationships/hyperlink" Target="https://podminky.urs.cz/item/CS_URS_2025_01/916111123" TargetMode="External"/><Relationship Id="rId20" Type="http://schemas.openxmlformats.org/officeDocument/2006/relationships/drawing" Target="../drawings/drawing11.xml"/><Relationship Id="rId1" Type="http://schemas.openxmlformats.org/officeDocument/2006/relationships/hyperlink" Target="https://podminky.urs.cz/item/CS_URS_2025_01/131251104" TargetMode="External"/><Relationship Id="rId6" Type="http://schemas.openxmlformats.org/officeDocument/2006/relationships/hyperlink" Target="https://podminky.urs.cz/item/CS_URS_2025_01/564651011" TargetMode="External"/><Relationship Id="rId11" Type="http://schemas.openxmlformats.org/officeDocument/2006/relationships/hyperlink" Target="https://podminky.urs.cz/item/CS_URS_2025_01/564811011" TargetMode="External"/><Relationship Id="rId5" Type="http://schemas.openxmlformats.org/officeDocument/2006/relationships/hyperlink" Target="https://podminky.urs.cz/item/CS_URS_2025_01/171201231" TargetMode="External"/><Relationship Id="rId15" Type="http://schemas.openxmlformats.org/officeDocument/2006/relationships/hyperlink" Target="https://podminky.urs.cz/item/CS_URS_2025_01/597661111" TargetMode="External"/><Relationship Id="rId10" Type="http://schemas.openxmlformats.org/officeDocument/2006/relationships/hyperlink" Target="https://podminky.urs.cz/item/CS_URS_2025_01/564761101" TargetMode="External"/><Relationship Id="rId19" Type="http://schemas.openxmlformats.org/officeDocument/2006/relationships/hyperlink" Target="https://podminky.urs.cz/item/CS_URS_2025_01/998231311" TargetMode="External"/><Relationship Id="rId4" Type="http://schemas.openxmlformats.org/officeDocument/2006/relationships/hyperlink" Target="https://podminky.urs.cz/item/CS_URS_2025_01/171152501" TargetMode="External"/><Relationship Id="rId9" Type="http://schemas.openxmlformats.org/officeDocument/2006/relationships/hyperlink" Target="https://podminky.urs.cz/item/CS_URS_2025_01/564760111" TargetMode="External"/><Relationship Id="rId14" Type="http://schemas.openxmlformats.org/officeDocument/2006/relationships/hyperlink" Target="https://podminky.urs.cz/item/CS_URS_2025_01/59706911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275351121" TargetMode="External"/><Relationship Id="rId18" Type="http://schemas.openxmlformats.org/officeDocument/2006/relationships/hyperlink" Target="https://podminky.urs.cz/item/CS_URS_2025_01/877162001" TargetMode="External"/><Relationship Id="rId26" Type="http://schemas.openxmlformats.org/officeDocument/2006/relationships/hyperlink" Target="https://podminky.urs.cz/item/CS_URS_2025_01/899721111" TargetMode="External"/><Relationship Id="rId3" Type="http://schemas.openxmlformats.org/officeDocument/2006/relationships/hyperlink" Target="https://podminky.urs.cz/item/CS_URS_2025_01/133251101" TargetMode="External"/><Relationship Id="rId21" Type="http://schemas.openxmlformats.org/officeDocument/2006/relationships/hyperlink" Target="https://podminky.urs.cz/item/CS_URS_2025_01/892233122" TargetMode="External"/><Relationship Id="rId7" Type="http://schemas.openxmlformats.org/officeDocument/2006/relationships/hyperlink" Target="https://podminky.urs.cz/item/CS_URS_2025_01/167151101" TargetMode="External"/><Relationship Id="rId12" Type="http://schemas.openxmlformats.org/officeDocument/2006/relationships/hyperlink" Target="https://podminky.urs.cz/item/CS_URS_2024_01/275313511" TargetMode="External"/><Relationship Id="rId17" Type="http://schemas.openxmlformats.org/officeDocument/2006/relationships/hyperlink" Target="https://podminky.urs.cz/item/CS_URS_2025_01/871161211" TargetMode="External"/><Relationship Id="rId25" Type="http://schemas.openxmlformats.org/officeDocument/2006/relationships/hyperlink" Target="https://podminky.urs.cz/item/CS_URS_2025_01/899401111" TargetMode="External"/><Relationship Id="rId33" Type="http://schemas.openxmlformats.org/officeDocument/2006/relationships/drawing" Target="../drawings/drawing12.xml"/><Relationship Id="rId2" Type="http://schemas.openxmlformats.org/officeDocument/2006/relationships/hyperlink" Target="https://podminky.urs.cz/item/CS_URS_2025_01/132254201" TargetMode="External"/><Relationship Id="rId16" Type="http://schemas.openxmlformats.org/officeDocument/2006/relationships/hyperlink" Target="https://podminky.urs.cz/item/CS_URS_2025_01/572360112" TargetMode="External"/><Relationship Id="rId20" Type="http://schemas.openxmlformats.org/officeDocument/2006/relationships/hyperlink" Target="https://podminky.urs.cz/item/CS_URS_2025_01/891269111" TargetMode="External"/><Relationship Id="rId29" Type="http://schemas.openxmlformats.org/officeDocument/2006/relationships/hyperlink" Target="https://podminky.urs.cz/item/CS_URS_2025_01/919735114" TargetMode="External"/><Relationship Id="rId1" Type="http://schemas.openxmlformats.org/officeDocument/2006/relationships/hyperlink" Target="https://podminky.urs.cz/item/CS_URS_2024_01/131212531" TargetMode="External"/><Relationship Id="rId6" Type="http://schemas.openxmlformats.org/officeDocument/2006/relationships/hyperlink" Target="https://podminky.urs.cz/item/CS_URS_2025_01/162751117" TargetMode="External"/><Relationship Id="rId11" Type="http://schemas.openxmlformats.org/officeDocument/2006/relationships/hyperlink" Target="https://podminky.urs.cz/item/CS_URS_2025_01/175151201" TargetMode="External"/><Relationship Id="rId24" Type="http://schemas.openxmlformats.org/officeDocument/2006/relationships/hyperlink" Target="https://podminky.urs.cz/item/CS_URS_2025_01/899104112" TargetMode="External"/><Relationship Id="rId32" Type="http://schemas.openxmlformats.org/officeDocument/2006/relationships/hyperlink" Target="https://podminky.urs.cz/item/CS_URS_2025_01/722270102" TargetMode="External"/><Relationship Id="rId5" Type="http://schemas.openxmlformats.org/officeDocument/2006/relationships/hyperlink" Target="https://podminky.urs.cz/item/CS_URS_2025_01/151811231" TargetMode="External"/><Relationship Id="rId15" Type="http://schemas.openxmlformats.org/officeDocument/2006/relationships/hyperlink" Target="https://podminky.urs.cz/item/CS_URS_2025_01/451573111" TargetMode="External"/><Relationship Id="rId23" Type="http://schemas.openxmlformats.org/officeDocument/2006/relationships/hyperlink" Target="https://podminky.urs.cz/item/CS_URS_2025_01/893811163" TargetMode="External"/><Relationship Id="rId28" Type="http://schemas.openxmlformats.org/officeDocument/2006/relationships/hyperlink" Target="https://podminky.urs.cz/item/CS_URS_2025_01/919726121" TargetMode="External"/><Relationship Id="rId10" Type="http://schemas.openxmlformats.org/officeDocument/2006/relationships/hyperlink" Target="https://podminky.urs.cz/item/CS_URS_2025_01/174151101" TargetMode="External"/><Relationship Id="rId19" Type="http://schemas.openxmlformats.org/officeDocument/2006/relationships/hyperlink" Target="https://podminky.urs.cz/item/CS_URS_2025_01/891171321" TargetMode="External"/><Relationship Id="rId31" Type="http://schemas.openxmlformats.org/officeDocument/2006/relationships/hyperlink" Target="https://podminky.urs.cz/item/CS_URS_2025_01/998231311" TargetMode="External"/><Relationship Id="rId4" Type="http://schemas.openxmlformats.org/officeDocument/2006/relationships/hyperlink" Target="https://podminky.urs.cz/item/CS_URS_2025_01/151811131" TargetMode="External"/><Relationship Id="rId9" Type="http://schemas.openxmlformats.org/officeDocument/2006/relationships/hyperlink" Target="https://podminky.urs.cz/item/CS_URS_2025_01/174151101" TargetMode="External"/><Relationship Id="rId14" Type="http://schemas.openxmlformats.org/officeDocument/2006/relationships/hyperlink" Target="https://podminky.urs.cz/item/CS_URS_2024_01/275351122" TargetMode="External"/><Relationship Id="rId22" Type="http://schemas.openxmlformats.org/officeDocument/2006/relationships/hyperlink" Target="https://podminky.urs.cz/item/CS_URS_2025_01/892241111" TargetMode="External"/><Relationship Id="rId27" Type="http://schemas.openxmlformats.org/officeDocument/2006/relationships/hyperlink" Target="https://podminky.urs.cz/item/CS_URS_2025_01/899722113" TargetMode="External"/><Relationship Id="rId30" Type="http://schemas.openxmlformats.org/officeDocument/2006/relationships/hyperlink" Target="https://podminky.urs.cz/item/CS_URS_2025_01/936001001" TargetMode="External"/><Relationship Id="rId8" Type="http://schemas.openxmlformats.org/officeDocument/2006/relationships/hyperlink" Target="https://podminky.urs.cz/item/CS_URS_2025_01/17120123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879311101" TargetMode="External"/><Relationship Id="rId13" Type="http://schemas.openxmlformats.org/officeDocument/2006/relationships/hyperlink" Target="https://podminky.urs.cz/item/CS_URS_2025_01/893812226" TargetMode="External"/><Relationship Id="rId18" Type="http://schemas.openxmlformats.org/officeDocument/2006/relationships/hyperlink" Target="https://podminky.urs.cz/item/CS_URS_2025_01/899924202" TargetMode="External"/><Relationship Id="rId3" Type="http://schemas.openxmlformats.org/officeDocument/2006/relationships/hyperlink" Target="https://podminky.urs.cz/item/CS_URS_2025_01/219991113" TargetMode="External"/><Relationship Id="rId21" Type="http://schemas.openxmlformats.org/officeDocument/2006/relationships/drawing" Target="../drawings/drawing13.xml"/><Relationship Id="rId7" Type="http://schemas.openxmlformats.org/officeDocument/2006/relationships/hyperlink" Target="https://podminky.urs.cz/item/CS_URS_2025_01/871222201" TargetMode="External"/><Relationship Id="rId12" Type="http://schemas.openxmlformats.org/officeDocument/2006/relationships/hyperlink" Target="https://podminky.urs.cz/item/CS_URS_2025_01/893812225" TargetMode="External"/><Relationship Id="rId17" Type="http://schemas.openxmlformats.org/officeDocument/2006/relationships/hyperlink" Target="https://podminky.urs.cz/item/CS_URS_2025_01/899924121" TargetMode="External"/><Relationship Id="rId2" Type="http://schemas.openxmlformats.org/officeDocument/2006/relationships/hyperlink" Target="https://podminky.urs.cz/item/CS_URS_2025_01/141721211" TargetMode="External"/><Relationship Id="rId16" Type="http://schemas.openxmlformats.org/officeDocument/2006/relationships/hyperlink" Target="https://podminky.urs.cz/item/CS_URS_2025_01/899921114" TargetMode="External"/><Relationship Id="rId20" Type="http://schemas.openxmlformats.org/officeDocument/2006/relationships/hyperlink" Target="https://podminky.urs.cz/item/CS_URS_2025_01/460632113" TargetMode="External"/><Relationship Id="rId1" Type="http://schemas.openxmlformats.org/officeDocument/2006/relationships/hyperlink" Target="https://podminky.urs.cz/item/CS_URS_2025_01/132153421" TargetMode="External"/><Relationship Id="rId6" Type="http://schemas.openxmlformats.org/officeDocument/2006/relationships/hyperlink" Target="https://podminky.urs.cz/item/CS_URS_2025_01/871212201" TargetMode="External"/><Relationship Id="rId11" Type="http://schemas.openxmlformats.org/officeDocument/2006/relationships/hyperlink" Target="https://podminky.urs.cz/item/CS_URS_2025_01/893812202" TargetMode="External"/><Relationship Id="rId5" Type="http://schemas.openxmlformats.org/officeDocument/2006/relationships/hyperlink" Target="https://podminky.urs.cz/item/CS_URS_2025_01/871182201" TargetMode="External"/><Relationship Id="rId15" Type="http://schemas.openxmlformats.org/officeDocument/2006/relationships/hyperlink" Target="https://podminky.urs.cz/item/CS_URS_2025_01/899921113" TargetMode="External"/><Relationship Id="rId10" Type="http://schemas.openxmlformats.org/officeDocument/2006/relationships/hyperlink" Target="https://podminky.urs.cz/item/CS_URS_2025_01/879311201" TargetMode="External"/><Relationship Id="rId19" Type="http://schemas.openxmlformats.org/officeDocument/2006/relationships/hyperlink" Target="https://podminky.urs.cz/item/CS_URS_2025_01/998231311" TargetMode="External"/><Relationship Id="rId4" Type="http://schemas.openxmlformats.org/officeDocument/2006/relationships/hyperlink" Target="https://podminky.urs.cz/item/CS_URS_2025_01/871172201" TargetMode="External"/><Relationship Id="rId9" Type="http://schemas.openxmlformats.org/officeDocument/2006/relationships/hyperlink" Target="https://podminky.urs.cz/item/CS_URS_2025_01/879311102" TargetMode="External"/><Relationship Id="rId14" Type="http://schemas.openxmlformats.org/officeDocument/2006/relationships/hyperlink" Target="https://podminky.urs.cz/item/CS_URS_2025_01/899921112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871310310" TargetMode="External"/><Relationship Id="rId18" Type="http://schemas.openxmlformats.org/officeDocument/2006/relationships/hyperlink" Target="https://podminky.urs.cz/item/CS_URS_2025_01/894812112" TargetMode="External"/><Relationship Id="rId26" Type="http://schemas.openxmlformats.org/officeDocument/2006/relationships/hyperlink" Target="https://podminky.urs.cz/item/CS_URS_2025_01/998231311" TargetMode="External"/><Relationship Id="rId3" Type="http://schemas.openxmlformats.org/officeDocument/2006/relationships/hyperlink" Target="https://podminky.urs.cz/item/CS_URS_2025_01/133251102" TargetMode="External"/><Relationship Id="rId21" Type="http://schemas.openxmlformats.org/officeDocument/2006/relationships/hyperlink" Target="https://podminky.urs.cz/item/CS_URS_2025_01/894812142" TargetMode="External"/><Relationship Id="rId34" Type="http://schemas.openxmlformats.org/officeDocument/2006/relationships/hyperlink" Target="https://podminky.urs.cz/item/CS_URS_2025_01/460431162" TargetMode="External"/><Relationship Id="rId7" Type="http://schemas.openxmlformats.org/officeDocument/2006/relationships/hyperlink" Target="https://podminky.urs.cz/item/CS_URS_2025_01/174151101" TargetMode="External"/><Relationship Id="rId12" Type="http://schemas.openxmlformats.org/officeDocument/2006/relationships/hyperlink" Target="https://podminky.urs.cz/item/CS_URS_2025_01/871172201" TargetMode="External"/><Relationship Id="rId17" Type="http://schemas.openxmlformats.org/officeDocument/2006/relationships/hyperlink" Target="https://podminky.urs.cz/item/CS_URS_2025_01/894812111" TargetMode="External"/><Relationship Id="rId25" Type="http://schemas.openxmlformats.org/officeDocument/2006/relationships/hyperlink" Target="https://podminky.urs.cz/item/CS_URS_2025_01/919726121" TargetMode="External"/><Relationship Id="rId33" Type="http://schemas.openxmlformats.org/officeDocument/2006/relationships/hyperlink" Target="https://podminky.urs.cz/item/CS_URS_2025_01/460161152" TargetMode="External"/><Relationship Id="rId2" Type="http://schemas.openxmlformats.org/officeDocument/2006/relationships/hyperlink" Target="https://podminky.urs.cz/item/CS_URS_2025_01/132251102" TargetMode="External"/><Relationship Id="rId16" Type="http://schemas.openxmlformats.org/officeDocument/2006/relationships/hyperlink" Target="https://podminky.urs.cz/item/CS_URS_2025_01/893812202" TargetMode="External"/><Relationship Id="rId20" Type="http://schemas.openxmlformats.org/officeDocument/2006/relationships/hyperlink" Target="https://podminky.urs.cz/item/CS_URS_2025_01/894812141" TargetMode="External"/><Relationship Id="rId29" Type="http://schemas.openxmlformats.org/officeDocument/2006/relationships/hyperlink" Target="https://podminky.urs.cz/item/CS_URS_2025_01/998721101" TargetMode="External"/><Relationship Id="rId1" Type="http://schemas.openxmlformats.org/officeDocument/2006/relationships/hyperlink" Target="https://podminky.urs.cz/item/CS_URS_2025_01/132153401" TargetMode="External"/><Relationship Id="rId6" Type="http://schemas.openxmlformats.org/officeDocument/2006/relationships/hyperlink" Target="https://podminky.urs.cz/item/CS_URS_2025_01/171201231" TargetMode="External"/><Relationship Id="rId11" Type="http://schemas.openxmlformats.org/officeDocument/2006/relationships/hyperlink" Target="https://podminky.urs.cz/item/CS_URS_2025_01/451573111" TargetMode="External"/><Relationship Id="rId24" Type="http://schemas.openxmlformats.org/officeDocument/2006/relationships/hyperlink" Target="https://podminky.urs.cz/item/CS_URS_2025_01/899922111" TargetMode="External"/><Relationship Id="rId32" Type="http://schemas.openxmlformats.org/officeDocument/2006/relationships/hyperlink" Target="https://podminky.urs.cz/item/CS_URS_2025_01/210220020" TargetMode="External"/><Relationship Id="rId5" Type="http://schemas.openxmlformats.org/officeDocument/2006/relationships/hyperlink" Target="https://podminky.urs.cz/item/CS_URS_2025_01/167151101" TargetMode="External"/><Relationship Id="rId15" Type="http://schemas.openxmlformats.org/officeDocument/2006/relationships/hyperlink" Target="https://podminky.urs.cz/item/CS_URS_2025_01/877310320" TargetMode="External"/><Relationship Id="rId23" Type="http://schemas.openxmlformats.org/officeDocument/2006/relationships/hyperlink" Target="https://podminky.urs.cz/item/CS_URS_2025_01/894812171" TargetMode="External"/><Relationship Id="rId28" Type="http://schemas.openxmlformats.org/officeDocument/2006/relationships/hyperlink" Target="https://podminky.urs.cz/item/CS_URS_2025_01/721242805" TargetMode="External"/><Relationship Id="rId36" Type="http://schemas.openxmlformats.org/officeDocument/2006/relationships/drawing" Target="../drawings/drawing14.xml"/><Relationship Id="rId10" Type="http://schemas.openxmlformats.org/officeDocument/2006/relationships/hyperlink" Target="https://podminky.urs.cz/item/CS_URS_2025_01/219991112" TargetMode="External"/><Relationship Id="rId19" Type="http://schemas.openxmlformats.org/officeDocument/2006/relationships/hyperlink" Target="https://podminky.urs.cz/item/CS_URS_2025_01/894812113" TargetMode="External"/><Relationship Id="rId31" Type="http://schemas.openxmlformats.org/officeDocument/2006/relationships/hyperlink" Target="https://podminky.urs.cz/item/CS_URS_2025_01/99874110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75151201" TargetMode="External"/><Relationship Id="rId14" Type="http://schemas.openxmlformats.org/officeDocument/2006/relationships/hyperlink" Target="https://podminky.urs.cz/item/CS_URS_2025_01/877310310" TargetMode="External"/><Relationship Id="rId22" Type="http://schemas.openxmlformats.org/officeDocument/2006/relationships/hyperlink" Target="https://podminky.urs.cz/item/CS_URS_2025_01/894812149" TargetMode="External"/><Relationship Id="rId27" Type="http://schemas.openxmlformats.org/officeDocument/2006/relationships/hyperlink" Target="https://podminky.urs.cz/item/CS_URS_2025_01/721241103" TargetMode="External"/><Relationship Id="rId30" Type="http://schemas.openxmlformats.org/officeDocument/2006/relationships/hyperlink" Target="https://podminky.urs.cz/item/CS_URS_2025_01/741122122" TargetMode="External"/><Relationship Id="rId35" Type="http://schemas.openxmlformats.org/officeDocument/2006/relationships/hyperlink" Target="https://podminky.urs.cz/item/CS_URS_2025_01/460661511" TargetMode="External"/><Relationship Id="rId8" Type="http://schemas.openxmlformats.org/officeDocument/2006/relationships/hyperlink" Target="https://podminky.urs.cz/item/CS_URS_2025_01/174151101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1" TargetMode="External"/><Relationship Id="rId3" Type="http://schemas.openxmlformats.org/officeDocument/2006/relationships/hyperlink" Target="https://podminky.urs.cz/item/CS_URS_2024_01/275351121" TargetMode="External"/><Relationship Id="rId7" Type="http://schemas.openxmlformats.org/officeDocument/2006/relationships/hyperlink" Target="https://podminky.urs.cz/item/CS_URS_2025_01/936124112" TargetMode="External"/><Relationship Id="rId2" Type="http://schemas.openxmlformats.org/officeDocument/2006/relationships/hyperlink" Target="https://podminky.urs.cz/item/CS_URS_2024_01/275313511" TargetMode="External"/><Relationship Id="rId1" Type="http://schemas.openxmlformats.org/officeDocument/2006/relationships/hyperlink" Target="https://podminky.urs.cz/item/CS_URS_2024_01/131212531" TargetMode="External"/><Relationship Id="rId6" Type="http://schemas.openxmlformats.org/officeDocument/2006/relationships/hyperlink" Target="https://podminky.urs.cz/item/CS_URS_2025_01/998231311" TargetMode="External"/><Relationship Id="rId5" Type="http://schemas.openxmlformats.org/officeDocument/2006/relationships/hyperlink" Target="https://podminky.urs.cz/item/CS_URS_2024_01/936104211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https://podminky.urs.cz/item/CS_URS_2024_01/275351122" TargetMode="External"/><Relationship Id="rId9" Type="http://schemas.openxmlformats.org/officeDocument/2006/relationships/hyperlink" Target="https://podminky.urs.cz/item/CS_URS_2025_01/99701360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34303000" TargetMode="External"/><Relationship Id="rId13" Type="http://schemas.openxmlformats.org/officeDocument/2006/relationships/hyperlink" Target="https://podminky.urs.cz/item/CS_URS_2025_01/062002000" TargetMode="External"/><Relationship Id="rId3" Type="http://schemas.openxmlformats.org/officeDocument/2006/relationships/hyperlink" Target="https://podminky.urs.cz/item/CS_URS_2024_01/012303000" TargetMode="External"/><Relationship Id="rId7" Type="http://schemas.openxmlformats.org/officeDocument/2006/relationships/hyperlink" Target="https://podminky.urs.cz/item/CS_URS_2024_01/034103000" TargetMode="External"/><Relationship Id="rId12" Type="http://schemas.openxmlformats.org/officeDocument/2006/relationships/hyperlink" Target="https://podminky.urs.cz/item/CS_URS_2024_01/043002000" TargetMode="External"/><Relationship Id="rId2" Type="http://schemas.openxmlformats.org/officeDocument/2006/relationships/hyperlink" Target="https://podminky.urs.cz/item/CS_URS_2024_01/012203000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podminky.urs.cz/item/CS_URS_2024_01/012103000" TargetMode="External"/><Relationship Id="rId6" Type="http://schemas.openxmlformats.org/officeDocument/2006/relationships/hyperlink" Target="https://podminky.urs.cz/item/CS_URS_2024_01/032002000" TargetMode="External"/><Relationship Id="rId11" Type="http://schemas.openxmlformats.org/officeDocument/2006/relationships/hyperlink" Target="https://podminky.urs.cz/item/CS_URS_2024_01/039002000" TargetMode="External"/><Relationship Id="rId5" Type="http://schemas.openxmlformats.org/officeDocument/2006/relationships/hyperlink" Target="https://podminky.urs.cz/item/CS_URS_2024_01/013294000" TargetMode="External"/><Relationship Id="rId15" Type="http://schemas.openxmlformats.org/officeDocument/2006/relationships/hyperlink" Target="https://podminky.urs.cz/item/CS_URS_2025_01/073002000" TargetMode="External"/><Relationship Id="rId10" Type="http://schemas.openxmlformats.org/officeDocument/2006/relationships/hyperlink" Target="https://podminky.urs.cz/item/CS_URS_2024_01/035002000" TargetMode="External"/><Relationship Id="rId4" Type="http://schemas.openxmlformats.org/officeDocument/2006/relationships/hyperlink" Target="https://podminky.urs.cz/item/CS_URS_2024_01/013254000" TargetMode="External"/><Relationship Id="rId9" Type="http://schemas.openxmlformats.org/officeDocument/2006/relationships/hyperlink" Target="https://podminky.urs.cz/item/CS_URS_2024_01/034503000" TargetMode="External"/><Relationship Id="rId14" Type="http://schemas.openxmlformats.org/officeDocument/2006/relationships/hyperlink" Target="https://podminky.urs.cz/item/CS_URS_2025_01/063603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2151357" TargetMode="External"/><Relationship Id="rId13" Type="http://schemas.openxmlformats.org/officeDocument/2006/relationships/hyperlink" Target="https://podminky.urs.cz/item/CS_URS_2025_01/112155311" TargetMode="External"/><Relationship Id="rId18" Type="http://schemas.openxmlformats.org/officeDocument/2006/relationships/hyperlink" Target="https://podminky.urs.cz/item/CS_URS_2025_01/184102114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112151352" TargetMode="External"/><Relationship Id="rId21" Type="http://schemas.openxmlformats.org/officeDocument/2006/relationships/hyperlink" Target="https://podminky.urs.cz/item/CS_URS_2025_01/184852238" TargetMode="External"/><Relationship Id="rId7" Type="http://schemas.openxmlformats.org/officeDocument/2006/relationships/hyperlink" Target="https://podminky.urs.cz/item/CS_URS_2025_01/112151356" TargetMode="External"/><Relationship Id="rId12" Type="http://schemas.openxmlformats.org/officeDocument/2006/relationships/hyperlink" Target="https://podminky.urs.cz/item/CS_URS_2025_01/112155225" TargetMode="External"/><Relationship Id="rId17" Type="http://schemas.openxmlformats.org/officeDocument/2006/relationships/hyperlink" Target="https://podminky.urs.cz/item/CS_URS_2025_01/183101215" TargetMode="External"/><Relationship Id="rId25" Type="http://schemas.openxmlformats.org/officeDocument/2006/relationships/hyperlink" Target="https://podminky.urs.cz/item/CS_URS_2025_01/998231311" TargetMode="External"/><Relationship Id="rId2" Type="http://schemas.openxmlformats.org/officeDocument/2006/relationships/hyperlink" Target="https://podminky.urs.cz/item/CS_URS_2025_01/112151351" TargetMode="External"/><Relationship Id="rId16" Type="http://schemas.openxmlformats.org/officeDocument/2006/relationships/hyperlink" Target="https://podminky.urs.cz/item/CS_URS_2025_01/174111121" TargetMode="External"/><Relationship Id="rId20" Type="http://schemas.openxmlformats.org/officeDocument/2006/relationships/hyperlink" Target="https://podminky.urs.cz/item/CS_URS_2025_01/184852138" TargetMode="External"/><Relationship Id="rId1" Type="http://schemas.openxmlformats.org/officeDocument/2006/relationships/hyperlink" Target="https://podminky.urs.cz/item/CS_URS_2025_01/111211101" TargetMode="External"/><Relationship Id="rId6" Type="http://schemas.openxmlformats.org/officeDocument/2006/relationships/hyperlink" Target="https://podminky.urs.cz/item/CS_URS_2025_01/112151355" TargetMode="External"/><Relationship Id="rId11" Type="http://schemas.openxmlformats.org/officeDocument/2006/relationships/hyperlink" Target="https://podminky.urs.cz/item/CS_URS_2025_01/112155221" TargetMode="External"/><Relationship Id="rId24" Type="http://schemas.openxmlformats.org/officeDocument/2006/relationships/hyperlink" Target="https://podminky.urs.cz/item/CS_URS_2025_01/997231119" TargetMode="External"/><Relationship Id="rId5" Type="http://schemas.openxmlformats.org/officeDocument/2006/relationships/hyperlink" Target="https://podminky.urs.cz/item/CS_URS_2025_01/112151354" TargetMode="External"/><Relationship Id="rId15" Type="http://schemas.openxmlformats.org/officeDocument/2006/relationships/hyperlink" Target="https://podminky.urs.cz/item/CS_URS_2025_01/122911121" TargetMode="External"/><Relationship Id="rId23" Type="http://schemas.openxmlformats.org/officeDocument/2006/relationships/hyperlink" Target="https://podminky.urs.cz/item/CS_URS_2025_01/997231111" TargetMode="External"/><Relationship Id="rId10" Type="http://schemas.openxmlformats.org/officeDocument/2006/relationships/hyperlink" Target="https://podminky.urs.cz/item/CS_URS_2025_01/112155215" TargetMode="External"/><Relationship Id="rId19" Type="http://schemas.openxmlformats.org/officeDocument/2006/relationships/hyperlink" Target="https://podminky.urs.cz/item/CS_URS_2025_01/184502112" TargetMode="External"/><Relationship Id="rId4" Type="http://schemas.openxmlformats.org/officeDocument/2006/relationships/hyperlink" Target="https://podminky.urs.cz/item/CS_URS_2025_01/112151353" TargetMode="External"/><Relationship Id="rId9" Type="http://schemas.openxmlformats.org/officeDocument/2006/relationships/hyperlink" Target="https://podminky.urs.cz/item/CS_URS_2025_01/112151358" TargetMode="External"/><Relationship Id="rId14" Type="http://schemas.openxmlformats.org/officeDocument/2006/relationships/hyperlink" Target="https://podminky.urs.cz/item/CS_URS_2025_01/112251221" TargetMode="External"/><Relationship Id="rId22" Type="http://schemas.openxmlformats.org/officeDocument/2006/relationships/hyperlink" Target="https://podminky.urs.cz/item/CS_URS_2025_01/1858052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66001311" TargetMode="External"/><Relationship Id="rId13" Type="http://schemas.openxmlformats.org/officeDocument/2006/relationships/hyperlink" Target="https://podminky.urs.cz/item/CS_URS_2025_01/998231311" TargetMode="External"/><Relationship Id="rId3" Type="http://schemas.openxmlformats.org/officeDocument/2006/relationships/hyperlink" Target="https://podminky.urs.cz/item/CS_URS_2025_01/113107164" TargetMode="External"/><Relationship Id="rId7" Type="http://schemas.openxmlformats.org/officeDocument/2006/relationships/hyperlink" Target="https://podminky.urs.cz/item/CS_URS_2025_01/966001211" TargetMode="External"/><Relationship Id="rId12" Type="http://schemas.openxmlformats.org/officeDocument/2006/relationships/hyperlink" Target="https://podminky.urs.cz/item/CS_URS_2025_01/997221873" TargetMode="External"/><Relationship Id="rId2" Type="http://schemas.openxmlformats.org/officeDocument/2006/relationships/hyperlink" Target="https://podminky.urs.cz/item/CS_URS_2025_01/113106131" TargetMode="External"/><Relationship Id="rId1" Type="http://schemas.openxmlformats.org/officeDocument/2006/relationships/hyperlink" Target="https://podminky.urs.cz/item/CS_URS_2025_01/113106122" TargetMode="External"/><Relationship Id="rId6" Type="http://schemas.openxmlformats.org/officeDocument/2006/relationships/hyperlink" Target="https://podminky.urs.cz/item/CS_URS_2025_01/919735112" TargetMode="External"/><Relationship Id="rId11" Type="http://schemas.openxmlformats.org/officeDocument/2006/relationships/hyperlink" Target="https://podminky.urs.cz/item/CS_URS_2025_01/997221645" TargetMode="External"/><Relationship Id="rId5" Type="http://schemas.openxmlformats.org/officeDocument/2006/relationships/hyperlink" Target="https://podminky.urs.cz/item/CS_URS_2025_01/113204111" TargetMode="External"/><Relationship Id="rId10" Type="http://schemas.openxmlformats.org/officeDocument/2006/relationships/hyperlink" Target="https://podminky.urs.cz/item/CS_URS_2025_01/997221579" TargetMode="External"/><Relationship Id="rId4" Type="http://schemas.openxmlformats.org/officeDocument/2006/relationships/hyperlink" Target="https://podminky.urs.cz/item/CS_URS_2025_01/113154518" TargetMode="External"/><Relationship Id="rId9" Type="http://schemas.openxmlformats.org/officeDocument/2006/relationships/hyperlink" Target="https://podminky.urs.cz/item/CS_URS_2025_01/997221571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1451131" TargetMode="External"/><Relationship Id="rId13" Type="http://schemas.openxmlformats.org/officeDocument/2006/relationships/hyperlink" Target="https://podminky.urs.cz/item/CS_URS_2025_01/184813511" TargetMode="External"/><Relationship Id="rId18" Type="http://schemas.openxmlformats.org/officeDocument/2006/relationships/hyperlink" Target="https://podminky.urs.cz/item/CS_URS_2025_01/998231311" TargetMode="External"/><Relationship Id="rId3" Type="http://schemas.openxmlformats.org/officeDocument/2006/relationships/hyperlink" Target="https://podminky.urs.cz/item/CS_URS_2025_01/111311111" TargetMode="External"/><Relationship Id="rId7" Type="http://schemas.openxmlformats.org/officeDocument/2006/relationships/hyperlink" Target="https://podminky.urs.cz/item/CS_URS_2024_01/181111111" TargetMode="External"/><Relationship Id="rId12" Type="http://schemas.openxmlformats.org/officeDocument/2006/relationships/hyperlink" Target="https://podminky.urs.cz/item/CS_URS_2025_01/183403153" TargetMode="External"/><Relationship Id="rId17" Type="http://schemas.openxmlformats.org/officeDocument/2006/relationships/hyperlink" Target="https://podminky.urs.cz/item/CS_URS_2025_01/185804312" TargetMode="External"/><Relationship Id="rId2" Type="http://schemas.openxmlformats.org/officeDocument/2006/relationships/hyperlink" Target="https://podminky.urs.cz/item/CS_URS_2025_01/111151121" TargetMode="External"/><Relationship Id="rId16" Type="http://schemas.openxmlformats.org/officeDocument/2006/relationships/hyperlink" Target="https://podminky.urs.cz/item/CS_URS_2025_01/185803211" TargetMode="External"/><Relationship Id="rId1" Type="http://schemas.openxmlformats.org/officeDocument/2006/relationships/hyperlink" Target="https://podminky.urs.cz/item/CS_URS_2025_01/111151111" TargetMode="External"/><Relationship Id="rId6" Type="http://schemas.openxmlformats.org/officeDocument/2006/relationships/hyperlink" Target="https://podminky.urs.cz/item/CS_URS_2025_01/171201231" TargetMode="External"/><Relationship Id="rId11" Type="http://schemas.openxmlformats.org/officeDocument/2006/relationships/hyperlink" Target="https://podminky.urs.cz/item/CS_URS_2025_01/183403114" TargetMode="External"/><Relationship Id="rId5" Type="http://schemas.openxmlformats.org/officeDocument/2006/relationships/hyperlink" Target="https://podminky.urs.cz/item/CS_URS_2025_01/167151101" TargetMode="External"/><Relationship Id="rId15" Type="http://schemas.openxmlformats.org/officeDocument/2006/relationships/hyperlink" Target="https://podminky.urs.cz/item/CS_URS_2025_01/185802113" TargetMode="External"/><Relationship Id="rId10" Type="http://schemas.openxmlformats.org/officeDocument/2006/relationships/hyperlink" Target="https://podminky.urs.cz/item/CS_URS_2024_01/182303111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81451141" TargetMode="External"/><Relationship Id="rId14" Type="http://schemas.openxmlformats.org/officeDocument/2006/relationships/hyperlink" Target="https://podminky.urs.cz/item/CS_URS_2025_01/1848535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3117411" TargetMode="External"/><Relationship Id="rId13" Type="http://schemas.openxmlformats.org/officeDocument/2006/relationships/hyperlink" Target="https://podminky.urs.cz/item/CS_URS_2025_01/183403114" TargetMode="External"/><Relationship Id="rId18" Type="http://schemas.openxmlformats.org/officeDocument/2006/relationships/hyperlink" Target="https://podminky.urs.cz/item/CS_URS_2025_01/916371212" TargetMode="External"/><Relationship Id="rId3" Type="http://schemas.openxmlformats.org/officeDocument/2006/relationships/hyperlink" Target="https://podminky.urs.cz/item/CS_URS_2025_01/119005133" TargetMode="External"/><Relationship Id="rId7" Type="http://schemas.openxmlformats.org/officeDocument/2006/relationships/hyperlink" Target="https://podminky.urs.cz/item/CS_URS_2024_01/181006111" TargetMode="External"/><Relationship Id="rId12" Type="http://schemas.openxmlformats.org/officeDocument/2006/relationships/hyperlink" Target="https://podminky.urs.cz/item/CS_URS_2025_01/183211322" TargetMode="External"/><Relationship Id="rId17" Type="http://schemas.openxmlformats.org/officeDocument/2006/relationships/hyperlink" Target="https://podminky.urs.cz/item/CS_URS_2025_01/185804312" TargetMode="External"/><Relationship Id="rId2" Type="http://schemas.openxmlformats.org/officeDocument/2006/relationships/hyperlink" Target="https://podminky.urs.cz/item/CS_URS_2025_01/119005131" TargetMode="External"/><Relationship Id="rId16" Type="http://schemas.openxmlformats.org/officeDocument/2006/relationships/hyperlink" Target="https://podminky.urs.cz/item/CS_URS_2025_01/184911421" TargetMode="External"/><Relationship Id="rId20" Type="http://schemas.openxmlformats.org/officeDocument/2006/relationships/drawing" Target="../drawings/drawing6.xml"/><Relationship Id="rId1" Type="http://schemas.openxmlformats.org/officeDocument/2006/relationships/hyperlink" Target="https://podminky.urs.cz/item/CS_URS_2025_01/111311111" TargetMode="External"/><Relationship Id="rId6" Type="http://schemas.openxmlformats.org/officeDocument/2006/relationships/hyperlink" Target="https://podminky.urs.cz/item/CS_URS_2025_01/171201231" TargetMode="External"/><Relationship Id="rId11" Type="http://schemas.openxmlformats.org/officeDocument/2006/relationships/hyperlink" Target="https://podminky.urs.cz/item/CS_URS_2025_01/183111111" TargetMode="External"/><Relationship Id="rId5" Type="http://schemas.openxmlformats.org/officeDocument/2006/relationships/hyperlink" Target="https://podminky.urs.cz/item/CS_URS_2025_01/167151101" TargetMode="External"/><Relationship Id="rId15" Type="http://schemas.openxmlformats.org/officeDocument/2006/relationships/hyperlink" Target="https://podminky.urs.cz/item/CS_URS_2025_01/184813511" TargetMode="External"/><Relationship Id="rId10" Type="http://schemas.openxmlformats.org/officeDocument/2006/relationships/hyperlink" Target="https://podminky.urs.cz/item/CS_URS_2025_01/183211313" TargetMode="External"/><Relationship Id="rId19" Type="http://schemas.openxmlformats.org/officeDocument/2006/relationships/hyperlink" Target="https://podminky.urs.cz/item/CS_URS_2025_01/998231311" TargetMode="External"/><Relationship Id="rId4" Type="http://schemas.openxmlformats.org/officeDocument/2006/relationships/hyperlink" Target="https://podminky.urs.cz/item/CS_URS_2025_01/162751117" TargetMode="External"/><Relationship Id="rId9" Type="http://schemas.openxmlformats.org/officeDocument/2006/relationships/hyperlink" Target="https://podminky.urs.cz/item/CS_URS_2025_01/183205112" TargetMode="External"/><Relationship Id="rId14" Type="http://schemas.openxmlformats.org/officeDocument/2006/relationships/hyperlink" Target="https://podminky.urs.cz/item/CS_URS_2025_01/18340315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3111113" TargetMode="External"/><Relationship Id="rId13" Type="http://schemas.openxmlformats.org/officeDocument/2006/relationships/hyperlink" Target="https://podminky.urs.cz/item/CS_URS_2025_01/183403153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https://podminky.urs.cz/item/CS_URS_2025_01/162751117" TargetMode="External"/><Relationship Id="rId7" Type="http://schemas.openxmlformats.org/officeDocument/2006/relationships/hyperlink" Target="https://podminky.urs.cz/item/CS_URS_2025_01/183111012" TargetMode="External"/><Relationship Id="rId12" Type="http://schemas.openxmlformats.org/officeDocument/2006/relationships/hyperlink" Target="https://podminky.urs.cz/item/CS_URS_2024_01/183403132" TargetMode="External"/><Relationship Id="rId17" Type="http://schemas.openxmlformats.org/officeDocument/2006/relationships/hyperlink" Target="https://podminky.urs.cz/item/CS_URS_2025_01/998231311" TargetMode="External"/><Relationship Id="rId2" Type="http://schemas.openxmlformats.org/officeDocument/2006/relationships/hyperlink" Target="https://podminky.urs.cz/item/CS_URS_2025_01/119005131" TargetMode="External"/><Relationship Id="rId16" Type="http://schemas.openxmlformats.org/officeDocument/2006/relationships/hyperlink" Target="https://podminky.urs.cz/item/CS_URS_2025_01/185804312" TargetMode="External"/><Relationship Id="rId1" Type="http://schemas.openxmlformats.org/officeDocument/2006/relationships/hyperlink" Target="https://podminky.urs.cz/item/CS_URS_2025_01/111311113" TargetMode="External"/><Relationship Id="rId6" Type="http://schemas.openxmlformats.org/officeDocument/2006/relationships/hyperlink" Target="https://podminky.urs.cz/item/CS_URS_2025_01/181006111" TargetMode="External"/><Relationship Id="rId11" Type="http://schemas.openxmlformats.org/officeDocument/2006/relationships/hyperlink" Target="https://podminky.urs.cz/item/CS_URS_2025_01/183211323" TargetMode="External"/><Relationship Id="rId5" Type="http://schemas.openxmlformats.org/officeDocument/2006/relationships/hyperlink" Target="https://podminky.urs.cz/item/CS_URS_2025_01/171201231" TargetMode="External"/><Relationship Id="rId15" Type="http://schemas.openxmlformats.org/officeDocument/2006/relationships/hyperlink" Target="https://podminky.urs.cz/item/CS_URS_2025_01/184911421" TargetMode="External"/><Relationship Id="rId10" Type="http://schemas.openxmlformats.org/officeDocument/2006/relationships/hyperlink" Target="https://podminky.urs.cz/item/CS_URS_2025_01/183205112" TargetMode="External"/><Relationship Id="rId4" Type="http://schemas.openxmlformats.org/officeDocument/2006/relationships/hyperlink" Target="https://podminky.urs.cz/item/CS_URS_2025_01/167151101" TargetMode="External"/><Relationship Id="rId9" Type="http://schemas.openxmlformats.org/officeDocument/2006/relationships/hyperlink" Target="https://podminky.urs.cz/item/CS_URS_2025_01/183117412" TargetMode="External"/><Relationship Id="rId14" Type="http://schemas.openxmlformats.org/officeDocument/2006/relationships/hyperlink" Target="https://podminky.urs.cz/item/CS_URS_2025_01/18481351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4215412" TargetMode="External"/><Relationship Id="rId13" Type="http://schemas.openxmlformats.org/officeDocument/2006/relationships/hyperlink" Target="https://podminky.urs.cz/item/CS_URS_2025_01/185804311" TargetMode="External"/><Relationship Id="rId3" Type="http://schemas.openxmlformats.org/officeDocument/2006/relationships/hyperlink" Target="https://podminky.urs.cz/item/CS_URS_2025_01/183101223" TargetMode="External"/><Relationship Id="rId7" Type="http://schemas.openxmlformats.org/officeDocument/2006/relationships/hyperlink" Target="https://podminky.urs.cz/item/CS_URS_2025_01/184215212" TargetMode="External"/><Relationship Id="rId12" Type="http://schemas.openxmlformats.org/officeDocument/2006/relationships/hyperlink" Target="https://podminky.urs.cz/item/CS_URS_2025_01/184911421" TargetMode="External"/><Relationship Id="rId2" Type="http://schemas.openxmlformats.org/officeDocument/2006/relationships/hyperlink" Target="https://podminky.urs.cz/item/CS_URS_2025_01/183101222" TargetMode="External"/><Relationship Id="rId1" Type="http://schemas.openxmlformats.org/officeDocument/2006/relationships/hyperlink" Target="https://podminky.urs.cz/item/CS_URS_2025_01/119005155" TargetMode="External"/><Relationship Id="rId6" Type="http://schemas.openxmlformats.org/officeDocument/2006/relationships/hyperlink" Target="https://podminky.urs.cz/item/CS_URS_2025_01/184215113" TargetMode="External"/><Relationship Id="rId11" Type="http://schemas.openxmlformats.org/officeDocument/2006/relationships/hyperlink" Target="https://podminky.urs.cz/item/CS_URS_2025_01/184852322" TargetMode="External"/><Relationship Id="rId5" Type="http://schemas.openxmlformats.org/officeDocument/2006/relationships/hyperlink" Target="https://podminky.urs.cz/item/CS_URS_2025_01/184102117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s://podminky.urs.cz/item/CS_URS_2025_01/184852321" TargetMode="External"/><Relationship Id="rId4" Type="http://schemas.openxmlformats.org/officeDocument/2006/relationships/hyperlink" Target="https://podminky.urs.cz/item/CS_URS_2025_01/183106612" TargetMode="External"/><Relationship Id="rId9" Type="http://schemas.openxmlformats.org/officeDocument/2006/relationships/hyperlink" Target="https://podminky.urs.cz/item/CS_URS_2025_01/184501141" TargetMode="External"/><Relationship Id="rId14" Type="http://schemas.openxmlformats.org/officeDocument/2006/relationships/hyperlink" Target="https://podminky.urs.cz/item/CS_URS_2025_01/99823131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228301602" TargetMode="External"/><Relationship Id="rId21" Type="http://schemas.openxmlformats.org/officeDocument/2006/relationships/hyperlink" Target="https://podminky.urs.cz/item/CS_URS_2024_02/591411111" TargetMode="External"/><Relationship Id="rId34" Type="http://schemas.openxmlformats.org/officeDocument/2006/relationships/hyperlink" Target="https://podminky.urs.cz/item/CS_URS_2024_02/767161831" TargetMode="External"/><Relationship Id="rId42" Type="http://schemas.openxmlformats.org/officeDocument/2006/relationships/hyperlink" Target="https://podminky.urs.cz/item/CS_URS_2024_02/712363005" TargetMode="External"/><Relationship Id="rId47" Type="http://schemas.openxmlformats.org/officeDocument/2006/relationships/hyperlink" Target="https://podminky.urs.cz/item/CS_URS_2024_02/998711101" TargetMode="External"/><Relationship Id="rId50" Type="http://schemas.openxmlformats.org/officeDocument/2006/relationships/hyperlink" Target="https://podminky.urs.cz/item/CS_URS_2024_02/741110041" TargetMode="External"/><Relationship Id="rId55" Type="http://schemas.openxmlformats.org/officeDocument/2006/relationships/hyperlink" Target="https://podminky.urs.cz/item/CS_URS_2024_02/762751210" TargetMode="External"/><Relationship Id="rId63" Type="http://schemas.openxmlformats.org/officeDocument/2006/relationships/hyperlink" Target="https://podminky.urs.cz/item/CS_URS_2024_02/762953002" TargetMode="External"/><Relationship Id="rId7" Type="http://schemas.openxmlformats.org/officeDocument/2006/relationships/hyperlink" Target="https://podminky.urs.cz/item/CS_URS_2025_01/185804312" TargetMode="External"/><Relationship Id="rId2" Type="http://schemas.openxmlformats.org/officeDocument/2006/relationships/hyperlink" Target="https://podminky.urs.cz/item/CS_URS_2024_02/162751113" TargetMode="External"/><Relationship Id="rId16" Type="http://schemas.openxmlformats.org/officeDocument/2006/relationships/hyperlink" Target="https://podminky.urs.cz/item/CS_URS_2024_02/985331112" TargetMode="External"/><Relationship Id="rId29" Type="http://schemas.openxmlformats.org/officeDocument/2006/relationships/hyperlink" Target="https://podminky.urs.cz/item/CS_URS_2024_02/741374901" TargetMode="External"/><Relationship Id="rId11" Type="http://schemas.openxmlformats.org/officeDocument/2006/relationships/hyperlink" Target="https://podminky.urs.cz/item/CS_URS_2024_02/274313611" TargetMode="External"/><Relationship Id="rId24" Type="http://schemas.openxmlformats.org/officeDocument/2006/relationships/hyperlink" Target="https://podminky.urs.cz/item/CS_URS_2024_02/113106111" TargetMode="External"/><Relationship Id="rId32" Type="http://schemas.openxmlformats.org/officeDocument/2006/relationships/hyperlink" Target="https://podminky.urs.cz/item/CS_URS_2024_02/764001821" TargetMode="External"/><Relationship Id="rId37" Type="http://schemas.openxmlformats.org/officeDocument/2006/relationships/hyperlink" Target="https://podminky.urs.cz/item/CS_URS_2024_02/963022819" TargetMode="External"/><Relationship Id="rId40" Type="http://schemas.openxmlformats.org/officeDocument/2006/relationships/hyperlink" Target="https://podminky.urs.cz/item/CS_URS_2024_02/997013501" TargetMode="External"/><Relationship Id="rId45" Type="http://schemas.openxmlformats.org/officeDocument/2006/relationships/hyperlink" Target="https://podminky.urs.cz/item/CS_URS_2024_02/764242402" TargetMode="External"/><Relationship Id="rId53" Type="http://schemas.openxmlformats.org/officeDocument/2006/relationships/hyperlink" Target="https://podminky.urs.cz/item/CS_URS_2024_02/998741111" TargetMode="External"/><Relationship Id="rId58" Type="http://schemas.openxmlformats.org/officeDocument/2006/relationships/hyperlink" Target="https://podminky.urs.cz/item/CS_URS_2025_01/998762101" TargetMode="External"/><Relationship Id="rId66" Type="http://schemas.openxmlformats.org/officeDocument/2006/relationships/drawing" Target="../drawings/drawing9.xml"/><Relationship Id="rId5" Type="http://schemas.openxmlformats.org/officeDocument/2006/relationships/hyperlink" Target="https://podminky.urs.cz/item/CS_URS_2024_02/171201221" TargetMode="External"/><Relationship Id="rId61" Type="http://schemas.openxmlformats.org/officeDocument/2006/relationships/hyperlink" Target="https://podminky.urs.cz/item/CS_URS_2024_02/767163112" TargetMode="External"/><Relationship Id="rId19" Type="http://schemas.openxmlformats.org/officeDocument/2006/relationships/hyperlink" Target="https://podminky.urs.cz/item/CS_URS_2024_02/564261015" TargetMode="External"/><Relationship Id="rId14" Type="http://schemas.openxmlformats.org/officeDocument/2006/relationships/hyperlink" Target="https://podminky.urs.cz/item/CS_URS_2024_02/434351141" TargetMode="External"/><Relationship Id="rId22" Type="http://schemas.openxmlformats.org/officeDocument/2006/relationships/hyperlink" Target="https://podminky.urs.cz/item/CS_URS_2024_02/591441111" TargetMode="External"/><Relationship Id="rId27" Type="http://schemas.openxmlformats.org/officeDocument/2006/relationships/hyperlink" Target="https://podminky.urs.cz/item/CS_URS_2024_02/741111801" TargetMode="External"/><Relationship Id="rId30" Type="http://schemas.openxmlformats.org/officeDocument/2006/relationships/hyperlink" Target="https://podminky.urs.cz/item/CS_URS_2024_02/762341832" TargetMode="External"/><Relationship Id="rId35" Type="http://schemas.openxmlformats.org/officeDocument/2006/relationships/hyperlink" Target="https://podminky.urs.cz/item/CS_URS_2024_02/767996701" TargetMode="External"/><Relationship Id="rId43" Type="http://schemas.openxmlformats.org/officeDocument/2006/relationships/hyperlink" Target="https://podminky.urs.cz/item/CS_URS_2024_02/712771221" TargetMode="External"/><Relationship Id="rId48" Type="http://schemas.openxmlformats.org/officeDocument/2006/relationships/hyperlink" Target="https://podminky.urs.cz/item/CS_URS_2025_01/712771521" TargetMode="External"/><Relationship Id="rId56" Type="http://schemas.openxmlformats.org/officeDocument/2006/relationships/hyperlink" Target="https://podminky.urs.cz/item/CS_URS_2024_02/762085122" TargetMode="External"/><Relationship Id="rId64" Type="http://schemas.openxmlformats.org/officeDocument/2006/relationships/hyperlink" Target="https://podminky.urs.cz/item/CS_URS_2024_02/783132101" TargetMode="External"/><Relationship Id="rId8" Type="http://schemas.openxmlformats.org/officeDocument/2006/relationships/hyperlink" Target="https://podminky.urs.cz/item/CS_URS_2025_01/185804319" TargetMode="External"/><Relationship Id="rId51" Type="http://schemas.openxmlformats.org/officeDocument/2006/relationships/hyperlink" Target="https://podminky.urs.cz/item/CS_URS_2024_02/741122016" TargetMode="External"/><Relationship Id="rId3" Type="http://schemas.openxmlformats.org/officeDocument/2006/relationships/hyperlink" Target="https://podminky.urs.cz/item/CS_URS_2024_02/167151101" TargetMode="External"/><Relationship Id="rId12" Type="http://schemas.openxmlformats.org/officeDocument/2006/relationships/hyperlink" Target="https://podminky.urs.cz/item/CS_URS_2024_02/274351121" TargetMode="External"/><Relationship Id="rId17" Type="http://schemas.openxmlformats.org/officeDocument/2006/relationships/hyperlink" Target="https://podminky.urs.cz/item/CS_URS_2024_02/985331212" TargetMode="External"/><Relationship Id="rId25" Type="http://schemas.openxmlformats.org/officeDocument/2006/relationships/hyperlink" Target="https://podminky.urs.cz/item/CS_URS_2024_02/218220101" TargetMode="External"/><Relationship Id="rId33" Type="http://schemas.openxmlformats.org/officeDocument/2006/relationships/hyperlink" Target="https://podminky.urs.cz/item/CS_URS_2024_02/767161811" TargetMode="External"/><Relationship Id="rId38" Type="http://schemas.openxmlformats.org/officeDocument/2006/relationships/hyperlink" Target="https://podminky.urs.cz/item/CS_URS_2024_02/977312114" TargetMode="External"/><Relationship Id="rId46" Type="http://schemas.openxmlformats.org/officeDocument/2006/relationships/hyperlink" Target="https://podminky.urs.cz/item/CS_URS_2024_02/764242432" TargetMode="External"/><Relationship Id="rId59" Type="http://schemas.openxmlformats.org/officeDocument/2006/relationships/hyperlink" Target="https://podminky.urs.cz/item/CS_URS_2024_02/762085103" TargetMode="External"/><Relationship Id="rId20" Type="http://schemas.openxmlformats.org/officeDocument/2006/relationships/hyperlink" Target="https://podminky.urs.cz/item/CS_URS_2024_02/567120109" TargetMode="External"/><Relationship Id="rId41" Type="http://schemas.openxmlformats.org/officeDocument/2006/relationships/hyperlink" Target="https://podminky.urs.cz/item/CS_URS_2024_02/997013871" TargetMode="External"/><Relationship Id="rId54" Type="http://schemas.openxmlformats.org/officeDocument/2006/relationships/hyperlink" Target="https://podminky.urs.cz/item/CS_URS_2024_02/762723431" TargetMode="External"/><Relationship Id="rId62" Type="http://schemas.openxmlformats.org/officeDocument/2006/relationships/hyperlink" Target="https://podminky.urs.cz/item/CS_URS_2024_02/998767111" TargetMode="External"/><Relationship Id="rId1" Type="http://schemas.openxmlformats.org/officeDocument/2006/relationships/hyperlink" Target="https://podminky.urs.cz/item/CS_URS_2024_02/131113702" TargetMode="External"/><Relationship Id="rId6" Type="http://schemas.openxmlformats.org/officeDocument/2006/relationships/hyperlink" Target="https://podminky.urs.cz/item/CS_URS_2024_02/171251201" TargetMode="External"/><Relationship Id="rId15" Type="http://schemas.openxmlformats.org/officeDocument/2006/relationships/hyperlink" Target="https://podminky.urs.cz/item/CS_URS_2024_02/434351142" TargetMode="External"/><Relationship Id="rId23" Type="http://schemas.openxmlformats.org/officeDocument/2006/relationships/hyperlink" Target="https://podminky.urs.cz/item/CS_URS_2024_02/998223011" TargetMode="External"/><Relationship Id="rId28" Type="http://schemas.openxmlformats.org/officeDocument/2006/relationships/hyperlink" Target="https://podminky.urs.cz/item/CS_URS_2024_02/741120821" TargetMode="External"/><Relationship Id="rId36" Type="http://schemas.openxmlformats.org/officeDocument/2006/relationships/hyperlink" Target="https://podminky.urs.cz/item/CS_URS_2024_02/961055111" TargetMode="External"/><Relationship Id="rId49" Type="http://schemas.openxmlformats.org/officeDocument/2006/relationships/hyperlink" Target="https://podminky.urs.cz/item/CS_URS_2025_01/998712101" TargetMode="External"/><Relationship Id="rId57" Type="http://schemas.openxmlformats.org/officeDocument/2006/relationships/hyperlink" Target="https://podminky.urs.cz/item/CS_URS_2024_02/762085112" TargetMode="External"/><Relationship Id="rId10" Type="http://schemas.openxmlformats.org/officeDocument/2006/relationships/hyperlink" Target="https://podminky.urs.cz/item/CS_URS_2024_02/273361821" TargetMode="External"/><Relationship Id="rId31" Type="http://schemas.openxmlformats.org/officeDocument/2006/relationships/hyperlink" Target="https://podminky.urs.cz/item/CS_URS_2024_02/762522811" TargetMode="External"/><Relationship Id="rId44" Type="http://schemas.openxmlformats.org/officeDocument/2006/relationships/hyperlink" Target="https://podminky.urs.cz/item/CS_URS_2024_02/712771401" TargetMode="External"/><Relationship Id="rId52" Type="http://schemas.openxmlformats.org/officeDocument/2006/relationships/hyperlink" Target="https://podminky.urs.cz/item/CS_URS_2024_02/741410003" TargetMode="External"/><Relationship Id="rId60" Type="http://schemas.openxmlformats.org/officeDocument/2006/relationships/hyperlink" Target="https://podminky.urs.cz/item/CS_URS_2024_02/762952014" TargetMode="External"/><Relationship Id="rId65" Type="http://schemas.openxmlformats.org/officeDocument/2006/relationships/hyperlink" Target="https://podminky.urs.cz/item/CS_URS_2024_02/783201201" TargetMode="External"/><Relationship Id="rId4" Type="http://schemas.openxmlformats.org/officeDocument/2006/relationships/hyperlink" Target="https://podminky.urs.cz/item/CS_URS_2024_02/174111101" TargetMode="External"/><Relationship Id="rId9" Type="http://schemas.openxmlformats.org/officeDocument/2006/relationships/hyperlink" Target="https://podminky.urs.cz/item/CS_URS_2024_02/273313811" TargetMode="External"/><Relationship Id="rId13" Type="http://schemas.openxmlformats.org/officeDocument/2006/relationships/hyperlink" Target="https://podminky.urs.cz/item/CS_URS_2024_02/274351122" TargetMode="External"/><Relationship Id="rId18" Type="http://schemas.openxmlformats.org/officeDocument/2006/relationships/hyperlink" Target="https://podminky.urs.cz/item/CS_URS_2024_02/564261011" TargetMode="External"/><Relationship Id="rId39" Type="http://schemas.openxmlformats.org/officeDocument/2006/relationships/hyperlink" Target="https://podminky.urs.cz/item/CS_URS_2024_02/997013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4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90" t="s">
        <v>13</v>
      </c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R5" s="20"/>
      <c r="BS5" s="17" t="s">
        <v>6</v>
      </c>
    </row>
    <row r="6" spans="1:74" ht="36.950000000000003" customHeight="1">
      <c r="B6" s="20"/>
      <c r="D6" s="25" t="s">
        <v>14</v>
      </c>
      <c r="K6" s="291" t="s">
        <v>15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17</v>
      </c>
      <c r="AK7" s="26" t="s">
        <v>18</v>
      </c>
      <c r="AN7" s="24" t="s">
        <v>17</v>
      </c>
      <c r="AR7" s="20"/>
      <c r="BS7" s="17" t="s">
        <v>6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23</v>
      </c>
      <c r="AK10" s="26" t="s">
        <v>24</v>
      </c>
      <c r="AN10" s="24" t="s">
        <v>17</v>
      </c>
      <c r="AR10" s="20"/>
      <c r="BS10" s="17" t="s">
        <v>6</v>
      </c>
    </row>
    <row r="11" spans="1:74" ht="18.399999999999999" customHeight="1">
      <c r="B11" s="20"/>
      <c r="E11" s="24" t="s">
        <v>25</v>
      </c>
      <c r="AK11" s="26" t="s">
        <v>26</v>
      </c>
      <c r="AN11" s="24" t="s">
        <v>17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27</v>
      </c>
      <c r="AK13" s="26" t="s">
        <v>24</v>
      </c>
      <c r="AN13" s="24" t="s">
        <v>17</v>
      </c>
      <c r="AR13" s="20"/>
      <c r="BS13" s="17" t="s">
        <v>6</v>
      </c>
    </row>
    <row r="14" spans="1:74" ht="12.75">
      <c r="B14" s="20"/>
      <c r="E14" s="24" t="s">
        <v>20</v>
      </c>
      <c r="AK14" s="26" t="s">
        <v>26</v>
      </c>
      <c r="AN14" s="24" t="s">
        <v>17</v>
      </c>
      <c r="AR14" s="20"/>
      <c r="BS14" s="17" t="s">
        <v>6</v>
      </c>
    </row>
    <row r="15" spans="1:74" ht="6.95" customHeight="1">
      <c r="B15" s="20"/>
      <c r="AR15" s="20"/>
      <c r="BS15" s="17" t="s">
        <v>4</v>
      </c>
    </row>
    <row r="16" spans="1:74" ht="12" customHeight="1">
      <c r="B16" s="20"/>
      <c r="D16" s="26" t="s">
        <v>28</v>
      </c>
      <c r="AK16" s="26" t="s">
        <v>24</v>
      </c>
      <c r="AN16" s="24" t="s">
        <v>17</v>
      </c>
      <c r="AR16" s="20"/>
      <c r="BS16" s="17" t="s">
        <v>4</v>
      </c>
    </row>
    <row r="17" spans="2:71" ht="18.399999999999999" customHeight="1">
      <c r="B17" s="20"/>
      <c r="E17" s="24" t="s">
        <v>29</v>
      </c>
      <c r="AK17" s="26" t="s">
        <v>26</v>
      </c>
      <c r="AN17" s="24" t="s">
        <v>17</v>
      </c>
      <c r="AR17" s="20"/>
      <c r="BS17" s="17" t="s">
        <v>30</v>
      </c>
    </row>
    <row r="18" spans="2:71" ht="6.95" customHeight="1">
      <c r="B18" s="20"/>
      <c r="AR18" s="20"/>
      <c r="BS18" s="17" t="s">
        <v>6</v>
      </c>
    </row>
    <row r="19" spans="2:71" ht="12" customHeight="1">
      <c r="B19" s="20"/>
      <c r="D19" s="26" t="s">
        <v>31</v>
      </c>
      <c r="AK19" s="26" t="s">
        <v>24</v>
      </c>
      <c r="AN19" s="24" t="s">
        <v>17</v>
      </c>
      <c r="AR19" s="20"/>
      <c r="BS19" s="17" t="s">
        <v>6</v>
      </c>
    </row>
    <row r="20" spans="2:71" ht="18.399999999999999" customHeight="1">
      <c r="B20" s="20"/>
      <c r="E20" s="24" t="s">
        <v>20</v>
      </c>
      <c r="AK20" s="26" t="s">
        <v>26</v>
      </c>
      <c r="AN20" s="24" t="s">
        <v>17</v>
      </c>
      <c r="AR20" s="20"/>
      <c r="BS20" s="17" t="s">
        <v>4</v>
      </c>
    </row>
    <row r="21" spans="2:71" ht="6.95" customHeight="1">
      <c r="B21" s="20"/>
      <c r="AR21" s="20"/>
    </row>
    <row r="22" spans="2:71" ht="12" customHeight="1">
      <c r="B22" s="20"/>
      <c r="D22" s="26" t="s">
        <v>32</v>
      </c>
      <c r="AR22" s="20"/>
    </row>
    <row r="23" spans="2:71" ht="47.25" customHeight="1">
      <c r="B23" s="20"/>
      <c r="E23" s="292" t="s">
        <v>33</v>
      </c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93">
        <f>ROUND(AG54,2)</f>
        <v>0</v>
      </c>
      <c r="AL26" s="294"/>
      <c r="AM26" s="294"/>
      <c r="AN26" s="294"/>
      <c r="AO26" s="294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95" t="s">
        <v>35</v>
      </c>
      <c r="M28" s="295"/>
      <c r="N28" s="295"/>
      <c r="O28" s="295"/>
      <c r="P28" s="295"/>
      <c r="W28" s="295" t="s">
        <v>36</v>
      </c>
      <c r="X28" s="295"/>
      <c r="Y28" s="295"/>
      <c r="Z28" s="295"/>
      <c r="AA28" s="295"/>
      <c r="AB28" s="295"/>
      <c r="AC28" s="295"/>
      <c r="AD28" s="295"/>
      <c r="AE28" s="295"/>
      <c r="AK28" s="295" t="s">
        <v>37</v>
      </c>
      <c r="AL28" s="295"/>
      <c r="AM28" s="295"/>
      <c r="AN28" s="295"/>
      <c r="AO28" s="295"/>
      <c r="AR28" s="29"/>
    </row>
    <row r="29" spans="2:71" s="2" customFormat="1" ht="14.45" customHeight="1">
      <c r="B29" s="33"/>
      <c r="D29" s="26" t="s">
        <v>38</v>
      </c>
      <c r="F29" s="26" t="s">
        <v>39</v>
      </c>
      <c r="L29" s="277">
        <v>0.21</v>
      </c>
      <c r="M29" s="278"/>
      <c r="N29" s="278"/>
      <c r="O29" s="278"/>
      <c r="P29" s="278"/>
      <c r="W29" s="279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9">
        <f>ROUND(AV54, 2)</f>
        <v>0</v>
      </c>
      <c r="AL29" s="278"/>
      <c r="AM29" s="278"/>
      <c r="AN29" s="278"/>
      <c r="AO29" s="278"/>
      <c r="AR29" s="33"/>
    </row>
    <row r="30" spans="2:71" s="2" customFormat="1" ht="14.45" customHeight="1">
      <c r="B30" s="33"/>
      <c r="F30" s="26" t="s">
        <v>40</v>
      </c>
      <c r="L30" s="277">
        <v>0.12</v>
      </c>
      <c r="M30" s="278"/>
      <c r="N30" s="278"/>
      <c r="O30" s="278"/>
      <c r="P30" s="278"/>
      <c r="W30" s="279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9">
        <f>ROUND(AW54, 2)</f>
        <v>0</v>
      </c>
      <c r="AL30" s="278"/>
      <c r="AM30" s="278"/>
      <c r="AN30" s="278"/>
      <c r="AO30" s="278"/>
      <c r="AR30" s="33"/>
    </row>
    <row r="31" spans="2:71" s="2" customFormat="1" ht="14.45" hidden="1" customHeight="1">
      <c r="B31" s="33"/>
      <c r="F31" s="26" t="s">
        <v>41</v>
      </c>
      <c r="L31" s="277">
        <v>0.21</v>
      </c>
      <c r="M31" s="278"/>
      <c r="N31" s="278"/>
      <c r="O31" s="278"/>
      <c r="P31" s="278"/>
      <c r="W31" s="279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9">
        <v>0</v>
      </c>
      <c r="AL31" s="278"/>
      <c r="AM31" s="278"/>
      <c r="AN31" s="278"/>
      <c r="AO31" s="278"/>
      <c r="AR31" s="33"/>
    </row>
    <row r="32" spans="2:71" s="2" customFormat="1" ht="14.45" hidden="1" customHeight="1">
      <c r="B32" s="33"/>
      <c r="F32" s="26" t="s">
        <v>42</v>
      </c>
      <c r="L32" s="277">
        <v>0.12</v>
      </c>
      <c r="M32" s="278"/>
      <c r="N32" s="278"/>
      <c r="O32" s="278"/>
      <c r="P32" s="278"/>
      <c r="W32" s="279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9">
        <v>0</v>
      </c>
      <c r="AL32" s="278"/>
      <c r="AM32" s="278"/>
      <c r="AN32" s="278"/>
      <c r="AO32" s="278"/>
      <c r="AR32" s="33"/>
    </row>
    <row r="33" spans="2:44" s="2" customFormat="1" ht="14.45" hidden="1" customHeight="1">
      <c r="B33" s="33"/>
      <c r="F33" s="26" t="s">
        <v>43</v>
      </c>
      <c r="L33" s="277">
        <v>0</v>
      </c>
      <c r="M33" s="278"/>
      <c r="N33" s="278"/>
      <c r="O33" s="278"/>
      <c r="P33" s="278"/>
      <c r="W33" s="279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9">
        <v>0</v>
      </c>
      <c r="AL33" s="278"/>
      <c r="AM33" s="278"/>
      <c r="AN33" s="278"/>
      <c r="AO33" s="278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45</v>
      </c>
      <c r="U35" s="36"/>
      <c r="V35" s="36"/>
      <c r="W35" s="36"/>
      <c r="X35" s="283" t="s">
        <v>46</v>
      </c>
      <c r="Y35" s="281"/>
      <c r="Z35" s="281"/>
      <c r="AA35" s="281"/>
      <c r="AB35" s="281"/>
      <c r="AC35" s="36"/>
      <c r="AD35" s="36"/>
      <c r="AE35" s="36"/>
      <c r="AF35" s="36"/>
      <c r="AG35" s="36"/>
      <c r="AH35" s="36"/>
      <c r="AI35" s="36"/>
      <c r="AJ35" s="36"/>
      <c r="AK35" s="280">
        <f>SUM(AK26:AK33)</f>
        <v>0</v>
      </c>
      <c r="AL35" s="281"/>
      <c r="AM35" s="281"/>
      <c r="AN35" s="281"/>
      <c r="AO35" s="282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21" t="s">
        <v>47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6" t="s">
        <v>12</v>
      </c>
      <c r="L44" s="3" t="str">
        <f>K5</f>
        <v>2024</v>
      </c>
      <c r="AR44" s="42"/>
    </row>
    <row r="45" spans="2:44" s="4" customFormat="1" ht="36.950000000000003" customHeight="1">
      <c r="B45" s="43"/>
      <c r="C45" s="44" t="s">
        <v>14</v>
      </c>
      <c r="L45" s="299" t="str">
        <f>K6</f>
        <v>CENTRÁLNÍ LÁZEŇSKÝ PARK PODĚBRADY - etapa 4 až 9 - adaptační obnova zelené infrastruktury</v>
      </c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 xml:space="preserve"> </v>
      </c>
      <c r="AI47" s="26" t="s">
        <v>21</v>
      </c>
      <c r="AM47" s="289" t="str">
        <f>IF(AN8= "","",AN8)</f>
        <v>10. 1. 2025</v>
      </c>
      <c r="AN47" s="289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6" t="s">
        <v>23</v>
      </c>
      <c r="L49" s="3" t="str">
        <f>IF(E11= "","",E11)</f>
        <v>Město Poděbrady</v>
      </c>
      <c r="AI49" s="26" t="s">
        <v>28</v>
      </c>
      <c r="AM49" s="287" t="str">
        <f>IF(E17="","",E17)</f>
        <v>New Visit s.r.o.</v>
      </c>
      <c r="AN49" s="288"/>
      <c r="AO49" s="288"/>
      <c r="AP49" s="288"/>
      <c r="AR49" s="29"/>
      <c r="AS49" s="272" t="s">
        <v>48</v>
      </c>
      <c r="AT49" s="273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6" t="s">
        <v>27</v>
      </c>
      <c r="L50" s="3" t="str">
        <f>IF(E14="","",E14)</f>
        <v xml:space="preserve"> </v>
      </c>
      <c r="AI50" s="26" t="s">
        <v>31</v>
      </c>
      <c r="AM50" s="287" t="str">
        <f>IF(E20="","",E20)</f>
        <v xml:space="preserve"> </v>
      </c>
      <c r="AN50" s="288"/>
      <c r="AO50" s="288"/>
      <c r="AP50" s="288"/>
      <c r="AR50" s="29"/>
      <c r="AS50" s="274"/>
      <c r="AT50" s="275"/>
      <c r="BD50" s="50"/>
    </row>
    <row r="51" spans="1:91" s="1" customFormat="1" ht="10.9" customHeight="1">
      <c r="B51" s="29"/>
      <c r="AR51" s="29"/>
      <c r="AS51" s="274"/>
      <c r="AT51" s="275"/>
      <c r="BD51" s="50"/>
    </row>
    <row r="52" spans="1:91" s="1" customFormat="1" ht="29.25" customHeight="1">
      <c r="B52" s="29"/>
      <c r="C52" s="302" t="s">
        <v>49</v>
      </c>
      <c r="D52" s="286"/>
      <c r="E52" s="286"/>
      <c r="F52" s="286"/>
      <c r="G52" s="286"/>
      <c r="H52" s="51"/>
      <c r="I52" s="301" t="s">
        <v>50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5" t="s">
        <v>51</v>
      </c>
      <c r="AH52" s="286"/>
      <c r="AI52" s="286"/>
      <c r="AJ52" s="286"/>
      <c r="AK52" s="286"/>
      <c r="AL52" s="286"/>
      <c r="AM52" s="286"/>
      <c r="AN52" s="301" t="s">
        <v>52</v>
      </c>
      <c r="AO52" s="286"/>
      <c r="AP52" s="286"/>
      <c r="AQ52" s="52" t="s">
        <v>53</v>
      </c>
      <c r="AR52" s="29"/>
      <c r="AS52" s="53" t="s">
        <v>54</v>
      </c>
      <c r="AT52" s="54" t="s">
        <v>55</v>
      </c>
      <c r="AU52" s="54" t="s">
        <v>56</v>
      </c>
      <c r="AV52" s="54" t="s">
        <v>57</v>
      </c>
      <c r="AW52" s="54" t="s">
        <v>58</v>
      </c>
      <c r="AX52" s="54" t="s">
        <v>59</v>
      </c>
      <c r="AY52" s="54" t="s">
        <v>60</v>
      </c>
      <c r="AZ52" s="54" t="s">
        <v>61</v>
      </c>
      <c r="BA52" s="54" t="s">
        <v>62</v>
      </c>
      <c r="BB52" s="54" t="s">
        <v>63</v>
      </c>
      <c r="BC52" s="54" t="s">
        <v>64</v>
      </c>
      <c r="BD52" s="55" t="s">
        <v>65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66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98">
        <f>ROUND(AG55+AG56+AG59+AG64+AG67+AG68+AG72,2)</f>
        <v>0</v>
      </c>
      <c r="AH54" s="298"/>
      <c r="AI54" s="298"/>
      <c r="AJ54" s="298"/>
      <c r="AK54" s="298"/>
      <c r="AL54" s="298"/>
      <c r="AM54" s="298"/>
      <c r="AN54" s="271">
        <f t="shared" ref="AN54:AN72" si="0">SUM(AG54,AT54)</f>
        <v>0</v>
      </c>
      <c r="AO54" s="271"/>
      <c r="AP54" s="271"/>
      <c r="AQ54" s="61" t="s">
        <v>17</v>
      </c>
      <c r="AR54" s="57"/>
      <c r="AS54" s="62">
        <f>ROUND(AS55+AS56+AS59+AS64+AS67+AS68+AS72,2)</f>
        <v>0</v>
      </c>
      <c r="AT54" s="63">
        <f t="shared" ref="AT54:AT72" si="1">ROUND(SUM(AV54:AW54),2)</f>
        <v>0</v>
      </c>
      <c r="AU54" s="64">
        <f>ROUND(AU55+AU56+AU59+AU64+AU67+AU68+AU72,5)</f>
        <v>60724.638559999999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ROUND(AZ55+AZ56+AZ59+AZ64+AZ67+AZ68+AZ72,2)</f>
        <v>0</v>
      </c>
      <c r="BA54" s="63">
        <f>ROUND(BA55+BA56+BA59+BA64+BA67+BA68+BA72,2)</f>
        <v>0</v>
      </c>
      <c r="BB54" s="63">
        <f>ROUND(BB55+BB56+BB59+BB64+BB67+BB68+BB72,2)</f>
        <v>0</v>
      </c>
      <c r="BC54" s="63">
        <f>ROUND(BC55+BC56+BC59+BC64+BC67+BC68+BC72,2)</f>
        <v>0</v>
      </c>
      <c r="BD54" s="65">
        <f>ROUND(BD55+BD56+BD59+BD64+BD67+BD68+BD72,2)</f>
        <v>0</v>
      </c>
      <c r="BS54" s="66" t="s">
        <v>67</v>
      </c>
      <c r="BT54" s="66" t="s">
        <v>68</v>
      </c>
      <c r="BU54" s="67" t="s">
        <v>69</v>
      </c>
      <c r="BV54" s="66" t="s">
        <v>70</v>
      </c>
      <c r="BW54" s="66" t="s">
        <v>5</v>
      </c>
      <c r="BX54" s="66" t="s">
        <v>71</v>
      </c>
      <c r="CL54" s="66" t="s">
        <v>17</v>
      </c>
    </row>
    <row r="55" spans="1:91" s="6" customFormat="1" ht="16.5" customHeight="1">
      <c r="A55" s="68" t="s">
        <v>72</v>
      </c>
      <c r="B55" s="69"/>
      <c r="C55" s="70"/>
      <c r="D55" s="297" t="s">
        <v>73</v>
      </c>
      <c r="E55" s="297"/>
      <c r="F55" s="297"/>
      <c r="G55" s="297"/>
      <c r="H55" s="297"/>
      <c r="I55" s="71"/>
      <c r="J55" s="297" t="s">
        <v>74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69">
        <f>'00 - Doprovodné stavební ...'!J30</f>
        <v>0</v>
      </c>
      <c r="AH55" s="270"/>
      <c r="AI55" s="270"/>
      <c r="AJ55" s="270"/>
      <c r="AK55" s="270"/>
      <c r="AL55" s="270"/>
      <c r="AM55" s="270"/>
      <c r="AN55" s="269">
        <f t="shared" si="0"/>
        <v>0</v>
      </c>
      <c r="AO55" s="270"/>
      <c r="AP55" s="270"/>
      <c r="AQ55" s="72" t="s">
        <v>75</v>
      </c>
      <c r="AR55" s="69"/>
      <c r="AS55" s="73">
        <v>0</v>
      </c>
      <c r="AT55" s="74">
        <f t="shared" si="1"/>
        <v>0</v>
      </c>
      <c r="AU55" s="75">
        <f>'00 - Doprovodné stavební ...'!P86</f>
        <v>0</v>
      </c>
      <c r="AV55" s="74">
        <f>'00 - Doprovodné stavební ...'!J33</f>
        <v>0</v>
      </c>
      <c r="AW55" s="74">
        <f>'00 - Doprovodné stavební ...'!J34</f>
        <v>0</v>
      </c>
      <c r="AX55" s="74">
        <f>'00 - Doprovodné stavební ...'!J35</f>
        <v>0</v>
      </c>
      <c r="AY55" s="74">
        <f>'00 - Doprovodné stavební ...'!J36</f>
        <v>0</v>
      </c>
      <c r="AZ55" s="74">
        <f>'00 - Doprovodné stavební ...'!F33</f>
        <v>0</v>
      </c>
      <c r="BA55" s="74">
        <f>'00 - Doprovodné stavební ...'!F34</f>
        <v>0</v>
      </c>
      <c r="BB55" s="74">
        <f>'00 - Doprovodné stavební ...'!F35</f>
        <v>0</v>
      </c>
      <c r="BC55" s="74">
        <f>'00 - Doprovodné stavební ...'!F36</f>
        <v>0</v>
      </c>
      <c r="BD55" s="76">
        <f>'00 - Doprovodné stavební ...'!F37</f>
        <v>0</v>
      </c>
      <c r="BT55" s="77" t="s">
        <v>76</v>
      </c>
      <c r="BV55" s="77" t="s">
        <v>70</v>
      </c>
      <c r="BW55" s="77" t="s">
        <v>77</v>
      </c>
      <c r="BX55" s="77" t="s">
        <v>5</v>
      </c>
      <c r="CL55" s="77" t="s">
        <v>17</v>
      </c>
      <c r="CM55" s="77" t="s">
        <v>78</v>
      </c>
    </row>
    <row r="56" spans="1:91" s="6" customFormat="1" ht="16.5" customHeight="1">
      <c r="B56" s="69"/>
      <c r="C56" s="70"/>
      <c r="D56" s="297" t="s">
        <v>79</v>
      </c>
      <c r="E56" s="297"/>
      <c r="F56" s="297"/>
      <c r="G56" s="297"/>
      <c r="H56" s="297"/>
      <c r="I56" s="71"/>
      <c r="J56" s="297" t="s">
        <v>80</v>
      </c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76">
        <f>ROUND(SUM(AG57:AG58),2)</f>
        <v>0</v>
      </c>
      <c r="AH56" s="270"/>
      <c r="AI56" s="270"/>
      <c r="AJ56" s="270"/>
      <c r="AK56" s="270"/>
      <c r="AL56" s="270"/>
      <c r="AM56" s="270"/>
      <c r="AN56" s="269">
        <f t="shared" si="0"/>
        <v>0</v>
      </c>
      <c r="AO56" s="270"/>
      <c r="AP56" s="270"/>
      <c r="AQ56" s="72" t="s">
        <v>75</v>
      </c>
      <c r="AR56" s="69"/>
      <c r="AS56" s="73">
        <f>ROUND(SUM(AS57:AS58),2)</f>
        <v>0</v>
      </c>
      <c r="AT56" s="74">
        <f t="shared" si="1"/>
        <v>0</v>
      </c>
      <c r="AU56" s="75">
        <f>ROUND(SUM(AU57:AU58),5)</f>
        <v>4919.9992899999997</v>
      </c>
      <c r="AV56" s="74">
        <f>ROUND(AZ56*L29,2)</f>
        <v>0</v>
      </c>
      <c r="AW56" s="74">
        <f>ROUND(BA56*L30,2)</f>
        <v>0</v>
      </c>
      <c r="AX56" s="74">
        <f>ROUND(BB56*L29,2)</f>
        <v>0</v>
      </c>
      <c r="AY56" s="74">
        <f>ROUND(BC56*L30,2)</f>
        <v>0</v>
      </c>
      <c r="AZ56" s="74">
        <f>ROUND(SUM(AZ57:AZ58),2)</f>
        <v>0</v>
      </c>
      <c r="BA56" s="74">
        <f>ROUND(SUM(BA57:BA58),2)</f>
        <v>0</v>
      </c>
      <c r="BB56" s="74">
        <f>ROUND(SUM(BB57:BB58),2)</f>
        <v>0</v>
      </c>
      <c r="BC56" s="74">
        <f>ROUND(SUM(BC57:BC58),2)</f>
        <v>0</v>
      </c>
      <c r="BD56" s="76">
        <f>ROUND(SUM(BD57:BD58),2)</f>
        <v>0</v>
      </c>
      <c r="BS56" s="77" t="s">
        <v>67</v>
      </c>
      <c r="BT56" s="77" t="s">
        <v>76</v>
      </c>
      <c r="BU56" s="77" t="s">
        <v>69</v>
      </c>
      <c r="BV56" s="77" t="s">
        <v>70</v>
      </c>
      <c r="BW56" s="77" t="s">
        <v>81</v>
      </c>
      <c r="BX56" s="77" t="s">
        <v>5</v>
      </c>
      <c r="CL56" s="77" t="s">
        <v>17</v>
      </c>
      <c r="CM56" s="77" t="s">
        <v>78</v>
      </c>
    </row>
    <row r="57" spans="1:91" s="3" customFormat="1" ht="23.25" customHeight="1">
      <c r="A57" s="68" t="s">
        <v>72</v>
      </c>
      <c r="B57" s="42"/>
      <c r="C57" s="9"/>
      <c r="D57" s="9"/>
      <c r="E57" s="296" t="s">
        <v>82</v>
      </c>
      <c r="F57" s="296"/>
      <c r="G57" s="296"/>
      <c r="H57" s="296"/>
      <c r="I57" s="296"/>
      <c r="J57" s="9"/>
      <c r="K57" s="296" t="s">
        <v>83</v>
      </c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67">
        <f>'SO-01 01 - vegetační prvky'!J32</f>
        <v>0</v>
      </c>
      <c r="AH57" s="268"/>
      <c r="AI57" s="268"/>
      <c r="AJ57" s="268"/>
      <c r="AK57" s="268"/>
      <c r="AL57" s="268"/>
      <c r="AM57" s="268"/>
      <c r="AN57" s="267">
        <f t="shared" si="0"/>
        <v>0</v>
      </c>
      <c r="AO57" s="268"/>
      <c r="AP57" s="268"/>
      <c r="AQ57" s="78" t="s">
        <v>84</v>
      </c>
      <c r="AR57" s="42"/>
      <c r="AS57" s="79">
        <v>0</v>
      </c>
      <c r="AT57" s="80">
        <f t="shared" si="1"/>
        <v>0</v>
      </c>
      <c r="AU57" s="81">
        <f>'SO-01 01 - vegetační prvky'!P89</f>
        <v>3507.6519020000001</v>
      </c>
      <c r="AV57" s="80">
        <f>'SO-01 01 - vegetační prvky'!J35</f>
        <v>0</v>
      </c>
      <c r="AW57" s="80">
        <f>'SO-01 01 - vegetační prvky'!J36</f>
        <v>0</v>
      </c>
      <c r="AX57" s="80">
        <f>'SO-01 01 - vegetační prvky'!J37</f>
        <v>0</v>
      </c>
      <c r="AY57" s="80">
        <f>'SO-01 01 - vegetační prvky'!J38</f>
        <v>0</v>
      </c>
      <c r="AZ57" s="80">
        <f>'SO-01 01 - vegetační prvky'!F35</f>
        <v>0</v>
      </c>
      <c r="BA57" s="80">
        <f>'SO-01 01 - vegetační prvky'!F36</f>
        <v>0</v>
      </c>
      <c r="BB57" s="80">
        <f>'SO-01 01 - vegetační prvky'!F37</f>
        <v>0</v>
      </c>
      <c r="BC57" s="80">
        <f>'SO-01 01 - vegetační prvky'!F38</f>
        <v>0</v>
      </c>
      <c r="BD57" s="82">
        <f>'SO-01 01 - vegetační prvky'!F39</f>
        <v>0</v>
      </c>
      <c r="BT57" s="24" t="s">
        <v>78</v>
      </c>
      <c r="BV57" s="24" t="s">
        <v>70</v>
      </c>
      <c r="BW57" s="24" t="s">
        <v>85</v>
      </c>
      <c r="BX57" s="24" t="s">
        <v>81</v>
      </c>
      <c r="CL57" s="24" t="s">
        <v>17</v>
      </c>
    </row>
    <row r="58" spans="1:91" s="3" customFormat="1" ht="23.25" customHeight="1">
      <c r="A58" s="68" t="s">
        <v>72</v>
      </c>
      <c r="B58" s="42"/>
      <c r="C58" s="9"/>
      <c r="D58" s="9"/>
      <c r="E58" s="296" t="s">
        <v>86</v>
      </c>
      <c r="F58" s="296"/>
      <c r="G58" s="296"/>
      <c r="H58" s="296"/>
      <c r="I58" s="296"/>
      <c r="J58" s="9"/>
      <c r="K58" s="296" t="s">
        <v>87</v>
      </c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67">
        <f>'SO-01 02 - Technické prvky'!J32</f>
        <v>0</v>
      </c>
      <c r="AH58" s="268"/>
      <c r="AI58" s="268"/>
      <c r="AJ58" s="268"/>
      <c r="AK58" s="268"/>
      <c r="AL58" s="268"/>
      <c r="AM58" s="268"/>
      <c r="AN58" s="267">
        <f t="shared" si="0"/>
        <v>0</v>
      </c>
      <c r="AO58" s="268"/>
      <c r="AP58" s="268"/>
      <c r="AQ58" s="78" t="s">
        <v>84</v>
      </c>
      <c r="AR58" s="42"/>
      <c r="AS58" s="79">
        <v>0</v>
      </c>
      <c r="AT58" s="80">
        <f t="shared" si="1"/>
        <v>0</v>
      </c>
      <c r="AU58" s="81">
        <f>'SO-01 02 - Technické prvky'!P90</f>
        <v>1412.3473839999999</v>
      </c>
      <c r="AV58" s="80">
        <f>'SO-01 02 - Technické prvky'!J35</f>
        <v>0</v>
      </c>
      <c r="AW58" s="80">
        <f>'SO-01 02 - Technické prvky'!J36</f>
        <v>0</v>
      </c>
      <c r="AX58" s="80">
        <f>'SO-01 02 - Technické prvky'!J37</f>
        <v>0</v>
      </c>
      <c r="AY58" s="80">
        <f>'SO-01 02 - Technické prvky'!J38</f>
        <v>0</v>
      </c>
      <c r="AZ58" s="80">
        <f>'SO-01 02 - Technické prvky'!F35</f>
        <v>0</v>
      </c>
      <c r="BA58" s="80">
        <f>'SO-01 02 - Technické prvky'!F36</f>
        <v>0</v>
      </c>
      <c r="BB58" s="80">
        <f>'SO-01 02 - Technické prvky'!F37</f>
        <v>0</v>
      </c>
      <c r="BC58" s="80">
        <f>'SO-01 02 - Technické prvky'!F38</f>
        <v>0</v>
      </c>
      <c r="BD58" s="82">
        <f>'SO-01 02 - Technické prvky'!F39</f>
        <v>0</v>
      </c>
      <c r="BT58" s="24" t="s">
        <v>78</v>
      </c>
      <c r="BV58" s="24" t="s">
        <v>70</v>
      </c>
      <c r="BW58" s="24" t="s">
        <v>88</v>
      </c>
      <c r="BX58" s="24" t="s">
        <v>81</v>
      </c>
      <c r="CL58" s="24" t="s">
        <v>17</v>
      </c>
    </row>
    <row r="59" spans="1:91" s="6" customFormat="1" ht="16.5" customHeight="1">
      <c r="B59" s="69"/>
      <c r="C59" s="70"/>
      <c r="D59" s="297" t="s">
        <v>89</v>
      </c>
      <c r="E59" s="297"/>
      <c r="F59" s="297"/>
      <c r="G59" s="297"/>
      <c r="H59" s="297"/>
      <c r="I59" s="71"/>
      <c r="J59" s="297" t="s">
        <v>90</v>
      </c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76">
        <f>ROUND(SUM(AG60:AG63),2)</f>
        <v>0</v>
      </c>
      <c r="AH59" s="270"/>
      <c r="AI59" s="270"/>
      <c r="AJ59" s="270"/>
      <c r="AK59" s="270"/>
      <c r="AL59" s="270"/>
      <c r="AM59" s="270"/>
      <c r="AN59" s="269">
        <f t="shared" si="0"/>
        <v>0</v>
      </c>
      <c r="AO59" s="270"/>
      <c r="AP59" s="270"/>
      <c r="AQ59" s="72" t="s">
        <v>75</v>
      </c>
      <c r="AR59" s="69"/>
      <c r="AS59" s="73">
        <f>ROUND(SUM(AS60:AS63),2)</f>
        <v>0</v>
      </c>
      <c r="AT59" s="74">
        <f t="shared" si="1"/>
        <v>0</v>
      </c>
      <c r="AU59" s="75">
        <f>ROUND(SUM(AU60:AU63),5)</f>
        <v>47705.450420000001</v>
      </c>
      <c r="AV59" s="74">
        <f>ROUND(AZ59*L29,2)</f>
        <v>0</v>
      </c>
      <c r="AW59" s="74">
        <f>ROUND(BA59*L30,2)</f>
        <v>0</v>
      </c>
      <c r="AX59" s="74">
        <f>ROUND(BB59*L29,2)</f>
        <v>0</v>
      </c>
      <c r="AY59" s="74">
        <f>ROUND(BC59*L30,2)</f>
        <v>0</v>
      </c>
      <c r="AZ59" s="74">
        <f>ROUND(SUM(AZ60:AZ63),2)</f>
        <v>0</v>
      </c>
      <c r="BA59" s="74">
        <f>ROUND(SUM(BA60:BA63),2)</f>
        <v>0</v>
      </c>
      <c r="BB59" s="74">
        <f>ROUND(SUM(BB60:BB63),2)</f>
        <v>0</v>
      </c>
      <c r="BC59" s="74">
        <f>ROUND(SUM(BC60:BC63),2)</f>
        <v>0</v>
      </c>
      <c r="BD59" s="76">
        <f>ROUND(SUM(BD60:BD63),2)</f>
        <v>0</v>
      </c>
      <c r="BS59" s="77" t="s">
        <v>67</v>
      </c>
      <c r="BT59" s="77" t="s">
        <v>76</v>
      </c>
      <c r="BU59" s="77" t="s">
        <v>69</v>
      </c>
      <c r="BV59" s="77" t="s">
        <v>70</v>
      </c>
      <c r="BW59" s="77" t="s">
        <v>91</v>
      </c>
      <c r="BX59" s="77" t="s">
        <v>5</v>
      </c>
      <c r="CL59" s="77" t="s">
        <v>17</v>
      </c>
      <c r="CM59" s="77" t="s">
        <v>78</v>
      </c>
    </row>
    <row r="60" spans="1:91" s="3" customFormat="1" ht="23.25" customHeight="1">
      <c r="A60" s="68" t="s">
        <v>72</v>
      </c>
      <c r="B60" s="42"/>
      <c r="C60" s="9"/>
      <c r="D60" s="9"/>
      <c r="E60" s="296" t="s">
        <v>92</v>
      </c>
      <c r="F60" s="296"/>
      <c r="G60" s="296"/>
      <c r="H60" s="296"/>
      <c r="I60" s="296"/>
      <c r="J60" s="9"/>
      <c r="K60" s="296" t="s">
        <v>93</v>
      </c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67">
        <f>'SO-02 01 - Vegetační prvk...'!J32</f>
        <v>0</v>
      </c>
      <c r="AH60" s="268"/>
      <c r="AI60" s="268"/>
      <c r="AJ60" s="268"/>
      <c r="AK60" s="268"/>
      <c r="AL60" s="268"/>
      <c r="AM60" s="268"/>
      <c r="AN60" s="267">
        <f t="shared" si="0"/>
        <v>0</v>
      </c>
      <c r="AO60" s="268"/>
      <c r="AP60" s="268"/>
      <c r="AQ60" s="78" t="s">
        <v>84</v>
      </c>
      <c r="AR60" s="42"/>
      <c r="AS60" s="79">
        <v>0</v>
      </c>
      <c r="AT60" s="80">
        <f t="shared" si="1"/>
        <v>0</v>
      </c>
      <c r="AU60" s="81">
        <f>'SO-02 01 - Vegetační prvk...'!P88</f>
        <v>26040.703245999997</v>
      </c>
      <c r="AV60" s="80">
        <f>'SO-02 01 - Vegetační prvk...'!J35</f>
        <v>0</v>
      </c>
      <c r="AW60" s="80">
        <f>'SO-02 01 - Vegetační prvk...'!J36</f>
        <v>0</v>
      </c>
      <c r="AX60" s="80">
        <f>'SO-02 01 - Vegetační prvk...'!J37</f>
        <v>0</v>
      </c>
      <c r="AY60" s="80">
        <f>'SO-02 01 - Vegetační prvk...'!J38</f>
        <v>0</v>
      </c>
      <c r="AZ60" s="80">
        <f>'SO-02 01 - Vegetační prvk...'!F35</f>
        <v>0</v>
      </c>
      <c r="BA60" s="80">
        <f>'SO-02 01 - Vegetační prvk...'!F36</f>
        <v>0</v>
      </c>
      <c r="BB60" s="80">
        <f>'SO-02 01 - Vegetační prvk...'!F37</f>
        <v>0</v>
      </c>
      <c r="BC60" s="80">
        <f>'SO-02 01 - Vegetační prvk...'!F38</f>
        <v>0</v>
      </c>
      <c r="BD60" s="82">
        <f>'SO-02 01 - Vegetační prvk...'!F39</f>
        <v>0</v>
      </c>
      <c r="BT60" s="24" t="s">
        <v>78</v>
      </c>
      <c r="BV60" s="24" t="s">
        <v>70</v>
      </c>
      <c r="BW60" s="24" t="s">
        <v>94</v>
      </c>
      <c r="BX60" s="24" t="s">
        <v>91</v>
      </c>
      <c r="CL60" s="24" t="s">
        <v>17</v>
      </c>
    </row>
    <row r="61" spans="1:91" s="3" customFormat="1" ht="23.25" customHeight="1">
      <c r="A61" s="68" t="s">
        <v>72</v>
      </c>
      <c r="B61" s="42"/>
      <c r="C61" s="9"/>
      <c r="D61" s="9"/>
      <c r="E61" s="296" t="s">
        <v>95</v>
      </c>
      <c r="F61" s="296"/>
      <c r="G61" s="296"/>
      <c r="H61" s="296"/>
      <c r="I61" s="296"/>
      <c r="J61" s="9"/>
      <c r="K61" s="296" t="s">
        <v>96</v>
      </c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67">
        <f>'SO-02 02 - Vegetační prvk...'!J32</f>
        <v>0</v>
      </c>
      <c r="AH61" s="268"/>
      <c r="AI61" s="268"/>
      <c r="AJ61" s="268"/>
      <c r="AK61" s="268"/>
      <c r="AL61" s="268"/>
      <c r="AM61" s="268"/>
      <c r="AN61" s="267">
        <f t="shared" si="0"/>
        <v>0</v>
      </c>
      <c r="AO61" s="268"/>
      <c r="AP61" s="268"/>
      <c r="AQ61" s="78" t="s">
        <v>84</v>
      </c>
      <c r="AR61" s="42"/>
      <c r="AS61" s="79">
        <v>0</v>
      </c>
      <c r="AT61" s="80">
        <f t="shared" si="1"/>
        <v>0</v>
      </c>
      <c r="AU61" s="81">
        <f>'SO-02 02 - Vegetační prvk...'!P89</f>
        <v>15999.561948000002</v>
      </c>
      <c r="AV61" s="80">
        <f>'SO-02 02 - Vegetační prvk...'!J35</f>
        <v>0</v>
      </c>
      <c r="AW61" s="80">
        <f>'SO-02 02 - Vegetační prvk...'!J36</f>
        <v>0</v>
      </c>
      <c r="AX61" s="80">
        <f>'SO-02 02 - Vegetační prvk...'!J37</f>
        <v>0</v>
      </c>
      <c r="AY61" s="80">
        <f>'SO-02 02 - Vegetační prvk...'!J38</f>
        <v>0</v>
      </c>
      <c r="AZ61" s="80">
        <f>'SO-02 02 - Vegetační prvk...'!F35</f>
        <v>0</v>
      </c>
      <c r="BA61" s="80">
        <f>'SO-02 02 - Vegetační prvk...'!F36</f>
        <v>0</v>
      </c>
      <c r="BB61" s="80">
        <f>'SO-02 02 - Vegetační prvk...'!F37</f>
        <v>0</v>
      </c>
      <c r="BC61" s="80">
        <f>'SO-02 02 - Vegetační prvk...'!F38</f>
        <v>0</v>
      </c>
      <c r="BD61" s="82">
        <f>'SO-02 02 - Vegetační prvk...'!F39</f>
        <v>0</v>
      </c>
      <c r="BT61" s="24" t="s">
        <v>78</v>
      </c>
      <c r="BV61" s="24" t="s">
        <v>70</v>
      </c>
      <c r="BW61" s="24" t="s">
        <v>97</v>
      </c>
      <c r="BX61" s="24" t="s">
        <v>91</v>
      </c>
      <c r="CL61" s="24" t="s">
        <v>17</v>
      </c>
    </row>
    <row r="62" spans="1:91" s="3" customFormat="1" ht="23.25" customHeight="1">
      <c r="A62" s="68" t="s">
        <v>72</v>
      </c>
      <c r="B62" s="42"/>
      <c r="C62" s="9"/>
      <c r="D62" s="9"/>
      <c r="E62" s="296" t="s">
        <v>98</v>
      </c>
      <c r="F62" s="296"/>
      <c r="G62" s="296"/>
      <c r="H62" s="296"/>
      <c r="I62" s="296"/>
      <c r="J62" s="9"/>
      <c r="K62" s="296" t="s">
        <v>99</v>
      </c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67">
        <f>'SO-02 03 - Vegetační prvk...'!J32</f>
        <v>0</v>
      </c>
      <c r="AH62" s="268"/>
      <c r="AI62" s="268"/>
      <c r="AJ62" s="268"/>
      <c r="AK62" s="268"/>
      <c r="AL62" s="268"/>
      <c r="AM62" s="268"/>
      <c r="AN62" s="267">
        <f t="shared" si="0"/>
        <v>0</v>
      </c>
      <c r="AO62" s="268"/>
      <c r="AP62" s="268"/>
      <c r="AQ62" s="78" t="s">
        <v>84</v>
      </c>
      <c r="AR62" s="42"/>
      <c r="AS62" s="79">
        <v>0</v>
      </c>
      <c r="AT62" s="80">
        <f t="shared" si="1"/>
        <v>0</v>
      </c>
      <c r="AU62" s="81">
        <f>'SO-02 03 - Vegetační prvk...'!P88</f>
        <v>3401.686608</v>
      </c>
      <c r="AV62" s="80">
        <f>'SO-02 03 - Vegetační prvk...'!J35</f>
        <v>0</v>
      </c>
      <c r="AW62" s="80">
        <f>'SO-02 03 - Vegetační prvk...'!J36</f>
        <v>0</v>
      </c>
      <c r="AX62" s="80">
        <f>'SO-02 03 - Vegetační prvk...'!J37</f>
        <v>0</v>
      </c>
      <c r="AY62" s="80">
        <f>'SO-02 03 - Vegetační prvk...'!J38</f>
        <v>0</v>
      </c>
      <c r="AZ62" s="80">
        <f>'SO-02 03 - Vegetační prvk...'!F35</f>
        <v>0</v>
      </c>
      <c r="BA62" s="80">
        <f>'SO-02 03 - Vegetační prvk...'!F36</f>
        <v>0</v>
      </c>
      <c r="BB62" s="80">
        <f>'SO-02 03 - Vegetační prvk...'!F37</f>
        <v>0</v>
      </c>
      <c r="BC62" s="80">
        <f>'SO-02 03 - Vegetační prvk...'!F38</f>
        <v>0</v>
      </c>
      <c r="BD62" s="82">
        <f>'SO-02 03 - Vegetační prvk...'!F39</f>
        <v>0</v>
      </c>
      <c r="BT62" s="24" t="s">
        <v>78</v>
      </c>
      <c r="BV62" s="24" t="s">
        <v>70</v>
      </c>
      <c r="BW62" s="24" t="s">
        <v>100</v>
      </c>
      <c r="BX62" s="24" t="s">
        <v>91</v>
      </c>
      <c r="CL62" s="24" t="s">
        <v>17</v>
      </c>
    </row>
    <row r="63" spans="1:91" s="3" customFormat="1" ht="23.25" customHeight="1">
      <c r="A63" s="68" t="s">
        <v>72</v>
      </c>
      <c r="B63" s="42"/>
      <c r="C63" s="9"/>
      <c r="D63" s="9"/>
      <c r="E63" s="296" t="s">
        <v>101</v>
      </c>
      <c r="F63" s="296"/>
      <c r="G63" s="296"/>
      <c r="H63" s="296"/>
      <c r="I63" s="296"/>
      <c r="J63" s="9"/>
      <c r="K63" s="296" t="s">
        <v>102</v>
      </c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67">
        <f>'SO-02 04 - Vegetační prvk...'!J32</f>
        <v>0</v>
      </c>
      <c r="AH63" s="268"/>
      <c r="AI63" s="268"/>
      <c r="AJ63" s="268"/>
      <c r="AK63" s="268"/>
      <c r="AL63" s="268"/>
      <c r="AM63" s="268"/>
      <c r="AN63" s="267">
        <f t="shared" si="0"/>
        <v>0</v>
      </c>
      <c r="AO63" s="268"/>
      <c r="AP63" s="268"/>
      <c r="AQ63" s="78" t="s">
        <v>84</v>
      </c>
      <c r="AR63" s="42"/>
      <c r="AS63" s="79">
        <v>0</v>
      </c>
      <c r="AT63" s="80">
        <f t="shared" si="1"/>
        <v>0</v>
      </c>
      <c r="AU63" s="81">
        <f>'SO-02 04 - Vegetační prvk...'!P89</f>
        <v>2263.4986210000002</v>
      </c>
      <c r="AV63" s="80">
        <f>'SO-02 04 - Vegetační prvk...'!J35</f>
        <v>0</v>
      </c>
      <c r="AW63" s="80">
        <f>'SO-02 04 - Vegetační prvk...'!J36</f>
        <v>0</v>
      </c>
      <c r="AX63" s="80">
        <f>'SO-02 04 - Vegetační prvk...'!J37</f>
        <v>0</v>
      </c>
      <c r="AY63" s="80">
        <f>'SO-02 04 - Vegetační prvk...'!J38</f>
        <v>0</v>
      </c>
      <c r="AZ63" s="80">
        <f>'SO-02 04 - Vegetační prvk...'!F35</f>
        <v>0</v>
      </c>
      <c r="BA63" s="80">
        <f>'SO-02 04 - Vegetační prvk...'!F36</f>
        <v>0</v>
      </c>
      <c r="BB63" s="80">
        <f>'SO-02 04 - Vegetační prvk...'!F37</f>
        <v>0</v>
      </c>
      <c r="BC63" s="80">
        <f>'SO-02 04 - Vegetační prvk...'!F38</f>
        <v>0</v>
      </c>
      <c r="BD63" s="82">
        <f>'SO-02 04 - Vegetační prvk...'!F39</f>
        <v>0</v>
      </c>
      <c r="BT63" s="24" t="s">
        <v>78</v>
      </c>
      <c r="BV63" s="24" t="s">
        <v>70</v>
      </c>
      <c r="BW63" s="24" t="s">
        <v>103</v>
      </c>
      <c r="BX63" s="24" t="s">
        <v>91</v>
      </c>
      <c r="CL63" s="24" t="s">
        <v>17</v>
      </c>
    </row>
    <row r="64" spans="1:91" s="6" customFormat="1" ht="16.5" customHeight="1">
      <c r="B64" s="69"/>
      <c r="C64" s="70"/>
      <c r="D64" s="297" t="s">
        <v>104</v>
      </c>
      <c r="E64" s="297"/>
      <c r="F64" s="297"/>
      <c r="G64" s="297"/>
      <c r="H64" s="297"/>
      <c r="I64" s="71"/>
      <c r="J64" s="297" t="s">
        <v>105</v>
      </c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76">
        <f>ROUND(SUM(AG65:AG66),2)</f>
        <v>0</v>
      </c>
      <c r="AH64" s="270"/>
      <c r="AI64" s="270"/>
      <c r="AJ64" s="270"/>
      <c r="AK64" s="270"/>
      <c r="AL64" s="270"/>
      <c r="AM64" s="270"/>
      <c r="AN64" s="269">
        <f t="shared" si="0"/>
        <v>0</v>
      </c>
      <c r="AO64" s="270"/>
      <c r="AP64" s="270"/>
      <c r="AQ64" s="72" t="s">
        <v>75</v>
      </c>
      <c r="AR64" s="69"/>
      <c r="AS64" s="73">
        <f>ROUND(SUM(AS65:AS66),2)</f>
        <v>0</v>
      </c>
      <c r="AT64" s="74">
        <f t="shared" si="1"/>
        <v>0</v>
      </c>
      <c r="AU64" s="75">
        <f>ROUND(SUM(AU65:AU66),5)</f>
        <v>2292.9510100000002</v>
      </c>
      <c r="AV64" s="74">
        <f>ROUND(AZ64*L29,2)</f>
        <v>0</v>
      </c>
      <c r="AW64" s="74">
        <f>ROUND(BA64*L30,2)</f>
        <v>0</v>
      </c>
      <c r="AX64" s="74">
        <f>ROUND(BB64*L29,2)</f>
        <v>0</v>
      </c>
      <c r="AY64" s="74">
        <f>ROUND(BC64*L30,2)</f>
        <v>0</v>
      </c>
      <c r="AZ64" s="74">
        <f>ROUND(SUM(AZ65:AZ66),2)</f>
        <v>0</v>
      </c>
      <c r="BA64" s="74">
        <f>ROUND(SUM(BA65:BA66),2)</f>
        <v>0</v>
      </c>
      <c r="BB64" s="74">
        <f>ROUND(SUM(BB65:BB66),2)</f>
        <v>0</v>
      </c>
      <c r="BC64" s="74">
        <f>ROUND(SUM(BC65:BC66),2)</f>
        <v>0</v>
      </c>
      <c r="BD64" s="76">
        <f>ROUND(SUM(BD65:BD66),2)</f>
        <v>0</v>
      </c>
      <c r="BS64" s="77" t="s">
        <v>67</v>
      </c>
      <c r="BT64" s="77" t="s">
        <v>76</v>
      </c>
      <c r="BU64" s="77" t="s">
        <v>69</v>
      </c>
      <c r="BV64" s="77" t="s">
        <v>70</v>
      </c>
      <c r="BW64" s="77" t="s">
        <v>106</v>
      </c>
      <c r="BX64" s="77" t="s">
        <v>5</v>
      </c>
      <c r="CL64" s="77" t="s">
        <v>17</v>
      </c>
      <c r="CM64" s="77" t="s">
        <v>78</v>
      </c>
    </row>
    <row r="65" spans="1:91" s="3" customFormat="1" ht="23.25" customHeight="1">
      <c r="A65" s="68" t="s">
        <v>72</v>
      </c>
      <c r="B65" s="42"/>
      <c r="C65" s="9"/>
      <c r="D65" s="9"/>
      <c r="E65" s="296" t="s">
        <v>107</v>
      </c>
      <c r="F65" s="296"/>
      <c r="G65" s="296"/>
      <c r="H65" s="296"/>
      <c r="I65" s="296"/>
      <c r="J65" s="9"/>
      <c r="K65" s="296" t="s">
        <v>105</v>
      </c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67">
        <f>'SO-03 01 - Pergola'!J32</f>
        <v>0</v>
      </c>
      <c r="AH65" s="268"/>
      <c r="AI65" s="268"/>
      <c r="AJ65" s="268"/>
      <c r="AK65" s="268"/>
      <c r="AL65" s="268"/>
      <c r="AM65" s="268"/>
      <c r="AN65" s="267">
        <f t="shared" si="0"/>
        <v>0</v>
      </c>
      <c r="AO65" s="268"/>
      <c r="AP65" s="268"/>
      <c r="AQ65" s="78" t="s">
        <v>84</v>
      </c>
      <c r="AR65" s="42"/>
      <c r="AS65" s="79">
        <v>0</v>
      </c>
      <c r="AT65" s="80">
        <f t="shared" si="1"/>
        <v>0</v>
      </c>
      <c r="AU65" s="81">
        <f>'SO-03 01 - Pergola'!P98</f>
        <v>1793.4249139999999</v>
      </c>
      <c r="AV65" s="80">
        <f>'SO-03 01 - Pergola'!J35</f>
        <v>0</v>
      </c>
      <c r="AW65" s="80">
        <f>'SO-03 01 - Pergola'!J36</f>
        <v>0</v>
      </c>
      <c r="AX65" s="80">
        <f>'SO-03 01 - Pergola'!J37</f>
        <v>0</v>
      </c>
      <c r="AY65" s="80">
        <f>'SO-03 01 - Pergola'!J38</f>
        <v>0</v>
      </c>
      <c r="AZ65" s="80">
        <f>'SO-03 01 - Pergola'!F35</f>
        <v>0</v>
      </c>
      <c r="BA65" s="80">
        <f>'SO-03 01 - Pergola'!F36</f>
        <v>0</v>
      </c>
      <c r="BB65" s="80">
        <f>'SO-03 01 - Pergola'!F37</f>
        <v>0</v>
      </c>
      <c r="BC65" s="80">
        <f>'SO-03 01 - Pergola'!F38</f>
        <v>0</v>
      </c>
      <c r="BD65" s="82">
        <f>'SO-03 01 - Pergola'!F39</f>
        <v>0</v>
      </c>
      <c r="BT65" s="24" t="s">
        <v>78</v>
      </c>
      <c r="BV65" s="24" t="s">
        <v>70</v>
      </c>
      <c r="BW65" s="24" t="s">
        <v>108</v>
      </c>
      <c r="BX65" s="24" t="s">
        <v>106</v>
      </c>
      <c r="CL65" s="24" t="s">
        <v>17</v>
      </c>
    </row>
    <row r="66" spans="1:91" s="3" customFormat="1" ht="23.25" customHeight="1">
      <c r="A66" s="68" t="s">
        <v>72</v>
      </c>
      <c r="B66" s="42"/>
      <c r="C66" s="9"/>
      <c r="D66" s="9"/>
      <c r="E66" s="296" t="s">
        <v>109</v>
      </c>
      <c r="F66" s="296"/>
      <c r="G66" s="296"/>
      <c r="H66" s="296"/>
      <c r="I66" s="296"/>
      <c r="J66" s="9"/>
      <c r="K66" s="296" t="s">
        <v>110</v>
      </c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67">
        <f>'SO-03 02 - Pergola - opra...'!J32</f>
        <v>0</v>
      </c>
      <c r="AH66" s="268"/>
      <c r="AI66" s="268"/>
      <c r="AJ66" s="268"/>
      <c r="AK66" s="268"/>
      <c r="AL66" s="268"/>
      <c r="AM66" s="268"/>
      <c r="AN66" s="267">
        <f t="shared" si="0"/>
        <v>0</v>
      </c>
      <c r="AO66" s="268"/>
      <c r="AP66" s="268"/>
      <c r="AQ66" s="78" t="s">
        <v>84</v>
      </c>
      <c r="AR66" s="42"/>
      <c r="AS66" s="79">
        <v>0</v>
      </c>
      <c r="AT66" s="80">
        <f t="shared" si="1"/>
        <v>0</v>
      </c>
      <c r="AU66" s="81">
        <f>'SO-03 02 - Pergola - opra...'!P88</f>
        <v>499.52610000000004</v>
      </c>
      <c r="AV66" s="80">
        <f>'SO-03 02 - Pergola - opra...'!J35</f>
        <v>0</v>
      </c>
      <c r="AW66" s="80">
        <f>'SO-03 02 - Pergola - opra...'!J36</f>
        <v>0</v>
      </c>
      <c r="AX66" s="80">
        <f>'SO-03 02 - Pergola - opra...'!J37</f>
        <v>0</v>
      </c>
      <c r="AY66" s="80">
        <f>'SO-03 02 - Pergola - opra...'!J38</f>
        <v>0</v>
      </c>
      <c r="AZ66" s="80">
        <f>'SO-03 02 - Pergola - opra...'!F35</f>
        <v>0</v>
      </c>
      <c r="BA66" s="80">
        <f>'SO-03 02 - Pergola - opra...'!F36</f>
        <v>0</v>
      </c>
      <c r="BB66" s="80">
        <f>'SO-03 02 - Pergola - opra...'!F37</f>
        <v>0</v>
      </c>
      <c r="BC66" s="80">
        <f>'SO-03 02 - Pergola - opra...'!F38</f>
        <v>0</v>
      </c>
      <c r="BD66" s="82">
        <f>'SO-03 02 - Pergola - opra...'!F39</f>
        <v>0</v>
      </c>
      <c r="BT66" s="24" t="s">
        <v>78</v>
      </c>
      <c r="BV66" s="24" t="s">
        <v>70</v>
      </c>
      <c r="BW66" s="24" t="s">
        <v>111</v>
      </c>
      <c r="BX66" s="24" t="s">
        <v>106</v>
      </c>
      <c r="CL66" s="24" t="s">
        <v>17</v>
      </c>
    </row>
    <row r="67" spans="1:91" s="6" customFormat="1" ht="16.5" customHeight="1">
      <c r="A67" s="68" t="s">
        <v>72</v>
      </c>
      <c r="B67" s="69"/>
      <c r="C67" s="70"/>
      <c r="D67" s="297" t="s">
        <v>112</v>
      </c>
      <c r="E67" s="297"/>
      <c r="F67" s="297"/>
      <c r="G67" s="297"/>
      <c r="H67" s="297"/>
      <c r="I67" s="71"/>
      <c r="J67" s="297" t="s">
        <v>113</v>
      </c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69">
        <f>'SO-04 - Cestní síť'!J30</f>
        <v>0</v>
      </c>
      <c r="AH67" s="270"/>
      <c r="AI67" s="270"/>
      <c r="AJ67" s="270"/>
      <c r="AK67" s="270"/>
      <c r="AL67" s="270"/>
      <c r="AM67" s="270"/>
      <c r="AN67" s="269">
        <f t="shared" si="0"/>
        <v>0</v>
      </c>
      <c r="AO67" s="270"/>
      <c r="AP67" s="270"/>
      <c r="AQ67" s="72" t="s">
        <v>75</v>
      </c>
      <c r="AR67" s="69"/>
      <c r="AS67" s="73">
        <v>0</v>
      </c>
      <c r="AT67" s="74">
        <f t="shared" si="1"/>
        <v>0</v>
      </c>
      <c r="AU67" s="75">
        <f>'SO-04 - Cestní síť'!P84</f>
        <v>3739.4303620000001</v>
      </c>
      <c r="AV67" s="74">
        <f>'SO-04 - Cestní síť'!J33</f>
        <v>0</v>
      </c>
      <c r="AW67" s="74">
        <f>'SO-04 - Cestní síť'!J34</f>
        <v>0</v>
      </c>
      <c r="AX67" s="74">
        <f>'SO-04 - Cestní síť'!J35</f>
        <v>0</v>
      </c>
      <c r="AY67" s="74">
        <f>'SO-04 - Cestní síť'!J36</f>
        <v>0</v>
      </c>
      <c r="AZ67" s="74">
        <f>'SO-04 - Cestní síť'!F33</f>
        <v>0</v>
      </c>
      <c r="BA67" s="74">
        <f>'SO-04 - Cestní síť'!F34</f>
        <v>0</v>
      </c>
      <c r="BB67" s="74">
        <f>'SO-04 - Cestní síť'!F35</f>
        <v>0</v>
      </c>
      <c r="BC67" s="74">
        <f>'SO-04 - Cestní síť'!F36</f>
        <v>0</v>
      </c>
      <c r="BD67" s="76">
        <f>'SO-04 - Cestní síť'!F37</f>
        <v>0</v>
      </c>
      <c r="BT67" s="77" t="s">
        <v>76</v>
      </c>
      <c r="BV67" s="77" t="s">
        <v>70</v>
      </c>
      <c r="BW67" s="77" t="s">
        <v>114</v>
      </c>
      <c r="BX67" s="77" t="s">
        <v>5</v>
      </c>
      <c r="CL67" s="77" t="s">
        <v>17</v>
      </c>
      <c r="CM67" s="77" t="s">
        <v>78</v>
      </c>
    </row>
    <row r="68" spans="1:91" s="6" customFormat="1" ht="16.5" customHeight="1">
      <c r="B68" s="69"/>
      <c r="C68" s="70"/>
      <c r="D68" s="297" t="s">
        <v>115</v>
      </c>
      <c r="E68" s="297"/>
      <c r="F68" s="297"/>
      <c r="G68" s="297"/>
      <c r="H68" s="297"/>
      <c r="I68" s="71"/>
      <c r="J68" s="297" t="s">
        <v>116</v>
      </c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76">
        <f>ROUND(SUM(AG69:AG71),2)</f>
        <v>0</v>
      </c>
      <c r="AH68" s="270"/>
      <c r="AI68" s="270"/>
      <c r="AJ68" s="270"/>
      <c r="AK68" s="270"/>
      <c r="AL68" s="270"/>
      <c r="AM68" s="270"/>
      <c r="AN68" s="269">
        <f t="shared" si="0"/>
        <v>0</v>
      </c>
      <c r="AO68" s="270"/>
      <c r="AP68" s="270"/>
      <c r="AQ68" s="72" t="s">
        <v>75</v>
      </c>
      <c r="AR68" s="69"/>
      <c r="AS68" s="73">
        <f>ROUND(SUM(AS69:AS71),2)</f>
        <v>0</v>
      </c>
      <c r="AT68" s="74">
        <f t="shared" si="1"/>
        <v>0</v>
      </c>
      <c r="AU68" s="75">
        <f>ROUND(SUM(AU69:AU71),5)</f>
        <v>1709.6700900000001</v>
      </c>
      <c r="AV68" s="74">
        <f>ROUND(AZ68*L29,2)</f>
        <v>0</v>
      </c>
      <c r="AW68" s="74">
        <f>ROUND(BA68*L30,2)</f>
        <v>0</v>
      </c>
      <c r="AX68" s="74">
        <f>ROUND(BB68*L29,2)</f>
        <v>0</v>
      </c>
      <c r="AY68" s="74">
        <f>ROUND(BC68*L30,2)</f>
        <v>0</v>
      </c>
      <c r="AZ68" s="74">
        <f>ROUND(SUM(AZ69:AZ71),2)</f>
        <v>0</v>
      </c>
      <c r="BA68" s="74">
        <f>ROUND(SUM(BA69:BA71),2)</f>
        <v>0</v>
      </c>
      <c r="BB68" s="74">
        <f>ROUND(SUM(BB69:BB71),2)</f>
        <v>0</v>
      </c>
      <c r="BC68" s="74">
        <f>ROUND(SUM(BC69:BC71),2)</f>
        <v>0</v>
      </c>
      <c r="BD68" s="76">
        <f>ROUND(SUM(BD69:BD71),2)</f>
        <v>0</v>
      </c>
      <c r="BS68" s="77" t="s">
        <v>67</v>
      </c>
      <c r="BT68" s="77" t="s">
        <v>76</v>
      </c>
      <c r="BU68" s="77" t="s">
        <v>69</v>
      </c>
      <c r="BV68" s="77" t="s">
        <v>70</v>
      </c>
      <c r="BW68" s="77" t="s">
        <v>117</v>
      </c>
      <c r="BX68" s="77" t="s">
        <v>5</v>
      </c>
      <c r="CL68" s="77" t="s">
        <v>17</v>
      </c>
      <c r="CM68" s="77" t="s">
        <v>78</v>
      </c>
    </row>
    <row r="69" spans="1:91" s="3" customFormat="1" ht="16.5" customHeight="1">
      <c r="A69" s="68" t="s">
        <v>72</v>
      </c>
      <c r="B69" s="42"/>
      <c r="C69" s="9"/>
      <c r="D69" s="9"/>
      <c r="E69" s="296" t="s">
        <v>118</v>
      </c>
      <c r="F69" s="296"/>
      <c r="G69" s="296"/>
      <c r="H69" s="296"/>
      <c r="I69" s="296"/>
      <c r="J69" s="9"/>
      <c r="K69" s="296" t="s">
        <v>119</v>
      </c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67">
        <f>'SO-05-01 - Závlahový syst...'!J32</f>
        <v>0</v>
      </c>
      <c r="AH69" s="268"/>
      <c r="AI69" s="268"/>
      <c r="AJ69" s="268"/>
      <c r="AK69" s="268"/>
      <c r="AL69" s="268"/>
      <c r="AM69" s="268"/>
      <c r="AN69" s="267">
        <f t="shared" si="0"/>
        <v>0</v>
      </c>
      <c r="AO69" s="268"/>
      <c r="AP69" s="268"/>
      <c r="AQ69" s="78" t="s">
        <v>84</v>
      </c>
      <c r="AR69" s="42"/>
      <c r="AS69" s="79">
        <v>0</v>
      </c>
      <c r="AT69" s="80">
        <f t="shared" si="1"/>
        <v>0</v>
      </c>
      <c r="AU69" s="81">
        <f>'SO-05-01 - Závlahový syst...'!P95</f>
        <v>399.307412</v>
      </c>
      <c r="AV69" s="80">
        <f>'SO-05-01 - Závlahový syst...'!J35</f>
        <v>0</v>
      </c>
      <c r="AW69" s="80">
        <f>'SO-05-01 - Závlahový syst...'!J36</f>
        <v>0</v>
      </c>
      <c r="AX69" s="80">
        <f>'SO-05-01 - Závlahový syst...'!J37</f>
        <v>0</v>
      </c>
      <c r="AY69" s="80">
        <f>'SO-05-01 - Závlahový syst...'!J38</f>
        <v>0</v>
      </c>
      <c r="AZ69" s="80">
        <f>'SO-05-01 - Závlahový syst...'!F35</f>
        <v>0</v>
      </c>
      <c r="BA69" s="80">
        <f>'SO-05-01 - Závlahový syst...'!F36</f>
        <v>0</v>
      </c>
      <c r="BB69" s="80">
        <f>'SO-05-01 - Závlahový syst...'!F37</f>
        <v>0</v>
      </c>
      <c r="BC69" s="80">
        <f>'SO-05-01 - Závlahový syst...'!F38</f>
        <v>0</v>
      </c>
      <c r="BD69" s="82">
        <f>'SO-05-01 - Závlahový syst...'!F39</f>
        <v>0</v>
      </c>
      <c r="BT69" s="24" t="s">
        <v>78</v>
      </c>
      <c r="BV69" s="24" t="s">
        <v>70</v>
      </c>
      <c r="BW69" s="24" t="s">
        <v>120</v>
      </c>
      <c r="BX69" s="24" t="s">
        <v>117</v>
      </c>
      <c r="CL69" s="24" t="s">
        <v>17</v>
      </c>
    </row>
    <row r="70" spans="1:91" s="3" customFormat="1" ht="16.5" customHeight="1">
      <c r="A70" s="68" t="s">
        <v>72</v>
      </c>
      <c r="B70" s="42"/>
      <c r="C70" s="9"/>
      <c r="D70" s="9"/>
      <c r="E70" s="296" t="s">
        <v>121</v>
      </c>
      <c r="F70" s="296"/>
      <c r="G70" s="296"/>
      <c r="H70" s="296"/>
      <c r="I70" s="296"/>
      <c r="J70" s="9"/>
      <c r="K70" s="296" t="s">
        <v>122</v>
      </c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67">
        <f>'SO-05-02 - Závlahový syst...'!J32</f>
        <v>0</v>
      </c>
      <c r="AH70" s="268"/>
      <c r="AI70" s="268"/>
      <c r="AJ70" s="268"/>
      <c r="AK70" s="268"/>
      <c r="AL70" s="268"/>
      <c r="AM70" s="268"/>
      <c r="AN70" s="267">
        <f t="shared" si="0"/>
        <v>0</v>
      </c>
      <c r="AO70" s="268"/>
      <c r="AP70" s="268"/>
      <c r="AQ70" s="78" t="s">
        <v>84</v>
      </c>
      <c r="AR70" s="42"/>
      <c r="AS70" s="79">
        <v>0</v>
      </c>
      <c r="AT70" s="80">
        <f t="shared" si="1"/>
        <v>0</v>
      </c>
      <c r="AU70" s="81">
        <f>'SO-05-02 - Závlahový syst...'!P92</f>
        <v>441.12765199999996</v>
      </c>
      <c r="AV70" s="80">
        <f>'SO-05-02 - Závlahový syst...'!J35</f>
        <v>0</v>
      </c>
      <c r="AW70" s="80">
        <f>'SO-05-02 - Závlahový syst...'!J36</f>
        <v>0</v>
      </c>
      <c r="AX70" s="80">
        <f>'SO-05-02 - Závlahový syst...'!J37</f>
        <v>0</v>
      </c>
      <c r="AY70" s="80">
        <f>'SO-05-02 - Závlahový syst...'!J38</f>
        <v>0</v>
      </c>
      <c r="AZ70" s="80">
        <f>'SO-05-02 - Závlahový syst...'!F35</f>
        <v>0</v>
      </c>
      <c r="BA70" s="80">
        <f>'SO-05-02 - Závlahový syst...'!F36</f>
        <v>0</v>
      </c>
      <c r="BB70" s="80">
        <f>'SO-05-02 - Závlahový syst...'!F37</f>
        <v>0</v>
      </c>
      <c r="BC70" s="80">
        <f>'SO-05-02 - Závlahový syst...'!F38</f>
        <v>0</v>
      </c>
      <c r="BD70" s="82">
        <f>'SO-05-02 - Závlahový syst...'!F39</f>
        <v>0</v>
      </c>
      <c r="BT70" s="24" t="s">
        <v>78</v>
      </c>
      <c r="BV70" s="24" t="s">
        <v>70</v>
      </c>
      <c r="BW70" s="24" t="s">
        <v>123</v>
      </c>
      <c r="BX70" s="24" t="s">
        <v>117</v>
      </c>
      <c r="CL70" s="24" t="s">
        <v>17</v>
      </c>
    </row>
    <row r="71" spans="1:91" s="3" customFormat="1" ht="16.5" customHeight="1">
      <c r="A71" s="68" t="s">
        <v>72</v>
      </c>
      <c r="B71" s="42"/>
      <c r="C71" s="9"/>
      <c r="D71" s="9"/>
      <c r="E71" s="296" t="s">
        <v>124</v>
      </c>
      <c r="F71" s="296"/>
      <c r="G71" s="296"/>
      <c r="H71" s="296"/>
      <c r="I71" s="296"/>
      <c r="J71" s="9"/>
      <c r="K71" s="296" t="s">
        <v>125</v>
      </c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67">
        <f>'SO-05-03 - Závlahový syst...'!J32</f>
        <v>0</v>
      </c>
      <c r="AH71" s="268"/>
      <c r="AI71" s="268"/>
      <c r="AJ71" s="268"/>
      <c r="AK71" s="268"/>
      <c r="AL71" s="268"/>
      <c r="AM71" s="268"/>
      <c r="AN71" s="267">
        <f t="shared" si="0"/>
        <v>0</v>
      </c>
      <c r="AO71" s="268"/>
      <c r="AP71" s="268"/>
      <c r="AQ71" s="78" t="s">
        <v>84</v>
      </c>
      <c r="AR71" s="42"/>
      <c r="AS71" s="79">
        <v>0</v>
      </c>
      <c r="AT71" s="80">
        <f t="shared" si="1"/>
        <v>0</v>
      </c>
      <c r="AU71" s="81">
        <f>'SO-05-03 - Závlahový syst...'!P99</f>
        <v>869.23502900000005</v>
      </c>
      <c r="AV71" s="80">
        <f>'SO-05-03 - Závlahový syst...'!J35</f>
        <v>0</v>
      </c>
      <c r="AW71" s="80">
        <f>'SO-05-03 - Závlahový syst...'!J36</f>
        <v>0</v>
      </c>
      <c r="AX71" s="80">
        <f>'SO-05-03 - Závlahový syst...'!J37</f>
        <v>0</v>
      </c>
      <c r="AY71" s="80">
        <f>'SO-05-03 - Závlahový syst...'!J38</f>
        <v>0</v>
      </c>
      <c r="AZ71" s="80">
        <f>'SO-05-03 - Závlahový syst...'!F35</f>
        <v>0</v>
      </c>
      <c r="BA71" s="80">
        <f>'SO-05-03 - Závlahový syst...'!F36</f>
        <v>0</v>
      </c>
      <c r="BB71" s="80">
        <f>'SO-05-03 - Závlahový syst...'!F37</f>
        <v>0</v>
      </c>
      <c r="BC71" s="80">
        <f>'SO-05-03 - Závlahový syst...'!F38</f>
        <v>0</v>
      </c>
      <c r="BD71" s="82">
        <f>'SO-05-03 - Závlahový syst...'!F39</f>
        <v>0</v>
      </c>
      <c r="BT71" s="24" t="s">
        <v>78</v>
      </c>
      <c r="BV71" s="24" t="s">
        <v>70</v>
      </c>
      <c r="BW71" s="24" t="s">
        <v>126</v>
      </c>
      <c r="BX71" s="24" t="s">
        <v>117</v>
      </c>
      <c r="CL71" s="24" t="s">
        <v>17</v>
      </c>
    </row>
    <row r="72" spans="1:91" s="6" customFormat="1" ht="16.5" customHeight="1">
      <c r="A72" s="68" t="s">
        <v>72</v>
      </c>
      <c r="B72" s="69"/>
      <c r="C72" s="70"/>
      <c r="D72" s="297" t="s">
        <v>127</v>
      </c>
      <c r="E72" s="297"/>
      <c r="F72" s="297"/>
      <c r="G72" s="297"/>
      <c r="H72" s="297"/>
      <c r="I72" s="71"/>
      <c r="J72" s="297" t="s">
        <v>128</v>
      </c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69">
        <f>'SO-06 - Venkovní nábytek ...'!J30</f>
        <v>0</v>
      </c>
      <c r="AH72" s="270"/>
      <c r="AI72" s="270"/>
      <c r="AJ72" s="270"/>
      <c r="AK72" s="270"/>
      <c r="AL72" s="270"/>
      <c r="AM72" s="270"/>
      <c r="AN72" s="269">
        <f t="shared" si="0"/>
        <v>0</v>
      </c>
      <c r="AO72" s="270"/>
      <c r="AP72" s="270"/>
      <c r="AQ72" s="72" t="s">
        <v>75</v>
      </c>
      <c r="AR72" s="69"/>
      <c r="AS72" s="83">
        <v>0</v>
      </c>
      <c r="AT72" s="84">
        <f t="shared" si="1"/>
        <v>0</v>
      </c>
      <c r="AU72" s="85">
        <f>'SO-06 - Venkovní nábytek ...'!P87</f>
        <v>357.137384</v>
      </c>
      <c r="AV72" s="84">
        <f>'SO-06 - Venkovní nábytek ...'!J33</f>
        <v>0</v>
      </c>
      <c r="AW72" s="84">
        <f>'SO-06 - Venkovní nábytek ...'!J34</f>
        <v>0</v>
      </c>
      <c r="AX72" s="84">
        <f>'SO-06 - Venkovní nábytek ...'!J35</f>
        <v>0</v>
      </c>
      <c r="AY72" s="84">
        <f>'SO-06 - Venkovní nábytek ...'!J36</f>
        <v>0</v>
      </c>
      <c r="AZ72" s="84">
        <f>'SO-06 - Venkovní nábytek ...'!F33</f>
        <v>0</v>
      </c>
      <c r="BA72" s="84">
        <f>'SO-06 - Venkovní nábytek ...'!F34</f>
        <v>0</v>
      </c>
      <c r="BB72" s="84">
        <f>'SO-06 - Venkovní nábytek ...'!F35</f>
        <v>0</v>
      </c>
      <c r="BC72" s="84">
        <f>'SO-06 - Venkovní nábytek ...'!F36</f>
        <v>0</v>
      </c>
      <c r="BD72" s="86">
        <f>'SO-06 - Venkovní nábytek ...'!F37</f>
        <v>0</v>
      </c>
      <c r="BT72" s="77" t="s">
        <v>76</v>
      </c>
      <c r="BV72" s="77" t="s">
        <v>70</v>
      </c>
      <c r="BW72" s="77" t="s">
        <v>129</v>
      </c>
      <c r="BX72" s="77" t="s">
        <v>5</v>
      </c>
      <c r="CL72" s="77" t="s">
        <v>17</v>
      </c>
      <c r="CM72" s="77" t="s">
        <v>78</v>
      </c>
    </row>
    <row r="73" spans="1:91" s="1" customFormat="1" ht="30" customHeight="1">
      <c r="B73" s="29"/>
      <c r="AR73" s="29"/>
    </row>
    <row r="74" spans="1:91" s="1" customFormat="1" ht="6.95" customHeight="1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29"/>
    </row>
  </sheetData>
  <mergeCells count="108">
    <mergeCell ref="I52:AF52"/>
    <mergeCell ref="J59:AF59"/>
    <mergeCell ref="J56:AF56"/>
    <mergeCell ref="J64:AF64"/>
    <mergeCell ref="J55:AF55"/>
    <mergeCell ref="K60:AF60"/>
    <mergeCell ref="K63:AF63"/>
    <mergeCell ref="K62:AF62"/>
    <mergeCell ref="K57:AF57"/>
    <mergeCell ref="K61:AF61"/>
    <mergeCell ref="K58:AF58"/>
    <mergeCell ref="L45:AO45"/>
    <mergeCell ref="E65:I65"/>
    <mergeCell ref="K65:AF65"/>
    <mergeCell ref="E66:I66"/>
    <mergeCell ref="K66:AF66"/>
    <mergeCell ref="D67:H67"/>
    <mergeCell ref="J67:AF67"/>
    <mergeCell ref="D68:H68"/>
    <mergeCell ref="J68:AF68"/>
    <mergeCell ref="AN62:AP62"/>
    <mergeCell ref="AN55:AP55"/>
    <mergeCell ref="AN52:AP52"/>
    <mergeCell ref="AN57:AP57"/>
    <mergeCell ref="AN61:AP61"/>
    <mergeCell ref="AN59:AP59"/>
    <mergeCell ref="AN60:AP60"/>
    <mergeCell ref="C52:G52"/>
    <mergeCell ref="D59:H59"/>
    <mergeCell ref="D64:H64"/>
    <mergeCell ref="D55:H55"/>
    <mergeCell ref="D56:H56"/>
    <mergeCell ref="E58:I58"/>
    <mergeCell ref="E63:I63"/>
    <mergeCell ref="E62:I62"/>
    <mergeCell ref="E69:I69"/>
    <mergeCell ref="K69:AF69"/>
    <mergeCell ref="E70:I70"/>
    <mergeCell ref="K70:AF70"/>
    <mergeCell ref="E71:I71"/>
    <mergeCell ref="K71:AF71"/>
    <mergeCell ref="D72:H72"/>
    <mergeCell ref="J72:AF72"/>
    <mergeCell ref="AG54:AM54"/>
    <mergeCell ref="E61:I61"/>
    <mergeCell ref="E60:I60"/>
    <mergeCell ref="E57:I57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7:AM57"/>
    <mergeCell ref="AG64:AM64"/>
    <mergeCell ref="AG63:AM63"/>
    <mergeCell ref="AG62:AM62"/>
    <mergeCell ref="AG61:AM61"/>
    <mergeCell ref="AG60:AM60"/>
    <mergeCell ref="AG55:AM55"/>
    <mergeCell ref="AG56:AM56"/>
    <mergeCell ref="AG52:AM52"/>
    <mergeCell ref="AG59:AM59"/>
    <mergeCell ref="AG58:AM58"/>
    <mergeCell ref="AM49:AP49"/>
    <mergeCell ref="AM50:AP50"/>
    <mergeCell ref="AM47:AN47"/>
    <mergeCell ref="AN64:AP64"/>
    <mergeCell ref="AN58:AP58"/>
    <mergeCell ref="AN56:AP56"/>
    <mergeCell ref="AN63:AP63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54:AP54"/>
  </mergeCells>
  <hyperlinks>
    <hyperlink ref="A55" location="'00 - Doprovodné stavební ...'!C2" display="/" xr:uid="{00000000-0004-0000-0000-000000000000}"/>
    <hyperlink ref="A57" location="'SO-01 01 - vegetační prvky'!C2" display="/" xr:uid="{00000000-0004-0000-0000-000001000000}"/>
    <hyperlink ref="A58" location="'SO-01 02 - Technické prvky'!C2" display="/" xr:uid="{00000000-0004-0000-0000-000002000000}"/>
    <hyperlink ref="A60" location="'SO-02 01 - Vegetační prvk...'!C2" display="/" xr:uid="{00000000-0004-0000-0000-000003000000}"/>
    <hyperlink ref="A61" location="'SO-02 02 - Vegetační prvk...'!C2" display="/" xr:uid="{00000000-0004-0000-0000-000004000000}"/>
    <hyperlink ref="A62" location="'SO-02 03 - Vegetační prvk...'!C2" display="/" xr:uid="{00000000-0004-0000-0000-000005000000}"/>
    <hyperlink ref="A63" location="'SO-02 04 - Vegetační prvk...'!C2" display="/" xr:uid="{00000000-0004-0000-0000-000006000000}"/>
    <hyperlink ref="A65" location="'SO-03 01 - Pergola'!C2" display="/" xr:uid="{00000000-0004-0000-0000-000007000000}"/>
    <hyperlink ref="A66" location="'SO-03 02 - Pergola - opra...'!C2" display="/" xr:uid="{00000000-0004-0000-0000-000008000000}"/>
    <hyperlink ref="A67" location="'SO-04 - Cestní síť'!C2" display="/" xr:uid="{00000000-0004-0000-0000-000009000000}"/>
    <hyperlink ref="A69" location="'SO-05-01 - Závlahový syst...'!C2" display="/" xr:uid="{00000000-0004-0000-0000-00000A000000}"/>
    <hyperlink ref="A70" location="'SO-05-02 - Závlahový syst...'!C2" display="/" xr:uid="{00000000-0004-0000-0000-00000B000000}"/>
    <hyperlink ref="A71" location="'SO-05-03 - Závlahový syst...'!C2" display="/" xr:uid="{00000000-0004-0000-0000-00000C000000}"/>
    <hyperlink ref="A72" location="'SO-06 - Venkovní nábytek ...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14"/>
  <sheetViews>
    <sheetView showGridLines="0" topLeftCell="A82" workbookViewId="0">
      <selection activeCell="I91" sqref="I91:I11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1093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1613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1095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ROUND(J88,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ROUND((SUM(BE88:BE113)),  2)</f>
        <v>0</v>
      </c>
      <c r="I35" s="90">
        <v>0.21</v>
      </c>
      <c r="J35" s="80">
        <f>ROUND(((SUM(BE88:BE113))*I35),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ROUND((SUM(BF88:BF113)),  2)</f>
        <v>0</v>
      </c>
      <c r="I36" s="90">
        <v>0.12</v>
      </c>
      <c r="J36" s="80">
        <f>ROUND(((SUM(BF88:BF113))*I36),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ROUND((SUM(BG88:BG113)),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ROUND((SUM(BH88:BH113)),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ROUND((SUM(BI88:BI113)),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1093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SO-03 02 - Pergola - oprava vod. kanálu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>Poděbrady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J88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1098</v>
      </c>
      <c r="E64" s="102"/>
      <c r="F64" s="102"/>
      <c r="G64" s="102"/>
      <c r="H64" s="102"/>
      <c r="I64" s="102"/>
      <c r="J64" s="103">
        <f>J89</f>
        <v>0</v>
      </c>
      <c r="L64" s="100"/>
    </row>
    <row r="65" spans="2:12" s="9" customFormat="1" ht="19.899999999999999" customHeight="1">
      <c r="B65" s="104"/>
      <c r="D65" s="105" t="s">
        <v>1614</v>
      </c>
      <c r="E65" s="106"/>
      <c r="F65" s="106"/>
      <c r="G65" s="106"/>
      <c r="H65" s="106"/>
      <c r="I65" s="106"/>
      <c r="J65" s="107">
        <f>J90</f>
        <v>0</v>
      </c>
      <c r="L65" s="104"/>
    </row>
    <row r="66" spans="2:12" s="9" customFormat="1" ht="19.899999999999999" customHeight="1">
      <c r="B66" s="104"/>
      <c r="D66" s="105" t="s">
        <v>1615</v>
      </c>
      <c r="E66" s="106"/>
      <c r="F66" s="106"/>
      <c r="G66" s="106"/>
      <c r="H66" s="106"/>
      <c r="I66" s="106"/>
      <c r="J66" s="107">
        <f>J99</f>
        <v>0</v>
      </c>
      <c r="L66" s="104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21" t="s">
        <v>144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6" t="s">
        <v>14</v>
      </c>
      <c r="L75" s="29"/>
    </row>
    <row r="76" spans="2:12" s="1" customFormat="1" ht="16.5" customHeight="1">
      <c r="B76" s="29"/>
      <c r="E76" s="304" t="str">
        <f>E7</f>
        <v>CENTRÁLNÍ LÁZEŇSKÝ PARK PODĚBRADY - etapa 4 až 9 - adaptační obnova zelené infrastruktury</v>
      </c>
      <c r="F76" s="305"/>
      <c r="G76" s="305"/>
      <c r="H76" s="305"/>
      <c r="L76" s="29"/>
    </row>
    <row r="77" spans="2:12" ht="12" customHeight="1">
      <c r="B77" s="20"/>
      <c r="C77" s="26" t="s">
        <v>131</v>
      </c>
      <c r="L77" s="20"/>
    </row>
    <row r="78" spans="2:12" s="1" customFormat="1" ht="16.5" customHeight="1">
      <c r="B78" s="29"/>
      <c r="E78" s="304" t="s">
        <v>1093</v>
      </c>
      <c r="F78" s="303"/>
      <c r="G78" s="303"/>
      <c r="H78" s="303"/>
      <c r="L78" s="29"/>
    </row>
    <row r="79" spans="2:12" s="1" customFormat="1" ht="12" customHeight="1">
      <c r="B79" s="29"/>
      <c r="C79" s="26" t="s">
        <v>267</v>
      </c>
      <c r="L79" s="29"/>
    </row>
    <row r="80" spans="2:12" s="1" customFormat="1" ht="16.5" customHeight="1">
      <c r="B80" s="29"/>
      <c r="E80" s="299" t="str">
        <f>E11</f>
        <v>SO-03 02 - Pergola - oprava vod. kanálu</v>
      </c>
      <c r="F80" s="303"/>
      <c r="G80" s="303"/>
      <c r="H80" s="303"/>
      <c r="L80" s="29"/>
    </row>
    <row r="81" spans="2:65" s="1" customFormat="1" ht="6.95" customHeight="1">
      <c r="B81" s="29"/>
      <c r="L81" s="29"/>
    </row>
    <row r="82" spans="2:65" s="1" customFormat="1" ht="12" customHeight="1">
      <c r="B82" s="29"/>
      <c r="C82" s="26" t="s">
        <v>19</v>
      </c>
      <c r="F82" s="24" t="str">
        <f>F14</f>
        <v>Poděbrady</v>
      </c>
      <c r="I82" s="26" t="s">
        <v>21</v>
      </c>
      <c r="J82" s="46" t="str">
        <f>IF(J14="","",J14)</f>
        <v>10. 1. 2025</v>
      </c>
      <c r="L82" s="29"/>
    </row>
    <row r="83" spans="2:65" s="1" customFormat="1" ht="6.95" customHeight="1">
      <c r="B83" s="29"/>
      <c r="L83" s="29"/>
    </row>
    <row r="84" spans="2:65" s="1" customFormat="1" ht="15.2" customHeight="1">
      <c r="B84" s="29"/>
      <c r="C84" s="26" t="s">
        <v>23</v>
      </c>
      <c r="F84" s="24" t="str">
        <f>E17</f>
        <v>Město Poděbrady</v>
      </c>
      <c r="I84" s="26" t="s">
        <v>28</v>
      </c>
      <c r="J84" s="27" t="str">
        <f>E23</f>
        <v>New Visit s.r.o.</v>
      </c>
      <c r="L84" s="29"/>
    </row>
    <row r="85" spans="2:65" s="1" customFormat="1" ht="15.2" customHeight="1">
      <c r="B85" s="29"/>
      <c r="C85" s="26" t="s">
        <v>27</v>
      </c>
      <c r="F85" s="24" t="str">
        <f>IF(E20="","",E20)</f>
        <v xml:space="preserve"> </v>
      </c>
      <c r="I85" s="26" t="s">
        <v>31</v>
      </c>
      <c r="J85" s="27" t="str">
        <f>E26</f>
        <v xml:space="preserve"> </v>
      </c>
      <c r="L85" s="29"/>
    </row>
    <row r="86" spans="2:65" s="1" customFormat="1" ht="10.35" customHeight="1">
      <c r="B86" s="29"/>
      <c r="L86" s="29"/>
    </row>
    <row r="87" spans="2:65" s="10" customFormat="1" ht="29.25" customHeight="1">
      <c r="B87" s="108"/>
      <c r="C87" s="109" t="s">
        <v>145</v>
      </c>
      <c r="D87" s="110" t="s">
        <v>53</v>
      </c>
      <c r="E87" s="110" t="s">
        <v>49</v>
      </c>
      <c r="F87" s="110" t="s">
        <v>50</v>
      </c>
      <c r="G87" s="110" t="s">
        <v>146</v>
      </c>
      <c r="H87" s="110" t="s">
        <v>147</v>
      </c>
      <c r="I87" s="110" t="s">
        <v>148</v>
      </c>
      <c r="J87" s="110" t="s">
        <v>135</v>
      </c>
      <c r="K87" s="111" t="s">
        <v>149</v>
      </c>
      <c r="L87" s="108"/>
      <c r="M87" s="53" t="s">
        <v>17</v>
      </c>
      <c r="N87" s="54" t="s">
        <v>38</v>
      </c>
      <c r="O87" s="54" t="s">
        <v>150</v>
      </c>
      <c r="P87" s="54" t="s">
        <v>151</v>
      </c>
      <c r="Q87" s="54" t="s">
        <v>152</v>
      </c>
      <c r="R87" s="54" t="s">
        <v>153</v>
      </c>
      <c r="S87" s="54" t="s">
        <v>154</v>
      </c>
      <c r="T87" s="55" t="s">
        <v>155</v>
      </c>
    </row>
    <row r="88" spans="2:65" s="1" customFormat="1" ht="22.9" customHeight="1">
      <c r="B88" s="29"/>
      <c r="C88" s="58" t="s">
        <v>156</v>
      </c>
      <c r="J88" s="112">
        <f>BK88</f>
        <v>0</v>
      </c>
      <c r="L88" s="29"/>
      <c r="M88" s="56"/>
      <c r="N88" s="47"/>
      <c r="O88" s="47"/>
      <c r="P88" s="113">
        <f>P89</f>
        <v>499.52610000000004</v>
      </c>
      <c r="Q88" s="47"/>
      <c r="R88" s="113">
        <f>R89</f>
        <v>9.7691525000000006</v>
      </c>
      <c r="S88" s="47"/>
      <c r="T88" s="114">
        <f>T89</f>
        <v>1.5144299999999999</v>
      </c>
      <c r="AT88" s="17" t="s">
        <v>67</v>
      </c>
      <c r="AU88" s="17" t="s">
        <v>136</v>
      </c>
      <c r="BK88" s="115">
        <f>BK89</f>
        <v>0</v>
      </c>
    </row>
    <row r="89" spans="2:65" s="11" customFormat="1" ht="25.9" customHeight="1">
      <c r="B89" s="116"/>
      <c r="D89" s="117" t="s">
        <v>67</v>
      </c>
      <c r="E89" s="118" t="s">
        <v>1308</v>
      </c>
      <c r="F89" s="118" t="s">
        <v>1309</v>
      </c>
      <c r="J89" s="119">
        <f>BK89</f>
        <v>0</v>
      </c>
      <c r="L89" s="116"/>
      <c r="M89" s="120"/>
      <c r="P89" s="121">
        <f>P90+P99</f>
        <v>499.52610000000004</v>
      </c>
      <c r="R89" s="121">
        <f>R90+R99</f>
        <v>9.7691525000000006</v>
      </c>
      <c r="T89" s="122">
        <f>T90+T99</f>
        <v>1.5144299999999999</v>
      </c>
      <c r="AR89" s="117" t="s">
        <v>78</v>
      </c>
      <c r="AT89" s="123" t="s">
        <v>67</v>
      </c>
      <c r="AU89" s="123" t="s">
        <v>68</v>
      </c>
      <c r="AY89" s="117" t="s">
        <v>159</v>
      </c>
      <c r="BK89" s="124">
        <f>BK90+BK99</f>
        <v>0</v>
      </c>
    </row>
    <row r="90" spans="2:65" s="11" customFormat="1" ht="22.9" customHeight="1">
      <c r="B90" s="116"/>
      <c r="D90" s="117" t="s">
        <v>67</v>
      </c>
      <c r="E90" s="125" t="s">
        <v>1310</v>
      </c>
      <c r="F90" s="125" t="s">
        <v>1616</v>
      </c>
      <c r="J90" s="126">
        <f>BK90</f>
        <v>0</v>
      </c>
      <c r="L90" s="116"/>
      <c r="M90" s="120"/>
      <c r="P90" s="121">
        <f>SUM(P91:P98)</f>
        <v>72.315244000000007</v>
      </c>
      <c r="R90" s="121">
        <f>SUM(R91:R98)</f>
        <v>3.8319999999999999</v>
      </c>
      <c r="T90" s="122">
        <f>SUM(T91:T98)</f>
        <v>0</v>
      </c>
      <c r="AR90" s="117" t="s">
        <v>78</v>
      </c>
      <c r="AT90" s="123" t="s">
        <v>67</v>
      </c>
      <c r="AU90" s="123" t="s">
        <v>76</v>
      </c>
      <c r="AY90" s="117" t="s">
        <v>159</v>
      </c>
      <c r="BK90" s="124">
        <f>SUM(BK91:BK98)</f>
        <v>0</v>
      </c>
    </row>
    <row r="91" spans="2:65" s="1" customFormat="1" ht="21.75" customHeight="1">
      <c r="B91" s="29"/>
      <c r="C91" s="127" t="s">
        <v>76</v>
      </c>
      <c r="D91" s="127" t="s">
        <v>162</v>
      </c>
      <c r="E91" s="128" t="s">
        <v>1617</v>
      </c>
      <c r="F91" s="129" t="s">
        <v>1618</v>
      </c>
      <c r="G91" s="130" t="s">
        <v>278</v>
      </c>
      <c r="H91" s="131">
        <v>69.5</v>
      </c>
      <c r="I91" s="132"/>
      <c r="J91" s="132">
        <f>ROUND(I91*H91,2)</f>
        <v>0</v>
      </c>
      <c r="K91" s="129" t="s">
        <v>239</v>
      </c>
      <c r="L91" s="29"/>
      <c r="M91" s="133" t="s">
        <v>17</v>
      </c>
      <c r="N91" s="134" t="s">
        <v>39</v>
      </c>
      <c r="O91" s="135">
        <v>0.5</v>
      </c>
      <c r="P91" s="135">
        <f>O91*H91</f>
        <v>34.75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259</v>
      </c>
      <c r="AT91" s="137" t="s">
        <v>162</v>
      </c>
      <c r="AU91" s="137" t="s">
        <v>78</v>
      </c>
      <c r="AY91" s="17" t="s">
        <v>159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7" t="s">
        <v>76</v>
      </c>
      <c r="BK91" s="138">
        <f>ROUND(I91*H91,2)</f>
        <v>0</v>
      </c>
      <c r="BL91" s="17" t="s">
        <v>259</v>
      </c>
      <c r="BM91" s="137" t="s">
        <v>1619</v>
      </c>
    </row>
    <row r="92" spans="2:65" s="1" customFormat="1">
      <c r="B92" s="29"/>
      <c r="D92" s="139" t="s">
        <v>169</v>
      </c>
      <c r="F92" s="140" t="s">
        <v>1620</v>
      </c>
      <c r="L92" s="29"/>
      <c r="M92" s="141"/>
      <c r="T92" s="50"/>
      <c r="AT92" s="17" t="s">
        <v>169</v>
      </c>
      <c r="AU92" s="17" t="s">
        <v>78</v>
      </c>
    </row>
    <row r="93" spans="2:65" s="1" customFormat="1" ht="37.9" customHeight="1">
      <c r="B93" s="29"/>
      <c r="C93" s="163" t="s">
        <v>78</v>
      </c>
      <c r="D93" s="163" t="s">
        <v>365</v>
      </c>
      <c r="E93" s="164" t="s">
        <v>1621</v>
      </c>
      <c r="F93" s="165" t="s">
        <v>1622</v>
      </c>
      <c r="G93" s="166" t="s">
        <v>547</v>
      </c>
      <c r="H93" s="167">
        <v>23</v>
      </c>
      <c r="I93" s="168"/>
      <c r="J93" s="168">
        <f>ROUND(I93*H93,2)</f>
        <v>0</v>
      </c>
      <c r="K93" s="165" t="s">
        <v>17</v>
      </c>
      <c r="L93" s="169"/>
      <c r="M93" s="170" t="s">
        <v>17</v>
      </c>
      <c r="N93" s="171" t="s">
        <v>39</v>
      </c>
      <c r="O93" s="135">
        <v>0</v>
      </c>
      <c r="P93" s="135">
        <f>O93*H93</f>
        <v>0</v>
      </c>
      <c r="Q93" s="135">
        <v>1E-3</v>
      </c>
      <c r="R93" s="135">
        <f>Q93*H93</f>
        <v>2.3E-2</v>
      </c>
      <c r="S93" s="135">
        <v>0</v>
      </c>
      <c r="T93" s="136">
        <f>S93*H93</f>
        <v>0</v>
      </c>
      <c r="AR93" s="137" t="s">
        <v>732</v>
      </c>
      <c r="AT93" s="137" t="s">
        <v>365</v>
      </c>
      <c r="AU93" s="137" t="s">
        <v>78</v>
      </c>
      <c r="AY93" s="17" t="s">
        <v>159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7" t="s">
        <v>76</v>
      </c>
      <c r="BK93" s="138">
        <f>ROUND(I93*H93,2)</f>
        <v>0</v>
      </c>
      <c r="BL93" s="17" t="s">
        <v>259</v>
      </c>
      <c r="BM93" s="137" t="s">
        <v>1623</v>
      </c>
    </row>
    <row r="94" spans="2:65" s="1" customFormat="1" ht="21.75" customHeight="1">
      <c r="B94" s="29"/>
      <c r="C94" s="163" t="s">
        <v>175</v>
      </c>
      <c r="D94" s="163" t="s">
        <v>365</v>
      </c>
      <c r="E94" s="164" t="s">
        <v>1624</v>
      </c>
      <c r="F94" s="165" t="s">
        <v>1625</v>
      </c>
      <c r="G94" s="166" t="s">
        <v>547</v>
      </c>
      <c r="H94" s="167">
        <v>473</v>
      </c>
      <c r="I94" s="168"/>
      <c r="J94" s="168">
        <f>ROUND(I94*H94,2)</f>
        <v>0</v>
      </c>
      <c r="K94" s="165" t="s">
        <v>17</v>
      </c>
      <c r="L94" s="169"/>
      <c r="M94" s="170" t="s">
        <v>17</v>
      </c>
      <c r="N94" s="171" t="s">
        <v>39</v>
      </c>
      <c r="O94" s="135">
        <v>0</v>
      </c>
      <c r="P94" s="135">
        <f>O94*H94</f>
        <v>0</v>
      </c>
      <c r="Q94" s="135">
        <v>1E-3</v>
      </c>
      <c r="R94" s="135">
        <f>Q94*H94</f>
        <v>0.47300000000000003</v>
      </c>
      <c r="S94" s="135">
        <v>0</v>
      </c>
      <c r="T94" s="136">
        <f>S94*H94</f>
        <v>0</v>
      </c>
      <c r="AR94" s="137" t="s">
        <v>732</v>
      </c>
      <c r="AT94" s="137" t="s">
        <v>365</v>
      </c>
      <c r="AU94" s="137" t="s">
        <v>78</v>
      </c>
      <c r="AY94" s="17" t="s">
        <v>159</v>
      </c>
      <c r="BE94" s="138">
        <f>IF(N94="základní",J94,0)</f>
        <v>0</v>
      </c>
      <c r="BF94" s="138">
        <f>IF(N94="snížená",J94,0)</f>
        <v>0</v>
      </c>
      <c r="BG94" s="138">
        <f>IF(N94="zákl. přenesená",J94,0)</f>
        <v>0</v>
      </c>
      <c r="BH94" s="138">
        <f>IF(N94="sníž. přenesená",J94,0)</f>
        <v>0</v>
      </c>
      <c r="BI94" s="138">
        <f>IF(N94="nulová",J94,0)</f>
        <v>0</v>
      </c>
      <c r="BJ94" s="17" t="s">
        <v>76</v>
      </c>
      <c r="BK94" s="138">
        <f>ROUND(I94*H94,2)</f>
        <v>0</v>
      </c>
      <c r="BL94" s="17" t="s">
        <v>259</v>
      </c>
      <c r="BM94" s="137" t="s">
        <v>1626</v>
      </c>
    </row>
    <row r="95" spans="2:65" s="1" customFormat="1" ht="16.5" customHeight="1">
      <c r="B95" s="29"/>
      <c r="C95" s="127" t="s">
        <v>180</v>
      </c>
      <c r="D95" s="127" t="s">
        <v>162</v>
      </c>
      <c r="E95" s="128" t="s">
        <v>1627</v>
      </c>
      <c r="F95" s="129" t="s">
        <v>1628</v>
      </c>
      <c r="G95" s="130" t="s">
        <v>278</v>
      </c>
      <c r="H95" s="131">
        <v>69.5</v>
      </c>
      <c r="I95" s="132"/>
      <c r="J95" s="132">
        <f>ROUND(I95*H95,2)</f>
        <v>0</v>
      </c>
      <c r="K95" s="129" t="s">
        <v>17</v>
      </c>
      <c r="L95" s="29"/>
      <c r="M95" s="133" t="s">
        <v>17</v>
      </c>
      <c r="N95" s="134" t="s">
        <v>39</v>
      </c>
      <c r="O95" s="135">
        <v>0.155</v>
      </c>
      <c r="P95" s="135">
        <f>O95*H95</f>
        <v>10.772499999999999</v>
      </c>
      <c r="Q95" s="135">
        <v>4.8000000000000001E-2</v>
      </c>
      <c r="R95" s="135">
        <f>Q95*H95</f>
        <v>3.3359999999999999</v>
      </c>
      <c r="S95" s="135">
        <v>0</v>
      </c>
      <c r="T95" s="136">
        <f>S95*H95</f>
        <v>0</v>
      </c>
      <c r="AR95" s="137" t="s">
        <v>259</v>
      </c>
      <c r="AT95" s="137" t="s">
        <v>162</v>
      </c>
      <c r="AU95" s="137" t="s">
        <v>78</v>
      </c>
      <c r="AY95" s="17" t="s">
        <v>159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76</v>
      </c>
      <c r="BK95" s="138">
        <f>ROUND(I95*H95,2)</f>
        <v>0</v>
      </c>
      <c r="BL95" s="17" t="s">
        <v>259</v>
      </c>
      <c r="BM95" s="137" t="s">
        <v>1629</v>
      </c>
    </row>
    <row r="96" spans="2:65" s="1" customFormat="1" ht="16.5" customHeight="1">
      <c r="B96" s="29"/>
      <c r="C96" s="127" t="s">
        <v>158</v>
      </c>
      <c r="D96" s="127" t="s">
        <v>162</v>
      </c>
      <c r="E96" s="128" t="s">
        <v>1630</v>
      </c>
      <c r="F96" s="129" t="s">
        <v>1631</v>
      </c>
      <c r="G96" s="130" t="s">
        <v>278</v>
      </c>
      <c r="H96" s="131">
        <v>69.5</v>
      </c>
      <c r="I96" s="132"/>
      <c r="J96" s="132">
        <f>ROUND(I96*H96,2)</f>
        <v>0</v>
      </c>
      <c r="K96" s="129" t="s">
        <v>17</v>
      </c>
      <c r="L96" s="29"/>
      <c r="M96" s="133" t="s">
        <v>17</v>
      </c>
      <c r="N96" s="134" t="s">
        <v>39</v>
      </c>
      <c r="O96" s="135">
        <v>0.30599999999999999</v>
      </c>
      <c r="P96" s="135">
        <f>O96*H96</f>
        <v>21.266999999999999</v>
      </c>
      <c r="Q96" s="135">
        <v>0</v>
      </c>
      <c r="R96" s="135">
        <f>Q96*H96</f>
        <v>0</v>
      </c>
      <c r="S96" s="135">
        <v>0</v>
      </c>
      <c r="T96" s="136">
        <f>S96*H96</f>
        <v>0</v>
      </c>
      <c r="AR96" s="137" t="s">
        <v>259</v>
      </c>
      <c r="AT96" s="137" t="s">
        <v>162</v>
      </c>
      <c r="AU96" s="137" t="s">
        <v>78</v>
      </c>
      <c r="AY96" s="17" t="s">
        <v>159</v>
      </c>
      <c r="BE96" s="138">
        <f>IF(N96="základní",J96,0)</f>
        <v>0</v>
      </c>
      <c r="BF96" s="138">
        <f>IF(N96="snížená",J96,0)</f>
        <v>0</v>
      </c>
      <c r="BG96" s="138">
        <f>IF(N96="zákl. přenesená",J96,0)</f>
        <v>0</v>
      </c>
      <c r="BH96" s="138">
        <f>IF(N96="sníž. přenesená",J96,0)</f>
        <v>0</v>
      </c>
      <c r="BI96" s="138">
        <f>IF(N96="nulová",J96,0)</f>
        <v>0</v>
      </c>
      <c r="BJ96" s="17" t="s">
        <v>76</v>
      </c>
      <c r="BK96" s="138">
        <f>ROUND(I96*H96,2)</f>
        <v>0</v>
      </c>
      <c r="BL96" s="17" t="s">
        <v>259</v>
      </c>
      <c r="BM96" s="137" t="s">
        <v>1632</v>
      </c>
    </row>
    <row r="97" spans="2:65" s="1" customFormat="1" ht="24.2" customHeight="1">
      <c r="B97" s="29"/>
      <c r="C97" s="127" t="s">
        <v>193</v>
      </c>
      <c r="D97" s="127" t="s">
        <v>162</v>
      </c>
      <c r="E97" s="128" t="s">
        <v>1370</v>
      </c>
      <c r="F97" s="129" t="s">
        <v>1371</v>
      </c>
      <c r="G97" s="130" t="s">
        <v>368</v>
      </c>
      <c r="H97" s="131">
        <v>3.8319999999999999</v>
      </c>
      <c r="I97" s="132"/>
      <c r="J97" s="132">
        <f>ROUND(I97*H97,2)</f>
        <v>0</v>
      </c>
      <c r="K97" s="129" t="s">
        <v>239</v>
      </c>
      <c r="L97" s="29"/>
      <c r="M97" s="133" t="s">
        <v>17</v>
      </c>
      <c r="N97" s="134" t="s">
        <v>39</v>
      </c>
      <c r="O97" s="135">
        <v>1.4419999999999999</v>
      </c>
      <c r="P97" s="135">
        <f>O97*H97</f>
        <v>5.5257439999999995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259</v>
      </c>
      <c r="AT97" s="137" t="s">
        <v>162</v>
      </c>
      <c r="AU97" s="137" t="s">
        <v>78</v>
      </c>
      <c r="AY97" s="17" t="s">
        <v>159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7" t="s">
        <v>76</v>
      </c>
      <c r="BK97" s="138">
        <f>ROUND(I97*H97,2)</f>
        <v>0</v>
      </c>
      <c r="BL97" s="17" t="s">
        <v>259</v>
      </c>
      <c r="BM97" s="137" t="s">
        <v>1633</v>
      </c>
    </row>
    <row r="98" spans="2:65" s="1" customFormat="1">
      <c r="B98" s="29"/>
      <c r="D98" s="139" t="s">
        <v>169</v>
      </c>
      <c r="F98" s="140" t="s">
        <v>1634</v>
      </c>
      <c r="L98" s="29"/>
      <c r="M98" s="141"/>
      <c r="T98" s="50"/>
      <c r="AT98" s="17" t="s">
        <v>169</v>
      </c>
      <c r="AU98" s="17" t="s">
        <v>78</v>
      </c>
    </row>
    <row r="99" spans="2:65" s="11" customFormat="1" ht="22.9" customHeight="1">
      <c r="B99" s="116"/>
      <c r="D99" s="117" t="s">
        <v>67</v>
      </c>
      <c r="E99" s="125" t="s">
        <v>1635</v>
      </c>
      <c r="F99" s="125" t="s">
        <v>1636</v>
      </c>
      <c r="J99" s="126">
        <f>BK99</f>
        <v>0</v>
      </c>
      <c r="L99" s="116"/>
      <c r="M99" s="120"/>
      <c r="P99" s="121">
        <f>SUM(P100:P113)</f>
        <v>427.21085600000004</v>
      </c>
      <c r="R99" s="121">
        <f>SUM(R100:R113)</f>
        <v>5.9371524999999998</v>
      </c>
      <c r="T99" s="122">
        <f>SUM(T100:T113)</f>
        <v>1.5144299999999999</v>
      </c>
      <c r="AR99" s="117" t="s">
        <v>78</v>
      </c>
      <c r="AT99" s="123" t="s">
        <v>67</v>
      </c>
      <c r="AU99" s="123" t="s">
        <v>76</v>
      </c>
      <c r="AY99" s="117" t="s">
        <v>159</v>
      </c>
      <c r="BK99" s="124">
        <f>SUM(BK100:BK113)</f>
        <v>0</v>
      </c>
    </row>
    <row r="100" spans="2:65" s="1" customFormat="1" ht="16.5" customHeight="1">
      <c r="B100" s="29"/>
      <c r="C100" s="127" t="s">
        <v>198</v>
      </c>
      <c r="D100" s="127" t="s">
        <v>162</v>
      </c>
      <c r="E100" s="128" t="s">
        <v>1637</v>
      </c>
      <c r="F100" s="129" t="s">
        <v>1638</v>
      </c>
      <c r="G100" s="130" t="s">
        <v>457</v>
      </c>
      <c r="H100" s="131">
        <v>59.042999999999999</v>
      </c>
      <c r="I100" s="132"/>
      <c r="J100" s="132">
        <f>ROUND(I100*H100,2)</f>
        <v>0</v>
      </c>
      <c r="K100" s="129" t="s">
        <v>17</v>
      </c>
      <c r="L100" s="29"/>
      <c r="M100" s="133" t="s">
        <v>17</v>
      </c>
      <c r="N100" s="134" t="s">
        <v>39</v>
      </c>
      <c r="O100" s="135">
        <v>0.32</v>
      </c>
      <c r="P100" s="135">
        <f>O100*H100</f>
        <v>18.89376</v>
      </c>
      <c r="Q100" s="135">
        <v>0</v>
      </c>
      <c r="R100" s="135">
        <f>Q100*H100</f>
        <v>0</v>
      </c>
      <c r="S100" s="135">
        <v>0.01</v>
      </c>
      <c r="T100" s="136">
        <f>S100*H100</f>
        <v>0.59043000000000001</v>
      </c>
      <c r="AR100" s="137" t="s">
        <v>259</v>
      </c>
      <c r="AT100" s="137" t="s">
        <v>162</v>
      </c>
      <c r="AU100" s="137" t="s">
        <v>78</v>
      </c>
      <c r="AY100" s="17" t="s">
        <v>159</v>
      </c>
      <c r="BE100" s="138">
        <f>IF(N100="základní",J100,0)</f>
        <v>0</v>
      </c>
      <c r="BF100" s="138">
        <f>IF(N100="snížená",J100,0)</f>
        <v>0</v>
      </c>
      <c r="BG100" s="138">
        <f>IF(N100="zákl. přenesená",J100,0)</f>
        <v>0</v>
      </c>
      <c r="BH100" s="138">
        <f>IF(N100="sníž. přenesená",J100,0)</f>
        <v>0</v>
      </c>
      <c r="BI100" s="138">
        <f>IF(N100="nulová",J100,0)</f>
        <v>0</v>
      </c>
      <c r="BJ100" s="17" t="s">
        <v>76</v>
      </c>
      <c r="BK100" s="138">
        <f>ROUND(I100*H100,2)</f>
        <v>0</v>
      </c>
      <c r="BL100" s="17" t="s">
        <v>259</v>
      </c>
      <c r="BM100" s="137" t="s">
        <v>1639</v>
      </c>
    </row>
    <row r="101" spans="2:65" s="12" customFormat="1">
      <c r="B101" s="142"/>
      <c r="D101" s="143" t="s">
        <v>189</v>
      </c>
      <c r="E101" s="144" t="s">
        <v>17</v>
      </c>
      <c r="F101" s="145" t="s">
        <v>1640</v>
      </c>
      <c r="H101" s="146">
        <v>29.68</v>
      </c>
      <c r="L101" s="142"/>
      <c r="M101" s="147"/>
      <c r="T101" s="148"/>
      <c r="AT101" s="144" t="s">
        <v>189</v>
      </c>
      <c r="AU101" s="144" t="s">
        <v>78</v>
      </c>
      <c r="AV101" s="12" t="s">
        <v>78</v>
      </c>
      <c r="AW101" s="12" t="s">
        <v>30</v>
      </c>
      <c r="AX101" s="12" t="s">
        <v>68</v>
      </c>
      <c r="AY101" s="144" t="s">
        <v>159</v>
      </c>
    </row>
    <row r="102" spans="2:65" s="12" customFormat="1">
      <c r="B102" s="142"/>
      <c r="D102" s="143" t="s">
        <v>189</v>
      </c>
      <c r="E102" s="144" t="s">
        <v>17</v>
      </c>
      <c r="F102" s="145" t="s">
        <v>1641</v>
      </c>
      <c r="H102" s="146">
        <v>29.363</v>
      </c>
      <c r="L102" s="142"/>
      <c r="M102" s="147"/>
      <c r="T102" s="148"/>
      <c r="AT102" s="144" t="s">
        <v>189</v>
      </c>
      <c r="AU102" s="144" t="s">
        <v>78</v>
      </c>
      <c r="AV102" s="12" t="s">
        <v>78</v>
      </c>
      <c r="AW102" s="12" t="s">
        <v>30</v>
      </c>
      <c r="AX102" s="12" t="s">
        <v>68</v>
      </c>
      <c r="AY102" s="144" t="s">
        <v>159</v>
      </c>
    </row>
    <row r="103" spans="2:65" s="14" customFormat="1">
      <c r="B103" s="157"/>
      <c r="D103" s="143" t="s">
        <v>189</v>
      </c>
      <c r="E103" s="158" t="s">
        <v>17</v>
      </c>
      <c r="F103" s="159" t="s">
        <v>284</v>
      </c>
      <c r="H103" s="160">
        <v>59.042999999999999</v>
      </c>
      <c r="L103" s="157"/>
      <c r="M103" s="161"/>
      <c r="T103" s="162"/>
      <c r="AT103" s="158" t="s">
        <v>189</v>
      </c>
      <c r="AU103" s="158" t="s">
        <v>78</v>
      </c>
      <c r="AV103" s="14" t="s">
        <v>180</v>
      </c>
      <c r="AW103" s="14" t="s">
        <v>30</v>
      </c>
      <c r="AX103" s="14" t="s">
        <v>76</v>
      </c>
      <c r="AY103" s="158" t="s">
        <v>159</v>
      </c>
    </row>
    <row r="104" spans="2:65" s="1" customFormat="1" ht="16.5" customHeight="1">
      <c r="B104" s="29"/>
      <c r="C104" s="127" t="s">
        <v>205</v>
      </c>
      <c r="D104" s="127" t="s">
        <v>162</v>
      </c>
      <c r="E104" s="128" t="s">
        <v>1642</v>
      </c>
      <c r="F104" s="129" t="s">
        <v>1643</v>
      </c>
      <c r="G104" s="130" t="s">
        <v>278</v>
      </c>
      <c r="H104" s="131">
        <v>46.2</v>
      </c>
      <c r="I104" s="132"/>
      <c r="J104" s="132">
        <f t="shared" ref="J104:J109" si="0">ROUND(I104*H104,2)</f>
        <v>0</v>
      </c>
      <c r="K104" s="129" t="s">
        <v>17</v>
      </c>
      <c r="L104" s="29"/>
      <c r="M104" s="133" t="s">
        <v>17</v>
      </c>
      <c r="N104" s="134" t="s">
        <v>39</v>
      </c>
      <c r="O104" s="135">
        <v>0.46</v>
      </c>
      <c r="P104" s="135">
        <f t="shared" ref="P104:P109" si="1">O104*H104</f>
        <v>21.252000000000002</v>
      </c>
      <c r="Q104" s="135">
        <v>0</v>
      </c>
      <c r="R104" s="135">
        <f t="shared" ref="R104:R109" si="2">Q104*H104</f>
        <v>0</v>
      </c>
      <c r="S104" s="135">
        <v>0.02</v>
      </c>
      <c r="T104" s="136">
        <f t="shared" ref="T104:T109" si="3">S104*H104</f>
        <v>0.92400000000000004</v>
      </c>
      <c r="AR104" s="137" t="s">
        <v>259</v>
      </c>
      <c r="AT104" s="137" t="s">
        <v>162</v>
      </c>
      <c r="AU104" s="137" t="s">
        <v>78</v>
      </c>
      <c r="AY104" s="17" t="s">
        <v>159</v>
      </c>
      <c r="BE104" s="138">
        <f t="shared" ref="BE104:BE109" si="4">IF(N104="základní",J104,0)</f>
        <v>0</v>
      </c>
      <c r="BF104" s="138">
        <f t="shared" ref="BF104:BF109" si="5">IF(N104="snížená",J104,0)</f>
        <v>0</v>
      </c>
      <c r="BG104" s="138">
        <f t="shared" ref="BG104:BG109" si="6">IF(N104="zákl. přenesená",J104,0)</f>
        <v>0</v>
      </c>
      <c r="BH104" s="138">
        <f t="shared" ref="BH104:BH109" si="7">IF(N104="sníž. přenesená",J104,0)</f>
        <v>0</v>
      </c>
      <c r="BI104" s="138">
        <f t="shared" ref="BI104:BI109" si="8">IF(N104="nulová",J104,0)</f>
        <v>0</v>
      </c>
      <c r="BJ104" s="17" t="s">
        <v>76</v>
      </c>
      <c r="BK104" s="138">
        <f t="shared" ref="BK104:BK109" si="9">ROUND(I104*H104,2)</f>
        <v>0</v>
      </c>
      <c r="BL104" s="17" t="s">
        <v>259</v>
      </c>
      <c r="BM104" s="137" t="s">
        <v>1644</v>
      </c>
    </row>
    <row r="105" spans="2:65" s="1" customFormat="1" ht="16.5" customHeight="1">
      <c r="B105" s="29"/>
      <c r="C105" s="127" t="s">
        <v>211</v>
      </c>
      <c r="D105" s="127" t="s">
        <v>162</v>
      </c>
      <c r="E105" s="128" t="s">
        <v>1645</v>
      </c>
      <c r="F105" s="129" t="s">
        <v>1646</v>
      </c>
      <c r="G105" s="130" t="s">
        <v>278</v>
      </c>
      <c r="H105" s="131">
        <v>105.25</v>
      </c>
      <c r="I105" s="132"/>
      <c r="J105" s="132">
        <f t="shared" si="0"/>
        <v>0</v>
      </c>
      <c r="K105" s="129" t="s">
        <v>17</v>
      </c>
      <c r="L105" s="29"/>
      <c r="M105" s="133" t="s">
        <v>17</v>
      </c>
      <c r="N105" s="134" t="s">
        <v>39</v>
      </c>
      <c r="O105" s="135">
        <v>0.11</v>
      </c>
      <c r="P105" s="135">
        <f t="shared" si="1"/>
        <v>11.577500000000001</v>
      </c>
      <c r="Q105" s="135">
        <v>0</v>
      </c>
      <c r="R105" s="135">
        <f t="shared" si="2"/>
        <v>0</v>
      </c>
      <c r="S105" s="135">
        <v>0</v>
      </c>
      <c r="T105" s="136">
        <f t="shared" si="3"/>
        <v>0</v>
      </c>
      <c r="AR105" s="137" t="s">
        <v>259</v>
      </c>
      <c r="AT105" s="137" t="s">
        <v>162</v>
      </c>
      <c r="AU105" s="137" t="s">
        <v>78</v>
      </c>
      <c r="AY105" s="17" t="s">
        <v>159</v>
      </c>
      <c r="BE105" s="138">
        <f t="shared" si="4"/>
        <v>0</v>
      </c>
      <c r="BF105" s="138">
        <f t="shared" si="5"/>
        <v>0</v>
      </c>
      <c r="BG105" s="138">
        <f t="shared" si="6"/>
        <v>0</v>
      </c>
      <c r="BH105" s="138">
        <f t="shared" si="7"/>
        <v>0</v>
      </c>
      <c r="BI105" s="138">
        <f t="shared" si="8"/>
        <v>0</v>
      </c>
      <c r="BJ105" s="17" t="s">
        <v>76</v>
      </c>
      <c r="BK105" s="138">
        <f t="shared" si="9"/>
        <v>0</v>
      </c>
      <c r="BL105" s="17" t="s">
        <v>259</v>
      </c>
      <c r="BM105" s="137" t="s">
        <v>1647</v>
      </c>
    </row>
    <row r="106" spans="2:65" s="1" customFormat="1" ht="16.5" customHeight="1">
      <c r="B106" s="29"/>
      <c r="C106" s="127" t="s">
        <v>216</v>
      </c>
      <c r="D106" s="127" t="s">
        <v>162</v>
      </c>
      <c r="E106" s="128" t="s">
        <v>1648</v>
      </c>
      <c r="F106" s="129" t="s">
        <v>1649</v>
      </c>
      <c r="G106" s="130" t="s">
        <v>278</v>
      </c>
      <c r="H106" s="131">
        <v>105.25</v>
      </c>
      <c r="I106" s="132"/>
      <c r="J106" s="132">
        <f t="shared" si="0"/>
        <v>0</v>
      </c>
      <c r="K106" s="129" t="s">
        <v>17</v>
      </c>
      <c r="L106" s="29"/>
      <c r="M106" s="133" t="s">
        <v>17</v>
      </c>
      <c r="N106" s="134" t="s">
        <v>39</v>
      </c>
      <c r="O106" s="135">
        <v>1.7999999999999999E-2</v>
      </c>
      <c r="P106" s="135">
        <f t="shared" si="1"/>
        <v>1.8944999999999999</v>
      </c>
      <c r="Q106" s="135">
        <v>1.0000000000000001E-5</v>
      </c>
      <c r="R106" s="135">
        <f t="shared" si="2"/>
        <v>1.0525000000000001E-3</v>
      </c>
      <c r="S106" s="135">
        <v>0</v>
      </c>
      <c r="T106" s="136">
        <f t="shared" si="3"/>
        <v>0</v>
      </c>
      <c r="AR106" s="137" t="s">
        <v>259</v>
      </c>
      <c r="AT106" s="137" t="s">
        <v>162</v>
      </c>
      <c r="AU106" s="137" t="s">
        <v>78</v>
      </c>
      <c r="AY106" s="17" t="s">
        <v>159</v>
      </c>
      <c r="BE106" s="138">
        <f t="shared" si="4"/>
        <v>0</v>
      </c>
      <c r="BF106" s="138">
        <f t="shared" si="5"/>
        <v>0</v>
      </c>
      <c r="BG106" s="138">
        <f t="shared" si="6"/>
        <v>0</v>
      </c>
      <c r="BH106" s="138">
        <f t="shared" si="7"/>
        <v>0</v>
      </c>
      <c r="BI106" s="138">
        <f t="shared" si="8"/>
        <v>0</v>
      </c>
      <c r="BJ106" s="17" t="s">
        <v>76</v>
      </c>
      <c r="BK106" s="138">
        <f t="shared" si="9"/>
        <v>0</v>
      </c>
      <c r="BL106" s="17" t="s">
        <v>259</v>
      </c>
      <c r="BM106" s="137" t="s">
        <v>1650</v>
      </c>
    </row>
    <row r="107" spans="2:65" s="1" customFormat="1" ht="16.5" customHeight="1">
      <c r="B107" s="29"/>
      <c r="C107" s="127" t="s">
        <v>222</v>
      </c>
      <c r="D107" s="127" t="s">
        <v>162</v>
      </c>
      <c r="E107" s="128" t="s">
        <v>1651</v>
      </c>
      <c r="F107" s="129" t="s">
        <v>1652</v>
      </c>
      <c r="G107" s="130" t="s">
        <v>278</v>
      </c>
      <c r="H107" s="131">
        <v>105.25</v>
      </c>
      <c r="I107" s="132"/>
      <c r="J107" s="132">
        <f t="shared" si="0"/>
        <v>0</v>
      </c>
      <c r="K107" s="129" t="s">
        <v>17</v>
      </c>
      <c r="L107" s="29"/>
      <c r="M107" s="133" t="s">
        <v>17</v>
      </c>
      <c r="N107" s="134" t="s">
        <v>39</v>
      </c>
      <c r="O107" s="135">
        <v>0.25600000000000001</v>
      </c>
      <c r="P107" s="135">
        <f t="shared" si="1"/>
        <v>26.943999999999999</v>
      </c>
      <c r="Q107" s="135">
        <v>1.9000000000000001E-4</v>
      </c>
      <c r="R107" s="135">
        <f t="shared" si="2"/>
        <v>1.9997500000000001E-2</v>
      </c>
      <c r="S107" s="135">
        <v>0</v>
      </c>
      <c r="T107" s="136">
        <f t="shared" si="3"/>
        <v>0</v>
      </c>
      <c r="AR107" s="137" t="s">
        <v>259</v>
      </c>
      <c r="AT107" s="137" t="s">
        <v>162</v>
      </c>
      <c r="AU107" s="137" t="s">
        <v>78</v>
      </c>
      <c r="AY107" s="17" t="s">
        <v>159</v>
      </c>
      <c r="BE107" s="138">
        <f t="shared" si="4"/>
        <v>0</v>
      </c>
      <c r="BF107" s="138">
        <f t="shared" si="5"/>
        <v>0</v>
      </c>
      <c r="BG107" s="138">
        <f t="shared" si="6"/>
        <v>0</v>
      </c>
      <c r="BH107" s="138">
        <f t="shared" si="7"/>
        <v>0</v>
      </c>
      <c r="BI107" s="138">
        <f t="shared" si="8"/>
        <v>0</v>
      </c>
      <c r="BJ107" s="17" t="s">
        <v>76</v>
      </c>
      <c r="BK107" s="138">
        <f t="shared" si="9"/>
        <v>0</v>
      </c>
      <c r="BL107" s="17" t="s">
        <v>259</v>
      </c>
      <c r="BM107" s="137" t="s">
        <v>1653</v>
      </c>
    </row>
    <row r="108" spans="2:65" s="1" customFormat="1" ht="24.2" customHeight="1">
      <c r="B108" s="29"/>
      <c r="C108" s="127" t="s">
        <v>8</v>
      </c>
      <c r="D108" s="127" t="s">
        <v>162</v>
      </c>
      <c r="E108" s="128" t="s">
        <v>1654</v>
      </c>
      <c r="F108" s="129" t="s">
        <v>1655</v>
      </c>
      <c r="G108" s="130" t="s">
        <v>278</v>
      </c>
      <c r="H108" s="131">
        <v>105.25</v>
      </c>
      <c r="I108" s="132"/>
      <c r="J108" s="132">
        <f t="shared" si="0"/>
        <v>0</v>
      </c>
      <c r="K108" s="129" t="s">
        <v>17</v>
      </c>
      <c r="L108" s="29"/>
      <c r="M108" s="133" t="s">
        <v>17</v>
      </c>
      <c r="N108" s="134" t="s">
        <v>39</v>
      </c>
      <c r="O108" s="135">
        <v>3.242</v>
      </c>
      <c r="P108" s="135">
        <f t="shared" si="1"/>
        <v>341.22050000000002</v>
      </c>
      <c r="Q108" s="135">
        <v>5.6210000000000003E-2</v>
      </c>
      <c r="R108" s="135">
        <f t="shared" si="2"/>
        <v>5.9161025</v>
      </c>
      <c r="S108" s="135">
        <v>0</v>
      </c>
      <c r="T108" s="136">
        <f t="shared" si="3"/>
        <v>0</v>
      </c>
      <c r="AR108" s="137" t="s">
        <v>259</v>
      </c>
      <c r="AT108" s="137" t="s">
        <v>162</v>
      </c>
      <c r="AU108" s="137" t="s">
        <v>78</v>
      </c>
      <c r="AY108" s="17" t="s">
        <v>159</v>
      </c>
      <c r="BE108" s="138">
        <f t="shared" si="4"/>
        <v>0</v>
      </c>
      <c r="BF108" s="138">
        <f t="shared" si="5"/>
        <v>0</v>
      </c>
      <c r="BG108" s="138">
        <f t="shared" si="6"/>
        <v>0</v>
      </c>
      <c r="BH108" s="138">
        <f t="shared" si="7"/>
        <v>0</v>
      </c>
      <c r="BI108" s="138">
        <f t="shared" si="8"/>
        <v>0</v>
      </c>
      <c r="BJ108" s="17" t="s">
        <v>76</v>
      </c>
      <c r="BK108" s="138">
        <f t="shared" si="9"/>
        <v>0</v>
      </c>
      <c r="BL108" s="17" t="s">
        <v>259</v>
      </c>
      <c r="BM108" s="137" t="s">
        <v>1656</v>
      </c>
    </row>
    <row r="109" spans="2:65" s="1" customFormat="1" ht="21.75" customHeight="1">
      <c r="B109" s="29"/>
      <c r="C109" s="127" t="s">
        <v>236</v>
      </c>
      <c r="D109" s="127" t="s">
        <v>162</v>
      </c>
      <c r="E109" s="128" t="s">
        <v>1300</v>
      </c>
      <c r="F109" s="129" t="s">
        <v>1301</v>
      </c>
      <c r="G109" s="130" t="s">
        <v>368</v>
      </c>
      <c r="H109" s="131">
        <v>5.0519999999999996</v>
      </c>
      <c r="I109" s="132"/>
      <c r="J109" s="132">
        <f t="shared" si="0"/>
        <v>0</v>
      </c>
      <c r="K109" s="129" t="s">
        <v>239</v>
      </c>
      <c r="L109" s="29"/>
      <c r="M109" s="133" t="s">
        <v>17</v>
      </c>
      <c r="N109" s="134" t="s">
        <v>39</v>
      </c>
      <c r="O109" s="135">
        <v>0.125</v>
      </c>
      <c r="P109" s="135">
        <f t="shared" si="1"/>
        <v>0.63149999999999995</v>
      </c>
      <c r="Q109" s="135">
        <v>0</v>
      </c>
      <c r="R109" s="135">
        <f t="shared" si="2"/>
        <v>0</v>
      </c>
      <c r="S109" s="135">
        <v>0</v>
      </c>
      <c r="T109" s="136">
        <f t="shared" si="3"/>
        <v>0</v>
      </c>
      <c r="AR109" s="137" t="s">
        <v>259</v>
      </c>
      <c r="AT109" s="137" t="s">
        <v>162</v>
      </c>
      <c r="AU109" s="137" t="s">
        <v>78</v>
      </c>
      <c r="AY109" s="17" t="s">
        <v>159</v>
      </c>
      <c r="BE109" s="138">
        <f t="shared" si="4"/>
        <v>0</v>
      </c>
      <c r="BF109" s="138">
        <f t="shared" si="5"/>
        <v>0</v>
      </c>
      <c r="BG109" s="138">
        <f t="shared" si="6"/>
        <v>0</v>
      </c>
      <c r="BH109" s="138">
        <f t="shared" si="7"/>
        <v>0</v>
      </c>
      <c r="BI109" s="138">
        <f t="shared" si="8"/>
        <v>0</v>
      </c>
      <c r="BJ109" s="17" t="s">
        <v>76</v>
      </c>
      <c r="BK109" s="138">
        <f t="shared" si="9"/>
        <v>0</v>
      </c>
      <c r="BL109" s="17" t="s">
        <v>259</v>
      </c>
      <c r="BM109" s="137" t="s">
        <v>1657</v>
      </c>
    </row>
    <row r="110" spans="2:65" s="1" customFormat="1">
      <c r="B110" s="29"/>
      <c r="D110" s="139" t="s">
        <v>169</v>
      </c>
      <c r="F110" s="140" t="s">
        <v>1658</v>
      </c>
      <c r="L110" s="29"/>
      <c r="M110" s="141"/>
      <c r="T110" s="50"/>
      <c r="AT110" s="17" t="s">
        <v>169</v>
      </c>
      <c r="AU110" s="17" t="s">
        <v>78</v>
      </c>
    </row>
    <row r="111" spans="2:65" s="1" customFormat="1" ht="24.2" customHeight="1">
      <c r="B111" s="29"/>
      <c r="C111" s="127" t="s">
        <v>244</v>
      </c>
      <c r="D111" s="127" t="s">
        <v>162</v>
      </c>
      <c r="E111" s="128" t="s">
        <v>1659</v>
      </c>
      <c r="F111" s="129" t="s">
        <v>1660</v>
      </c>
      <c r="G111" s="130" t="s">
        <v>368</v>
      </c>
      <c r="H111" s="131">
        <v>5.0519999999999996</v>
      </c>
      <c r="I111" s="132"/>
      <c r="J111" s="132">
        <f>ROUND(I111*H111,2)</f>
        <v>0</v>
      </c>
      <c r="K111" s="129" t="s">
        <v>239</v>
      </c>
      <c r="L111" s="29"/>
      <c r="M111" s="133" t="s">
        <v>17</v>
      </c>
      <c r="N111" s="134" t="s">
        <v>39</v>
      </c>
      <c r="O111" s="135">
        <v>0</v>
      </c>
      <c r="P111" s="135">
        <f>O111*H111</f>
        <v>0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259</v>
      </c>
      <c r="AT111" s="137" t="s">
        <v>162</v>
      </c>
      <c r="AU111" s="137" t="s">
        <v>78</v>
      </c>
      <c r="AY111" s="17" t="s">
        <v>159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7" t="s">
        <v>76</v>
      </c>
      <c r="BK111" s="138">
        <f>ROUND(I111*H111,2)</f>
        <v>0</v>
      </c>
      <c r="BL111" s="17" t="s">
        <v>259</v>
      </c>
      <c r="BM111" s="137" t="s">
        <v>1661</v>
      </c>
    </row>
    <row r="112" spans="2:65" s="1" customFormat="1">
      <c r="B112" s="29"/>
      <c r="D112" s="139" t="s">
        <v>169</v>
      </c>
      <c r="F112" s="140" t="s">
        <v>1662</v>
      </c>
      <c r="L112" s="29"/>
      <c r="M112" s="141"/>
      <c r="T112" s="50"/>
      <c r="AT112" s="17" t="s">
        <v>169</v>
      </c>
      <c r="AU112" s="17" t="s">
        <v>78</v>
      </c>
    </row>
    <row r="113" spans="2:65" s="1" customFormat="1" ht="24.2" customHeight="1">
      <c r="B113" s="29"/>
      <c r="C113" s="127" t="s">
        <v>252</v>
      </c>
      <c r="D113" s="127" t="s">
        <v>162</v>
      </c>
      <c r="E113" s="128" t="s">
        <v>1663</v>
      </c>
      <c r="F113" s="129" t="s">
        <v>1664</v>
      </c>
      <c r="G113" s="130" t="s">
        <v>368</v>
      </c>
      <c r="H113" s="131">
        <v>5.9370000000000003</v>
      </c>
      <c r="I113" s="132"/>
      <c r="J113" s="132">
        <f>ROUND(I113*H113,2)</f>
        <v>0</v>
      </c>
      <c r="K113" s="129" t="s">
        <v>17</v>
      </c>
      <c r="L113" s="29"/>
      <c r="M113" s="175" t="s">
        <v>17</v>
      </c>
      <c r="N113" s="176" t="s">
        <v>39</v>
      </c>
      <c r="O113" s="177">
        <v>0.80800000000000005</v>
      </c>
      <c r="P113" s="177">
        <f>O113*H113</f>
        <v>4.7970960000000007</v>
      </c>
      <c r="Q113" s="177">
        <v>0</v>
      </c>
      <c r="R113" s="177">
        <f>Q113*H113</f>
        <v>0</v>
      </c>
      <c r="S113" s="177">
        <v>0</v>
      </c>
      <c r="T113" s="178">
        <f>S113*H113</f>
        <v>0</v>
      </c>
      <c r="AR113" s="137" t="s">
        <v>259</v>
      </c>
      <c r="AT113" s="137" t="s">
        <v>162</v>
      </c>
      <c r="AU113" s="137" t="s">
        <v>78</v>
      </c>
      <c r="AY113" s="17" t="s">
        <v>159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7" t="s">
        <v>76</v>
      </c>
      <c r="BK113" s="138">
        <f>ROUND(I113*H113,2)</f>
        <v>0</v>
      </c>
      <c r="BL113" s="17" t="s">
        <v>259</v>
      </c>
      <c r="BM113" s="137" t="s">
        <v>1665</v>
      </c>
    </row>
    <row r="114" spans="2:65" s="1" customFormat="1" ht="6.9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29"/>
    </row>
  </sheetData>
  <autoFilter ref="C87:K113" xr:uid="{00000000-0009-0000-0000-000009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900-000000000000}"/>
    <hyperlink ref="F98" r:id="rId2" xr:uid="{00000000-0004-0000-0900-000001000000}"/>
    <hyperlink ref="F110" r:id="rId3" xr:uid="{00000000-0004-0000-0900-000002000000}"/>
    <hyperlink ref="F112" r:id="rId4" xr:uid="{00000000-0004-0000-09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43"/>
  <sheetViews>
    <sheetView showGridLines="0" topLeftCell="A210" workbookViewId="0">
      <selection activeCell="I225" sqref="I225:I24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s="1" customFormat="1" ht="12" customHeight="1">
      <c r="B8" s="29"/>
      <c r="D8" s="26" t="s">
        <v>131</v>
      </c>
      <c r="L8" s="29"/>
    </row>
    <row r="9" spans="2:46" s="1" customFormat="1" ht="16.5" customHeight="1">
      <c r="B9" s="29"/>
      <c r="E9" s="299" t="s">
        <v>1666</v>
      </c>
      <c r="F9" s="303"/>
      <c r="G9" s="303"/>
      <c r="H9" s="303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16</v>
      </c>
      <c r="F11" s="24" t="s">
        <v>17</v>
      </c>
      <c r="I11" s="26" t="s">
        <v>18</v>
      </c>
      <c r="J11" s="24" t="s">
        <v>17</v>
      </c>
      <c r="L11" s="29"/>
    </row>
    <row r="12" spans="2:46" s="1" customFormat="1" ht="12" customHeight="1">
      <c r="B12" s="29"/>
      <c r="D12" s="26" t="s">
        <v>19</v>
      </c>
      <c r="F12" s="24" t="s">
        <v>1095</v>
      </c>
      <c r="I12" s="26" t="s">
        <v>21</v>
      </c>
      <c r="J12" s="46" t="str">
        <f>'Rekapitulace stavby'!AN8</f>
        <v>10. 1. 2025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">
        <v>17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17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27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90" t="str">
        <f>'Rekapitulace stavby'!E14</f>
        <v xml:space="preserve"> </v>
      </c>
      <c r="F18" s="290"/>
      <c r="G18" s="290"/>
      <c r="H18" s="290"/>
      <c r="I18" s="26" t="s">
        <v>26</v>
      </c>
      <c r="J18" s="24" t="str">
        <f>'Rekapitulace stavby'!AN14</f>
        <v/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24</v>
      </c>
      <c r="J20" s="24" t="s">
        <v>17</v>
      </c>
      <c r="L20" s="29"/>
    </row>
    <row r="21" spans="2:12" s="1" customFormat="1" ht="18" customHeight="1">
      <c r="B21" s="29"/>
      <c r="E21" s="24" t="s">
        <v>29</v>
      </c>
      <c r="I21" s="26" t="s">
        <v>26</v>
      </c>
      <c r="J21" s="24" t="s">
        <v>17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32</v>
      </c>
      <c r="L26" s="29"/>
    </row>
    <row r="27" spans="2:12" s="7" customFormat="1" ht="16.5" customHeight="1">
      <c r="B27" s="88"/>
      <c r="E27" s="292" t="s">
        <v>17</v>
      </c>
      <c r="F27" s="292"/>
      <c r="G27" s="292"/>
      <c r="H27" s="292"/>
      <c r="L27" s="88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9" t="s">
        <v>34</v>
      </c>
      <c r="J30" s="60">
        <f>ROUND(J84,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5" customHeight="1">
      <c r="B33" s="29"/>
      <c r="D33" s="49" t="s">
        <v>38</v>
      </c>
      <c r="E33" s="26" t="s">
        <v>39</v>
      </c>
      <c r="F33" s="80">
        <f>ROUND((SUM(BE84:BE242)),  2)</f>
        <v>0</v>
      </c>
      <c r="I33" s="90">
        <v>0.21</v>
      </c>
      <c r="J33" s="80">
        <f>ROUND(((SUM(BE84:BE242))*I33),  2)</f>
        <v>0</v>
      </c>
      <c r="L33" s="29"/>
    </row>
    <row r="34" spans="2:12" s="1" customFormat="1" ht="14.45" customHeight="1">
      <c r="B34" s="29"/>
      <c r="E34" s="26" t="s">
        <v>40</v>
      </c>
      <c r="F34" s="80">
        <f>ROUND((SUM(BF84:BF242)),  2)</f>
        <v>0</v>
      </c>
      <c r="I34" s="90">
        <v>0.12</v>
      </c>
      <c r="J34" s="80">
        <f>ROUND(((SUM(BF84:BF242))*I34),  2)</f>
        <v>0</v>
      </c>
      <c r="L34" s="29"/>
    </row>
    <row r="35" spans="2:12" s="1" customFormat="1" ht="14.45" hidden="1" customHeight="1">
      <c r="B35" s="29"/>
      <c r="E35" s="26" t="s">
        <v>41</v>
      </c>
      <c r="F35" s="80">
        <f>ROUND((SUM(BG84:BG242)),  2)</f>
        <v>0</v>
      </c>
      <c r="I35" s="90">
        <v>0.21</v>
      </c>
      <c r="J35" s="80">
        <f>0</f>
        <v>0</v>
      </c>
      <c r="L35" s="29"/>
    </row>
    <row r="36" spans="2:12" s="1" customFormat="1" ht="14.45" hidden="1" customHeight="1">
      <c r="B36" s="29"/>
      <c r="E36" s="26" t="s">
        <v>42</v>
      </c>
      <c r="F36" s="80">
        <f>ROUND((SUM(BH84:BH242)),  2)</f>
        <v>0</v>
      </c>
      <c r="I36" s="90">
        <v>0.12</v>
      </c>
      <c r="J36" s="80">
        <f>0</f>
        <v>0</v>
      </c>
      <c r="L36" s="29"/>
    </row>
    <row r="37" spans="2:12" s="1" customFormat="1" ht="14.45" hidden="1" customHeight="1">
      <c r="B37" s="29"/>
      <c r="E37" s="26" t="s">
        <v>43</v>
      </c>
      <c r="F37" s="80">
        <f>ROUND((SUM(BI84:BI242)),  2)</f>
        <v>0</v>
      </c>
      <c r="I37" s="90">
        <v>0</v>
      </c>
      <c r="J37" s="80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1"/>
      <c r="D39" s="92" t="s">
        <v>44</v>
      </c>
      <c r="E39" s="51"/>
      <c r="F39" s="51"/>
      <c r="G39" s="93" t="s">
        <v>45</v>
      </c>
      <c r="H39" s="94" t="s">
        <v>46</v>
      </c>
      <c r="I39" s="51"/>
      <c r="J39" s="95">
        <f>SUM(J30:J37)</f>
        <v>0</v>
      </c>
      <c r="K39" s="96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133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14</v>
      </c>
      <c r="L47" s="29"/>
    </row>
    <row r="48" spans="2:12" s="1" customFormat="1" ht="16.5" customHeight="1">
      <c r="B48" s="29"/>
      <c r="E48" s="304" t="str">
        <f>E7</f>
        <v>CENTRÁLNÍ LÁZEŇSKÝ PARK PODĚBRADY - etapa 4 až 9 - adaptační obnova zelené infrastruktury</v>
      </c>
      <c r="F48" s="305"/>
      <c r="G48" s="305"/>
      <c r="H48" s="305"/>
      <c r="L48" s="29"/>
    </row>
    <row r="49" spans="2:47" s="1" customFormat="1" ht="12" customHeight="1">
      <c r="B49" s="29"/>
      <c r="C49" s="26" t="s">
        <v>131</v>
      </c>
      <c r="L49" s="29"/>
    </row>
    <row r="50" spans="2:47" s="1" customFormat="1" ht="16.5" customHeight="1">
      <c r="B50" s="29"/>
      <c r="E50" s="299" t="str">
        <f>E9</f>
        <v>SO-04 - Cestní síť</v>
      </c>
      <c r="F50" s="303"/>
      <c r="G50" s="303"/>
      <c r="H50" s="303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>Poděbrady</v>
      </c>
      <c r="I52" s="26" t="s">
        <v>21</v>
      </c>
      <c r="J52" s="46" t="str">
        <f>IF(J12="","",J12)</f>
        <v>10. 1. 2025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>Město Poděbrady</v>
      </c>
      <c r="I54" s="26" t="s">
        <v>28</v>
      </c>
      <c r="J54" s="27" t="str">
        <f>E21</f>
        <v>New Visit s.r.o.</v>
      </c>
      <c r="L54" s="29"/>
    </row>
    <row r="55" spans="2:47" s="1" customFormat="1" ht="15.2" customHeight="1">
      <c r="B55" s="29"/>
      <c r="C55" s="26" t="s">
        <v>27</v>
      </c>
      <c r="F55" s="24" t="str">
        <f>IF(E18="","",E18)</f>
        <v xml:space="preserve"> </v>
      </c>
      <c r="I55" s="26" t="s">
        <v>31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7" t="s">
        <v>134</v>
      </c>
      <c r="D57" s="91"/>
      <c r="E57" s="91"/>
      <c r="F57" s="91"/>
      <c r="G57" s="91"/>
      <c r="H57" s="91"/>
      <c r="I57" s="91"/>
      <c r="J57" s="98" t="s">
        <v>135</v>
      </c>
      <c r="K57" s="91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9" t="s">
        <v>66</v>
      </c>
      <c r="J59" s="60">
        <f>J84</f>
        <v>0</v>
      </c>
      <c r="L59" s="29"/>
      <c r="AU59" s="17" t="s">
        <v>136</v>
      </c>
    </row>
    <row r="60" spans="2:47" s="8" customFormat="1" ht="24.95" customHeight="1">
      <c r="B60" s="100"/>
      <c r="D60" s="101" t="s">
        <v>269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270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1667</v>
      </c>
      <c r="E62" s="106"/>
      <c r="F62" s="106"/>
      <c r="G62" s="106"/>
      <c r="H62" s="106"/>
      <c r="I62" s="106"/>
      <c r="J62" s="107">
        <f>J122</f>
        <v>0</v>
      </c>
      <c r="L62" s="104"/>
    </row>
    <row r="63" spans="2:47" s="9" customFormat="1" ht="19.899999999999999" customHeight="1">
      <c r="B63" s="104"/>
      <c r="D63" s="105" t="s">
        <v>433</v>
      </c>
      <c r="E63" s="106"/>
      <c r="F63" s="106"/>
      <c r="G63" s="106"/>
      <c r="H63" s="106"/>
      <c r="I63" s="106"/>
      <c r="J63" s="107">
        <f>J206</f>
        <v>0</v>
      </c>
      <c r="L63" s="104"/>
    </row>
    <row r="64" spans="2:47" s="9" customFormat="1" ht="19.899999999999999" customHeight="1">
      <c r="B64" s="104"/>
      <c r="D64" s="105" t="s">
        <v>272</v>
      </c>
      <c r="E64" s="106"/>
      <c r="F64" s="106"/>
      <c r="G64" s="106"/>
      <c r="H64" s="106"/>
      <c r="I64" s="106"/>
      <c r="J64" s="107">
        <f>J240</f>
        <v>0</v>
      </c>
      <c r="L64" s="104"/>
    </row>
    <row r="65" spans="2:12" s="1" customFormat="1" ht="21.75" customHeight="1">
      <c r="B65" s="29"/>
      <c r="L65" s="29"/>
    </row>
    <row r="66" spans="2:12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9"/>
    </row>
    <row r="70" spans="2:12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29"/>
    </row>
    <row r="71" spans="2:12" s="1" customFormat="1" ht="24.95" customHeight="1">
      <c r="B71" s="29"/>
      <c r="C71" s="21" t="s">
        <v>144</v>
      </c>
      <c r="L71" s="29"/>
    </row>
    <row r="72" spans="2:12" s="1" customFormat="1" ht="6.95" customHeight="1">
      <c r="B72" s="29"/>
      <c r="L72" s="29"/>
    </row>
    <row r="73" spans="2:12" s="1" customFormat="1" ht="12" customHeight="1">
      <c r="B73" s="29"/>
      <c r="C73" s="26" t="s">
        <v>14</v>
      </c>
      <c r="L73" s="29"/>
    </row>
    <row r="74" spans="2:12" s="1" customFormat="1" ht="16.5" customHeight="1">
      <c r="B74" s="29"/>
      <c r="E74" s="304" t="str">
        <f>E7</f>
        <v>CENTRÁLNÍ LÁZEŇSKÝ PARK PODĚBRADY - etapa 4 až 9 - adaptační obnova zelené infrastruktury</v>
      </c>
      <c r="F74" s="305"/>
      <c r="G74" s="305"/>
      <c r="H74" s="305"/>
      <c r="L74" s="29"/>
    </row>
    <row r="75" spans="2:12" s="1" customFormat="1" ht="12" customHeight="1">
      <c r="B75" s="29"/>
      <c r="C75" s="26" t="s">
        <v>131</v>
      </c>
      <c r="L75" s="29"/>
    </row>
    <row r="76" spans="2:12" s="1" customFormat="1" ht="16.5" customHeight="1">
      <c r="B76" s="29"/>
      <c r="E76" s="299" t="str">
        <f>E9</f>
        <v>SO-04 - Cestní síť</v>
      </c>
      <c r="F76" s="303"/>
      <c r="G76" s="303"/>
      <c r="H76" s="303"/>
      <c r="L76" s="29"/>
    </row>
    <row r="77" spans="2:12" s="1" customFormat="1" ht="6.95" customHeight="1">
      <c r="B77" s="29"/>
      <c r="L77" s="29"/>
    </row>
    <row r="78" spans="2:12" s="1" customFormat="1" ht="12" customHeight="1">
      <c r="B78" s="29"/>
      <c r="C78" s="26" t="s">
        <v>19</v>
      </c>
      <c r="F78" s="24" t="str">
        <f>F12</f>
        <v>Poděbrady</v>
      </c>
      <c r="I78" s="26" t="s">
        <v>21</v>
      </c>
      <c r="J78" s="46" t="str">
        <f>IF(J12="","",J12)</f>
        <v>10. 1. 2025</v>
      </c>
      <c r="L78" s="29"/>
    </row>
    <row r="79" spans="2:12" s="1" customFormat="1" ht="6.95" customHeight="1">
      <c r="B79" s="29"/>
      <c r="L79" s="29"/>
    </row>
    <row r="80" spans="2:12" s="1" customFormat="1" ht="15.2" customHeight="1">
      <c r="B80" s="29"/>
      <c r="C80" s="26" t="s">
        <v>23</v>
      </c>
      <c r="F80" s="24" t="str">
        <f>E15</f>
        <v>Město Poděbrady</v>
      </c>
      <c r="I80" s="26" t="s">
        <v>28</v>
      </c>
      <c r="J80" s="27" t="str">
        <f>E21</f>
        <v>New Visit s.r.o.</v>
      </c>
      <c r="L80" s="29"/>
    </row>
    <row r="81" spans="2:65" s="1" customFormat="1" ht="15.2" customHeight="1">
      <c r="B81" s="29"/>
      <c r="C81" s="26" t="s">
        <v>27</v>
      </c>
      <c r="F81" s="24" t="str">
        <f>IF(E18="","",E18)</f>
        <v xml:space="preserve"> </v>
      </c>
      <c r="I81" s="26" t="s">
        <v>31</v>
      </c>
      <c r="J81" s="27" t="str">
        <f>E24</f>
        <v xml:space="preserve"> </v>
      </c>
      <c r="L81" s="29"/>
    </row>
    <row r="82" spans="2:65" s="1" customFormat="1" ht="10.35" customHeight="1">
      <c r="B82" s="29"/>
      <c r="L82" s="29"/>
    </row>
    <row r="83" spans="2:65" s="10" customFormat="1" ht="29.25" customHeight="1">
      <c r="B83" s="108"/>
      <c r="C83" s="109" t="s">
        <v>145</v>
      </c>
      <c r="D83" s="110" t="s">
        <v>53</v>
      </c>
      <c r="E83" s="110" t="s">
        <v>49</v>
      </c>
      <c r="F83" s="110" t="s">
        <v>50</v>
      </c>
      <c r="G83" s="110" t="s">
        <v>146</v>
      </c>
      <c r="H83" s="110" t="s">
        <v>147</v>
      </c>
      <c r="I83" s="110" t="s">
        <v>148</v>
      </c>
      <c r="J83" s="110" t="s">
        <v>135</v>
      </c>
      <c r="K83" s="111" t="s">
        <v>149</v>
      </c>
      <c r="L83" s="108"/>
      <c r="M83" s="53" t="s">
        <v>17</v>
      </c>
      <c r="N83" s="54" t="s">
        <v>38</v>
      </c>
      <c r="O83" s="54" t="s">
        <v>150</v>
      </c>
      <c r="P83" s="54" t="s">
        <v>151</v>
      </c>
      <c r="Q83" s="54" t="s">
        <v>152</v>
      </c>
      <c r="R83" s="54" t="s">
        <v>153</v>
      </c>
      <c r="S83" s="54" t="s">
        <v>154</v>
      </c>
      <c r="T83" s="55" t="s">
        <v>155</v>
      </c>
    </row>
    <row r="84" spans="2:65" s="1" customFormat="1" ht="22.9" customHeight="1">
      <c r="B84" s="29"/>
      <c r="C84" s="58" t="s">
        <v>156</v>
      </c>
      <c r="J84" s="112">
        <f>BK84</f>
        <v>0</v>
      </c>
      <c r="L84" s="29"/>
      <c r="M84" s="56"/>
      <c r="N84" s="47"/>
      <c r="O84" s="47"/>
      <c r="P84" s="113">
        <f>P85</f>
        <v>3739.4303620000001</v>
      </c>
      <c r="Q84" s="47"/>
      <c r="R84" s="113">
        <f>R85</f>
        <v>357.59831243999997</v>
      </c>
      <c r="S84" s="47"/>
      <c r="T84" s="114">
        <f>T85</f>
        <v>0</v>
      </c>
      <c r="AT84" s="17" t="s">
        <v>67</v>
      </c>
      <c r="AU84" s="17" t="s">
        <v>136</v>
      </c>
      <c r="BK84" s="115">
        <f>BK85</f>
        <v>0</v>
      </c>
    </row>
    <row r="85" spans="2:65" s="11" customFormat="1" ht="25.9" customHeight="1">
      <c r="B85" s="116"/>
      <c r="D85" s="117" t="s">
        <v>67</v>
      </c>
      <c r="E85" s="118" t="s">
        <v>273</v>
      </c>
      <c r="F85" s="118" t="s">
        <v>274</v>
      </c>
      <c r="J85" s="119">
        <f>BK85</f>
        <v>0</v>
      </c>
      <c r="L85" s="116"/>
      <c r="M85" s="120"/>
      <c r="P85" s="121">
        <f>P86+P122+P206+P240</f>
        <v>3739.4303620000001</v>
      </c>
      <c r="R85" s="121">
        <f>R86+R122+R206+R240</f>
        <v>357.59831243999997</v>
      </c>
      <c r="T85" s="122">
        <f>T86+T122+T206+T240</f>
        <v>0</v>
      </c>
      <c r="AR85" s="117" t="s">
        <v>76</v>
      </c>
      <c r="AT85" s="123" t="s">
        <v>67</v>
      </c>
      <c r="AU85" s="123" t="s">
        <v>68</v>
      </c>
      <c r="AY85" s="117" t="s">
        <v>159</v>
      </c>
      <c r="BK85" s="124">
        <f>BK86+BK122+BK206+BK240</f>
        <v>0</v>
      </c>
    </row>
    <row r="86" spans="2:65" s="11" customFormat="1" ht="22.9" customHeight="1">
      <c r="B86" s="116"/>
      <c r="D86" s="117" t="s">
        <v>67</v>
      </c>
      <c r="E86" s="125" t="s">
        <v>76</v>
      </c>
      <c r="F86" s="125" t="s">
        <v>275</v>
      </c>
      <c r="J86" s="126">
        <f>BK86</f>
        <v>0</v>
      </c>
      <c r="L86" s="116"/>
      <c r="M86" s="120"/>
      <c r="P86" s="121">
        <f>SUM(P87:P121)</f>
        <v>977.15739999999994</v>
      </c>
      <c r="R86" s="121">
        <f>SUM(R87:R121)</f>
        <v>0</v>
      </c>
      <c r="T86" s="122">
        <f>SUM(T87:T121)</f>
        <v>0</v>
      </c>
      <c r="AR86" s="117" t="s">
        <v>76</v>
      </c>
      <c r="AT86" s="123" t="s">
        <v>67</v>
      </c>
      <c r="AU86" s="123" t="s">
        <v>76</v>
      </c>
      <c r="AY86" s="117" t="s">
        <v>159</v>
      </c>
      <c r="BK86" s="124">
        <f>SUM(BK87:BK121)</f>
        <v>0</v>
      </c>
    </row>
    <row r="87" spans="2:65" s="1" customFormat="1" ht="24.2" customHeight="1">
      <c r="B87" s="29"/>
      <c r="C87" s="127" t="s">
        <v>76</v>
      </c>
      <c r="D87" s="127" t="s">
        <v>162</v>
      </c>
      <c r="E87" s="128" t="s">
        <v>1668</v>
      </c>
      <c r="F87" s="129" t="s">
        <v>1669</v>
      </c>
      <c r="G87" s="130" t="s">
        <v>379</v>
      </c>
      <c r="H87" s="131">
        <v>1615.4</v>
      </c>
      <c r="I87" s="132"/>
      <c r="J87" s="132">
        <f>ROUND(I87*H87,2)</f>
        <v>0</v>
      </c>
      <c r="K87" s="129" t="s">
        <v>239</v>
      </c>
      <c r="L87" s="29"/>
      <c r="M87" s="133" t="s">
        <v>17</v>
      </c>
      <c r="N87" s="134" t="s">
        <v>39</v>
      </c>
      <c r="O87" s="135">
        <v>0.29699999999999999</v>
      </c>
      <c r="P87" s="135">
        <f>O87*H87</f>
        <v>479.77379999999999</v>
      </c>
      <c r="Q87" s="135">
        <v>0</v>
      </c>
      <c r="R87" s="135">
        <f>Q87*H87</f>
        <v>0</v>
      </c>
      <c r="S87" s="135">
        <v>0</v>
      </c>
      <c r="T87" s="136">
        <f>S87*H87</f>
        <v>0</v>
      </c>
      <c r="AR87" s="137" t="s">
        <v>180</v>
      </c>
      <c r="AT87" s="137" t="s">
        <v>162</v>
      </c>
      <c r="AU87" s="137" t="s">
        <v>78</v>
      </c>
      <c r="AY87" s="17" t="s">
        <v>159</v>
      </c>
      <c r="BE87" s="138">
        <f>IF(N87="základní",J87,0)</f>
        <v>0</v>
      </c>
      <c r="BF87" s="138">
        <f>IF(N87="snížená",J87,0)</f>
        <v>0</v>
      </c>
      <c r="BG87" s="138">
        <f>IF(N87="zákl. přenesená",J87,0)</f>
        <v>0</v>
      </c>
      <c r="BH87" s="138">
        <f>IF(N87="sníž. přenesená",J87,0)</f>
        <v>0</v>
      </c>
      <c r="BI87" s="138">
        <f>IF(N87="nulová",J87,0)</f>
        <v>0</v>
      </c>
      <c r="BJ87" s="17" t="s">
        <v>76</v>
      </c>
      <c r="BK87" s="138">
        <f>ROUND(I87*H87,2)</f>
        <v>0</v>
      </c>
      <c r="BL87" s="17" t="s">
        <v>180</v>
      </c>
      <c r="BM87" s="137" t="s">
        <v>1670</v>
      </c>
    </row>
    <row r="88" spans="2:65" s="1" customFormat="1">
      <c r="B88" s="29"/>
      <c r="D88" s="139" t="s">
        <v>169</v>
      </c>
      <c r="F88" s="140" t="s">
        <v>1671</v>
      </c>
      <c r="L88" s="29"/>
      <c r="M88" s="141"/>
      <c r="T88" s="50"/>
      <c r="AT88" s="17" t="s">
        <v>169</v>
      </c>
      <c r="AU88" s="17" t="s">
        <v>78</v>
      </c>
    </row>
    <row r="89" spans="2:65" s="13" customFormat="1">
      <c r="B89" s="149"/>
      <c r="D89" s="143" t="s">
        <v>189</v>
      </c>
      <c r="E89" s="150" t="s">
        <v>17</v>
      </c>
      <c r="F89" s="151" t="s">
        <v>1672</v>
      </c>
      <c r="H89" s="150" t="s">
        <v>17</v>
      </c>
      <c r="L89" s="149"/>
      <c r="M89" s="152"/>
      <c r="T89" s="153"/>
      <c r="AT89" s="150" t="s">
        <v>189</v>
      </c>
      <c r="AU89" s="150" t="s">
        <v>78</v>
      </c>
      <c r="AV89" s="13" t="s">
        <v>76</v>
      </c>
      <c r="AW89" s="13" t="s">
        <v>30</v>
      </c>
      <c r="AX89" s="13" t="s">
        <v>68</v>
      </c>
      <c r="AY89" s="150" t="s">
        <v>159</v>
      </c>
    </row>
    <row r="90" spans="2:65" s="12" customFormat="1">
      <c r="B90" s="142"/>
      <c r="D90" s="143" t="s">
        <v>189</v>
      </c>
      <c r="E90" s="144" t="s">
        <v>17</v>
      </c>
      <c r="F90" s="145" t="s">
        <v>1673</v>
      </c>
      <c r="H90" s="146">
        <v>273.25</v>
      </c>
      <c r="L90" s="142"/>
      <c r="M90" s="147"/>
      <c r="T90" s="148"/>
      <c r="AT90" s="144" t="s">
        <v>189</v>
      </c>
      <c r="AU90" s="144" t="s">
        <v>78</v>
      </c>
      <c r="AV90" s="12" t="s">
        <v>78</v>
      </c>
      <c r="AW90" s="12" t="s">
        <v>30</v>
      </c>
      <c r="AX90" s="12" t="s">
        <v>68</v>
      </c>
      <c r="AY90" s="144" t="s">
        <v>159</v>
      </c>
    </row>
    <row r="91" spans="2:65" s="12" customFormat="1">
      <c r="B91" s="142"/>
      <c r="D91" s="143" t="s">
        <v>189</v>
      </c>
      <c r="E91" s="144" t="s">
        <v>17</v>
      </c>
      <c r="F91" s="145" t="s">
        <v>1674</v>
      </c>
      <c r="H91" s="146">
        <v>22.4</v>
      </c>
      <c r="L91" s="142"/>
      <c r="M91" s="147"/>
      <c r="T91" s="148"/>
      <c r="AT91" s="144" t="s">
        <v>189</v>
      </c>
      <c r="AU91" s="144" t="s">
        <v>78</v>
      </c>
      <c r="AV91" s="12" t="s">
        <v>78</v>
      </c>
      <c r="AW91" s="12" t="s">
        <v>30</v>
      </c>
      <c r="AX91" s="12" t="s">
        <v>68</v>
      </c>
      <c r="AY91" s="144" t="s">
        <v>159</v>
      </c>
    </row>
    <row r="92" spans="2:65" s="12" customFormat="1">
      <c r="B92" s="142"/>
      <c r="D92" s="143" t="s">
        <v>189</v>
      </c>
      <c r="E92" s="144" t="s">
        <v>17</v>
      </c>
      <c r="F92" s="145" t="s">
        <v>1675</v>
      </c>
      <c r="H92" s="146">
        <v>9.8000000000000007</v>
      </c>
      <c r="L92" s="142"/>
      <c r="M92" s="147"/>
      <c r="T92" s="148"/>
      <c r="AT92" s="144" t="s">
        <v>189</v>
      </c>
      <c r="AU92" s="144" t="s">
        <v>78</v>
      </c>
      <c r="AV92" s="12" t="s">
        <v>78</v>
      </c>
      <c r="AW92" s="12" t="s">
        <v>30</v>
      </c>
      <c r="AX92" s="12" t="s">
        <v>68</v>
      </c>
      <c r="AY92" s="144" t="s">
        <v>159</v>
      </c>
    </row>
    <row r="93" spans="2:65" s="12" customFormat="1">
      <c r="B93" s="142"/>
      <c r="D93" s="143" t="s">
        <v>189</v>
      </c>
      <c r="E93" s="144" t="s">
        <v>17</v>
      </c>
      <c r="F93" s="145" t="s">
        <v>1676</v>
      </c>
      <c r="H93" s="146">
        <v>18.5</v>
      </c>
      <c r="L93" s="142"/>
      <c r="M93" s="147"/>
      <c r="T93" s="148"/>
      <c r="AT93" s="144" t="s">
        <v>189</v>
      </c>
      <c r="AU93" s="144" t="s">
        <v>78</v>
      </c>
      <c r="AV93" s="12" t="s">
        <v>78</v>
      </c>
      <c r="AW93" s="12" t="s">
        <v>30</v>
      </c>
      <c r="AX93" s="12" t="s">
        <v>68</v>
      </c>
      <c r="AY93" s="144" t="s">
        <v>159</v>
      </c>
    </row>
    <row r="94" spans="2:65" s="12" customFormat="1">
      <c r="B94" s="142"/>
      <c r="D94" s="143" t="s">
        <v>189</v>
      </c>
      <c r="E94" s="144" t="s">
        <v>17</v>
      </c>
      <c r="F94" s="145" t="s">
        <v>1677</v>
      </c>
      <c r="H94" s="146">
        <v>608.79999999999995</v>
      </c>
      <c r="L94" s="142"/>
      <c r="M94" s="147"/>
      <c r="T94" s="148"/>
      <c r="AT94" s="144" t="s">
        <v>189</v>
      </c>
      <c r="AU94" s="144" t="s">
        <v>78</v>
      </c>
      <c r="AV94" s="12" t="s">
        <v>78</v>
      </c>
      <c r="AW94" s="12" t="s">
        <v>30</v>
      </c>
      <c r="AX94" s="12" t="s">
        <v>68</v>
      </c>
      <c r="AY94" s="144" t="s">
        <v>159</v>
      </c>
    </row>
    <row r="95" spans="2:65" s="12" customFormat="1">
      <c r="B95" s="142"/>
      <c r="D95" s="143" t="s">
        <v>189</v>
      </c>
      <c r="E95" s="144" t="s">
        <v>17</v>
      </c>
      <c r="F95" s="145" t="s">
        <v>1678</v>
      </c>
      <c r="H95" s="146">
        <v>482.65</v>
      </c>
      <c r="L95" s="142"/>
      <c r="M95" s="147"/>
      <c r="T95" s="148"/>
      <c r="AT95" s="144" t="s">
        <v>189</v>
      </c>
      <c r="AU95" s="144" t="s">
        <v>78</v>
      </c>
      <c r="AV95" s="12" t="s">
        <v>78</v>
      </c>
      <c r="AW95" s="12" t="s">
        <v>30</v>
      </c>
      <c r="AX95" s="12" t="s">
        <v>68</v>
      </c>
      <c r="AY95" s="144" t="s">
        <v>159</v>
      </c>
    </row>
    <row r="96" spans="2:65" s="12" customFormat="1">
      <c r="B96" s="142"/>
      <c r="D96" s="143" t="s">
        <v>189</v>
      </c>
      <c r="E96" s="144" t="s">
        <v>17</v>
      </c>
      <c r="F96" s="145" t="s">
        <v>1679</v>
      </c>
      <c r="H96" s="146">
        <v>200</v>
      </c>
      <c r="L96" s="142"/>
      <c r="M96" s="147"/>
      <c r="T96" s="148"/>
      <c r="AT96" s="144" t="s">
        <v>189</v>
      </c>
      <c r="AU96" s="144" t="s">
        <v>78</v>
      </c>
      <c r="AV96" s="12" t="s">
        <v>78</v>
      </c>
      <c r="AW96" s="12" t="s">
        <v>30</v>
      </c>
      <c r="AX96" s="12" t="s">
        <v>68</v>
      </c>
      <c r="AY96" s="144" t="s">
        <v>159</v>
      </c>
    </row>
    <row r="97" spans="2:65" s="14" customFormat="1">
      <c r="B97" s="157"/>
      <c r="D97" s="143" t="s">
        <v>189</v>
      </c>
      <c r="E97" s="158" t="s">
        <v>17</v>
      </c>
      <c r="F97" s="159" t="s">
        <v>284</v>
      </c>
      <c r="H97" s="160">
        <v>1615.4</v>
      </c>
      <c r="L97" s="157"/>
      <c r="M97" s="161"/>
      <c r="T97" s="162"/>
      <c r="AT97" s="158" t="s">
        <v>189</v>
      </c>
      <c r="AU97" s="158" t="s">
        <v>78</v>
      </c>
      <c r="AV97" s="14" t="s">
        <v>180</v>
      </c>
      <c r="AW97" s="14" t="s">
        <v>30</v>
      </c>
      <c r="AX97" s="14" t="s">
        <v>76</v>
      </c>
      <c r="AY97" s="158" t="s">
        <v>159</v>
      </c>
    </row>
    <row r="98" spans="2:65" s="1" customFormat="1" ht="37.9" customHeight="1">
      <c r="B98" s="29"/>
      <c r="C98" s="127" t="s">
        <v>78</v>
      </c>
      <c r="D98" s="127" t="s">
        <v>162</v>
      </c>
      <c r="E98" s="128" t="s">
        <v>522</v>
      </c>
      <c r="F98" s="129" t="s">
        <v>523</v>
      </c>
      <c r="G98" s="130" t="s">
        <v>379</v>
      </c>
      <c r="H98" s="131">
        <v>1615.4</v>
      </c>
      <c r="I98" s="132"/>
      <c r="J98" s="132">
        <f>ROUND(I98*H98,2)</f>
        <v>0</v>
      </c>
      <c r="K98" s="129" t="s">
        <v>239</v>
      </c>
      <c r="L98" s="29"/>
      <c r="M98" s="133" t="s">
        <v>17</v>
      </c>
      <c r="N98" s="134" t="s">
        <v>39</v>
      </c>
      <c r="O98" s="135">
        <v>8.6999999999999994E-2</v>
      </c>
      <c r="P98" s="135">
        <f>O98*H98</f>
        <v>140.53979999999999</v>
      </c>
      <c r="Q98" s="135">
        <v>0</v>
      </c>
      <c r="R98" s="135">
        <f>Q98*H98</f>
        <v>0</v>
      </c>
      <c r="S98" s="135">
        <v>0</v>
      </c>
      <c r="T98" s="136">
        <f>S98*H98</f>
        <v>0</v>
      </c>
      <c r="AR98" s="137" t="s">
        <v>180</v>
      </c>
      <c r="AT98" s="137" t="s">
        <v>162</v>
      </c>
      <c r="AU98" s="137" t="s">
        <v>78</v>
      </c>
      <c r="AY98" s="17" t="s">
        <v>159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7" t="s">
        <v>76</v>
      </c>
      <c r="BK98" s="138">
        <f>ROUND(I98*H98,2)</f>
        <v>0</v>
      </c>
      <c r="BL98" s="17" t="s">
        <v>180</v>
      </c>
      <c r="BM98" s="137" t="s">
        <v>1680</v>
      </c>
    </row>
    <row r="99" spans="2:65" s="1" customFormat="1">
      <c r="B99" s="29"/>
      <c r="D99" s="139" t="s">
        <v>169</v>
      </c>
      <c r="F99" s="140" t="s">
        <v>525</v>
      </c>
      <c r="L99" s="29"/>
      <c r="M99" s="141"/>
      <c r="T99" s="50"/>
      <c r="AT99" s="17" t="s">
        <v>169</v>
      </c>
      <c r="AU99" s="17" t="s">
        <v>78</v>
      </c>
    </row>
    <row r="100" spans="2:65" s="13" customFormat="1">
      <c r="B100" s="149"/>
      <c r="D100" s="143" t="s">
        <v>189</v>
      </c>
      <c r="E100" s="150" t="s">
        <v>17</v>
      </c>
      <c r="F100" s="151" t="s">
        <v>1672</v>
      </c>
      <c r="H100" s="150" t="s">
        <v>17</v>
      </c>
      <c r="L100" s="149"/>
      <c r="M100" s="152"/>
      <c r="T100" s="153"/>
      <c r="AT100" s="150" t="s">
        <v>189</v>
      </c>
      <c r="AU100" s="150" t="s">
        <v>78</v>
      </c>
      <c r="AV100" s="13" t="s">
        <v>76</v>
      </c>
      <c r="AW100" s="13" t="s">
        <v>30</v>
      </c>
      <c r="AX100" s="13" t="s">
        <v>68</v>
      </c>
      <c r="AY100" s="150" t="s">
        <v>159</v>
      </c>
    </row>
    <row r="101" spans="2:65" s="12" customFormat="1">
      <c r="B101" s="142"/>
      <c r="D101" s="143" t="s">
        <v>189</v>
      </c>
      <c r="E101" s="144" t="s">
        <v>17</v>
      </c>
      <c r="F101" s="145" t="s">
        <v>1681</v>
      </c>
      <c r="H101" s="146">
        <v>1615.4</v>
      </c>
      <c r="L101" s="142"/>
      <c r="M101" s="147"/>
      <c r="T101" s="148"/>
      <c r="AT101" s="144" t="s">
        <v>189</v>
      </c>
      <c r="AU101" s="144" t="s">
        <v>78</v>
      </c>
      <c r="AV101" s="12" t="s">
        <v>78</v>
      </c>
      <c r="AW101" s="12" t="s">
        <v>30</v>
      </c>
      <c r="AX101" s="12" t="s">
        <v>68</v>
      </c>
      <c r="AY101" s="144" t="s">
        <v>159</v>
      </c>
    </row>
    <row r="102" spans="2:65" s="14" customFormat="1">
      <c r="B102" s="157"/>
      <c r="D102" s="143" t="s">
        <v>189</v>
      </c>
      <c r="E102" s="158" t="s">
        <v>17</v>
      </c>
      <c r="F102" s="159" t="s">
        <v>284</v>
      </c>
      <c r="H102" s="160">
        <v>1615.4</v>
      </c>
      <c r="L102" s="157"/>
      <c r="M102" s="161"/>
      <c r="T102" s="162"/>
      <c r="AT102" s="158" t="s">
        <v>189</v>
      </c>
      <c r="AU102" s="158" t="s">
        <v>78</v>
      </c>
      <c r="AV102" s="14" t="s">
        <v>180</v>
      </c>
      <c r="AW102" s="14" t="s">
        <v>30</v>
      </c>
      <c r="AX102" s="14" t="s">
        <v>76</v>
      </c>
      <c r="AY102" s="158" t="s">
        <v>159</v>
      </c>
    </row>
    <row r="103" spans="2:65" s="1" customFormat="1" ht="24.2" customHeight="1">
      <c r="B103" s="29"/>
      <c r="C103" s="127" t="s">
        <v>175</v>
      </c>
      <c r="D103" s="127" t="s">
        <v>162</v>
      </c>
      <c r="E103" s="128" t="s">
        <v>528</v>
      </c>
      <c r="F103" s="129" t="s">
        <v>529</v>
      </c>
      <c r="G103" s="130" t="s">
        <v>379</v>
      </c>
      <c r="H103" s="131">
        <v>1615.4</v>
      </c>
      <c r="I103" s="132"/>
      <c r="J103" s="132">
        <f>ROUND(I103*H103,2)</f>
        <v>0</v>
      </c>
      <c r="K103" s="129" t="s">
        <v>239</v>
      </c>
      <c r="L103" s="29"/>
      <c r="M103" s="133" t="s">
        <v>17</v>
      </c>
      <c r="N103" s="134" t="s">
        <v>39</v>
      </c>
      <c r="O103" s="135">
        <v>0.19700000000000001</v>
      </c>
      <c r="P103" s="135">
        <f>O103*H103</f>
        <v>318.23380000000003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180</v>
      </c>
      <c r="AT103" s="137" t="s">
        <v>162</v>
      </c>
      <c r="AU103" s="137" t="s">
        <v>78</v>
      </c>
      <c r="AY103" s="17" t="s">
        <v>159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7" t="s">
        <v>76</v>
      </c>
      <c r="BK103" s="138">
        <f>ROUND(I103*H103,2)</f>
        <v>0</v>
      </c>
      <c r="BL103" s="17" t="s">
        <v>180</v>
      </c>
      <c r="BM103" s="137" t="s">
        <v>1682</v>
      </c>
    </row>
    <row r="104" spans="2:65" s="1" customFormat="1">
      <c r="B104" s="29"/>
      <c r="D104" s="139" t="s">
        <v>169</v>
      </c>
      <c r="F104" s="140" t="s">
        <v>531</v>
      </c>
      <c r="L104" s="29"/>
      <c r="M104" s="141"/>
      <c r="T104" s="50"/>
      <c r="AT104" s="17" t="s">
        <v>169</v>
      </c>
      <c r="AU104" s="17" t="s">
        <v>78</v>
      </c>
    </row>
    <row r="105" spans="2:65" s="13" customFormat="1">
      <c r="B105" s="149"/>
      <c r="D105" s="143" t="s">
        <v>189</v>
      </c>
      <c r="E105" s="150" t="s">
        <v>17</v>
      </c>
      <c r="F105" s="151" t="s">
        <v>1672</v>
      </c>
      <c r="H105" s="150" t="s">
        <v>17</v>
      </c>
      <c r="L105" s="149"/>
      <c r="M105" s="152"/>
      <c r="T105" s="153"/>
      <c r="AT105" s="150" t="s">
        <v>189</v>
      </c>
      <c r="AU105" s="150" t="s">
        <v>78</v>
      </c>
      <c r="AV105" s="13" t="s">
        <v>76</v>
      </c>
      <c r="AW105" s="13" t="s">
        <v>30</v>
      </c>
      <c r="AX105" s="13" t="s">
        <v>68</v>
      </c>
      <c r="AY105" s="150" t="s">
        <v>159</v>
      </c>
    </row>
    <row r="106" spans="2:65" s="12" customFormat="1">
      <c r="B106" s="142"/>
      <c r="D106" s="143" t="s">
        <v>189</v>
      </c>
      <c r="E106" s="144" t="s">
        <v>17</v>
      </c>
      <c r="F106" s="145" t="s">
        <v>1681</v>
      </c>
      <c r="H106" s="146">
        <v>1615.4</v>
      </c>
      <c r="L106" s="142"/>
      <c r="M106" s="147"/>
      <c r="T106" s="148"/>
      <c r="AT106" s="144" t="s">
        <v>189</v>
      </c>
      <c r="AU106" s="144" t="s">
        <v>78</v>
      </c>
      <c r="AV106" s="12" t="s">
        <v>78</v>
      </c>
      <c r="AW106" s="12" t="s">
        <v>30</v>
      </c>
      <c r="AX106" s="12" t="s">
        <v>68</v>
      </c>
      <c r="AY106" s="144" t="s">
        <v>159</v>
      </c>
    </row>
    <row r="107" spans="2:65" s="14" customFormat="1">
      <c r="B107" s="157"/>
      <c r="D107" s="143" t="s">
        <v>189</v>
      </c>
      <c r="E107" s="158" t="s">
        <v>17</v>
      </c>
      <c r="F107" s="159" t="s">
        <v>284</v>
      </c>
      <c r="H107" s="160">
        <v>1615.4</v>
      </c>
      <c r="L107" s="157"/>
      <c r="M107" s="161"/>
      <c r="T107" s="162"/>
      <c r="AT107" s="158" t="s">
        <v>189</v>
      </c>
      <c r="AU107" s="158" t="s">
        <v>78</v>
      </c>
      <c r="AV107" s="14" t="s">
        <v>180</v>
      </c>
      <c r="AW107" s="14" t="s">
        <v>30</v>
      </c>
      <c r="AX107" s="14" t="s">
        <v>76</v>
      </c>
      <c r="AY107" s="158" t="s">
        <v>159</v>
      </c>
    </row>
    <row r="108" spans="2:65" s="1" customFormat="1" ht="24.2" customHeight="1">
      <c r="B108" s="29"/>
      <c r="C108" s="127" t="s">
        <v>180</v>
      </c>
      <c r="D108" s="127" t="s">
        <v>162</v>
      </c>
      <c r="E108" s="128" t="s">
        <v>1683</v>
      </c>
      <c r="F108" s="129" t="s">
        <v>1684</v>
      </c>
      <c r="G108" s="130" t="s">
        <v>278</v>
      </c>
      <c r="H108" s="131">
        <v>7722</v>
      </c>
      <c r="I108" s="132"/>
      <c r="J108" s="132">
        <f>ROUND(I108*H108,2)</f>
        <v>0</v>
      </c>
      <c r="K108" s="129" t="s">
        <v>239</v>
      </c>
      <c r="L108" s="29"/>
      <c r="M108" s="133" t="s">
        <v>17</v>
      </c>
      <c r="N108" s="134" t="s">
        <v>39</v>
      </c>
      <c r="O108" s="135">
        <v>5.0000000000000001E-3</v>
      </c>
      <c r="P108" s="135">
        <f>O108*H108</f>
        <v>38.61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180</v>
      </c>
      <c r="AT108" s="137" t="s">
        <v>162</v>
      </c>
      <c r="AU108" s="137" t="s">
        <v>78</v>
      </c>
      <c r="AY108" s="17" t="s">
        <v>159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7" t="s">
        <v>76</v>
      </c>
      <c r="BK108" s="138">
        <f>ROUND(I108*H108,2)</f>
        <v>0</v>
      </c>
      <c r="BL108" s="17" t="s">
        <v>180</v>
      </c>
      <c r="BM108" s="137" t="s">
        <v>1685</v>
      </c>
    </row>
    <row r="109" spans="2:65" s="1" customFormat="1">
      <c r="B109" s="29"/>
      <c r="D109" s="139" t="s">
        <v>169</v>
      </c>
      <c r="F109" s="140" t="s">
        <v>1686</v>
      </c>
      <c r="L109" s="29"/>
      <c r="M109" s="141"/>
      <c r="T109" s="50"/>
      <c r="AT109" s="17" t="s">
        <v>169</v>
      </c>
      <c r="AU109" s="17" t="s">
        <v>78</v>
      </c>
    </row>
    <row r="110" spans="2:65" s="13" customFormat="1">
      <c r="B110" s="149"/>
      <c r="D110" s="143" t="s">
        <v>189</v>
      </c>
      <c r="E110" s="150" t="s">
        <v>17</v>
      </c>
      <c r="F110" s="151" t="s">
        <v>1672</v>
      </c>
      <c r="H110" s="150" t="s">
        <v>17</v>
      </c>
      <c r="L110" s="149"/>
      <c r="M110" s="152"/>
      <c r="T110" s="153"/>
      <c r="AT110" s="150" t="s">
        <v>189</v>
      </c>
      <c r="AU110" s="150" t="s">
        <v>78</v>
      </c>
      <c r="AV110" s="13" t="s">
        <v>76</v>
      </c>
      <c r="AW110" s="13" t="s">
        <v>30</v>
      </c>
      <c r="AX110" s="13" t="s">
        <v>68</v>
      </c>
      <c r="AY110" s="150" t="s">
        <v>159</v>
      </c>
    </row>
    <row r="111" spans="2:65" s="12" customFormat="1">
      <c r="B111" s="142"/>
      <c r="D111" s="143" t="s">
        <v>189</v>
      </c>
      <c r="E111" s="144" t="s">
        <v>17</v>
      </c>
      <c r="F111" s="145" t="s">
        <v>1687</v>
      </c>
      <c r="H111" s="146">
        <v>758</v>
      </c>
      <c r="L111" s="142"/>
      <c r="M111" s="147"/>
      <c r="T111" s="148"/>
      <c r="AT111" s="144" t="s">
        <v>189</v>
      </c>
      <c r="AU111" s="144" t="s">
        <v>78</v>
      </c>
      <c r="AV111" s="12" t="s">
        <v>78</v>
      </c>
      <c r="AW111" s="12" t="s">
        <v>30</v>
      </c>
      <c r="AX111" s="12" t="s">
        <v>68</v>
      </c>
      <c r="AY111" s="144" t="s">
        <v>159</v>
      </c>
    </row>
    <row r="112" spans="2:65" s="12" customFormat="1">
      <c r="B112" s="142"/>
      <c r="D112" s="143" t="s">
        <v>189</v>
      </c>
      <c r="E112" s="144" t="s">
        <v>17</v>
      </c>
      <c r="F112" s="145" t="s">
        <v>1688</v>
      </c>
      <c r="H112" s="146">
        <v>64</v>
      </c>
      <c r="L112" s="142"/>
      <c r="M112" s="147"/>
      <c r="T112" s="148"/>
      <c r="AT112" s="144" t="s">
        <v>189</v>
      </c>
      <c r="AU112" s="144" t="s">
        <v>78</v>
      </c>
      <c r="AV112" s="12" t="s">
        <v>78</v>
      </c>
      <c r="AW112" s="12" t="s">
        <v>30</v>
      </c>
      <c r="AX112" s="12" t="s">
        <v>68</v>
      </c>
      <c r="AY112" s="144" t="s">
        <v>159</v>
      </c>
    </row>
    <row r="113" spans="2:65" s="12" customFormat="1">
      <c r="B113" s="142"/>
      <c r="D113" s="143" t="s">
        <v>189</v>
      </c>
      <c r="E113" s="144" t="s">
        <v>17</v>
      </c>
      <c r="F113" s="145" t="s">
        <v>1689</v>
      </c>
      <c r="H113" s="146">
        <v>28</v>
      </c>
      <c r="L113" s="142"/>
      <c r="M113" s="147"/>
      <c r="T113" s="148"/>
      <c r="AT113" s="144" t="s">
        <v>189</v>
      </c>
      <c r="AU113" s="144" t="s">
        <v>78</v>
      </c>
      <c r="AV113" s="12" t="s">
        <v>78</v>
      </c>
      <c r="AW113" s="12" t="s">
        <v>30</v>
      </c>
      <c r="AX113" s="12" t="s">
        <v>68</v>
      </c>
      <c r="AY113" s="144" t="s">
        <v>159</v>
      </c>
    </row>
    <row r="114" spans="2:65" s="12" customFormat="1">
      <c r="B114" s="142"/>
      <c r="D114" s="143" t="s">
        <v>189</v>
      </c>
      <c r="E114" s="144" t="s">
        <v>17</v>
      </c>
      <c r="F114" s="145" t="s">
        <v>1690</v>
      </c>
      <c r="H114" s="146">
        <v>3508</v>
      </c>
      <c r="L114" s="142"/>
      <c r="M114" s="147"/>
      <c r="T114" s="148"/>
      <c r="AT114" s="144" t="s">
        <v>189</v>
      </c>
      <c r="AU114" s="144" t="s">
        <v>78</v>
      </c>
      <c r="AV114" s="12" t="s">
        <v>78</v>
      </c>
      <c r="AW114" s="12" t="s">
        <v>30</v>
      </c>
      <c r="AX114" s="12" t="s">
        <v>68</v>
      </c>
      <c r="AY114" s="144" t="s">
        <v>159</v>
      </c>
    </row>
    <row r="115" spans="2:65" s="12" customFormat="1">
      <c r="B115" s="142"/>
      <c r="D115" s="143" t="s">
        <v>189</v>
      </c>
      <c r="E115" s="144" t="s">
        <v>17</v>
      </c>
      <c r="F115" s="145" t="s">
        <v>1691</v>
      </c>
      <c r="H115" s="146">
        <v>1364</v>
      </c>
      <c r="L115" s="142"/>
      <c r="M115" s="147"/>
      <c r="T115" s="148"/>
      <c r="AT115" s="144" t="s">
        <v>189</v>
      </c>
      <c r="AU115" s="144" t="s">
        <v>78</v>
      </c>
      <c r="AV115" s="12" t="s">
        <v>78</v>
      </c>
      <c r="AW115" s="12" t="s">
        <v>30</v>
      </c>
      <c r="AX115" s="12" t="s">
        <v>68</v>
      </c>
      <c r="AY115" s="144" t="s">
        <v>159</v>
      </c>
    </row>
    <row r="116" spans="2:65" s="12" customFormat="1">
      <c r="B116" s="142"/>
      <c r="D116" s="143" t="s">
        <v>189</v>
      </c>
      <c r="E116" s="144" t="s">
        <v>17</v>
      </c>
      <c r="F116" s="145" t="s">
        <v>1692</v>
      </c>
      <c r="H116" s="146">
        <v>2000</v>
      </c>
      <c r="L116" s="142"/>
      <c r="M116" s="147"/>
      <c r="T116" s="148"/>
      <c r="AT116" s="144" t="s">
        <v>189</v>
      </c>
      <c r="AU116" s="144" t="s">
        <v>78</v>
      </c>
      <c r="AV116" s="12" t="s">
        <v>78</v>
      </c>
      <c r="AW116" s="12" t="s">
        <v>30</v>
      </c>
      <c r="AX116" s="12" t="s">
        <v>68</v>
      </c>
      <c r="AY116" s="144" t="s">
        <v>159</v>
      </c>
    </row>
    <row r="117" spans="2:65" s="14" customFormat="1">
      <c r="B117" s="157"/>
      <c r="D117" s="143" t="s">
        <v>189</v>
      </c>
      <c r="E117" s="158" t="s">
        <v>17</v>
      </c>
      <c r="F117" s="159" t="s">
        <v>284</v>
      </c>
      <c r="H117" s="160">
        <v>7722</v>
      </c>
      <c r="L117" s="157"/>
      <c r="M117" s="161"/>
      <c r="T117" s="162"/>
      <c r="AT117" s="158" t="s">
        <v>189</v>
      </c>
      <c r="AU117" s="158" t="s">
        <v>78</v>
      </c>
      <c r="AV117" s="14" t="s">
        <v>180</v>
      </c>
      <c r="AW117" s="14" t="s">
        <v>30</v>
      </c>
      <c r="AX117" s="14" t="s">
        <v>76</v>
      </c>
      <c r="AY117" s="158" t="s">
        <v>159</v>
      </c>
    </row>
    <row r="118" spans="2:65" s="1" customFormat="1" ht="24.2" customHeight="1">
      <c r="B118" s="29"/>
      <c r="C118" s="127" t="s">
        <v>158</v>
      </c>
      <c r="D118" s="127" t="s">
        <v>162</v>
      </c>
      <c r="E118" s="128" t="s">
        <v>532</v>
      </c>
      <c r="F118" s="129" t="s">
        <v>498</v>
      </c>
      <c r="G118" s="130" t="s">
        <v>368</v>
      </c>
      <c r="H118" s="131">
        <v>2907.72</v>
      </c>
      <c r="I118" s="132"/>
      <c r="J118" s="132">
        <f>ROUND(I118*H118,2)</f>
        <v>0</v>
      </c>
      <c r="K118" s="129" t="s">
        <v>239</v>
      </c>
      <c r="L118" s="29"/>
      <c r="M118" s="133" t="s">
        <v>17</v>
      </c>
      <c r="N118" s="134" t="s">
        <v>39</v>
      </c>
      <c r="O118" s="135">
        <v>0</v>
      </c>
      <c r="P118" s="135">
        <f>O118*H118</f>
        <v>0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180</v>
      </c>
      <c r="AT118" s="137" t="s">
        <v>162</v>
      </c>
      <c r="AU118" s="137" t="s">
        <v>78</v>
      </c>
      <c r="AY118" s="17" t="s">
        <v>159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7" t="s">
        <v>76</v>
      </c>
      <c r="BK118" s="138">
        <f>ROUND(I118*H118,2)</f>
        <v>0</v>
      </c>
      <c r="BL118" s="17" t="s">
        <v>180</v>
      </c>
      <c r="BM118" s="137" t="s">
        <v>1693</v>
      </c>
    </row>
    <row r="119" spans="2:65" s="1" customFormat="1">
      <c r="B119" s="29"/>
      <c r="D119" s="139" t="s">
        <v>169</v>
      </c>
      <c r="F119" s="140" t="s">
        <v>534</v>
      </c>
      <c r="L119" s="29"/>
      <c r="M119" s="141"/>
      <c r="T119" s="50"/>
      <c r="AT119" s="17" t="s">
        <v>169</v>
      </c>
      <c r="AU119" s="17" t="s">
        <v>78</v>
      </c>
    </row>
    <row r="120" spans="2:65" s="13" customFormat="1">
      <c r="B120" s="149"/>
      <c r="D120" s="143" t="s">
        <v>189</v>
      </c>
      <c r="E120" s="150" t="s">
        <v>17</v>
      </c>
      <c r="F120" s="151" t="s">
        <v>1672</v>
      </c>
      <c r="H120" s="150" t="s">
        <v>17</v>
      </c>
      <c r="L120" s="149"/>
      <c r="M120" s="152"/>
      <c r="T120" s="153"/>
      <c r="AT120" s="150" t="s">
        <v>189</v>
      </c>
      <c r="AU120" s="150" t="s">
        <v>78</v>
      </c>
      <c r="AV120" s="13" t="s">
        <v>76</v>
      </c>
      <c r="AW120" s="13" t="s">
        <v>30</v>
      </c>
      <c r="AX120" s="13" t="s">
        <v>68</v>
      </c>
      <c r="AY120" s="150" t="s">
        <v>159</v>
      </c>
    </row>
    <row r="121" spans="2:65" s="12" customFormat="1">
      <c r="B121" s="142"/>
      <c r="D121" s="143" t="s">
        <v>189</v>
      </c>
      <c r="E121" s="144" t="s">
        <v>17</v>
      </c>
      <c r="F121" s="145" t="s">
        <v>1694</v>
      </c>
      <c r="H121" s="146">
        <v>2907.72</v>
      </c>
      <c r="L121" s="142"/>
      <c r="M121" s="147"/>
      <c r="T121" s="148"/>
      <c r="AT121" s="144" t="s">
        <v>189</v>
      </c>
      <c r="AU121" s="144" t="s">
        <v>78</v>
      </c>
      <c r="AV121" s="12" t="s">
        <v>78</v>
      </c>
      <c r="AW121" s="12" t="s">
        <v>30</v>
      </c>
      <c r="AX121" s="12" t="s">
        <v>76</v>
      </c>
      <c r="AY121" s="144" t="s">
        <v>159</v>
      </c>
    </row>
    <row r="122" spans="2:65" s="11" customFormat="1" ht="22.9" customHeight="1">
      <c r="B122" s="116"/>
      <c r="D122" s="117" t="s">
        <v>67</v>
      </c>
      <c r="E122" s="125" t="s">
        <v>158</v>
      </c>
      <c r="F122" s="125" t="s">
        <v>1695</v>
      </c>
      <c r="J122" s="126">
        <f>BK122</f>
        <v>0</v>
      </c>
      <c r="L122" s="116"/>
      <c r="M122" s="120"/>
      <c r="P122" s="121">
        <f>SUM(P123:P205)</f>
        <v>1920.9026679999999</v>
      </c>
      <c r="R122" s="121">
        <f>SUM(R123:R205)</f>
        <v>339.86537243999999</v>
      </c>
      <c r="T122" s="122">
        <f>SUM(T123:T205)</f>
        <v>0</v>
      </c>
      <c r="AR122" s="117" t="s">
        <v>76</v>
      </c>
      <c r="AT122" s="123" t="s">
        <v>67</v>
      </c>
      <c r="AU122" s="123" t="s">
        <v>76</v>
      </c>
      <c r="AY122" s="117" t="s">
        <v>159</v>
      </c>
      <c r="BK122" s="124">
        <f>SUM(BK123:BK205)</f>
        <v>0</v>
      </c>
    </row>
    <row r="123" spans="2:65" s="1" customFormat="1" ht="24.2" customHeight="1">
      <c r="B123" s="29"/>
      <c r="C123" s="127" t="s">
        <v>193</v>
      </c>
      <c r="D123" s="127" t="s">
        <v>162</v>
      </c>
      <c r="E123" s="128" t="s">
        <v>1696</v>
      </c>
      <c r="F123" s="129" t="s">
        <v>1697</v>
      </c>
      <c r="G123" s="130" t="s">
        <v>278</v>
      </c>
      <c r="H123" s="131">
        <v>770</v>
      </c>
      <c r="I123" s="132"/>
      <c r="J123" s="132">
        <f>ROUND(I123*H123,2)</f>
        <v>0</v>
      </c>
      <c r="K123" s="129" t="s">
        <v>239</v>
      </c>
      <c r="L123" s="29"/>
      <c r="M123" s="133" t="s">
        <v>17</v>
      </c>
      <c r="N123" s="134" t="s">
        <v>39</v>
      </c>
      <c r="O123" s="135">
        <v>0.105</v>
      </c>
      <c r="P123" s="135">
        <f>O123*H123</f>
        <v>80.849999999999994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180</v>
      </c>
      <c r="AT123" s="137" t="s">
        <v>162</v>
      </c>
      <c r="AU123" s="137" t="s">
        <v>78</v>
      </c>
      <c r="AY123" s="17" t="s">
        <v>159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76</v>
      </c>
      <c r="BK123" s="138">
        <f>ROUND(I123*H123,2)</f>
        <v>0</v>
      </c>
      <c r="BL123" s="17" t="s">
        <v>180</v>
      </c>
      <c r="BM123" s="137" t="s">
        <v>1698</v>
      </c>
    </row>
    <row r="124" spans="2:65" s="1" customFormat="1">
      <c r="B124" s="29"/>
      <c r="D124" s="139" t="s">
        <v>169</v>
      </c>
      <c r="F124" s="140" t="s">
        <v>1699</v>
      </c>
      <c r="L124" s="29"/>
      <c r="M124" s="141"/>
      <c r="T124" s="50"/>
      <c r="AT124" s="17" t="s">
        <v>169</v>
      </c>
      <c r="AU124" s="17" t="s">
        <v>78</v>
      </c>
    </row>
    <row r="125" spans="2:65" s="13" customFormat="1">
      <c r="B125" s="149"/>
      <c r="D125" s="143" t="s">
        <v>189</v>
      </c>
      <c r="E125" s="150" t="s">
        <v>17</v>
      </c>
      <c r="F125" s="151" t="s">
        <v>1672</v>
      </c>
      <c r="H125" s="150" t="s">
        <v>17</v>
      </c>
      <c r="L125" s="149"/>
      <c r="M125" s="152"/>
      <c r="T125" s="153"/>
      <c r="AT125" s="150" t="s">
        <v>189</v>
      </c>
      <c r="AU125" s="150" t="s">
        <v>78</v>
      </c>
      <c r="AV125" s="13" t="s">
        <v>76</v>
      </c>
      <c r="AW125" s="13" t="s">
        <v>30</v>
      </c>
      <c r="AX125" s="13" t="s">
        <v>68</v>
      </c>
      <c r="AY125" s="150" t="s">
        <v>159</v>
      </c>
    </row>
    <row r="126" spans="2:65" s="12" customFormat="1">
      <c r="B126" s="142"/>
      <c r="D126" s="143" t="s">
        <v>189</v>
      </c>
      <c r="E126" s="144" t="s">
        <v>17</v>
      </c>
      <c r="F126" s="145" t="s">
        <v>1700</v>
      </c>
      <c r="H126" s="146">
        <v>53</v>
      </c>
      <c r="L126" s="142"/>
      <c r="M126" s="147"/>
      <c r="T126" s="148"/>
      <c r="AT126" s="144" t="s">
        <v>189</v>
      </c>
      <c r="AU126" s="144" t="s">
        <v>78</v>
      </c>
      <c r="AV126" s="12" t="s">
        <v>78</v>
      </c>
      <c r="AW126" s="12" t="s">
        <v>30</v>
      </c>
      <c r="AX126" s="12" t="s">
        <v>68</v>
      </c>
      <c r="AY126" s="144" t="s">
        <v>159</v>
      </c>
    </row>
    <row r="127" spans="2:65" s="12" customFormat="1">
      <c r="B127" s="142"/>
      <c r="D127" s="143" t="s">
        <v>189</v>
      </c>
      <c r="E127" s="144" t="s">
        <v>17</v>
      </c>
      <c r="F127" s="145" t="s">
        <v>1701</v>
      </c>
      <c r="H127" s="146">
        <v>37</v>
      </c>
      <c r="L127" s="142"/>
      <c r="M127" s="147"/>
      <c r="T127" s="148"/>
      <c r="AT127" s="144" t="s">
        <v>189</v>
      </c>
      <c r="AU127" s="144" t="s">
        <v>78</v>
      </c>
      <c r="AV127" s="12" t="s">
        <v>78</v>
      </c>
      <c r="AW127" s="12" t="s">
        <v>30</v>
      </c>
      <c r="AX127" s="12" t="s">
        <v>68</v>
      </c>
      <c r="AY127" s="144" t="s">
        <v>159</v>
      </c>
    </row>
    <row r="128" spans="2:65" s="12" customFormat="1">
      <c r="B128" s="142"/>
      <c r="D128" s="143" t="s">
        <v>189</v>
      </c>
      <c r="E128" s="144" t="s">
        <v>17</v>
      </c>
      <c r="F128" s="145" t="s">
        <v>1702</v>
      </c>
      <c r="H128" s="146">
        <v>645</v>
      </c>
      <c r="L128" s="142"/>
      <c r="M128" s="147"/>
      <c r="T128" s="148"/>
      <c r="AT128" s="144" t="s">
        <v>189</v>
      </c>
      <c r="AU128" s="144" t="s">
        <v>78</v>
      </c>
      <c r="AV128" s="12" t="s">
        <v>78</v>
      </c>
      <c r="AW128" s="12" t="s">
        <v>30</v>
      </c>
      <c r="AX128" s="12" t="s">
        <v>68</v>
      </c>
      <c r="AY128" s="144" t="s">
        <v>159</v>
      </c>
    </row>
    <row r="129" spans="2:65" s="12" customFormat="1">
      <c r="B129" s="142"/>
      <c r="D129" s="143" t="s">
        <v>189</v>
      </c>
      <c r="E129" s="144" t="s">
        <v>17</v>
      </c>
      <c r="F129" s="145" t="s">
        <v>1703</v>
      </c>
      <c r="H129" s="146">
        <v>35</v>
      </c>
      <c r="L129" s="142"/>
      <c r="M129" s="147"/>
      <c r="T129" s="148"/>
      <c r="AT129" s="144" t="s">
        <v>189</v>
      </c>
      <c r="AU129" s="144" t="s">
        <v>78</v>
      </c>
      <c r="AV129" s="12" t="s">
        <v>78</v>
      </c>
      <c r="AW129" s="12" t="s">
        <v>30</v>
      </c>
      <c r="AX129" s="12" t="s">
        <v>68</v>
      </c>
      <c r="AY129" s="144" t="s">
        <v>159</v>
      </c>
    </row>
    <row r="130" spans="2:65" s="14" customFormat="1">
      <c r="B130" s="157"/>
      <c r="D130" s="143" t="s">
        <v>189</v>
      </c>
      <c r="E130" s="158" t="s">
        <v>17</v>
      </c>
      <c r="F130" s="159" t="s">
        <v>284</v>
      </c>
      <c r="H130" s="160">
        <v>770</v>
      </c>
      <c r="L130" s="157"/>
      <c r="M130" s="161"/>
      <c r="T130" s="162"/>
      <c r="AT130" s="158" t="s">
        <v>189</v>
      </c>
      <c r="AU130" s="158" t="s">
        <v>78</v>
      </c>
      <c r="AV130" s="14" t="s">
        <v>180</v>
      </c>
      <c r="AW130" s="14" t="s">
        <v>30</v>
      </c>
      <c r="AX130" s="14" t="s">
        <v>76</v>
      </c>
      <c r="AY130" s="158" t="s">
        <v>159</v>
      </c>
    </row>
    <row r="131" spans="2:65" s="1" customFormat="1" ht="24.2" customHeight="1">
      <c r="B131" s="29"/>
      <c r="C131" s="127" t="s">
        <v>198</v>
      </c>
      <c r="D131" s="127" t="s">
        <v>162</v>
      </c>
      <c r="E131" s="128" t="s">
        <v>1704</v>
      </c>
      <c r="F131" s="129" t="s">
        <v>1705</v>
      </c>
      <c r="G131" s="130" t="s">
        <v>278</v>
      </c>
      <c r="H131" s="131">
        <v>6989</v>
      </c>
      <c r="I131" s="132"/>
      <c r="J131" s="132">
        <f>ROUND(I131*H131,2)</f>
        <v>0</v>
      </c>
      <c r="K131" s="129" t="s">
        <v>239</v>
      </c>
      <c r="L131" s="29"/>
      <c r="M131" s="133" t="s">
        <v>17</v>
      </c>
      <c r="N131" s="134" t="s">
        <v>39</v>
      </c>
      <c r="O131" s="135">
        <v>2.5000000000000001E-2</v>
      </c>
      <c r="P131" s="135">
        <f>O131*H131</f>
        <v>174.72500000000002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180</v>
      </c>
      <c r="AT131" s="137" t="s">
        <v>162</v>
      </c>
      <c r="AU131" s="137" t="s">
        <v>78</v>
      </c>
      <c r="AY131" s="17" t="s">
        <v>159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7" t="s">
        <v>76</v>
      </c>
      <c r="BK131" s="138">
        <f>ROUND(I131*H131,2)</f>
        <v>0</v>
      </c>
      <c r="BL131" s="17" t="s">
        <v>180</v>
      </c>
      <c r="BM131" s="137" t="s">
        <v>1706</v>
      </c>
    </row>
    <row r="132" spans="2:65" s="1" customFormat="1">
      <c r="B132" s="29"/>
      <c r="D132" s="139" t="s">
        <v>169</v>
      </c>
      <c r="F132" s="140" t="s">
        <v>1707</v>
      </c>
      <c r="L132" s="29"/>
      <c r="M132" s="141"/>
      <c r="T132" s="50"/>
      <c r="AT132" s="17" t="s">
        <v>169</v>
      </c>
      <c r="AU132" s="17" t="s">
        <v>78</v>
      </c>
    </row>
    <row r="133" spans="2:65" s="13" customFormat="1">
      <c r="B133" s="149"/>
      <c r="D133" s="143" t="s">
        <v>189</v>
      </c>
      <c r="E133" s="150" t="s">
        <v>17</v>
      </c>
      <c r="F133" s="151" t="s">
        <v>1672</v>
      </c>
      <c r="H133" s="150" t="s">
        <v>17</v>
      </c>
      <c r="L133" s="149"/>
      <c r="M133" s="152"/>
      <c r="T133" s="153"/>
      <c r="AT133" s="150" t="s">
        <v>189</v>
      </c>
      <c r="AU133" s="150" t="s">
        <v>78</v>
      </c>
      <c r="AV133" s="13" t="s">
        <v>76</v>
      </c>
      <c r="AW133" s="13" t="s">
        <v>30</v>
      </c>
      <c r="AX133" s="13" t="s">
        <v>68</v>
      </c>
      <c r="AY133" s="150" t="s">
        <v>159</v>
      </c>
    </row>
    <row r="134" spans="2:65" s="12" customFormat="1">
      <c r="B134" s="142"/>
      <c r="D134" s="143" t="s">
        <v>189</v>
      </c>
      <c r="E134" s="144" t="s">
        <v>17</v>
      </c>
      <c r="F134" s="145" t="s">
        <v>1708</v>
      </c>
      <c r="H134" s="146">
        <v>705</v>
      </c>
      <c r="L134" s="142"/>
      <c r="M134" s="147"/>
      <c r="T134" s="148"/>
      <c r="AT134" s="144" t="s">
        <v>189</v>
      </c>
      <c r="AU134" s="144" t="s">
        <v>78</v>
      </c>
      <c r="AV134" s="12" t="s">
        <v>78</v>
      </c>
      <c r="AW134" s="12" t="s">
        <v>30</v>
      </c>
      <c r="AX134" s="12" t="s">
        <v>68</v>
      </c>
      <c r="AY134" s="144" t="s">
        <v>159</v>
      </c>
    </row>
    <row r="135" spans="2:65" s="12" customFormat="1">
      <c r="B135" s="142"/>
      <c r="D135" s="143" t="s">
        <v>189</v>
      </c>
      <c r="E135" s="144" t="s">
        <v>17</v>
      </c>
      <c r="F135" s="145" t="s">
        <v>1688</v>
      </c>
      <c r="H135" s="146">
        <v>64</v>
      </c>
      <c r="L135" s="142"/>
      <c r="M135" s="147"/>
      <c r="T135" s="148"/>
      <c r="AT135" s="144" t="s">
        <v>189</v>
      </c>
      <c r="AU135" s="144" t="s">
        <v>78</v>
      </c>
      <c r="AV135" s="12" t="s">
        <v>78</v>
      </c>
      <c r="AW135" s="12" t="s">
        <v>30</v>
      </c>
      <c r="AX135" s="12" t="s">
        <v>68</v>
      </c>
      <c r="AY135" s="144" t="s">
        <v>159</v>
      </c>
    </row>
    <row r="136" spans="2:65" s="12" customFormat="1">
      <c r="B136" s="142"/>
      <c r="D136" s="143" t="s">
        <v>189</v>
      </c>
      <c r="E136" s="144" t="s">
        <v>17</v>
      </c>
      <c r="F136" s="145" t="s">
        <v>1689</v>
      </c>
      <c r="H136" s="146">
        <v>28</v>
      </c>
      <c r="L136" s="142"/>
      <c r="M136" s="147"/>
      <c r="T136" s="148"/>
      <c r="AT136" s="144" t="s">
        <v>189</v>
      </c>
      <c r="AU136" s="144" t="s">
        <v>78</v>
      </c>
      <c r="AV136" s="12" t="s">
        <v>78</v>
      </c>
      <c r="AW136" s="12" t="s">
        <v>30</v>
      </c>
      <c r="AX136" s="12" t="s">
        <v>68</v>
      </c>
      <c r="AY136" s="144" t="s">
        <v>159</v>
      </c>
    </row>
    <row r="137" spans="2:65" s="12" customFormat="1">
      <c r="B137" s="142"/>
      <c r="D137" s="143" t="s">
        <v>189</v>
      </c>
      <c r="E137" s="144" t="s">
        <v>17</v>
      </c>
      <c r="F137" s="145" t="s">
        <v>1709</v>
      </c>
      <c r="H137" s="146">
        <v>2863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68</v>
      </c>
      <c r="AY137" s="144" t="s">
        <v>159</v>
      </c>
    </row>
    <row r="138" spans="2:65" s="12" customFormat="1">
      <c r="B138" s="142"/>
      <c r="D138" s="143" t="s">
        <v>189</v>
      </c>
      <c r="E138" s="144" t="s">
        <v>17</v>
      </c>
      <c r="F138" s="145" t="s">
        <v>1710</v>
      </c>
      <c r="H138" s="146">
        <v>1329</v>
      </c>
      <c r="L138" s="142"/>
      <c r="M138" s="147"/>
      <c r="T138" s="148"/>
      <c r="AT138" s="144" t="s">
        <v>189</v>
      </c>
      <c r="AU138" s="144" t="s">
        <v>78</v>
      </c>
      <c r="AV138" s="12" t="s">
        <v>78</v>
      </c>
      <c r="AW138" s="12" t="s">
        <v>30</v>
      </c>
      <c r="AX138" s="12" t="s">
        <v>68</v>
      </c>
      <c r="AY138" s="144" t="s">
        <v>159</v>
      </c>
    </row>
    <row r="139" spans="2:65" s="12" customFormat="1">
      <c r="B139" s="142"/>
      <c r="D139" s="143" t="s">
        <v>189</v>
      </c>
      <c r="E139" s="144" t="s">
        <v>17</v>
      </c>
      <c r="F139" s="145" t="s">
        <v>1692</v>
      </c>
      <c r="H139" s="146">
        <v>2000</v>
      </c>
      <c r="L139" s="142"/>
      <c r="M139" s="147"/>
      <c r="T139" s="148"/>
      <c r="AT139" s="144" t="s">
        <v>189</v>
      </c>
      <c r="AU139" s="144" t="s">
        <v>78</v>
      </c>
      <c r="AV139" s="12" t="s">
        <v>78</v>
      </c>
      <c r="AW139" s="12" t="s">
        <v>30</v>
      </c>
      <c r="AX139" s="12" t="s">
        <v>68</v>
      </c>
      <c r="AY139" s="144" t="s">
        <v>159</v>
      </c>
    </row>
    <row r="140" spans="2:65" s="14" customFormat="1">
      <c r="B140" s="157"/>
      <c r="D140" s="143" t="s">
        <v>189</v>
      </c>
      <c r="E140" s="158" t="s">
        <v>17</v>
      </c>
      <c r="F140" s="159" t="s">
        <v>284</v>
      </c>
      <c r="H140" s="160">
        <v>6989</v>
      </c>
      <c r="L140" s="157"/>
      <c r="M140" s="161"/>
      <c r="T140" s="162"/>
      <c r="AT140" s="158" t="s">
        <v>189</v>
      </c>
      <c r="AU140" s="158" t="s">
        <v>78</v>
      </c>
      <c r="AV140" s="14" t="s">
        <v>180</v>
      </c>
      <c r="AW140" s="14" t="s">
        <v>30</v>
      </c>
      <c r="AX140" s="14" t="s">
        <v>76</v>
      </c>
      <c r="AY140" s="158" t="s">
        <v>159</v>
      </c>
    </row>
    <row r="141" spans="2:65" s="1" customFormat="1" ht="24.2" customHeight="1">
      <c r="B141" s="29"/>
      <c r="C141" s="127" t="s">
        <v>205</v>
      </c>
      <c r="D141" s="127" t="s">
        <v>162</v>
      </c>
      <c r="E141" s="128" t="s">
        <v>1711</v>
      </c>
      <c r="F141" s="129" t="s">
        <v>1712</v>
      </c>
      <c r="G141" s="130" t="s">
        <v>278</v>
      </c>
      <c r="H141" s="131">
        <v>198</v>
      </c>
      <c r="I141" s="132"/>
      <c r="J141" s="132">
        <f>ROUND(I141*H141,2)</f>
        <v>0</v>
      </c>
      <c r="K141" s="129" t="s">
        <v>239</v>
      </c>
      <c r="L141" s="29"/>
      <c r="M141" s="133" t="s">
        <v>17</v>
      </c>
      <c r="N141" s="134" t="s">
        <v>39</v>
      </c>
      <c r="O141" s="135">
        <v>9.7000000000000003E-2</v>
      </c>
      <c r="P141" s="135">
        <f>O141*H141</f>
        <v>19.206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180</v>
      </c>
      <c r="AT141" s="137" t="s">
        <v>162</v>
      </c>
      <c r="AU141" s="137" t="s">
        <v>78</v>
      </c>
      <c r="AY141" s="17" t="s">
        <v>159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7" t="s">
        <v>76</v>
      </c>
      <c r="BK141" s="138">
        <f>ROUND(I141*H141,2)</f>
        <v>0</v>
      </c>
      <c r="BL141" s="17" t="s">
        <v>180</v>
      </c>
      <c r="BM141" s="137" t="s">
        <v>1713</v>
      </c>
    </row>
    <row r="142" spans="2:65" s="1" customFormat="1">
      <c r="B142" s="29"/>
      <c r="D142" s="139" t="s">
        <v>169</v>
      </c>
      <c r="F142" s="140" t="s">
        <v>1714</v>
      </c>
      <c r="L142" s="29"/>
      <c r="M142" s="141"/>
      <c r="T142" s="50"/>
      <c r="AT142" s="17" t="s">
        <v>169</v>
      </c>
      <c r="AU142" s="17" t="s">
        <v>78</v>
      </c>
    </row>
    <row r="143" spans="2:65" s="13" customFormat="1">
      <c r="B143" s="149"/>
      <c r="D143" s="143" t="s">
        <v>189</v>
      </c>
      <c r="E143" s="150" t="s">
        <v>17</v>
      </c>
      <c r="F143" s="151" t="s">
        <v>1672</v>
      </c>
      <c r="H143" s="150" t="s">
        <v>17</v>
      </c>
      <c r="L143" s="149"/>
      <c r="M143" s="152"/>
      <c r="T143" s="153"/>
      <c r="AT143" s="150" t="s">
        <v>189</v>
      </c>
      <c r="AU143" s="150" t="s">
        <v>78</v>
      </c>
      <c r="AV143" s="13" t="s">
        <v>76</v>
      </c>
      <c r="AW143" s="13" t="s">
        <v>30</v>
      </c>
      <c r="AX143" s="13" t="s">
        <v>68</v>
      </c>
      <c r="AY143" s="150" t="s">
        <v>159</v>
      </c>
    </row>
    <row r="144" spans="2:65" s="12" customFormat="1">
      <c r="B144" s="142"/>
      <c r="D144" s="143" t="s">
        <v>189</v>
      </c>
      <c r="E144" s="144" t="s">
        <v>17</v>
      </c>
      <c r="F144" s="145" t="s">
        <v>1715</v>
      </c>
      <c r="H144" s="146">
        <v>198</v>
      </c>
      <c r="L144" s="142"/>
      <c r="M144" s="147"/>
      <c r="T144" s="148"/>
      <c r="AT144" s="144" t="s">
        <v>189</v>
      </c>
      <c r="AU144" s="144" t="s">
        <v>78</v>
      </c>
      <c r="AV144" s="12" t="s">
        <v>78</v>
      </c>
      <c r="AW144" s="12" t="s">
        <v>30</v>
      </c>
      <c r="AX144" s="12" t="s">
        <v>68</v>
      </c>
      <c r="AY144" s="144" t="s">
        <v>159</v>
      </c>
    </row>
    <row r="145" spans="2:65" s="14" customFormat="1">
      <c r="B145" s="157"/>
      <c r="D145" s="143" t="s">
        <v>189</v>
      </c>
      <c r="E145" s="158" t="s">
        <v>17</v>
      </c>
      <c r="F145" s="159" t="s">
        <v>284</v>
      </c>
      <c r="H145" s="160">
        <v>198</v>
      </c>
      <c r="L145" s="157"/>
      <c r="M145" s="161"/>
      <c r="T145" s="162"/>
      <c r="AT145" s="158" t="s">
        <v>189</v>
      </c>
      <c r="AU145" s="158" t="s">
        <v>78</v>
      </c>
      <c r="AV145" s="14" t="s">
        <v>180</v>
      </c>
      <c r="AW145" s="14" t="s">
        <v>30</v>
      </c>
      <c r="AX145" s="14" t="s">
        <v>76</v>
      </c>
      <c r="AY145" s="158" t="s">
        <v>159</v>
      </c>
    </row>
    <row r="146" spans="2:65" s="1" customFormat="1" ht="24.2" customHeight="1">
      <c r="B146" s="29"/>
      <c r="C146" s="127" t="s">
        <v>211</v>
      </c>
      <c r="D146" s="127" t="s">
        <v>162</v>
      </c>
      <c r="E146" s="128" t="s">
        <v>1716</v>
      </c>
      <c r="F146" s="129" t="s">
        <v>1717</v>
      </c>
      <c r="G146" s="130" t="s">
        <v>278</v>
      </c>
      <c r="H146" s="131">
        <v>2126</v>
      </c>
      <c r="I146" s="132"/>
      <c r="J146" s="132">
        <f>ROUND(I146*H146,2)</f>
        <v>0</v>
      </c>
      <c r="K146" s="129" t="s">
        <v>239</v>
      </c>
      <c r="L146" s="29"/>
      <c r="M146" s="133" t="s">
        <v>17</v>
      </c>
      <c r="N146" s="134" t="s">
        <v>39</v>
      </c>
      <c r="O146" s="135">
        <v>2.8000000000000001E-2</v>
      </c>
      <c r="P146" s="135">
        <f>O146*H146</f>
        <v>59.527999999999999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180</v>
      </c>
      <c r="AT146" s="137" t="s">
        <v>162</v>
      </c>
      <c r="AU146" s="137" t="s">
        <v>78</v>
      </c>
      <c r="AY146" s="17" t="s">
        <v>159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7" t="s">
        <v>76</v>
      </c>
      <c r="BK146" s="138">
        <f>ROUND(I146*H146,2)</f>
        <v>0</v>
      </c>
      <c r="BL146" s="17" t="s">
        <v>180</v>
      </c>
      <c r="BM146" s="137" t="s">
        <v>1718</v>
      </c>
    </row>
    <row r="147" spans="2:65" s="1" customFormat="1">
      <c r="B147" s="29"/>
      <c r="D147" s="139" t="s">
        <v>169</v>
      </c>
      <c r="F147" s="140" t="s">
        <v>1719</v>
      </c>
      <c r="L147" s="29"/>
      <c r="M147" s="141"/>
      <c r="T147" s="50"/>
      <c r="AT147" s="17" t="s">
        <v>169</v>
      </c>
      <c r="AU147" s="17" t="s">
        <v>78</v>
      </c>
    </row>
    <row r="148" spans="2:65" s="13" customFormat="1">
      <c r="B148" s="149"/>
      <c r="D148" s="143" t="s">
        <v>189</v>
      </c>
      <c r="E148" s="150" t="s">
        <v>17</v>
      </c>
      <c r="F148" s="151" t="s">
        <v>1672</v>
      </c>
      <c r="H148" s="150" t="s">
        <v>17</v>
      </c>
      <c r="L148" s="149"/>
      <c r="M148" s="152"/>
      <c r="T148" s="153"/>
      <c r="AT148" s="150" t="s">
        <v>189</v>
      </c>
      <c r="AU148" s="150" t="s">
        <v>78</v>
      </c>
      <c r="AV148" s="13" t="s">
        <v>76</v>
      </c>
      <c r="AW148" s="13" t="s">
        <v>30</v>
      </c>
      <c r="AX148" s="13" t="s">
        <v>68</v>
      </c>
      <c r="AY148" s="150" t="s">
        <v>159</v>
      </c>
    </row>
    <row r="149" spans="2:65" s="12" customFormat="1">
      <c r="B149" s="142"/>
      <c r="D149" s="143" t="s">
        <v>189</v>
      </c>
      <c r="E149" s="144" t="s">
        <v>17</v>
      </c>
      <c r="F149" s="145" t="s">
        <v>1708</v>
      </c>
      <c r="H149" s="146">
        <v>705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68</v>
      </c>
      <c r="AY149" s="144" t="s">
        <v>159</v>
      </c>
    </row>
    <row r="150" spans="2:65" s="12" customFormat="1">
      <c r="B150" s="142"/>
      <c r="D150" s="143" t="s">
        <v>189</v>
      </c>
      <c r="E150" s="144" t="s">
        <v>17</v>
      </c>
      <c r="F150" s="145" t="s">
        <v>1688</v>
      </c>
      <c r="H150" s="146">
        <v>64</v>
      </c>
      <c r="L150" s="142"/>
      <c r="M150" s="147"/>
      <c r="T150" s="148"/>
      <c r="AT150" s="144" t="s">
        <v>189</v>
      </c>
      <c r="AU150" s="144" t="s">
        <v>78</v>
      </c>
      <c r="AV150" s="12" t="s">
        <v>78</v>
      </c>
      <c r="AW150" s="12" t="s">
        <v>30</v>
      </c>
      <c r="AX150" s="12" t="s">
        <v>68</v>
      </c>
      <c r="AY150" s="144" t="s">
        <v>159</v>
      </c>
    </row>
    <row r="151" spans="2:65" s="12" customFormat="1">
      <c r="B151" s="142"/>
      <c r="D151" s="143" t="s">
        <v>189</v>
      </c>
      <c r="E151" s="144" t="s">
        <v>17</v>
      </c>
      <c r="F151" s="145" t="s">
        <v>1689</v>
      </c>
      <c r="H151" s="146">
        <v>28</v>
      </c>
      <c r="L151" s="142"/>
      <c r="M151" s="147"/>
      <c r="T151" s="148"/>
      <c r="AT151" s="144" t="s">
        <v>189</v>
      </c>
      <c r="AU151" s="144" t="s">
        <v>78</v>
      </c>
      <c r="AV151" s="12" t="s">
        <v>78</v>
      </c>
      <c r="AW151" s="12" t="s">
        <v>30</v>
      </c>
      <c r="AX151" s="12" t="s">
        <v>68</v>
      </c>
      <c r="AY151" s="144" t="s">
        <v>159</v>
      </c>
    </row>
    <row r="152" spans="2:65" s="12" customFormat="1">
      <c r="B152" s="142"/>
      <c r="D152" s="143" t="s">
        <v>189</v>
      </c>
      <c r="E152" s="144" t="s">
        <v>17</v>
      </c>
      <c r="F152" s="145" t="s">
        <v>1710</v>
      </c>
      <c r="H152" s="146">
        <v>1329</v>
      </c>
      <c r="L152" s="142"/>
      <c r="M152" s="147"/>
      <c r="T152" s="148"/>
      <c r="AT152" s="144" t="s">
        <v>189</v>
      </c>
      <c r="AU152" s="144" t="s">
        <v>78</v>
      </c>
      <c r="AV152" s="12" t="s">
        <v>78</v>
      </c>
      <c r="AW152" s="12" t="s">
        <v>30</v>
      </c>
      <c r="AX152" s="12" t="s">
        <v>68</v>
      </c>
      <c r="AY152" s="144" t="s">
        <v>159</v>
      </c>
    </row>
    <row r="153" spans="2:65" s="14" customFormat="1">
      <c r="B153" s="157"/>
      <c r="D153" s="143" t="s">
        <v>189</v>
      </c>
      <c r="E153" s="158" t="s">
        <v>17</v>
      </c>
      <c r="F153" s="159" t="s">
        <v>284</v>
      </c>
      <c r="H153" s="160">
        <v>2126</v>
      </c>
      <c r="L153" s="157"/>
      <c r="M153" s="161"/>
      <c r="T153" s="162"/>
      <c r="AT153" s="158" t="s">
        <v>189</v>
      </c>
      <c r="AU153" s="158" t="s">
        <v>78</v>
      </c>
      <c r="AV153" s="14" t="s">
        <v>180</v>
      </c>
      <c r="AW153" s="14" t="s">
        <v>30</v>
      </c>
      <c r="AX153" s="14" t="s">
        <v>76</v>
      </c>
      <c r="AY153" s="158" t="s">
        <v>159</v>
      </c>
    </row>
    <row r="154" spans="2:65" s="1" customFormat="1" ht="24.2" customHeight="1">
      <c r="B154" s="29"/>
      <c r="C154" s="127" t="s">
        <v>216</v>
      </c>
      <c r="D154" s="127" t="s">
        <v>162</v>
      </c>
      <c r="E154" s="128" t="s">
        <v>1720</v>
      </c>
      <c r="F154" s="129" t="s">
        <v>1721</v>
      </c>
      <c r="G154" s="130" t="s">
        <v>278</v>
      </c>
      <c r="H154" s="131">
        <v>572</v>
      </c>
      <c r="I154" s="132"/>
      <c r="J154" s="132">
        <f>ROUND(I154*H154,2)</f>
        <v>0</v>
      </c>
      <c r="K154" s="129" t="s">
        <v>239</v>
      </c>
      <c r="L154" s="29"/>
      <c r="M154" s="133" t="s">
        <v>17</v>
      </c>
      <c r="N154" s="134" t="s">
        <v>39</v>
      </c>
      <c r="O154" s="135">
        <v>0.109</v>
      </c>
      <c r="P154" s="135">
        <f>O154*H154</f>
        <v>62.347999999999999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180</v>
      </c>
      <c r="AT154" s="137" t="s">
        <v>162</v>
      </c>
      <c r="AU154" s="137" t="s">
        <v>78</v>
      </c>
      <c r="AY154" s="17" t="s">
        <v>159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7" t="s">
        <v>76</v>
      </c>
      <c r="BK154" s="138">
        <f>ROUND(I154*H154,2)</f>
        <v>0</v>
      </c>
      <c r="BL154" s="17" t="s">
        <v>180</v>
      </c>
      <c r="BM154" s="137" t="s">
        <v>1722</v>
      </c>
    </row>
    <row r="155" spans="2:65" s="1" customFormat="1">
      <c r="B155" s="29"/>
      <c r="D155" s="139" t="s">
        <v>169</v>
      </c>
      <c r="F155" s="140" t="s">
        <v>1723</v>
      </c>
      <c r="L155" s="29"/>
      <c r="M155" s="141"/>
      <c r="T155" s="50"/>
      <c r="AT155" s="17" t="s">
        <v>169</v>
      </c>
      <c r="AU155" s="17" t="s">
        <v>78</v>
      </c>
    </row>
    <row r="156" spans="2:65" s="13" customFormat="1">
      <c r="B156" s="149"/>
      <c r="D156" s="143" t="s">
        <v>189</v>
      </c>
      <c r="E156" s="150" t="s">
        <v>17</v>
      </c>
      <c r="F156" s="151" t="s">
        <v>1672</v>
      </c>
      <c r="H156" s="150" t="s">
        <v>17</v>
      </c>
      <c r="L156" s="149"/>
      <c r="M156" s="152"/>
      <c r="T156" s="153"/>
      <c r="AT156" s="150" t="s">
        <v>189</v>
      </c>
      <c r="AU156" s="150" t="s">
        <v>78</v>
      </c>
      <c r="AV156" s="13" t="s">
        <v>76</v>
      </c>
      <c r="AW156" s="13" t="s">
        <v>30</v>
      </c>
      <c r="AX156" s="13" t="s">
        <v>68</v>
      </c>
      <c r="AY156" s="150" t="s">
        <v>159</v>
      </c>
    </row>
    <row r="157" spans="2:65" s="12" customFormat="1">
      <c r="B157" s="142"/>
      <c r="D157" s="143" t="s">
        <v>189</v>
      </c>
      <c r="E157" s="144" t="s">
        <v>17</v>
      </c>
      <c r="F157" s="145" t="s">
        <v>1700</v>
      </c>
      <c r="H157" s="146">
        <v>53</v>
      </c>
      <c r="L157" s="142"/>
      <c r="M157" s="147"/>
      <c r="T157" s="148"/>
      <c r="AT157" s="144" t="s">
        <v>189</v>
      </c>
      <c r="AU157" s="144" t="s">
        <v>78</v>
      </c>
      <c r="AV157" s="12" t="s">
        <v>78</v>
      </c>
      <c r="AW157" s="12" t="s">
        <v>30</v>
      </c>
      <c r="AX157" s="12" t="s">
        <v>68</v>
      </c>
      <c r="AY157" s="144" t="s">
        <v>159</v>
      </c>
    </row>
    <row r="158" spans="2:65" s="12" customFormat="1">
      <c r="B158" s="142"/>
      <c r="D158" s="143" t="s">
        <v>189</v>
      </c>
      <c r="E158" s="144" t="s">
        <v>17</v>
      </c>
      <c r="F158" s="145" t="s">
        <v>1701</v>
      </c>
      <c r="H158" s="146">
        <v>37</v>
      </c>
      <c r="L158" s="142"/>
      <c r="M158" s="147"/>
      <c r="T158" s="148"/>
      <c r="AT158" s="144" t="s">
        <v>189</v>
      </c>
      <c r="AU158" s="144" t="s">
        <v>78</v>
      </c>
      <c r="AV158" s="12" t="s">
        <v>78</v>
      </c>
      <c r="AW158" s="12" t="s">
        <v>30</v>
      </c>
      <c r="AX158" s="12" t="s">
        <v>68</v>
      </c>
      <c r="AY158" s="144" t="s">
        <v>159</v>
      </c>
    </row>
    <row r="159" spans="2:65" s="12" customFormat="1">
      <c r="B159" s="142"/>
      <c r="D159" s="143" t="s">
        <v>189</v>
      </c>
      <c r="E159" s="144" t="s">
        <v>17</v>
      </c>
      <c r="F159" s="145" t="s">
        <v>1724</v>
      </c>
      <c r="H159" s="146">
        <v>447</v>
      </c>
      <c r="L159" s="142"/>
      <c r="M159" s="147"/>
      <c r="T159" s="148"/>
      <c r="AT159" s="144" t="s">
        <v>189</v>
      </c>
      <c r="AU159" s="144" t="s">
        <v>78</v>
      </c>
      <c r="AV159" s="12" t="s">
        <v>78</v>
      </c>
      <c r="AW159" s="12" t="s">
        <v>30</v>
      </c>
      <c r="AX159" s="12" t="s">
        <v>68</v>
      </c>
      <c r="AY159" s="144" t="s">
        <v>159</v>
      </c>
    </row>
    <row r="160" spans="2:65" s="12" customFormat="1">
      <c r="B160" s="142"/>
      <c r="D160" s="143" t="s">
        <v>189</v>
      </c>
      <c r="E160" s="144" t="s">
        <v>17</v>
      </c>
      <c r="F160" s="145" t="s">
        <v>1703</v>
      </c>
      <c r="H160" s="146">
        <v>35</v>
      </c>
      <c r="L160" s="142"/>
      <c r="M160" s="147"/>
      <c r="T160" s="148"/>
      <c r="AT160" s="144" t="s">
        <v>189</v>
      </c>
      <c r="AU160" s="144" t="s">
        <v>78</v>
      </c>
      <c r="AV160" s="12" t="s">
        <v>78</v>
      </c>
      <c r="AW160" s="12" t="s">
        <v>30</v>
      </c>
      <c r="AX160" s="12" t="s">
        <v>68</v>
      </c>
      <c r="AY160" s="144" t="s">
        <v>159</v>
      </c>
    </row>
    <row r="161" spans="2:65" s="14" customFormat="1">
      <c r="B161" s="157"/>
      <c r="D161" s="143" t="s">
        <v>189</v>
      </c>
      <c r="E161" s="158" t="s">
        <v>17</v>
      </c>
      <c r="F161" s="159" t="s">
        <v>284</v>
      </c>
      <c r="H161" s="160">
        <v>572</v>
      </c>
      <c r="L161" s="157"/>
      <c r="M161" s="161"/>
      <c r="T161" s="162"/>
      <c r="AT161" s="158" t="s">
        <v>189</v>
      </c>
      <c r="AU161" s="158" t="s">
        <v>78</v>
      </c>
      <c r="AV161" s="14" t="s">
        <v>180</v>
      </c>
      <c r="AW161" s="14" t="s">
        <v>30</v>
      </c>
      <c r="AX161" s="14" t="s">
        <v>76</v>
      </c>
      <c r="AY161" s="158" t="s">
        <v>159</v>
      </c>
    </row>
    <row r="162" spans="2:65" s="1" customFormat="1" ht="21.75" customHeight="1">
      <c r="B162" s="29"/>
      <c r="C162" s="127" t="s">
        <v>222</v>
      </c>
      <c r="D162" s="127" t="s">
        <v>162</v>
      </c>
      <c r="E162" s="128" t="s">
        <v>1725</v>
      </c>
      <c r="F162" s="129" t="s">
        <v>1726</v>
      </c>
      <c r="G162" s="130" t="s">
        <v>278</v>
      </c>
      <c r="H162" s="131">
        <v>572</v>
      </c>
      <c r="I162" s="132"/>
      <c r="J162" s="132">
        <f>ROUND(I162*H162,2)</f>
        <v>0</v>
      </c>
      <c r="K162" s="129" t="s">
        <v>239</v>
      </c>
      <c r="L162" s="29"/>
      <c r="M162" s="133" t="s">
        <v>17</v>
      </c>
      <c r="N162" s="134" t="s">
        <v>39</v>
      </c>
      <c r="O162" s="135">
        <v>7.0999999999999994E-2</v>
      </c>
      <c r="P162" s="135">
        <f>O162*H162</f>
        <v>40.611999999999995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180</v>
      </c>
      <c r="AT162" s="137" t="s">
        <v>162</v>
      </c>
      <c r="AU162" s="137" t="s">
        <v>78</v>
      </c>
      <c r="AY162" s="17" t="s">
        <v>159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7" t="s">
        <v>76</v>
      </c>
      <c r="BK162" s="138">
        <f>ROUND(I162*H162,2)</f>
        <v>0</v>
      </c>
      <c r="BL162" s="17" t="s">
        <v>180</v>
      </c>
      <c r="BM162" s="137" t="s">
        <v>1727</v>
      </c>
    </row>
    <row r="163" spans="2:65" s="1" customFormat="1">
      <c r="B163" s="29"/>
      <c r="D163" s="139" t="s">
        <v>169</v>
      </c>
      <c r="F163" s="140" t="s">
        <v>1728</v>
      </c>
      <c r="L163" s="29"/>
      <c r="M163" s="141"/>
      <c r="T163" s="50"/>
      <c r="AT163" s="17" t="s">
        <v>169</v>
      </c>
      <c r="AU163" s="17" t="s">
        <v>78</v>
      </c>
    </row>
    <row r="164" spans="2:65" s="13" customFormat="1">
      <c r="B164" s="149"/>
      <c r="D164" s="143" t="s">
        <v>189</v>
      </c>
      <c r="E164" s="150" t="s">
        <v>17</v>
      </c>
      <c r="F164" s="151" t="s">
        <v>1672</v>
      </c>
      <c r="H164" s="150" t="s">
        <v>17</v>
      </c>
      <c r="L164" s="149"/>
      <c r="M164" s="152"/>
      <c r="T164" s="153"/>
      <c r="AT164" s="150" t="s">
        <v>189</v>
      </c>
      <c r="AU164" s="150" t="s">
        <v>78</v>
      </c>
      <c r="AV164" s="13" t="s">
        <v>76</v>
      </c>
      <c r="AW164" s="13" t="s">
        <v>30</v>
      </c>
      <c r="AX164" s="13" t="s">
        <v>68</v>
      </c>
      <c r="AY164" s="150" t="s">
        <v>159</v>
      </c>
    </row>
    <row r="165" spans="2:65" s="12" customFormat="1">
      <c r="B165" s="142"/>
      <c r="D165" s="143" t="s">
        <v>189</v>
      </c>
      <c r="E165" s="144" t="s">
        <v>17</v>
      </c>
      <c r="F165" s="145" t="s">
        <v>1700</v>
      </c>
      <c r="H165" s="146">
        <v>53</v>
      </c>
      <c r="L165" s="142"/>
      <c r="M165" s="147"/>
      <c r="T165" s="148"/>
      <c r="AT165" s="144" t="s">
        <v>189</v>
      </c>
      <c r="AU165" s="144" t="s">
        <v>78</v>
      </c>
      <c r="AV165" s="12" t="s">
        <v>78</v>
      </c>
      <c r="AW165" s="12" t="s">
        <v>30</v>
      </c>
      <c r="AX165" s="12" t="s">
        <v>68</v>
      </c>
      <c r="AY165" s="144" t="s">
        <v>159</v>
      </c>
    </row>
    <row r="166" spans="2:65" s="12" customFormat="1">
      <c r="B166" s="142"/>
      <c r="D166" s="143" t="s">
        <v>189</v>
      </c>
      <c r="E166" s="144" t="s">
        <v>17</v>
      </c>
      <c r="F166" s="145" t="s">
        <v>1701</v>
      </c>
      <c r="H166" s="146">
        <v>37</v>
      </c>
      <c r="L166" s="142"/>
      <c r="M166" s="147"/>
      <c r="T166" s="148"/>
      <c r="AT166" s="144" t="s">
        <v>189</v>
      </c>
      <c r="AU166" s="144" t="s">
        <v>78</v>
      </c>
      <c r="AV166" s="12" t="s">
        <v>78</v>
      </c>
      <c r="AW166" s="12" t="s">
        <v>30</v>
      </c>
      <c r="AX166" s="12" t="s">
        <v>68</v>
      </c>
      <c r="AY166" s="144" t="s">
        <v>159</v>
      </c>
    </row>
    <row r="167" spans="2:65" s="12" customFormat="1">
      <c r="B167" s="142"/>
      <c r="D167" s="143" t="s">
        <v>189</v>
      </c>
      <c r="E167" s="144" t="s">
        <v>17</v>
      </c>
      <c r="F167" s="145" t="s">
        <v>1724</v>
      </c>
      <c r="H167" s="146">
        <v>447</v>
      </c>
      <c r="L167" s="142"/>
      <c r="M167" s="147"/>
      <c r="T167" s="148"/>
      <c r="AT167" s="144" t="s">
        <v>189</v>
      </c>
      <c r="AU167" s="144" t="s">
        <v>78</v>
      </c>
      <c r="AV167" s="12" t="s">
        <v>78</v>
      </c>
      <c r="AW167" s="12" t="s">
        <v>30</v>
      </c>
      <c r="AX167" s="12" t="s">
        <v>68</v>
      </c>
      <c r="AY167" s="144" t="s">
        <v>159</v>
      </c>
    </row>
    <row r="168" spans="2:65" s="12" customFormat="1">
      <c r="B168" s="142"/>
      <c r="D168" s="143" t="s">
        <v>189</v>
      </c>
      <c r="E168" s="144" t="s">
        <v>17</v>
      </c>
      <c r="F168" s="145" t="s">
        <v>1703</v>
      </c>
      <c r="H168" s="146">
        <v>35</v>
      </c>
      <c r="L168" s="142"/>
      <c r="M168" s="147"/>
      <c r="T168" s="148"/>
      <c r="AT168" s="144" t="s">
        <v>189</v>
      </c>
      <c r="AU168" s="144" t="s">
        <v>78</v>
      </c>
      <c r="AV168" s="12" t="s">
        <v>78</v>
      </c>
      <c r="AW168" s="12" t="s">
        <v>30</v>
      </c>
      <c r="AX168" s="12" t="s">
        <v>68</v>
      </c>
      <c r="AY168" s="144" t="s">
        <v>159</v>
      </c>
    </row>
    <row r="169" spans="2:65" s="14" customFormat="1">
      <c r="B169" s="157"/>
      <c r="D169" s="143" t="s">
        <v>189</v>
      </c>
      <c r="E169" s="158" t="s">
        <v>17</v>
      </c>
      <c r="F169" s="159" t="s">
        <v>284</v>
      </c>
      <c r="H169" s="160">
        <v>572</v>
      </c>
      <c r="L169" s="157"/>
      <c r="M169" s="161"/>
      <c r="T169" s="162"/>
      <c r="AT169" s="158" t="s">
        <v>189</v>
      </c>
      <c r="AU169" s="158" t="s">
        <v>78</v>
      </c>
      <c r="AV169" s="14" t="s">
        <v>180</v>
      </c>
      <c r="AW169" s="14" t="s">
        <v>30</v>
      </c>
      <c r="AX169" s="14" t="s">
        <v>76</v>
      </c>
      <c r="AY169" s="158" t="s">
        <v>159</v>
      </c>
    </row>
    <row r="170" spans="2:65" s="1" customFormat="1" ht="16.5" customHeight="1">
      <c r="B170" s="29"/>
      <c r="C170" s="127" t="s">
        <v>8</v>
      </c>
      <c r="D170" s="127" t="s">
        <v>162</v>
      </c>
      <c r="E170" s="128" t="s">
        <v>1729</v>
      </c>
      <c r="F170" s="129" t="s">
        <v>1730</v>
      </c>
      <c r="G170" s="130" t="s">
        <v>278</v>
      </c>
      <c r="H170" s="131">
        <v>6989</v>
      </c>
      <c r="I170" s="132"/>
      <c r="J170" s="132">
        <f>ROUND(I170*H170,2)</f>
        <v>0</v>
      </c>
      <c r="K170" s="129" t="s">
        <v>17</v>
      </c>
      <c r="L170" s="29"/>
      <c r="M170" s="133" t="s">
        <v>17</v>
      </c>
      <c r="N170" s="134" t="s">
        <v>39</v>
      </c>
      <c r="O170" s="135">
        <v>2.1999999999999999E-2</v>
      </c>
      <c r="P170" s="135">
        <f>O170*H170</f>
        <v>153.75799999999998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180</v>
      </c>
      <c r="AT170" s="137" t="s">
        <v>162</v>
      </c>
      <c r="AU170" s="137" t="s">
        <v>78</v>
      </c>
      <c r="AY170" s="17" t="s">
        <v>159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7" t="s">
        <v>76</v>
      </c>
      <c r="BK170" s="138">
        <f>ROUND(I170*H170,2)</f>
        <v>0</v>
      </c>
      <c r="BL170" s="17" t="s">
        <v>180</v>
      </c>
      <c r="BM170" s="137" t="s">
        <v>1731</v>
      </c>
    </row>
    <row r="171" spans="2:65" s="13" customFormat="1">
      <c r="B171" s="149"/>
      <c r="D171" s="143" t="s">
        <v>189</v>
      </c>
      <c r="E171" s="150" t="s">
        <v>17</v>
      </c>
      <c r="F171" s="151" t="s">
        <v>1672</v>
      </c>
      <c r="H171" s="150" t="s">
        <v>17</v>
      </c>
      <c r="L171" s="149"/>
      <c r="M171" s="152"/>
      <c r="T171" s="153"/>
      <c r="AT171" s="150" t="s">
        <v>189</v>
      </c>
      <c r="AU171" s="150" t="s">
        <v>78</v>
      </c>
      <c r="AV171" s="13" t="s">
        <v>76</v>
      </c>
      <c r="AW171" s="13" t="s">
        <v>30</v>
      </c>
      <c r="AX171" s="13" t="s">
        <v>68</v>
      </c>
      <c r="AY171" s="150" t="s">
        <v>159</v>
      </c>
    </row>
    <row r="172" spans="2:65" s="12" customFormat="1">
      <c r="B172" s="142"/>
      <c r="D172" s="143" t="s">
        <v>189</v>
      </c>
      <c r="E172" s="144" t="s">
        <v>17</v>
      </c>
      <c r="F172" s="145" t="s">
        <v>1708</v>
      </c>
      <c r="H172" s="146">
        <v>705</v>
      </c>
      <c r="L172" s="142"/>
      <c r="M172" s="147"/>
      <c r="T172" s="148"/>
      <c r="AT172" s="144" t="s">
        <v>189</v>
      </c>
      <c r="AU172" s="144" t="s">
        <v>78</v>
      </c>
      <c r="AV172" s="12" t="s">
        <v>78</v>
      </c>
      <c r="AW172" s="12" t="s">
        <v>30</v>
      </c>
      <c r="AX172" s="12" t="s">
        <v>68</v>
      </c>
      <c r="AY172" s="144" t="s">
        <v>159</v>
      </c>
    </row>
    <row r="173" spans="2:65" s="12" customFormat="1">
      <c r="B173" s="142"/>
      <c r="D173" s="143" t="s">
        <v>189</v>
      </c>
      <c r="E173" s="144" t="s">
        <v>17</v>
      </c>
      <c r="F173" s="145" t="s">
        <v>1688</v>
      </c>
      <c r="H173" s="146">
        <v>64</v>
      </c>
      <c r="L173" s="142"/>
      <c r="M173" s="147"/>
      <c r="T173" s="148"/>
      <c r="AT173" s="144" t="s">
        <v>189</v>
      </c>
      <c r="AU173" s="144" t="s">
        <v>78</v>
      </c>
      <c r="AV173" s="12" t="s">
        <v>78</v>
      </c>
      <c r="AW173" s="12" t="s">
        <v>30</v>
      </c>
      <c r="AX173" s="12" t="s">
        <v>68</v>
      </c>
      <c r="AY173" s="144" t="s">
        <v>159</v>
      </c>
    </row>
    <row r="174" spans="2:65" s="12" customFormat="1">
      <c r="B174" s="142"/>
      <c r="D174" s="143" t="s">
        <v>189</v>
      </c>
      <c r="E174" s="144" t="s">
        <v>17</v>
      </c>
      <c r="F174" s="145" t="s">
        <v>1689</v>
      </c>
      <c r="H174" s="146">
        <v>28</v>
      </c>
      <c r="L174" s="142"/>
      <c r="M174" s="147"/>
      <c r="T174" s="148"/>
      <c r="AT174" s="144" t="s">
        <v>189</v>
      </c>
      <c r="AU174" s="144" t="s">
        <v>78</v>
      </c>
      <c r="AV174" s="12" t="s">
        <v>78</v>
      </c>
      <c r="AW174" s="12" t="s">
        <v>30</v>
      </c>
      <c r="AX174" s="12" t="s">
        <v>68</v>
      </c>
      <c r="AY174" s="144" t="s">
        <v>159</v>
      </c>
    </row>
    <row r="175" spans="2:65" s="12" customFormat="1">
      <c r="B175" s="142"/>
      <c r="D175" s="143" t="s">
        <v>189</v>
      </c>
      <c r="E175" s="144" t="s">
        <v>17</v>
      </c>
      <c r="F175" s="145" t="s">
        <v>1709</v>
      </c>
      <c r="H175" s="146">
        <v>2863</v>
      </c>
      <c r="L175" s="142"/>
      <c r="M175" s="147"/>
      <c r="T175" s="148"/>
      <c r="AT175" s="144" t="s">
        <v>189</v>
      </c>
      <c r="AU175" s="144" t="s">
        <v>78</v>
      </c>
      <c r="AV175" s="12" t="s">
        <v>78</v>
      </c>
      <c r="AW175" s="12" t="s">
        <v>30</v>
      </c>
      <c r="AX175" s="12" t="s">
        <v>68</v>
      </c>
      <c r="AY175" s="144" t="s">
        <v>159</v>
      </c>
    </row>
    <row r="176" spans="2:65" s="12" customFormat="1">
      <c r="B176" s="142"/>
      <c r="D176" s="143" t="s">
        <v>189</v>
      </c>
      <c r="E176" s="144" t="s">
        <v>17</v>
      </c>
      <c r="F176" s="145" t="s">
        <v>1710</v>
      </c>
      <c r="H176" s="146">
        <v>1329</v>
      </c>
      <c r="L176" s="142"/>
      <c r="M176" s="147"/>
      <c r="T176" s="148"/>
      <c r="AT176" s="144" t="s">
        <v>189</v>
      </c>
      <c r="AU176" s="144" t="s">
        <v>78</v>
      </c>
      <c r="AV176" s="12" t="s">
        <v>78</v>
      </c>
      <c r="AW176" s="12" t="s">
        <v>30</v>
      </c>
      <c r="AX176" s="12" t="s">
        <v>68</v>
      </c>
      <c r="AY176" s="144" t="s">
        <v>159</v>
      </c>
    </row>
    <row r="177" spans="2:65" s="12" customFormat="1">
      <c r="B177" s="142"/>
      <c r="D177" s="143" t="s">
        <v>189</v>
      </c>
      <c r="E177" s="144" t="s">
        <v>17</v>
      </c>
      <c r="F177" s="145" t="s">
        <v>1692</v>
      </c>
      <c r="H177" s="146">
        <v>2000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30</v>
      </c>
      <c r="AX177" s="12" t="s">
        <v>68</v>
      </c>
      <c r="AY177" s="144" t="s">
        <v>159</v>
      </c>
    </row>
    <row r="178" spans="2:65" s="14" customFormat="1">
      <c r="B178" s="157"/>
      <c r="D178" s="143" t="s">
        <v>189</v>
      </c>
      <c r="E178" s="158" t="s">
        <v>17</v>
      </c>
      <c r="F178" s="159" t="s">
        <v>284</v>
      </c>
      <c r="H178" s="160">
        <v>6989</v>
      </c>
      <c r="L178" s="157"/>
      <c r="M178" s="161"/>
      <c r="T178" s="162"/>
      <c r="AT178" s="158" t="s">
        <v>189</v>
      </c>
      <c r="AU178" s="158" t="s">
        <v>78</v>
      </c>
      <c r="AV178" s="14" t="s">
        <v>180</v>
      </c>
      <c r="AW178" s="14" t="s">
        <v>30</v>
      </c>
      <c r="AX178" s="14" t="s">
        <v>76</v>
      </c>
      <c r="AY178" s="158" t="s">
        <v>159</v>
      </c>
    </row>
    <row r="179" spans="2:65" s="1" customFormat="1" ht="24.2" customHeight="1">
      <c r="B179" s="29"/>
      <c r="C179" s="127" t="s">
        <v>236</v>
      </c>
      <c r="D179" s="127" t="s">
        <v>162</v>
      </c>
      <c r="E179" s="128" t="s">
        <v>1185</v>
      </c>
      <c r="F179" s="129" t="s">
        <v>1186</v>
      </c>
      <c r="G179" s="130" t="s">
        <v>278</v>
      </c>
      <c r="H179" s="131">
        <v>198</v>
      </c>
      <c r="I179" s="132"/>
      <c r="J179" s="132">
        <f>ROUND(I179*H179,2)</f>
        <v>0</v>
      </c>
      <c r="K179" s="129" t="s">
        <v>239</v>
      </c>
      <c r="L179" s="29"/>
      <c r="M179" s="133" t="s">
        <v>17</v>
      </c>
      <c r="N179" s="134" t="s">
        <v>39</v>
      </c>
      <c r="O179" s="135">
        <v>2.7E-2</v>
      </c>
      <c r="P179" s="135">
        <f>O179*H179</f>
        <v>5.3460000000000001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180</v>
      </c>
      <c r="AT179" s="137" t="s">
        <v>162</v>
      </c>
      <c r="AU179" s="137" t="s">
        <v>78</v>
      </c>
      <c r="AY179" s="17" t="s">
        <v>159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7" t="s">
        <v>76</v>
      </c>
      <c r="BK179" s="138">
        <f>ROUND(I179*H179,2)</f>
        <v>0</v>
      </c>
      <c r="BL179" s="17" t="s">
        <v>180</v>
      </c>
      <c r="BM179" s="137" t="s">
        <v>1732</v>
      </c>
    </row>
    <row r="180" spans="2:65" s="1" customFormat="1">
      <c r="B180" s="29"/>
      <c r="D180" s="139" t="s">
        <v>169</v>
      </c>
      <c r="F180" s="140" t="s">
        <v>1733</v>
      </c>
      <c r="L180" s="29"/>
      <c r="M180" s="141"/>
      <c r="T180" s="50"/>
      <c r="AT180" s="17" t="s">
        <v>169</v>
      </c>
      <c r="AU180" s="17" t="s">
        <v>78</v>
      </c>
    </row>
    <row r="181" spans="2:65" s="13" customFormat="1">
      <c r="B181" s="149"/>
      <c r="D181" s="143" t="s">
        <v>189</v>
      </c>
      <c r="E181" s="150" t="s">
        <v>17</v>
      </c>
      <c r="F181" s="151" t="s">
        <v>1672</v>
      </c>
      <c r="H181" s="150" t="s">
        <v>17</v>
      </c>
      <c r="L181" s="149"/>
      <c r="M181" s="152"/>
      <c r="T181" s="153"/>
      <c r="AT181" s="150" t="s">
        <v>189</v>
      </c>
      <c r="AU181" s="150" t="s">
        <v>78</v>
      </c>
      <c r="AV181" s="13" t="s">
        <v>76</v>
      </c>
      <c r="AW181" s="13" t="s">
        <v>30</v>
      </c>
      <c r="AX181" s="13" t="s">
        <v>68</v>
      </c>
      <c r="AY181" s="150" t="s">
        <v>159</v>
      </c>
    </row>
    <row r="182" spans="2:65" s="12" customFormat="1">
      <c r="B182" s="142"/>
      <c r="D182" s="143" t="s">
        <v>189</v>
      </c>
      <c r="E182" s="144" t="s">
        <v>17</v>
      </c>
      <c r="F182" s="145" t="s">
        <v>1715</v>
      </c>
      <c r="H182" s="146">
        <v>198</v>
      </c>
      <c r="L182" s="142"/>
      <c r="M182" s="147"/>
      <c r="T182" s="148"/>
      <c r="AT182" s="144" t="s">
        <v>189</v>
      </c>
      <c r="AU182" s="144" t="s">
        <v>78</v>
      </c>
      <c r="AV182" s="12" t="s">
        <v>78</v>
      </c>
      <c r="AW182" s="12" t="s">
        <v>30</v>
      </c>
      <c r="AX182" s="12" t="s">
        <v>68</v>
      </c>
      <c r="AY182" s="144" t="s">
        <v>159</v>
      </c>
    </row>
    <row r="183" spans="2:65" s="14" customFormat="1">
      <c r="B183" s="157"/>
      <c r="D183" s="143" t="s">
        <v>189</v>
      </c>
      <c r="E183" s="158" t="s">
        <v>17</v>
      </c>
      <c r="F183" s="159" t="s">
        <v>284</v>
      </c>
      <c r="H183" s="160">
        <v>198</v>
      </c>
      <c r="L183" s="157"/>
      <c r="M183" s="161"/>
      <c r="T183" s="162"/>
      <c r="AT183" s="158" t="s">
        <v>189</v>
      </c>
      <c r="AU183" s="158" t="s">
        <v>78</v>
      </c>
      <c r="AV183" s="14" t="s">
        <v>180</v>
      </c>
      <c r="AW183" s="14" t="s">
        <v>30</v>
      </c>
      <c r="AX183" s="14" t="s">
        <v>76</v>
      </c>
      <c r="AY183" s="158" t="s">
        <v>159</v>
      </c>
    </row>
    <row r="184" spans="2:65" s="1" customFormat="1" ht="33" customHeight="1">
      <c r="B184" s="29"/>
      <c r="C184" s="127" t="s">
        <v>244</v>
      </c>
      <c r="D184" s="127" t="s">
        <v>162</v>
      </c>
      <c r="E184" s="128" t="s">
        <v>1189</v>
      </c>
      <c r="F184" s="129" t="s">
        <v>1734</v>
      </c>
      <c r="G184" s="130" t="s">
        <v>278</v>
      </c>
      <c r="H184" s="131">
        <v>770</v>
      </c>
      <c r="I184" s="132"/>
      <c r="J184" s="132">
        <f>ROUND(I184*H184,2)</f>
        <v>0</v>
      </c>
      <c r="K184" s="129" t="s">
        <v>239</v>
      </c>
      <c r="L184" s="29"/>
      <c r="M184" s="133" t="s">
        <v>17</v>
      </c>
      <c r="N184" s="134" t="s">
        <v>39</v>
      </c>
      <c r="O184" s="135">
        <v>1.3740000000000001</v>
      </c>
      <c r="P184" s="135">
        <f>O184*H184</f>
        <v>1057.98</v>
      </c>
      <c r="Q184" s="135">
        <v>0.16700000000000001</v>
      </c>
      <c r="R184" s="135">
        <f>Q184*H184</f>
        <v>128.59</v>
      </c>
      <c r="S184" s="135">
        <v>0</v>
      </c>
      <c r="T184" s="136">
        <f>S184*H184</f>
        <v>0</v>
      </c>
      <c r="AR184" s="137" t="s">
        <v>180</v>
      </c>
      <c r="AT184" s="137" t="s">
        <v>162</v>
      </c>
      <c r="AU184" s="137" t="s">
        <v>78</v>
      </c>
      <c r="AY184" s="17" t="s">
        <v>159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7" t="s">
        <v>76</v>
      </c>
      <c r="BK184" s="138">
        <f>ROUND(I184*H184,2)</f>
        <v>0</v>
      </c>
      <c r="BL184" s="17" t="s">
        <v>180</v>
      </c>
      <c r="BM184" s="137" t="s">
        <v>1735</v>
      </c>
    </row>
    <row r="185" spans="2:65" s="1" customFormat="1">
      <c r="B185" s="29"/>
      <c r="D185" s="139" t="s">
        <v>169</v>
      </c>
      <c r="F185" s="140" t="s">
        <v>1736</v>
      </c>
      <c r="L185" s="29"/>
      <c r="M185" s="141"/>
      <c r="T185" s="50"/>
      <c r="AT185" s="17" t="s">
        <v>169</v>
      </c>
      <c r="AU185" s="17" t="s">
        <v>78</v>
      </c>
    </row>
    <row r="186" spans="2:65" s="13" customFormat="1">
      <c r="B186" s="149"/>
      <c r="D186" s="143" t="s">
        <v>189</v>
      </c>
      <c r="E186" s="150" t="s">
        <v>17</v>
      </c>
      <c r="F186" s="151" t="s">
        <v>1672</v>
      </c>
      <c r="H186" s="150" t="s">
        <v>17</v>
      </c>
      <c r="L186" s="149"/>
      <c r="M186" s="152"/>
      <c r="T186" s="153"/>
      <c r="AT186" s="150" t="s">
        <v>189</v>
      </c>
      <c r="AU186" s="150" t="s">
        <v>78</v>
      </c>
      <c r="AV186" s="13" t="s">
        <v>76</v>
      </c>
      <c r="AW186" s="13" t="s">
        <v>30</v>
      </c>
      <c r="AX186" s="13" t="s">
        <v>68</v>
      </c>
      <c r="AY186" s="150" t="s">
        <v>159</v>
      </c>
    </row>
    <row r="187" spans="2:65" s="12" customFormat="1">
      <c r="B187" s="142"/>
      <c r="D187" s="143" t="s">
        <v>189</v>
      </c>
      <c r="E187" s="144" t="s">
        <v>17</v>
      </c>
      <c r="F187" s="145" t="s">
        <v>1700</v>
      </c>
      <c r="H187" s="146">
        <v>53</v>
      </c>
      <c r="L187" s="142"/>
      <c r="M187" s="147"/>
      <c r="T187" s="148"/>
      <c r="AT187" s="144" t="s">
        <v>189</v>
      </c>
      <c r="AU187" s="144" t="s">
        <v>78</v>
      </c>
      <c r="AV187" s="12" t="s">
        <v>78</v>
      </c>
      <c r="AW187" s="12" t="s">
        <v>30</v>
      </c>
      <c r="AX187" s="12" t="s">
        <v>68</v>
      </c>
      <c r="AY187" s="144" t="s">
        <v>159</v>
      </c>
    </row>
    <row r="188" spans="2:65" s="12" customFormat="1">
      <c r="B188" s="142"/>
      <c r="D188" s="143" t="s">
        <v>189</v>
      </c>
      <c r="E188" s="144" t="s">
        <v>17</v>
      </c>
      <c r="F188" s="145" t="s">
        <v>1701</v>
      </c>
      <c r="H188" s="146">
        <v>37</v>
      </c>
      <c r="L188" s="142"/>
      <c r="M188" s="147"/>
      <c r="T188" s="148"/>
      <c r="AT188" s="144" t="s">
        <v>189</v>
      </c>
      <c r="AU188" s="144" t="s">
        <v>78</v>
      </c>
      <c r="AV188" s="12" t="s">
        <v>78</v>
      </c>
      <c r="AW188" s="12" t="s">
        <v>30</v>
      </c>
      <c r="AX188" s="12" t="s">
        <v>68</v>
      </c>
      <c r="AY188" s="144" t="s">
        <v>159</v>
      </c>
    </row>
    <row r="189" spans="2:65" s="12" customFormat="1">
      <c r="B189" s="142"/>
      <c r="D189" s="143" t="s">
        <v>189</v>
      </c>
      <c r="E189" s="144" t="s">
        <v>17</v>
      </c>
      <c r="F189" s="145" t="s">
        <v>1702</v>
      </c>
      <c r="H189" s="146">
        <v>645</v>
      </c>
      <c r="L189" s="142"/>
      <c r="M189" s="147"/>
      <c r="T189" s="148"/>
      <c r="AT189" s="144" t="s">
        <v>189</v>
      </c>
      <c r="AU189" s="144" t="s">
        <v>78</v>
      </c>
      <c r="AV189" s="12" t="s">
        <v>78</v>
      </c>
      <c r="AW189" s="12" t="s">
        <v>30</v>
      </c>
      <c r="AX189" s="12" t="s">
        <v>68</v>
      </c>
      <c r="AY189" s="144" t="s">
        <v>159</v>
      </c>
    </row>
    <row r="190" spans="2:65" s="12" customFormat="1">
      <c r="B190" s="142"/>
      <c r="D190" s="143" t="s">
        <v>189</v>
      </c>
      <c r="E190" s="144" t="s">
        <v>17</v>
      </c>
      <c r="F190" s="145" t="s">
        <v>1703</v>
      </c>
      <c r="H190" s="146">
        <v>35</v>
      </c>
      <c r="L190" s="142"/>
      <c r="M190" s="147"/>
      <c r="T190" s="148"/>
      <c r="AT190" s="144" t="s">
        <v>189</v>
      </c>
      <c r="AU190" s="144" t="s">
        <v>78</v>
      </c>
      <c r="AV190" s="12" t="s">
        <v>78</v>
      </c>
      <c r="AW190" s="12" t="s">
        <v>30</v>
      </c>
      <c r="AX190" s="12" t="s">
        <v>68</v>
      </c>
      <c r="AY190" s="144" t="s">
        <v>159</v>
      </c>
    </row>
    <row r="191" spans="2:65" s="14" customFormat="1">
      <c r="B191" s="157"/>
      <c r="D191" s="143" t="s">
        <v>189</v>
      </c>
      <c r="E191" s="158" t="s">
        <v>17</v>
      </c>
      <c r="F191" s="159" t="s">
        <v>284</v>
      </c>
      <c r="H191" s="160">
        <v>770</v>
      </c>
      <c r="L191" s="157"/>
      <c r="M191" s="161"/>
      <c r="T191" s="162"/>
      <c r="AT191" s="158" t="s">
        <v>189</v>
      </c>
      <c r="AU191" s="158" t="s">
        <v>78</v>
      </c>
      <c r="AV191" s="14" t="s">
        <v>180</v>
      </c>
      <c r="AW191" s="14" t="s">
        <v>30</v>
      </c>
      <c r="AX191" s="14" t="s">
        <v>76</v>
      </c>
      <c r="AY191" s="158" t="s">
        <v>159</v>
      </c>
    </row>
    <row r="192" spans="2:65" s="1" customFormat="1" ht="16.5" customHeight="1">
      <c r="B192" s="29"/>
      <c r="C192" s="163" t="s">
        <v>252</v>
      </c>
      <c r="D192" s="163" t="s">
        <v>365</v>
      </c>
      <c r="E192" s="164" t="s">
        <v>1737</v>
      </c>
      <c r="F192" s="165" t="s">
        <v>1738</v>
      </c>
      <c r="G192" s="166" t="s">
        <v>278</v>
      </c>
      <c r="H192" s="167">
        <v>785.4</v>
      </c>
      <c r="I192" s="168"/>
      <c r="J192" s="168">
        <f>ROUND(I192*H192,2)</f>
        <v>0</v>
      </c>
      <c r="K192" s="165" t="s">
        <v>239</v>
      </c>
      <c r="L192" s="169"/>
      <c r="M192" s="170" t="s">
        <v>17</v>
      </c>
      <c r="N192" s="171" t="s">
        <v>39</v>
      </c>
      <c r="O192" s="135">
        <v>0</v>
      </c>
      <c r="P192" s="135">
        <f>O192*H192</f>
        <v>0</v>
      </c>
      <c r="Q192" s="135">
        <v>0.11799999999999999</v>
      </c>
      <c r="R192" s="135">
        <f>Q192*H192</f>
        <v>92.677199999999999</v>
      </c>
      <c r="S192" s="135">
        <v>0</v>
      </c>
      <c r="T192" s="136">
        <f>S192*H192</f>
        <v>0</v>
      </c>
      <c r="AR192" s="137" t="s">
        <v>205</v>
      </c>
      <c r="AT192" s="137" t="s">
        <v>365</v>
      </c>
      <c r="AU192" s="137" t="s">
        <v>78</v>
      </c>
      <c r="AY192" s="17" t="s">
        <v>159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7" t="s">
        <v>76</v>
      </c>
      <c r="BK192" s="138">
        <f>ROUND(I192*H192,2)</f>
        <v>0</v>
      </c>
      <c r="BL192" s="17" t="s">
        <v>180</v>
      </c>
      <c r="BM192" s="137" t="s">
        <v>1739</v>
      </c>
    </row>
    <row r="193" spans="2:65" s="12" customFormat="1">
      <c r="B193" s="142"/>
      <c r="D193" s="143" t="s">
        <v>189</v>
      </c>
      <c r="F193" s="145" t="s">
        <v>1740</v>
      </c>
      <c r="H193" s="146">
        <v>785.4</v>
      </c>
      <c r="L193" s="142"/>
      <c r="M193" s="147"/>
      <c r="T193" s="148"/>
      <c r="AT193" s="144" t="s">
        <v>189</v>
      </c>
      <c r="AU193" s="144" t="s">
        <v>78</v>
      </c>
      <c r="AV193" s="12" t="s">
        <v>78</v>
      </c>
      <c r="AW193" s="12" t="s">
        <v>4</v>
      </c>
      <c r="AX193" s="12" t="s">
        <v>76</v>
      </c>
      <c r="AY193" s="144" t="s">
        <v>159</v>
      </c>
    </row>
    <row r="194" spans="2:65" s="1" customFormat="1" ht="21.75" customHeight="1">
      <c r="B194" s="29"/>
      <c r="C194" s="127" t="s">
        <v>259</v>
      </c>
      <c r="D194" s="127" t="s">
        <v>162</v>
      </c>
      <c r="E194" s="128" t="s">
        <v>1741</v>
      </c>
      <c r="F194" s="129" t="s">
        <v>1742</v>
      </c>
      <c r="G194" s="130" t="s">
        <v>278</v>
      </c>
      <c r="H194" s="131">
        <v>966.46</v>
      </c>
      <c r="I194" s="132"/>
      <c r="J194" s="132">
        <f>ROUND(I194*H194,2)</f>
        <v>0</v>
      </c>
      <c r="K194" s="129" t="s">
        <v>239</v>
      </c>
      <c r="L194" s="29"/>
      <c r="M194" s="133" t="s">
        <v>17</v>
      </c>
      <c r="N194" s="134" t="s">
        <v>39</v>
      </c>
      <c r="O194" s="135">
        <v>1.0999999999999999E-2</v>
      </c>
      <c r="P194" s="135">
        <f>O194*H194</f>
        <v>10.63106</v>
      </c>
      <c r="Q194" s="135">
        <v>2.256E-2</v>
      </c>
      <c r="R194" s="135">
        <f>Q194*H194</f>
        <v>21.803337600000003</v>
      </c>
      <c r="S194" s="135">
        <v>0</v>
      </c>
      <c r="T194" s="136">
        <f>S194*H194</f>
        <v>0</v>
      </c>
      <c r="AR194" s="137" t="s">
        <v>180</v>
      </c>
      <c r="AT194" s="137" t="s">
        <v>162</v>
      </c>
      <c r="AU194" s="137" t="s">
        <v>78</v>
      </c>
      <c r="AY194" s="17" t="s">
        <v>159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7" t="s">
        <v>76</v>
      </c>
      <c r="BK194" s="138">
        <f>ROUND(I194*H194,2)</f>
        <v>0</v>
      </c>
      <c r="BL194" s="17" t="s">
        <v>180</v>
      </c>
      <c r="BM194" s="137" t="s">
        <v>1743</v>
      </c>
    </row>
    <row r="195" spans="2:65" s="1" customFormat="1">
      <c r="B195" s="29"/>
      <c r="D195" s="139" t="s">
        <v>169</v>
      </c>
      <c r="F195" s="140" t="s">
        <v>1744</v>
      </c>
      <c r="L195" s="29"/>
      <c r="M195" s="141"/>
      <c r="T195" s="50"/>
      <c r="AT195" s="17" t="s">
        <v>169</v>
      </c>
      <c r="AU195" s="17" t="s">
        <v>78</v>
      </c>
    </row>
    <row r="196" spans="2:65" s="13" customFormat="1">
      <c r="B196" s="149"/>
      <c r="D196" s="143" t="s">
        <v>189</v>
      </c>
      <c r="E196" s="150" t="s">
        <v>17</v>
      </c>
      <c r="F196" s="151" t="s">
        <v>1672</v>
      </c>
      <c r="H196" s="150" t="s">
        <v>17</v>
      </c>
      <c r="L196" s="149"/>
      <c r="M196" s="152"/>
      <c r="T196" s="153"/>
      <c r="AT196" s="150" t="s">
        <v>189</v>
      </c>
      <c r="AU196" s="150" t="s">
        <v>78</v>
      </c>
      <c r="AV196" s="13" t="s">
        <v>76</v>
      </c>
      <c r="AW196" s="13" t="s">
        <v>30</v>
      </c>
      <c r="AX196" s="13" t="s">
        <v>68</v>
      </c>
      <c r="AY196" s="150" t="s">
        <v>159</v>
      </c>
    </row>
    <row r="197" spans="2:65" s="12" customFormat="1">
      <c r="B197" s="142"/>
      <c r="D197" s="143" t="s">
        <v>189</v>
      </c>
      <c r="E197" s="144" t="s">
        <v>17</v>
      </c>
      <c r="F197" s="145" t="s">
        <v>1745</v>
      </c>
      <c r="H197" s="146">
        <v>387.2</v>
      </c>
      <c r="L197" s="142"/>
      <c r="M197" s="147"/>
      <c r="T197" s="148"/>
      <c r="AT197" s="144" t="s">
        <v>189</v>
      </c>
      <c r="AU197" s="144" t="s">
        <v>78</v>
      </c>
      <c r="AV197" s="12" t="s">
        <v>78</v>
      </c>
      <c r="AW197" s="12" t="s">
        <v>30</v>
      </c>
      <c r="AX197" s="12" t="s">
        <v>68</v>
      </c>
      <c r="AY197" s="144" t="s">
        <v>159</v>
      </c>
    </row>
    <row r="198" spans="2:65" s="12" customFormat="1">
      <c r="B198" s="142"/>
      <c r="D198" s="143" t="s">
        <v>189</v>
      </c>
      <c r="E198" s="144" t="s">
        <v>17</v>
      </c>
      <c r="F198" s="145" t="s">
        <v>1746</v>
      </c>
      <c r="H198" s="146">
        <v>579.26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68</v>
      </c>
      <c r="AY198" s="144" t="s">
        <v>159</v>
      </c>
    </row>
    <row r="199" spans="2:65" s="14" customFormat="1">
      <c r="B199" s="157"/>
      <c r="D199" s="143" t="s">
        <v>189</v>
      </c>
      <c r="E199" s="158" t="s">
        <v>17</v>
      </c>
      <c r="F199" s="159" t="s">
        <v>284</v>
      </c>
      <c r="H199" s="160">
        <v>966.46</v>
      </c>
      <c r="L199" s="157"/>
      <c r="M199" s="161"/>
      <c r="T199" s="162"/>
      <c r="AT199" s="158" t="s">
        <v>189</v>
      </c>
      <c r="AU199" s="158" t="s">
        <v>78</v>
      </c>
      <c r="AV199" s="14" t="s">
        <v>180</v>
      </c>
      <c r="AW199" s="14" t="s">
        <v>30</v>
      </c>
      <c r="AX199" s="14" t="s">
        <v>76</v>
      </c>
      <c r="AY199" s="158" t="s">
        <v>159</v>
      </c>
    </row>
    <row r="200" spans="2:65" s="1" customFormat="1" ht="24.2" customHeight="1">
      <c r="B200" s="29"/>
      <c r="C200" s="127" t="s">
        <v>353</v>
      </c>
      <c r="D200" s="127" t="s">
        <v>162</v>
      </c>
      <c r="E200" s="128" t="s">
        <v>1747</v>
      </c>
      <c r="F200" s="129" t="s">
        <v>1748</v>
      </c>
      <c r="G200" s="130" t="s">
        <v>278</v>
      </c>
      <c r="H200" s="131">
        <v>193.292</v>
      </c>
      <c r="I200" s="132"/>
      <c r="J200" s="132">
        <f>ROUND(I200*H200,2)</f>
        <v>0</v>
      </c>
      <c r="K200" s="129" t="s">
        <v>239</v>
      </c>
      <c r="L200" s="29"/>
      <c r="M200" s="133" t="s">
        <v>17</v>
      </c>
      <c r="N200" s="134" t="s">
        <v>39</v>
      </c>
      <c r="O200" s="135">
        <v>1.3240000000000001</v>
      </c>
      <c r="P200" s="135">
        <f>O200*H200</f>
        <v>255.91860800000001</v>
      </c>
      <c r="Q200" s="135">
        <v>0.50077000000000005</v>
      </c>
      <c r="R200" s="135">
        <f>Q200*H200</f>
        <v>96.794834840000007</v>
      </c>
      <c r="S200" s="135">
        <v>0</v>
      </c>
      <c r="T200" s="136">
        <f>S200*H200</f>
        <v>0</v>
      </c>
      <c r="AR200" s="137" t="s">
        <v>180</v>
      </c>
      <c r="AT200" s="137" t="s">
        <v>162</v>
      </c>
      <c r="AU200" s="137" t="s">
        <v>78</v>
      </c>
      <c r="AY200" s="17" t="s">
        <v>159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7" t="s">
        <v>76</v>
      </c>
      <c r="BK200" s="138">
        <f>ROUND(I200*H200,2)</f>
        <v>0</v>
      </c>
      <c r="BL200" s="17" t="s">
        <v>180</v>
      </c>
      <c r="BM200" s="137" t="s">
        <v>1749</v>
      </c>
    </row>
    <row r="201" spans="2:65" s="1" customFormat="1">
      <c r="B201" s="29"/>
      <c r="D201" s="139" t="s">
        <v>169</v>
      </c>
      <c r="F201" s="140" t="s">
        <v>1750</v>
      </c>
      <c r="L201" s="29"/>
      <c r="M201" s="141"/>
      <c r="T201" s="50"/>
      <c r="AT201" s="17" t="s">
        <v>169</v>
      </c>
      <c r="AU201" s="17" t="s">
        <v>78</v>
      </c>
    </row>
    <row r="202" spans="2:65" s="13" customFormat="1">
      <c r="B202" s="149"/>
      <c r="D202" s="143" t="s">
        <v>189</v>
      </c>
      <c r="E202" s="150" t="s">
        <v>17</v>
      </c>
      <c r="F202" s="151" t="s">
        <v>1672</v>
      </c>
      <c r="H202" s="150" t="s">
        <v>17</v>
      </c>
      <c r="L202" s="149"/>
      <c r="M202" s="152"/>
      <c r="T202" s="153"/>
      <c r="AT202" s="150" t="s">
        <v>189</v>
      </c>
      <c r="AU202" s="150" t="s">
        <v>78</v>
      </c>
      <c r="AV202" s="13" t="s">
        <v>76</v>
      </c>
      <c r="AW202" s="13" t="s">
        <v>30</v>
      </c>
      <c r="AX202" s="13" t="s">
        <v>68</v>
      </c>
      <c r="AY202" s="150" t="s">
        <v>159</v>
      </c>
    </row>
    <row r="203" spans="2:65" s="12" customFormat="1">
      <c r="B203" s="142"/>
      <c r="D203" s="143" t="s">
        <v>189</v>
      </c>
      <c r="E203" s="144" t="s">
        <v>17</v>
      </c>
      <c r="F203" s="145" t="s">
        <v>1751</v>
      </c>
      <c r="H203" s="146">
        <v>77.44</v>
      </c>
      <c r="L203" s="142"/>
      <c r="M203" s="147"/>
      <c r="T203" s="148"/>
      <c r="AT203" s="144" t="s">
        <v>189</v>
      </c>
      <c r="AU203" s="144" t="s">
        <v>78</v>
      </c>
      <c r="AV203" s="12" t="s">
        <v>78</v>
      </c>
      <c r="AW203" s="12" t="s">
        <v>30</v>
      </c>
      <c r="AX203" s="12" t="s">
        <v>68</v>
      </c>
      <c r="AY203" s="144" t="s">
        <v>159</v>
      </c>
    </row>
    <row r="204" spans="2:65" s="12" customFormat="1">
      <c r="B204" s="142"/>
      <c r="D204" s="143" t="s">
        <v>189</v>
      </c>
      <c r="E204" s="144" t="s">
        <v>17</v>
      </c>
      <c r="F204" s="145" t="s">
        <v>1752</v>
      </c>
      <c r="H204" s="146">
        <v>115.852</v>
      </c>
      <c r="L204" s="142"/>
      <c r="M204" s="147"/>
      <c r="T204" s="148"/>
      <c r="AT204" s="144" t="s">
        <v>189</v>
      </c>
      <c r="AU204" s="144" t="s">
        <v>78</v>
      </c>
      <c r="AV204" s="12" t="s">
        <v>78</v>
      </c>
      <c r="AW204" s="12" t="s">
        <v>30</v>
      </c>
      <c r="AX204" s="12" t="s">
        <v>68</v>
      </c>
      <c r="AY204" s="144" t="s">
        <v>159</v>
      </c>
    </row>
    <row r="205" spans="2:65" s="14" customFormat="1">
      <c r="B205" s="157"/>
      <c r="D205" s="143" t="s">
        <v>189</v>
      </c>
      <c r="E205" s="158" t="s">
        <v>17</v>
      </c>
      <c r="F205" s="159" t="s">
        <v>284</v>
      </c>
      <c r="H205" s="160">
        <v>193.292</v>
      </c>
      <c r="L205" s="157"/>
      <c r="M205" s="161"/>
      <c r="T205" s="162"/>
      <c r="AT205" s="158" t="s">
        <v>189</v>
      </c>
      <c r="AU205" s="158" t="s">
        <v>78</v>
      </c>
      <c r="AV205" s="14" t="s">
        <v>180</v>
      </c>
      <c r="AW205" s="14" t="s">
        <v>30</v>
      </c>
      <c r="AX205" s="14" t="s">
        <v>76</v>
      </c>
      <c r="AY205" s="158" t="s">
        <v>159</v>
      </c>
    </row>
    <row r="206" spans="2:65" s="11" customFormat="1" ht="22.9" customHeight="1">
      <c r="B206" s="116"/>
      <c r="D206" s="117" t="s">
        <v>67</v>
      </c>
      <c r="E206" s="125" t="s">
        <v>211</v>
      </c>
      <c r="F206" s="125" t="s">
        <v>461</v>
      </c>
      <c r="J206" s="126">
        <f>BK206</f>
        <v>0</v>
      </c>
      <c r="L206" s="116"/>
      <c r="M206" s="120"/>
      <c r="P206" s="121">
        <f>SUM(P207:P239)</f>
        <v>125.1015</v>
      </c>
      <c r="R206" s="121">
        <f>SUM(R207:R239)</f>
        <v>17.732939999999999</v>
      </c>
      <c r="T206" s="122">
        <f>SUM(T207:T239)</f>
        <v>0</v>
      </c>
      <c r="AR206" s="117" t="s">
        <v>76</v>
      </c>
      <c r="AT206" s="123" t="s">
        <v>67</v>
      </c>
      <c r="AU206" s="123" t="s">
        <v>76</v>
      </c>
      <c r="AY206" s="117" t="s">
        <v>159</v>
      </c>
      <c r="BK206" s="124">
        <f>SUM(BK207:BK239)</f>
        <v>0</v>
      </c>
    </row>
    <row r="207" spans="2:65" s="1" customFormat="1" ht="37.9" customHeight="1">
      <c r="B207" s="29"/>
      <c r="C207" s="127" t="s">
        <v>358</v>
      </c>
      <c r="D207" s="127" t="s">
        <v>162</v>
      </c>
      <c r="E207" s="128" t="s">
        <v>1753</v>
      </c>
      <c r="F207" s="129" t="s">
        <v>1754</v>
      </c>
      <c r="G207" s="130" t="s">
        <v>457</v>
      </c>
      <c r="H207" s="131">
        <v>167</v>
      </c>
      <c r="I207" s="132"/>
      <c r="J207" s="132">
        <f>ROUND(I207*H207,2)</f>
        <v>0</v>
      </c>
      <c r="K207" s="129" t="s">
        <v>239</v>
      </c>
      <c r="L207" s="29"/>
      <c r="M207" s="133" t="s">
        <v>17</v>
      </c>
      <c r="N207" s="134" t="s">
        <v>39</v>
      </c>
      <c r="O207" s="135">
        <v>0.11899999999999999</v>
      </c>
      <c r="P207" s="135">
        <f>O207*H207</f>
        <v>19.872999999999998</v>
      </c>
      <c r="Q207" s="135">
        <v>8.9779999999999999E-2</v>
      </c>
      <c r="R207" s="135">
        <f>Q207*H207</f>
        <v>14.993259999999999</v>
      </c>
      <c r="S207" s="135">
        <v>0</v>
      </c>
      <c r="T207" s="136">
        <f>S207*H207</f>
        <v>0</v>
      </c>
      <c r="AR207" s="137" t="s">
        <v>180</v>
      </c>
      <c r="AT207" s="137" t="s">
        <v>162</v>
      </c>
      <c r="AU207" s="137" t="s">
        <v>78</v>
      </c>
      <c r="AY207" s="17" t="s">
        <v>159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7" t="s">
        <v>76</v>
      </c>
      <c r="BK207" s="138">
        <f>ROUND(I207*H207,2)</f>
        <v>0</v>
      </c>
      <c r="BL207" s="17" t="s">
        <v>180</v>
      </c>
      <c r="BM207" s="137" t="s">
        <v>1755</v>
      </c>
    </row>
    <row r="208" spans="2:65" s="1" customFormat="1">
      <c r="B208" s="29"/>
      <c r="D208" s="139" t="s">
        <v>169</v>
      </c>
      <c r="F208" s="140" t="s">
        <v>1756</v>
      </c>
      <c r="L208" s="29"/>
      <c r="M208" s="141"/>
      <c r="T208" s="50"/>
      <c r="AT208" s="17" t="s">
        <v>169</v>
      </c>
      <c r="AU208" s="17" t="s">
        <v>78</v>
      </c>
    </row>
    <row r="209" spans="2:65" s="13" customFormat="1">
      <c r="B209" s="149"/>
      <c r="D209" s="143" t="s">
        <v>189</v>
      </c>
      <c r="E209" s="150" t="s">
        <v>17</v>
      </c>
      <c r="F209" s="151" t="s">
        <v>1672</v>
      </c>
      <c r="H209" s="150" t="s">
        <v>17</v>
      </c>
      <c r="L209" s="149"/>
      <c r="M209" s="152"/>
      <c r="T209" s="153"/>
      <c r="AT209" s="150" t="s">
        <v>189</v>
      </c>
      <c r="AU209" s="150" t="s">
        <v>78</v>
      </c>
      <c r="AV209" s="13" t="s">
        <v>76</v>
      </c>
      <c r="AW209" s="13" t="s">
        <v>30</v>
      </c>
      <c r="AX209" s="13" t="s">
        <v>68</v>
      </c>
      <c r="AY209" s="150" t="s">
        <v>159</v>
      </c>
    </row>
    <row r="210" spans="2:65" s="12" customFormat="1">
      <c r="B210" s="142"/>
      <c r="D210" s="143" t="s">
        <v>189</v>
      </c>
      <c r="E210" s="144" t="s">
        <v>17</v>
      </c>
      <c r="F210" s="145" t="s">
        <v>1757</v>
      </c>
      <c r="H210" s="146">
        <v>44</v>
      </c>
      <c r="L210" s="142"/>
      <c r="M210" s="147"/>
      <c r="T210" s="148"/>
      <c r="AT210" s="144" t="s">
        <v>189</v>
      </c>
      <c r="AU210" s="144" t="s">
        <v>78</v>
      </c>
      <c r="AV210" s="12" t="s">
        <v>78</v>
      </c>
      <c r="AW210" s="12" t="s">
        <v>30</v>
      </c>
      <c r="AX210" s="12" t="s">
        <v>68</v>
      </c>
      <c r="AY210" s="144" t="s">
        <v>159</v>
      </c>
    </row>
    <row r="211" spans="2:65" s="12" customFormat="1">
      <c r="B211" s="142"/>
      <c r="D211" s="143" t="s">
        <v>189</v>
      </c>
      <c r="E211" s="144" t="s">
        <v>17</v>
      </c>
      <c r="F211" s="145" t="s">
        <v>1758</v>
      </c>
      <c r="H211" s="146">
        <v>108</v>
      </c>
      <c r="L211" s="142"/>
      <c r="M211" s="147"/>
      <c r="T211" s="148"/>
      <c r="AT211" s="144" t="s">
        <v>189</v>
      </c>
      <c r="AU211" s="144" t="s">
        <v>78</v>
      </c>
      <c r="AV211" s="12" t="s">
        <v>78</v>
      </c>
      <c r="AW211" s="12" t="s">
        <v>30</v>
      </c>
      <c r="AX211" s="12" t="s">
        <v>68</v>
      </c>
      <c r="AY211" s="144" t="s">
        <v>159</v>
      </c>
    </row>
    <row r="212" spans="2:65" s="12" customFormat="1">
      <c r="B212" s="142"/>
      <c r="D212" s="143" t="s">
        <v>189</v>
      </c>
      <c r="E212" s="144" t="s">
        <v>17</v>
      </c>
      <c r="F212" s="145" t="s">
        <v>1759</v>
      </c>
      <c r="H212" s="146">
        <v>15</v>
      </c>
      <c r="L212" s="142"/>
      <c r="M212" s="147"/>
      <c r="T212" s="148"/>
      <c r="AT212" s="144" t="s">
        <v>189</v>
      </c>
      <c r="AU212" s="144" t="s">
        <v>78</v>
      </c>
      <c r="AV212" s="12" t="s">
        <v>78</v>
      </c>
      <c r="AW212" s="12" t="s">
        <v>30</v>
      </c>
      <c r="AX212" s="12" t="s">
        <v>68</v>
      </c>
      <c r="AY212" s="144" t="s">
        <v>159</v>
      </c>
    </row>
    <row r="213" spans="2:65" s="14" customFormat="1">
      <c r="B213" s="157"/>
      <c r="D213" s="143" t="s">
        <v>189</v>
      </c>
      <c r="E213" s="158" t="s">
        <v>17</v>
      </c>
      <c r="F213" s="159" t="s">
        <v>284</v>
      </c>
      <c r="H213" s="160">
        <v>167</v>
      </c>
      <c r="L213" s="157"/>
      <c r="M213" s="161"/>
      <c r="T213" s="162"/>
      <c r="AT213" s="158" t="s">
        <v>189</v>
      </c>
      <c r="AU213" s="158" t="s">
        <v>78</v>
      </c>
      <c r="AV213" s="14" t="s">
        <v>180</v>
      </c>
      <c r="AW213" s="14" t="s">
        <v>30</v>
      </c>
      <c r="AX213" s="14" t="s">
        <v>76</v>
      </c>
      <c r="AY213" s="158" t="s">
        <v>159</v>
      </c>
    </row>
    <row r="214" spans="2:65" s="1" customFormat="1" ht="16.5" customHeight="1">
      <c r="B214" s="29"/>
      <c r="C214" s="163" t="s">
        <v>364</v>
      </c>
      <c r="D214" s="163" t="s">
        <v>365</v>
      </c>
      <c r="E214" s="164" t="s">
        <v>1737</v>
      </c>
      <c r="F214" s="165" t="s">
        <v>1738</v>
      </c>
      <c r="G214" s="166" t="s">
        <v>278</v>
      </c>
      <c r="H214" s="167">
        <v>16.7</v>
      </c>
      <c r="I214" s="168"/>
      <c r="J214" s="168">
        <f>ROUND(I214*H214,2)</f>
        <v>0</v>
      </c>
      <c r="K214" s="165" t="s">
        <v>239</v>
      </c>
      <c r="L214" s="169"/>
      <c r="M214" s="170" t="s">
        <v>17</v>
      </c>
      <c r="N214" s="171" t="s">
        <v>39</v>
      </c>
      <c r="O214" s="135">
        <v>0</v>
      </c>
      <c r="P214" s="135">
        <f>O214*H214</f>
        <v>0</v>
      </c>
      <c r="Q214" s="135">
        <v>0.11799999999999999</v>
      </c>
      <c r="R214" s="135">
        <f>Q214*H214</f>
        <v>1.9705999999999999</v>
      </c>
      <c r="S214" s="135">
        <v>0</v>
      </c>
      <c r="T214" s="136">
        <f>S214*H214</f>
        <v>0</v>
      </c>
      <c r="AR214" s="137" t="s">
        <v>205</v>
      </c>
      <c r="AT214" s="137" t="s">
        <v>365</v>
      </c>
      <c r="AU214" s="137" t="s">
        <v>78</v>
      </c>
      <c r="AY214" s="17" t="s">
        <v>159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7" t="s">
        <v>76</v>
      </c>
      <c r="BK214" s="138">
        <f>ROUND(I214*H214,2)</f>
        <v>0</v>
      </c>
      <c r="BL214" s="17" t="s">
        <v>180</v>
      </c>
      <c r="BM214" s="137" t="s">
        <v>1760</v>
      </c>
    </row>
    <row r="215" spans="2:65" s="12" customFormat="1">
      <c r="B215" s="142"/>
      <c r="D215" s="143" t="s">
        <v>189</v>
      </c>
      <c r="F215" s="145" t="s">
        <v>1761</v>
      </c>
      <c r="H215" s="146">
        <v>16.7</v>
      </c>
      <c r="L215" s="142"/>
      <c r="M215" s="147"/>
      <c r="T215" s="148"/>
      <c r="AT215" s="144" t="s">
        <v>189</v>
      </c>
      <c r="AU215" s="144" t="s">
        <v>78</v>
      </c>
      <c r="AV215" s="12" t="s">
        <v>78</v>
      </c>
      <c r="AW215" s="12" t="s">
        <v>4</v>
      </c>
      <c r="AX215" s="12" t="s">
        <v>76</v>
      </c>
      <c r="AY215" s="144" t="s">
        <v>159</v>
      </c>
    </row>
    <row r="216" spans="2:65" s="1" customFormat="1" ht="16.5" customHeight="1">
      <c r="B216" s="29"/>
      <c r="C216" s="127" t="s">
        <v>371</v>
      </c>
      <c r="D216" s="127" t="s">
        <v>162</v>
      </c>
      <c r="E216" s="128" t="s">
        <v>798</v>
      </c>
      <c r="F216" s="129" t="s">
        <v>799</v>
      </c>
      <c r="G216" s="130" t="s">
        <v>457</v>
      </c>
      <c r="H216" s="131">
        <v>535.5</v>
      </c>
      <c r="I216" s="132"/>
      <c r="J216" s="132">
        <f>ROUND(I216*H216,2)</f>
        <v>0</v>
      </c>
      <c r="K216" s="129" t="s">
        <v>239</v>
      </c>
      <c r="L216" s="29"/>
      <c r="M216" s="133" t="s">
        <v>17</v>
      </c>
      <c r="N216" s="134" t="s">
        <v>39</v>
      </c>
      <c r="O216" s="135">
        <v>8.6999999999999994E-2</v>
      </c>
      <c r="P216" s="135">
        <f>O216*H216</f>
        <v>46.588499999999996</v>
      </c>
      <c r="Q216" s="135">
        <v>4.0000000000000003E-5</v>
      </c>
      <c r="R216" s="135">
        <f>Q216*H216</f>
        <v>2.1420000000000002E-2</v>
      </c>
      <c r="S216" s="135">
        <v>0</v>
      </c>
      <c r="T216" s="136">
        <f>S216*H216</f>
        <v>0</v>
      </c>
      <c r="AR216" s="137" t="s">
        <v>180</v>
      </c>
      <c r="AT216" s="137" t="s">
        <v>162</v>
      </c>
      <c r="AU216" s="137" t="s">
        <v>78</v>
      </c>
      <c r="AY216" s="17" t="s">
        <v>159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7" t="s">
        <v>76</v>
      </c>
      <c r="BK216" s="138">
        <f>ROUND(I216*H216,2)</f>
        <v>0</v>
      </c>
      <c r="BL216" s="17" t="s">
        <v>180</v>
      </c>
      <c r="BM216" s="137" t="s">
        <v>1762</v>
      </c>
    </row>
    <row r="217" spans="2:65" s="1" customFormat="1">
      <c r="B217" s="29"/>
      <c r="D217" s="139" t="s">
        <v>169</v>
      </c>
      <c r="F217" s="140" t="s">
        <v>801</v>
      </c>
      <c r="L217" s="29"/>
      <c r="M217" s="141"/>
      <c r="T217" s="50"/>
      <c r="AT217" s="17" t="s">
        <v>169</v>
      </c>
      <c r="AU217" s="17" t="s">
        <v>78</v>
      </c>
    </row>
    <row r="218" spans="2:65" s="13" customFormat="1">
      <c r="B218" s="149"/>
      <c r="D218" s="143" t="s">
        <v>189</v>
      </c>
      <c r="E218" s="150" t="s">
        <v>17</v>
      </c>
      <c r="F218" s="151" t="s">
        <v>1672</v>
      </c>
      <c r="H218" s="150" t="s">
        <v>17</v>
      </c>
      <c r="L218" s="149"/>
      <c r="M218" s="152"/>
      <c r="T218" s="153"/>
      <c r="AT218" s="150" t="s">
        <v>189</v>
      </c>
      <c r="AU218" s="150" t="s">
        <v>78</v>
      </c>
      <c r="AV218" s="13" t="s">
        <v>76</v>
      </c>
      <c r="AW218" s="13" t="s">
        <v>30</v>
      </c>
      <c r="AX218" s="13" t="s">
        <v>68</v>
      </c>
      <c r="AY218" s="150" t="s">
        <v>159</v>
      </c>
    </row>
    <row r="219" spans="2:65" s="12" customFormat="1">
      <c r="B219" s="142"/>
      <c r="D219" s="143" t="s">
        <v>189</v>
      </c>
      <c r="E219" s="144" t="s">
        <v>17</v>
      </c>
      <c r="F219" s="145" t="s">
        <v>1763</v>
      </c>
      <c r="H219" s="146">
        <v>71</v>
      </c>
      <c r="L219" s="142"/>
      <c r="M219" s="147"/>
      <c r="T219" s="148"/>
      <c r="AT219" s="144" t="s">
        <v>189</v>
      </c>
      <c r="AU219" s="144" t="s">
        <v>78</v>
      </c>
      <c r="AV219" s="12" t="s">
        <v>78</v>
      </c>
      <c r="AW219" s="12" t="s">
        <v>30</v>
      </c>
      <c r="AX219" s="12" t="s">
        <v>68</v>
      </c>
      <c r="AY219" s="144" t="s">
        <v>159</v>
      </c>
    </row>
    <row r="220" spans="2:65" s="12" customFormat="1">
      <c r="B220" s="142"/>
      <c r="D220" s="143" t="s">
        <v>189</v>
      </c>
      <c r="E220" s="144" t="s">
        <v>17</v>
      </c>
      <c r="F220" s="145" t="s">
        <v>1764</v>
      </c>
      <c r="H220" s="146">
        <v>59</v>
      </c>
      <c r="L220" s="142"/>
      <c r="M220" s="147"/>
      <c r="T220" s="148"/>
      <c r="AT220" s="144" t="s">
        <v>189</v>
      </c>
      <c r="AU220" s="144" t="s">
        <v>78</v>
      </c>
      <c r="AV220" s="12" t="s">
        <v>78</v>
      </c>
      <c r="AW220" s="12" t="s">
        <v>30</v>
      </c>
      <c r="AX220" s="12" t="s">
        <v>68</v>
      </c>
      <c r="AY220" s="144" t="s">
        <v>159</v>
      </c>
    </row>
    <row r="221" spans="2:65" s="12" customFormat="1">
      <c r="B221" s="142"/>
      <c r="D221" s="143" t="s">
        <v>189</v>
      </c>
      <c r="E221" s="144" t="s">
        <v>17</v>
      </c>
      <c r="F221" s="145" t="s">
        <v>1765</v>
      </c>
      <c r="H221" s="146">
        <v>29</v>
      </c>
      <c r="L221" s="142"/>
      <c r="M221" s="147"/>
      <c r="T221" s="148"/>
      <c r="AT221" s="144" t="s">
        <v>189</v>
      </c>
      <c r="AU221" s="144" t="s">
        <v>78</v>
      </c>
      <c r="AV221" s="12" t="s">
        <v>78</v>
      </c>
      <c r="AW221" s="12" t="s">
        <v>30</v>
      </c>
      <c r="AX221" s="12" t="s">
        <v>68</v>
      </c>
      <c r="AY221" s="144" t="s">
        <v>159</v>
      </c>
    </row>
    <row r="222" spans="2:65" s="12" customFormat="1">
      <c r="B222" s="142"/>
      <c r="D222" s="143" t="s">
        <v>189</v>
      </c>
      <c r="E222" s="144" t="s">
        <v>17</v>
      </c>
      <c r="F222" s="145" t="s">
        <v>1766</v>
      </c>
      <c r="H222" s="146">
        <v>11.5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2" customFormat="1">
      <c r="B223" s="142"/>
      <c r="D223" s="143" t="s">
        <v>189</v>
      </c>
      <c r="E223" s="144" t="s">
        <v>17</v>
      </c>
      <c r="F223" s="145" t="s">
        <v>1767</v>
      </c>
      <c r="H223" s="146">
        <v>365</v>
      </c>
      <c r="L223" s="142"/>
      <c r="M223" s="147"/>
      <c r="T223" s="148"/>
      <c r="AT223" s="144" t="s">
        <v>189</v>
      </c>
      <c r="AU223" s="144" t="s">
        <v>78</v>
      </c>
      <c r="AV223" s="12" t="s">
        <v>78</v>
      </c>
      <c r="AW223" s="12" t="s">
        <v>30</v>
      </c>
      <c r="AX223" s="12" t="s">
        <v>68</v>
      </c>
      <c r="AY223" s="144" t="s">
        <v>159</v>
      </c>
    </row>
    <row r="224" spans="2:65" s="14" customFormat="1">
      <c r="B224" s="157"/>
      <c r="D224" s="143" t="s">
        <v>189</v>
      </c>
      <c r="E224" s="158" t="s">
        <v>17</v>
      </c>
      <c r="F224" s="159" t="s">
        <v>284</v>
      </c>
      <c r="H224" s="160">
        <v>535.5</v>
      </c>
      <c r="L224" s="157"/>
      <c r="M224" s="161"/>
      <c r="T224" s="162"/>
      <c r="AT224" s="158" t="s">
        <v>189</v>
      </c>
      <c r="AU224" s="158" t="s">
        <v>78</v>
      </c>
      <c r="AV224" s="14" t="s">
        <v>180</v>
      </c>
      <c r="AW224" s="14" t="s">
        <v>30</v>
      </c>
      <c r="AX224" s="14" t="s">
        <v>76</v>
      </c>
      <c r="AY224" s="158" t="s">
        <v>159</v>
      </c>
    </row>
    <row r="225" spans="2:65" s="1" customFormat="1" ht="16.5" customHeight="1">
      <c r="B225" s="29"/>
      <c r="C225" s="163" t="s">
        <v>7</v>
      </c>
      <c r="D225" s="163" t="s">
        <v>365</v>
      </c>
      <c r="E225" s="164" t="s">
        <v>633</v>
      </c>
      <c r="F225" s="165" t="s">
        <v>804</v>
      </c>
      <c r="G225" s="166" t="s">
        <v>457</v>
      </c>
      <c r="H225" s="167">
        <v>546.21</v>
      </c>
      <c r="I225" s="168"/>
      <c r="J225" s="168">
        <f>ROUND(I225*H225,2)</f>
        <v>0</v>
      </c>
      <c r="K225" s="165" t="s">
        <v>17</v>
      </c>
      <c r="L225" s="169"/>
      <c r="M225" s="170" t="s">
        <v>17</v>
      </c>
      <c r="N225" s="171" t="s">
        <v>39</v>
      </c>
      <c r="O225" s="135">
        <v>0</v>
      </c>
      <c r="P225" s="135">
        <f>O225*H225</f>
        <v>0</v>
      </c>
      <c r="Q225" s="135">
        <v>0</v>
      </c>
      <c r="R225" s="135">
        <f>Q225*H225</f>
        <v>0</v>
      </c>
      <c r="S225" s="135">
        <v>0</v>
      </c>
      <c r="T225" s="136">
        <f>S225*H225</f>
        <v>0</v>
      </c>
      <c r="AR225" s="137" t="s">
        <v>205</v>
      </c>
      <c r="AT225" s="137" t="s">
        <v>365</v>
      </c>
      <c r="AU225" s="137" t="s">
        <v>78</v>
      </c>
      <c r="AY225" s="17" t="s">
        <v>159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7" t="s">
        <v>76</v>
      </c>
      <c r="BK225" s="138">
        <f>ROUND(I225*H225,2)</f>
        <v>0</v>
      </c>
      <c r="BL225" s="17" t="s">
        <v>180</v>
      </c>
      <c r="BM225" s="137" t="s">
        <v>1768</v>
      </c>
    </row>
    <row r="226" spans="2:65" s="12" customFormat="1">
      <c r="B226" s="142"/>
      <c r="D226" s="143" t="s">
        <v>189</v>
      </c>
      <c r="F226" s="145" t="s">
        <v>1769</v>
      </c>
      <c r="H226" s="146">
        <v>546.21</v>
      </c>
      <c r="L226" s="142"/>
      <c r="M226" s="147"/>
      <c r="T226" s="148"/>
      <c r="AT226" s="144" t="s">
        <v>189</v>
      </c>
      <c r="AU226" s="144" t="s">
        <v>78</v>
      </c>
      <c r="AV226" s="12" t="s">
        <v>78</v>
      </c>
      <c r="AW226" s="12" t="s">
        <v>4</v>
      </c>
      <c r="AX226" s="12" t="s">
        <v>76</v>
      </c>
      <c r="AY226" s="144" t="s">
        <v>159</v>
      </c>
    </row>
    <row r="227" spans="2:65" s="1" customFormat="1" ht="16.5" customHeight="1">
      <c r="B227" s="29"/>
      <c r="C227" s="127" t="s">
        <v>382</v>
      </c>
      <c r="D227" s="127" t="s">
        <v>162</v>
      </c>
      <c r="E227" s="128" t="s">
        <v>1770</v>
      </c>
      <c r="F227" s="129" t="s">
        <v>1771</v>
      </c>
      <c r="G227" s="130" t="s">
        <v>457</v>
      </c>
      <c r="H227" s="131">
        <v>32.9</v>
      </c>
      <c r="I227" s="132"/>
      <c r="J227" s="132">
        <f>ROUND(I227*H227,2)</f>
        <v>0</v>
      </c>
      <c r="K227" s="129" t="s">
        <v>17</v>
      </c>
      <c r="L227" s="29"/>
      <c r="M227" s="133" t="s">
        <v>17</v>
      </c>
      <c r="N227" s="134" t="s">
        <v>39</v>
      </c>
      <c r="O227" s="135">
        <v>0</v>
      </c>
      <c r="P227" s="135">
        <f>O227*H227</f>
        <v>0</v>
      </c>
      <c r="Q227" s="135">
        <v>0</v>
      </c>
      <c r="R227" s="135">
        <f>Q227*H227</f>
        <v>0</v>
      </c>
      <c r="S227" s="135">
        <v>0</v>
      </c>
      <c r="T227" s="136">
        <f>S227*H227</f>
        <v>0</v>
      </c>
      <c r="AR227" s="137" t="s">
        <v>180</v>
      </c>
      <c r="AT227" s="137" t="s">
        <v>162</v>
      </c>
      <c r="AU227" s="137" t="s">
        <v>78</v>
      </c>
      <c r="AY227" s="17" t="s">
        <v>159</v>
      </c>
      <c r="BE227" s="138">
        <f>IF(N227="základní",J227,0)</f>
        <v>0</v>
      </c>
      <c r="BF227" s="138">
        <f>IF(N227="snížená",J227,0)</f>
        <v>0</v>
      </c>
      <c r="BG227" s="138">
        <f>IF(N227="zákl. přenesená",J227,0)</f>
        <v>0</v>
      </c>
      <c r="BH227" s="138">
        <f>IF(N227="sníž. přenesená",J227,0)</f>
        <v>0</v>
      </c>
      <c r="BI227" s="138">
        <f>IF(N227="nulová",J227,0)</f>
        <v>0</v>
      </c>
      <c r="BJ227" s="17" t="s">
        <v>76</v>
      </c>
      <c r="BK227" s="138">
        <f>ROUND(I227*H227,2)</f>
        <v>0</v>
      </c>
      <c r="BL227" s="17" t="s">
        <v>180</v>
      </c>
      <c r="BM227" s="137" t="s">
        <v>1772</v>
      </c>
    </row>
    <row r="228" spans="2:65" s="13" customFormat="1">
      <c r="B228" s="149"/>
      <c r="D228" s="143" t="s">
        <v>189</v>
      </c>
      <c r="E228" s="150" t="s">
        <v>17</v>
      </c>
      <c r="F228" s="151" t="s">
        <v>1672</v>
      </c>
      <c r="H228" s="150" t="s">
        <v>17</v>
      </c>
      <c r="L228" s="149"/>
      <c r="M228" s="152"/>
      <c r="T228" s="153"/>
      <c r="AT228" s="150" t="s">
        <v>189</v>
      </c>
      <c r="AU228" s="150" t="s">
        <v>78</v>
      </c>
      <c r="AV228" s="13" t="s">
        <v>76</v>
      </c>
      <c r="AW228" s="13" t="s">
        <v>30</v>
      </c>
      <c r="AX228" s="13" t="s">
        <v>68</v>
      </c>
      <c r="AY228" s="150" t="s">
        <v>159</v>
      </c>
    </row>
    <row r="229" spans="2:65" s="12" customFormat="1">
      <c r="B229" s="142"/>
      <c r="D229" s="143" t="s">
        <v>189</v>
      </c>
      <c r="E229" s="144" t="s">
        <v>17</v>
      </c>
      <c r="F229" s="145" t="s">
        <v>1773</v>
      </c>
      <c r="H229" s="146">
        <v>11.4</v>
      </c>
      <c r="L229" s="142"/>
      <c r="M229" s="147"/>
      <c r="T229" s="148"/>
      <c r="AT229" s="144" t="s">
        <v>189</v>
      </c>
      <c r="AU229" s="144" t="s">
        <v>78</v>
      </c>
      <c r="AV229" s="12" t="s">
        <v>78</v>
      </c>
      <c r="AW229" s="12" t="s">
        <v>30</v>
      </c>
      <c r="AX229" s="12" t="s">
        <v>68</v>
      </c>
      <c r="AY229" s="144" t="s">
        <v>159</v>
      </c>
    </row>
    <row r="230" spans="2:65" s="12" customFormat="1">
      <c r="B230" s="142"/>
      <c r="D230" s="143" t="s">
        <v>189</v>
      </c>
      <c r="E230" s="144" t="s">
        <v>17</v>
      </c>
      <c r="F230" s="145" t="s">
        <v>1774</v>
      </c>
      <c r="H230" s="146">
        <v>10</v>
      </c>
      <c r="L230" s="142"/>
      <c r="M230" s="147"/>
      <c r="T230" s="148"/>
      <c r="AT230" s="144" t="s">
        <v>189</v>
      </c>
      <c r="AU230" s="144" t="s">
        <v>78</v>
      </c>
      <c r="AV230" s="12" t="s">
        <v>78</v>
      </c>
      <c r="AW230" s="12" t="s">
        <v>30</v>
      </c>
      <c r="AX230" s="12" t="s">
        <v>68</v>
      </c>
      <c r="AY230" s="144" t="s">
        <v>159</v>
      </c>
    </row>
    <row r="231" spans="2:65" s="12" customFormat="1">
      <c r="B231" s="142"/>
      <c r="D231" s="143" t="s">
        <v>189</v>
      </c>
      <c r="E231" s="144" t="s">
        <v>17</v>
      </c>
      <c r="F231" s="145" t="s">
        <v>1775</v>
      </c>
      <c r="H231" s="146">
        <v>11.5</v>
      </c>
      <c r="L231" s="142"/>
      <c r="M231" s="147"/>
      <c r="T231" s="148"/>
      <c r="AT231" s="144" t="s">
        <v>189</v>
      </c>
      <c r="AU231" s="144" t="s">
        <v>78</v>
      </c>
      <c r="AV231" s="12" t="s">
        <v>78</v>
      </c>
      <c r="AW231" s="12" t="s">
        <v>30</v>
      </c>
      <c r="AX231" s="12" t="s">
        <v>68</v>
      </c>
      <c r="AY231" s="144" t="s">
        <v>159</v>
      </c>
    </row>
    <row r="232" spans="2:65" s="14" customFormat="1">
      <c r="B232" s="157"/>
      <c r="D232" s="143" t="s">
        <v>189</v>
      </c>
      <c r="E232" s="158" t="s">
        <v>17</v>
      </c>
      <c r="F232" s="159" t="s">
        <v>284</v>
      </c>
      <c r="H232" s="160">
        <v>32.9</v>
      </c>
      <c r="L232" s="157"/>
      <c r="M232" s="161"/>
      <c r="T232" s="162"/>
      <c r="AT232" s="158" t="s">
        <v>189</v>
      </c>
      <c r="AU232" s="158" t="s">
        <v>78</v>
      </c>
      <c r="AV232" s="14" t="s">
        <v>180</v>
      </c>
      <c r="AW232" s="14" t="s">
        <v>30</v>
      </c>
      <c r="AX232" s="14" t="s">
        <v>76</v>
      </c>
      <c r="AY232" s="158" t="s">
        <v>159</v>
      </c>
    </row>
    <row r="233" spans="2:65" s="1" customFormat="1" ht="16.5" customHeight="1">
      <c r="B233" s="29"/>
      <c r="C233" s="127" t="s">
        <v>387</v>
      </c>
      <c r="D233" s="127" t="s">
        <v>162</v>
      </c>
      <c r="E233" s="128" t="s">
        <v>1776</v>
      </c>
      <c r="F233" s="129" t="s">
        <v>1777</v>
      </c>
      <c r="G233" s="130" t="s">
        <v>278</v>
      </c>
      <c r="H233" s="131">
        <v>733</v>
      </c>
      <c r="I233" s="132"/>
      <c r="J233" s="132">
        <f>ROUND(I233*H233,2)</f>
        <v>0</v>
      </c>
      <c r="K233" s="129" t="s">
        <v>239</v>
      </c>
      <c r="L233" s="29"/>
      <c r="M233" s="133" t="s">
        <v>17</v>
      </c>
      <c r="N233" s="134" t="s">
        <v>39</v>
      </c>
      <c r="O233" s="135">
        <v>0.08</v>
      </c>
      <c r="P233" s="135">
        <f>O233*H233</f>
        <v>58.64</v>
      </c>
      <c r="Q233" s="135">
        <v>1.0200000000000001E-3</v>
      </c>
      <c r="R233" s="135">
        <f>Q233*H233</f>
        <v>0.7476600000000001</v>
      </c>
      <c r="S233" s="135">
        <v>0</v>
      </c>
      <c r="T233" s="136">
        <f>S233*H233</f>
        <v>0</v>
      </c>
      <c r="AR233" s="137" t="s">
        <v>180</v>
      </c>
      <c r="AT233" s="137" t="s">
        <v>162</v>
      </c>
      <c r="AU233" s="137" t="s">
        <v>78</v>
      </c>
      <c r="AY233" s="17" t="s">
        <v>159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7" t="s">
        <v>76</v>
      </c>
      <c r="BK233" s="138">
        <f>ROUND(I233*H233,2)</f>
        <v>0</v>
      </c>
      <c r="BL233" s="17" t="s">
        <v>180</v>
      </c>
      <c r="BM233" s="137" t="s">
        <v>1778</v>
      </c>
    </row>
    <row r="234" spans="2:65" s="1" customFormat="1">
      <c r="B234" s="29"/>
      <c r="D234" s="139" t="s">
        <v>169</v>
      </c>
      <c r="F234" s="140" t="s">
        <v>1779</v>
      </c>
      <c r="L234" s="29"/>
      <c r="M234" s="141"/>
      <c r="T234" s="50"/>
      <c r="AT234" s="17" t="s">
        <v>169</v>
      </c>
      <c r="AU234" s="17" t="s">
        <v>78</v>
      </c>
    </row>
    <row r="235" spans="2:65" s="13" customFormat="1">
      <c r="B235" s="149"/>
      <c r="D235" s="143" t="s">
        <v>189</v>
      </c>
      <c r="E235" s="150" t="s">
        <v>17</v>
      </c>
      <c r="F235" s="151" t="s">
        <v>1672</v>
      </c>
      <c r="H235" s="150" t="s">
        <v>17</v>
      </c>
      <c r="L235" s="149"/>
      <c r="M235" s="152"/>
      <c r="T235" s="153"/>
      <c r="AT235" s="150" t="s">
        <v>189</v>
      </c>
      <c r="AU235" s="150" t="s">
        <v>78</v>
      </c>
      <c r="AV235" s="13" t="s">
        <v>76</v>
      </c>
      <c r="AW235" s="13" t="s">
        <v>30</v>
      </c>
      <c r="AX235" s="13" t="s">
        <v>68</v>
      </c>
      <c r="AY235" s="150" t="s">
        <v>159</v>
      </c>
    </row>
    <row r="236" spans="2:65" s="12" customFormat="1">
      <c r="B236" s="142"/>
      <c r="D236" s="143" t="s">
        <v>189</v>
      </c>
      <c r="E236" s="144" t="s">
        <v>17</v>
      </c>
      <c r="F236" s="145" t="s">
        <v>1700</v>
      </c>
      <c r="H236" s="146">
        <v>53</v>
      </c>
      <c r="L236" s="142"/>
      <c r="M236" s="147"/>
      <c r="T236" s="148"/>
      <c r="AT236" s="144" t="s">
        <v>189</v>
      </c>
      <c r="AU236" s="144" t="s">
        <v>78</v>
      </c>
      <c r="AV236" s="12" t="s">
        <v>78</v>
      </c>
      <c r="AW236" s="12" t="s">
        <v>30</v>
      </c>
      <c r="AX236" s="12" t="s">
        <v>68</v>
      </c>
      <c r="AY236" s="144" t="s">
        <v>159</v>
      </c>
    </row>
    <row r="237" spans="2:65" s="12" customFormat="1">
      <c r="B237" s="142"/>
      <c r="D237" s="143" t="s">
        <v>189</v>
      </c>
      <c r="E237" s="144" t="s">
        <v>17</v>
      </c>
      <c r="F237" s="145" t="s">
        <v>1702</v>
      </c>
      <c r="H237" s="146">
        <v>645</v>
      </c>
      <c r="L237" s="142"/>
      <c r="M237" s="147"/>
      <c r="T237" s="148"/>
      <c r="AT237" s="144" t="s">
        <v>189</v>
      </c>
      <c r="AU237" s="144" t="s">
        <v>78</v>
      </c>
      <c r="AV237" s="12" t="s">
        <v>78</v>
      </c>
      <c r="AW237" s="12" t="s">
        <v>30</v>
      </c>
      <c r="AX237" s="12" t="s">
        <v>68</v>
      </c>
      <c r="AY237" s="144" t="s">
        <v>159</v>
      </c>
    </row>
    <row r="238" spans="2:65" s="12" customFormat="1">
      <c r="B238" s="142"/>
      <c r="D238" s="143" t="s">
        <v>189</v>
      </c>
      <c r="E238" s="144" t="s">
        <v>17</v>
      </c>
      <c r="F238" s="145" t="s">
        <v>1703</v>
      </c>
      <c r="H238" s="146">
        <v>35</v>
      </c>
      <c r="L238" s="142"/>
      <c r="M238" s="147"/>
      <c r="T238" s="148"/>
      <c r="AT238" s="144" t="s">
        <v>189</v>
      </c>
      <c r="AU238" s="144" t="s">
        <v>78</v>
      </c>
      <c r="AV238" s="12" t="s">
        <v>78</v>
      </c>
      <c r="AW238" s="12" t="s">
        <v>30</v>
      </c>
      <c r="AX238" s="12" t="s">
        <v>68</v>
      </c>
      <c r="AY238" s="144" t="s">
        <v>159</v>
      </c>
    </row>
    <row r="239" spans="2:65" s="14" customFormat="1">
      <c r="B239" s="157"/>
      <c r="D239" s="143" t="s">
        <v>189</v>
      </c>
      <c r="E239" s="158" t="s">
        <v>17</v>
      </c>
      <c r="F239" s="159" t="s">
        <v>284</v>
      </c>
      <c r="H239" s="160">
        <v>733</v>
      </c>
      <c r="L239" s="157"/>
      <c r="M239" s="161"/>
      <c r="T239" s="162"/>
      <c r="AT239" s="158" t="s">
        <v>189</v>
      </c>
      <c r="AU239" s="158" t="s">
        <v>78</v>
      </c>
      <c r="AV239" s="14" t="s">
        <v>180</v>
      </c>
      <c r="AW239" s="14" t="s">
        <v>30</v>
      </c>
      <c r="AX239" s="14" t="s">
        <v>76</v>
      </c>
      <c r="AY239" s="158" t="s">
        <v>159</v>
      </c>
    </row>
    <row r="240" spans="2:65" s="11" customFormat="1" ht="22.9" customHeight="1">
      <c r="B240" s="116"/>
      <c r="D240" s="117" t="s">
        <v>67</v>
      </c>
      <c r="E240" s="125" t="s">
        <v>425</v>
      </c>
      <c r="F240" s="125" t="s">
        <v>426</v>
      </c>
      <c r="J240" s="126">
        <f>BK240</f>
        <v>0</v>
      </c>
      <c r="L240" s="116"/>
      <c r="M240" s="120"/>
      <c r="P240" s="121">
        <f>SUM(P241:P242)</f>
        <v>716.26879400000007</v>
      </c>
      <c r="R240" s="121">
        <f>SUM(R241:R242)</f>
        <v>0</v>
      </c>
      <c r="T240" s="122">
        <f>SUM(T241:T242)</f>
        <v>0</v>
      </c>
      <c r="AR240" s="117" t="s">
        <v>76</v>
      </c>
      <c r="AT240" s="123" t="s">
        <v>67</v>
      </c>
      <c r="AU240" s="123" t="s">
        <v>76</v>
      </c>
      <c r="AY240" s="117" t="s">
        <v>159</v>
      </c>
      <c r="BK240" s="124">
        <f>SUM(BK241:BK242)</f>
        <v>0</v>
      </c>
    </row>
    <row r="241" spans="2:65" s="1" customFormat="1" ht="16.5" customHeight="1">
      <c r="B241" s="29"/>
      <c r="C241" s="127" t="s">
        <v>392</v>
      </c>
      <c r="D241" s="127" t="s">
        <v>162</v>
      </c>
      <c r="E241" s="128" t="s">
        <v>428</v>
      </c>
      <c r="F241" s="129" t="s">
        <v>429</v>
      </c>
      <c r="G241" s="130" t="s">
        <v>368</v>
      </c>
      <c r="H241" s="131">
        <v>357.59800000000001</v>
      </c>
      <c r="I241" s="132"/>
      <c r="J241" s="132">
        <f>ROUND(I241*H241,2)</f>
        <v>0</v>
      </c>
      <c r="K241" s="129" t="s">
        <v>239</v>
      </c>
      <c r="L241" s="29"/>
      <c r="M241" s="133" t="s">
        <v>17</v>
      </c>
      <c r="N241" s="134" t="s">
        <v>39</v>
      </c>
      <c r="O241" s="135">
        <v>2.0030000000000001</v>
      </c>
      <c r="P241" s="135">
        <f>O241*H241</f>
        <v>716.26879400000007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AR241" s="137" t="s">
        <v>180</v>
      </c>
      <c r="AT241" s="137" t="s">
        <v>162</v>
      </c>
      <c r="AU241" s="137" t="s">
        <v>78</v>
      </c>
      <c r="AY241" s="17" t="s">
        <v>159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7" t="s">
        <v>76</v>
      </c>
      <c r="BK241" s="138">
        <f>ROUND(I241*H241,2)</f>
        <v>0</v>
      </c>
      <c r="BL241" s="17" t="s">
        <v>180</v>
      </c>
      <c r="BM241" s="137" t="s">
        <v>1780</v>
      </c>
    </row>
    <row r="242" spans="2:65" s="1" customFormat="1">
      <c r="B242" s="29"/>
      <c r="D242" s="139" t="s">
        <v>169</v>
      </c>
      <c r="F242" s="140" t="s">
        <v>431</v>
      </c>
      <c r="L242" s="29"/>
      <c r="M242" s="172"/>
      <c r="N242" s="173"/>
      <c r="O242" s="173"/>
      <c r="P242" s="173"/>
      <c r="Q242" s="173"/>
      <c r="R242" s="173"/>
      <c r="S242" s="173"/>
      <c r="T242" s="174"/>
      <c r="AT242" s="17" t="s">
        <v>169</v>
      </c>
      <c r="AU242" s="17" t="s">
        <v>78</v>
      </c>
    </row>
    <row r="243" spans="2:65" s="1" customFormat="1" ht="6.95" customHeight="1">
      <c r="B243" s="38"/>
      <c r="C243" s="39"/>
      <c r="D243" s="39"/>
      <c r="E243" s="39"/>
      <c r="F243" s="39"/>
      <c r="G243" s="39"/>
      <c r="H243" s="39"/>
      <c r="I243" s="39"/>
      <c r="J243" s="39"/>
      <c r="K243" s="39"/>
      <c r="L243" s="29"/>
    </row>
  </sheetData>
  <autoFilter ref="C83:K242" xr:uid="{00000000-0009-0000-0000-00000A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A00-000000000000}"/>
    <hyperlink ref="F99" r:id="rId2" xr:uid="{00000000-0004-0000-0A00-000001000000}"/>
    <hyperlink ref="F104" r:id="rId3" xr:uid="{00000000-0004-0000-0A00-000002000000}"/>
    <hyperlink ref="F109" r:id="rId4" xr:uid="{00000000-0004-0000-0A00-000003000000}"/>
    <hyperlink ref="F119" r:id="rId5" xr:uid="{00000000-0004-0000-0A00-000004000000}"/>
    <hyperlink ref="F124" r:id="rId6" xr:uid="{00000000-0004-0000-0A00-000005000000}"/>
    <hyperlink ref="F132" r:id="rId7" xr:uid="{00000000-0004-0000-0A00-000006000000}"/>
    <hyperlink ref="F142" r:id="rId8" xr:uid="{00000000-0004-0000-0A00-000007000000}"/>
    <hyperlink ref="F147" r:id="rId9" xr:uid="{00000000-0004-0000-0A00-000008000000}"/>
    <hyperlink ref="F155" r:id="rId10" xr:uid="{00000000-0004-0000-0A00-000009000000}"/>
    <hyperlink ref="F163" r:id="rId11" xr:uid="{00000000-0004-0000-0A00-00000A000000}"/>
    <hyperlink ref="F180" r:id="rId12" xr:uid="{00000000-0004-0000-0A00-00000B000000}"/>
    <hyperlink ref="F185" r:id="rId13" xr:uid="{00000000-0004-0000-0A00-00000C000000}"/>
    <hyperlink ref="F195" r:id="rId14" xr:uid="{00000000-0004-0000-0A00-00000D000000}"/>
    <hyperlink ref="F201" r:id="rId15" xr:uid="{00000000-0004-0000-0A00-00000E000000}"/>
    <hyperlink ref="F208" r:id="rId16" xr:uid="{00000000-0004-0000-0A00-00000F000000}"/>
    <hyperlink ref="F217" r:id="rId17" xr:uid="{00000000-0004-0000-0A00-000010000000}"/>
    <hyperlink ref="F234" r:id="rId18" xr:uid="{00000000-0004-0000-0A00-000011000000}"/>
    <hyperlink ref="F242" r:id="rId19" xr:uid="{00000000-0004-0000-0A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78"/>
  <sheetViews>
    <sheetView showGridLines="0" topLeftCell="A233" workbookViewId="0">
      <selection activeCell="I252" sqref="I252:I27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1781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1782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1095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ROUND(J95,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ROUND((SUM(BE95:BE277)),  2)</f>
        <v>0</v>
      </c>
      <c r="I35" s="90">
        <v>0.21</v>
      </c>
      <c r="J35" s="80">
        <f>ROUND(((SUM(BE95:BE277))*I35),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ROUND((SUM(BF95:BF277)),  2)</f>
        <v>0</v>
      </c>
      <c r="I36" s="90">
        <v>0.12</v>
      </c>
      <c r="J36" s="80">
        <f>ROUND(((SUM(BF95:BF277))*I36),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ROUND((SUM(BG95:BG277)),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ROUND((SUM(BH95:BH277)),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ROUND((SUM(BI95:BI277)),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1781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SO-05-01 - Závlahový systém - pítka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>Poděbrady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J95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J96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J97</f>
        <v>0</v>
      </c>
      <c r="L65" s="104"/>
    </row>
    <row r="66" spans="2:12" s="9" customFormat="1" ht="19.899999999999999" customHeight="1">
      <c r="B66" s="104"/>
      <c r="D66" s="105" t="s">
        <v>1096</v>
      </c>
      <c r="E66" s="106"/>
      <c r="F66" s="106"/>
      <c r="G66" s="106"/>
      <c r="H66" s="106"/>
      <c r="I66" s="106"/>
      <c r="J66" s="107">
        <f>J161</f>
        <v>0</v>
      </c>
      <c r="L66" s="104"/>
    </row>
    <row r="67" spans="2:12" s="9" customFormat="1" ht="19.899999999999999" customHeight="1">
      <c r="B67" s="104"/>
      <c r="D67" s="105" t="s">
        <v>1783</v>
      </c>
      <c r="E67" s="106"/>
      <c r="F67" s="106"/>
      <c r="G67" s="106"/>
      <c r="H67" s="106"/>
      <c r="I67" s="106"/>
      <c r="J67" s="107">
        <f>J173</f>
        <v>0</v>
      </c>
      <c r="L67" s="104"/>
    </row>
    <row r="68" spans="2:12" s="9" customFormat="1" ht="19.899999999999999" customHeight="1">
      <c r="B68" s="104"/>
      <c r="D68" s="105" t="s">
        <v>1667</v>
      </c>
      <c r="E68" s="106"/>
      <c r="F68" s="106"/>
      <c r="G68" s="106"/>
      <c r="H68" s="106"/>
      <c r="I68" s="106"/>
      <c r="J68" s="107">
        <f>J181</f>
        <v>0</v>
      </c>
      <c r="L68" s="104"/>
    </row>
    <row r="69" spans="2:12" s="9" customFormat="1" ht="19.899999999999999" customHeight="1">
      <c r="B69" s="104"/>
      <c r="D69" s="105" t="s">
        <v>1784</v>
      </c>
      <c r="E69" s="106"/>
      <c r="F69" s="106"/>
      <c r="G69" s="106"/>
      <c r="H69" s="106"/>
      <c r="I69" s="106"/>
      <c r="J69" s="107">
        <f>J186</f>
        <v>0</v>
      </c>
      <c r="L69" s="104"/>
    </row>
    <row r="70" spans="2:12" s="9" customFormat="1" ht="19.899999999999999" customHeight="1">
      <c r="B70" s="104"/>
      <c r="D70" s="105" t="s">
        <v>433</v>
      </c>
      <c r="E70" s="106"/>
      <c r="F70" s="106"/>
      <c r="G70" s="106"/>
      <c r="H70" s="106"/>
      <c r="I70" s="106"/>
      <c r="J70" s="107">
        <f>J252</f>
        <v>0</v>
      </c>
      <c r="L70" s="104"/>
    </row>
    <row r="71" spans="2:12" s="9" customFormat="1" ht="19.899999999999999" customHeight="1">
      <c r="B71" s="104"/>
      <c r="D71" s="105" t="s">
        <v>272</v>
      </c>
      <c r="E71" s="106"/>
      <c r="F71" s="106"/>
      <c r="G71" s="106"/>
      <c r="H71" s="106"/>
      <c r="I71" s="106"/>
      <c r="J71" s="107">
        <f>J269</f>
        <v>0</v>
      </c>
      <c r="L71" s="104"/>
    </row>
    <row r="72" spans="2:12" s="8" customFormat="1" ht="24.95" customHeight="1">
      <c r="B72" s="100"/>
      <c r="D72" s="101" t="s">
        <v>1098</v>
      </c>
      <c r="E72" s="102"/>
      <c r="F72" s="102"/>
      <c r="G72" s="102"/>
      <c r="H72" s="102"/>
      <c r="I72" s="102"/>
      <c r="J72" s="103">
        <f>J272</f>
        <v>0</v>
      </c>
      <c r="L72" s="100"/>
    </row>
    <row r="73" spans="2:12" s="9" customFormat="1" ht="19.899999999999999" customHeight="1">
      <c r="B73" s="104"/>
      <c r="D73" s="105" t="s">
        <v>1785</v>
      </c>
      <c r="E73" s="106"/>
      <c r="F73" s="106"/>
      <c r="G73" s="106"/>
      <c r="H73" s="106"/>
      <c r="I73" s="106"/>
      <c r="J73" s="107">
        <f>J273</f>
        <v>0</v>
      </c>
      <c r="L73" s="104"/>
    </row>
    <row r="74" spans="2:12" s="1" customFormat="1" ht="21.75" customHeight="1">
      <c r="B74" s="29"/>
      <c r="L74" s="29"/>
    </row>
    <row r="75" spans="2:12" s="1" customFormat="1" ht="6.95" customHeight="1"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29"/>
    </row>
    <row r="79" spans="2:12" s="1" customFormat="1" ht="6.95" customHeight="1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29"/>
    </row>
    <row r="80" spans="2:12" s="1" customFormat="1" ht="24.95" customHeight="1">
      <c r="B80" s="29"/>
      <c r="C80" s="21" t="s">
        <v>144</v>
      </c>
      <c r="L80" s="29"/>
    </row>
    <row r="81" spans="2:63" s="1" customFormat="1" ht="6.95" customHeight="1">
      <c r="B81" s="29"/>
      <c r="L81" s="29"/>
    </row>
    <row r="82" spans="2:63" s="1" customFormat="1" ht="12" customHeight="1">
      <c r="B82" s="29"/>
      <c r="C82" s="26" t="s">
        <v>14</v>
      </c>
      <c r="L82" s="29"/>
    </row>
    <row r="83" spans="2:63" s="1" customFormat="1" ht="16.5" customHeight="1">
      <c r="B83" s="29"/>
      <c r="E83" s="304" t="str">
        <f>E7</f>
        <v>CENTRÁLNÍ LÁZEŇSKÝ PARK PODĚBRADY - etapa 4 až 9 - adaptační obnova zelené infrastruktury</v>
      </c>
      <c r="F83" s="305"/>
      <c r="G83" s="305"/>
      <c r="H83" s="305"/>
      <c r="L83" s="29"/>
    </row>
    <row r="84" spans="2:63" ht="12" customHeight="1">
      <c r="B84" s="20"/>
      <c r="C84" s="26" t="s">
        <v>131</v>
      </c>
      <c r="L84" s="20"/>
    </row>
    <row r="85" spans="2:63" s="1" customFormat="1" ht="16.5" customHeight="1">
      <c r="B85" s="29"/>
      <c r="E85" s="304" t="s">
        <v>1781</v>
      </c>
      <c r="F85" s="303"/>
      <c r="G85" s="303"/>
      <c r="H85" s="303"/>
      <c r="L85" s="29"/>
    </row>
    <row r="86" spans="2:63" s="1" customFormat="1" ht="12" customHeight="1">
      <c r="B86" s="29"/>
      <c r="C86" s="26" t="s">
        <v>267</v>
      </c>
      <c r="L86" s="29"/>
    </row>
    <row r="87" spans="2:63" s="1" customFormat="1" ht="16.5" customHeight="1">
      <c r="B87" s="29"/>
      <c r="E87" s="299" t="str">
        <f>E11</f>
        <v>SO-05-01 - Závlahový systém - pítka</v>
      </c>
      <c r="F87" s="303"/>
      <c r="G87" s="303"/>
      <c r="H87" s="303"/>
      <c r="L87" s="29"/>
    </row>
    <row r="88" spans="2:63" s="1" customFormat="1" ht="6.95" customHeight="1">
      <c r="B88" s="29"/>
      <c r="L88" s="29"/>
    </row>
    <row r="89" spans="2:63" s="1" customFormat="1" ht="12" customHeight="1">
      <c r="B89" s="29"/>
      <c r="C89" s="26" t="s">
        <v>19</v>
      </c>
      <c r="F89" s="24" t="str">
        <f>F14</f>
        <v>Poděbrady</v>
      </c>
      <c r="I89" s="26" t="s">
        <v>21</v>
      </c>
      <c r="J89" s="46" t="str">
        <f>IF(J14="","",J14)</f>
        <v>10. 1. 2025</v>
      </c>
      <c r="L89" s="29"/>
    </row>
    <row r="90" spans="2:63" s="1" customFormat="1" ht="6.95" customHeight="1">
      <c r="B90" s="29"/>
      <c r="L90" s="29"/>
    </row>
    <row r="91" spans="2:63" s="1" customFormat="1" ht="15.2" customHeight="1">
      <c r="B91" s="29"/>
      <c r="C91" s="26" t="s">
        <v>23</v>
      </c>
      <c r="F91" s="24" t="str">
        <f>E17</f>
        <v>Město Poděbrady</v>
      </c>
      <c r="I91" s="26" t="s">
        <v>28</v>
      </c>
      <c r="J91" s="27" t="str">
        <f>E23</f>
        <v>New Visit s.r.o.</v>
      </c>
      <c r="L91" s="29"/>
    </row>
    <row r="92" spans="2:63" s="1" customFormat="1" ht="15.2" customHeight="1">
      <c r="B92" s="29"/>
      <c r="C92" s="26" t="s">
        <v>27</v>
      </c>
      <c r="F92" s="24" t="str">
        <f>IF(E20="","",E20)</f>
        <v xml:space="preserve"> </v>
      </c>
      <c r="I92" s="26" t="s">
        <v>31</v>
      </c>
      <c r="J92" s="27" t="str">
        <f>E26</f>
        <v xml:space="preserve"> </v>
      </c>
      <c r="L92" s="29"/>
    </row>
    <row r="93" spans="2:63" s="1" customFormat="1" ht="10.35" customHeight="1">
      <c r="B93" s="29"/>
      <c r="L93" s="29"/>
    </row>
    <row r="94" spans="2:63" s="10" customFormat="1" ht="29.25" customHeight="1">
      <c r="B94" s="108"/>
      <c r="C94" s="109" t="s">
        <v>145</v>
      </c>
      <c r="D94" s="110" t="s">
        <v>53</v>
      </c>
      <c r="E94" s="110" t="s">
        <v>49</v>
      </c>
      <c r="F94" s="110" t="s">
        <v>50</v>
      </c>
      <c r="G94" s="110" t="s">
        <v>146</v>
      </c>
      <c r="H94" s="110" t="s">
        <v>147</v>
      </c>
      <c r="I94" s="110" t="s">
        <v>148</v>
      </c>
      <c r="J94" s="110" t="s">
        <v>135</v>
      </c>
      <c r="K94" s="111" t="s">
        <v>149</v>
      </c>
      <c r="L94" s="108"/>
      <c r="M94" s="53" t="s">
        <v>17</v>
      </c>
      <c r="N94" s="54" t="s">
        <v>38</v>
      </c>
      <c r="O94" s="54" t="s">
        <v>150</v>
      </c>
      <c r="P94" s="54" t="s">
        <v>151</v>
      </c>
      <c r="Q94" s="54" t="s">
        <v>152</v>
      </c>
      <c r="R94" s="54" t="s">
        <v>153</v>
      </c>
      <c r="S94" s="54" t="s">
        <v>154</v>
      </c>
      <c r="T94" s="55" t="s">
        <v>155</v>
      </c>
    </row>
    <row r="95" spans="2:63" s="1" customFormat="1" ht="22.9" customHeight="1">
      <c r="B95" s="29"/>
      <c r="C95" s="58" t="s">
        <v>156</v>
      </c>
      <c r="J95" s="112">
        <f>BK95</f>
        <v>0</v>
      </c>
      <c r="L95" s="29"/>
      <c r="M95" s="56"/>
      <c r="N95" s="47"/>
      <c r="O95" s="47"/>
      <c r="P95" s="113">
        <f>P96+P272</f>
        <v>399.307412</v>
      </c>
      <c r="Q95" s="47"/>
      <c r="R95" s="113">
        <f>R96+R272</f>
        <v>56.311784979999992</v>
      </c>
      <c r="S95" s="47"/>
      <c r="T95" s="114">
        <f>T96+T272</f>
        <v>0</v>
      </c>
      <c r="AT95" s="17" t="s">
        <v>67</v>
      </c>
      <c r="AU95" s="17" t="s">
        <v>136</v>
      </c>
      <c r="BK95" s="115">
        <f>BK96+BK272</f>
        <v>0</v>
      </c>
    </row>
    <row r="96" spans="2:63" s="11" customFormat="1" ht="25.9" customHeight="1">
      <c r="B96" s="116"/>
      <c r="D96" s="117" t="s">
        <v>67</v>
      </c>
      <c r="E96" s="118" t="s">
        <v>273</v>
      </c>
      <c r="F96" s="118" t="s">
        <v>274</v>
      </c>
      <c r="J96" s="119">
        <f>BK96</f>
        <v>0</v>
      </c>
      <c r="L96" s="116"/>
      <c r="M96" s="120"/>
      <c r="P96" s="121">
        <f>P97+P161+P173+P181+P186+P252+P269</f>
        <v>398.307412</v>
      </c>
      <c r="R96" s="121">
        <f>R97+R161+R173+R181+R186+R252+R269</f>
        <v>56.307784979999994</v>
      </c>
      <c r="T96" s="122">
        <f>T97+T161+T173+T181+T186+T252+T269</f>
        <v>0</v>
      </c>
      <c r="AR96" s="117" t="s">
        <v>76</v>
      </c>
      <c r="AT96" s="123" t="s">
        <v>67</v>
      </c>
      <c r="AU96" s="123" t="s">
        <v>68</v>
      </c>
      <c r="AY96" s="117" t="s">
        <v>159</v>
      </c>
      <c r="BK96" s="124">
        <f>BK97+BK161+BK173+BK181+BK186+BK252+BK269</f>
        <v>0</v>
      </c>
    </row>
    <row r="97" spans="2:65" s="11" customFormat="1" ht="22.9" customHeight="1">
      <c r="B97" s="116"/>
      <c r="D97" s="117" t="s">
        <v>67</v>
      </c>
      <c r="E97" s="125" t="s">
        <v>76</v>
      </c>
      <c r="F97" s="125" t="s">
        <v>275</v>
      </c>
      <c r="J97" s="126">
        <f>BK97</f>
        <v>0</v>
      </c>
      <c r="L97" s="116"/>
      <c r="M97" s="120"/>
      <c r="P97" s="121">
        <f>SUM(P98:P160)</f>
        <v>209.34274600000001</v>
      </c>
      <c r="R97" s="121">
        <f>SUM(R98:R160)</f>
        <v>52.587038199999995</v>
      </c>
      <c r="T97" s="122">
        <f>SUM(T98:T160)</f>
        <v>0</v>
      </c>
      <c r="AR97" s="117" t="s">
        <v>76</v>
      </c>
      <c r="AT97" s="123" t="s">
        <v>67</v>
      </c>
      <c r="AU97" s="123" t="s">
        <v>76</v>
      </c>
      <c r="AY97" s="117" t="s">
        <v>159</v>
      </c>
      <c r="BK97" s="124">
        <f>SUM(BK98:BK160)</f>
        <v>0</v>
      </c>
    </row>
    <row r="98" spans="2:65" s="1" customFormat="1" ht="24.2" customHeight="1">
      <c r="B98" s="29"/>
      <c r="C98" s="127" t="s">
        <v>76</v>
      </c>
      <c r="D98" s="127" t="s">
        <v>162</v>
      </c>
      <c r="E98" s="128" t="s">
        <v>1786</v>
      </c>
      <c r="F98" s="129" t="s">
        <v>1787</v>
      </c>
      <c r="G98" s="130" t="s">
        <v>379</v>
      </c>
      <c r="H98" s="131">
        <v>0.4</v>
      </c>
      <c r="I98" s="132"/>
      <c r="J98" s="132">
        <f>ROUND(I98*H98,2)</f>
        <v>0</v>
      </c>
      <c r="K98" s="129" t="s">
        <v>166</v>
      </c>
      <c r="L98" s="29"/>
      <c r="M98" s="133" t="s">
        <v>17</v>
      </c>
      <c r="N98" s="134" t="s">
        <v>39</v>
      </c>
      <c r="O98" s="135">
        <v>3</v>
      </c>
      <c r="P98" s="135">
        <f>O98*H98</f>
        <v>1.2000000000000002</v>
      </c>
      <c r="Q98" s="135">
        <v>0</v>
      </c>
      <c r="R98" s="135">
        <f>Q98*H98</f>
        <v>0</v>
      </c>
      <c r="S98" s="135">
        <v>0</v>
      </c>
      <c r="T98" s="136">
        <f>S98*H98</f>
        <v>0</v>
      </c>
      <c r="AR98" s="137" t="s">
        <v>180</v>
      </c>
      <c r="AT98" s="137" t="s">
        <v>162</v>
      </c>
      <c r="AU98" s="137" t="s">
        <v>78</v>
      </c>
      <c r="AY98" s="17" t="s">
        <v>159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7" t="s">
        <v>76</v>
      </c>
      <c r="BK98" s="138">
        <f>ROUND(I98*H98,2)</f>
        <v>0</v>
      </c>
      <c r="BL98" s="17" t="s">
        <v>180</v>
      </c>
      <c r="BM98" s="137" t="s">
        <v>1788</v>
      </c>
    </row>
    <row r="99" spans="2:65" s="1" customFormat="1">
      <c r="B99" s="29"/>
      <c r="D99" s="139" t="s">
        <v>169</v>
      </c>
      <c r="F99" s="140" t="s">
        <v>1789</v>
      </c>
      <c r="L99" s="29"/>
      <c r="M99" s="141"/>
      <c r="T99" s="50"/>
      <c r="AT99" s="17" t="s">
        <v>169</v>
      </c>
      <c r="AU99" s="17" t="s">
        <v>78</v>
      </c>
    </row>
    <row r="100" spans="2:65" s="13" customFormat="1">
      <c r="B100" s="149"/>
      <c r="D100" s="143" t="s">
        <v>189</v>
      </c>
      <c r="E100" s="150" t="s">
        <v>17</v>
      </c>
      <c r="F100" s="151" t="s">
        <v>1790</v>
      </c>
      <c r="H100" s="150" t="s">
        <v>17</v>
      </c>
      <c r="L100" s="149"/>
      <c r="M100" s="152"/>
      <c r="T100" s="153"/>
      <c r="AT100" s="150" t="s">
        <v>189</v>
      </c>
      <c r="AU100" s="150" t="s">
        <v>78</v>
      </c>
      <c r="AV100" s="13" t="s">
        <v>76</v>
      </c>
      <c r="AW100" s="13" t="s">
        <v>30</v>
      </c>
      <c r="AX100" s="13" t="s">
        <v>68</v>
      </c>
      <c r="AY100" s="150" t="s">
        <v>159</v>
      </c>
    </row>
    <row r="101" spans="2:65" s="12" customFormat="1">
      <c r="B101" s="142"/>
      <c r="D101" s="143" t="s">
        <v>189</v>
      </c>
      <c r="E101" s="144" t="s">
        <v>17</v>
      </c>
      <c r="F101" s="145" t="s">
        <v>1791</v>
      </c>
      <c r="H101" s="146">
        <v>0.4</v>
      </c>
      <c r="L101" s="142"/>
      <c r="M101" s="147"/>
      <c r="T101" s="148"/>
      <c r="AT101" s="144" t="s">
        <v>189</v>
      </c>
      <c r="AU101" s="144" t="s">
        <v>78</v>
      </c>
      <c r="AV101" s="12" t="s">
        <v>78</v>
      </c>
      <c r="AW101" s="12" t="s">
        <v>30</v>
      </c>
      <c r="AX101" s="12" t="s">
        <v>76</v>
      </c>
      <c r="AY101" s="144" t="s">
        <v>159</v>
      </c>
    </row>
    <row r="102" spans="2:65" s="1" customFormat="1" ht="24.2" customHeight="1">
      <c r="B102" s="29"/>
      <c r="C102" s="127" t="s">
        <v>78</v>
      </c>
      <c r="D102" s="127" t="s">
        <v>162</v>
      </c>
      <c r="E102" s="128" t="s">
        <v>1792</v>
      </c>
      <c r="F102" s="129" t="s">
        <v>1793</v>
      </c>
      <c r="G102" s="130" t="s">
        <v>379</v>
      </c>
      <c r="H102" s="131">
        <v>68.489999999999995</v>
      </c>
      <c r="I102" s="132"/>
      <c r="J102" s="132">
        <f>ROUND(I102*H102,2)</f>
        <v>0</v>
      </c>
      <c r="K102" s="129" t="s">
        <v>239</v>
      </c>
      <c r="L102" s="29"/>
      <c r="M102" s="133" t="s">
        <v>17</v>
      </c>
      <c r="N102" s="134" t="s">
        <v>39</v>
      </c>
      <c r="O102" s="135">
        <v>1.85</v>
      </c>
      <c r="P102" s="135">
        <f>O102*H102</f>
        <v>126.70649999999999</v>
      </c>
      <c r="Q102" s="135">
        <v>0</v>
      </c>
      <c r="R102" s="135">
        <f>Q102*H102</f>
        <v>0</v>
      </c>
      <c r="S102" s="135">
        <v>0</v>
      </c>
      <c r="T102" s="136">
        <f>S102*H102</f>
        <v>0</v>
      </c>
      <c r="AR102" s="137" t="s">
        <v>180</v>
      </c>
      <c r="AT102" s="137" t="s">
        <v>162</v>
      </c>
      <c r="AU102" s="137" t="s">
        <v>78</v>
      </c>
      <c r="AY102" s="17" t="s">
        <v>159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7" t="s">
        <v>76</v>
      </c>
      <c r="BK102" s="138">
        <f>ROUND(I102*H102,2)</f>
        <v>0</v>
      </c>
      <c r="BL102" s="17" t="s">
        <v>180</v>
      </c>
      <c r="BM102" s="137" t="s">
        <v>1794</v>
      </c>
    </row>
    <row r="103" spans="2:65" s="1" customFormat="1">
      <c r="B103" s="29"/>
      <c r="D103" s="139" t="s">
        <v>169</v>
      </c>
      <c r="F103" s="140" t="s">
        <v>1795</v>
      </c>
      <c r="L103" s="29"/>
      <c r="M103" s="141"/>
      <c r="T103" s="50"/>
      <c r="AT103" s="17" t="s">
        <v>169</v>
      </c>
      <c r="AU103" s="17" t="s">
        <v>78</v>
      </c>
    </row>
    <row r="104" spans="2:65" s="13" customFormat="1">
      <c r="B104" s="149"/>
      <c r="D104" s="143" t="s">
        <v>189</v>
      </c>
      <c r="E104" s="150" t="s">
        <v>17</v>
      </c>
      <c r="F104" s="151" t="s">
        <v>1790</v>
      </c>
      <c r="H104" s="150" t="s">
        <v>17</v>
      </c>
      <c r="L104" s="149"/>
      <c r="M104" s="152"/>
      <c r="T104" s="153"/>
      <c r="AT104" s="150" t="s">
        <v>189</v>
      </c>
      <c r="AU104" s="150" t="s">
        <v>78</v>
      </c>
      <c r="AV104" s="13" t="s">
        <v>76</v>
      </c>
      <c r="AW104" s="13" t="s">
        <v>30</v>
      </c>
      <c r="AX104" s="13" t="s">
        <v>68</v>
      </c>
      <c r="AY104" s="150" t="s">
        <v>159</v>
      </c>
    </row>
    <row r="105" spans="2:65" s="12" customFormat="1">
      <c r="B105" s="142"/>
      <c r="D105" s="143" t="s">
        <v>189</v>
      </c>
      <c r="E105" s="144" t="s">
        <v>17</v>
      </c>
      <c r="F105" s="145" t="s">
        <v>1796</v>
      </c>
      <c r="H105" s="146">
        <v>35.19</v>
      </c>
      <c r="L105" s="142"/>
      <c r="M105" s="147"/>
      <c r="T105" s="148"/>
      <c r="AT105" s="144" t="s">
        <v>189</v>
      </c>
      <c r="AU105" s="144" t="s">
        <v>78</v>
      </c>
      <c r="AV105" s="12" t="s">
        <v>78</v>
      </c>
      <c r="AW105" s="12" t="s">
        <v>30</v>
      </c>
      <c r="AX105" s="12" t="s">
        <v>68</v>
      </c>
      <c r="AY105" s="144" t="s">
        <v>159</v>
      </c>
    </row>
    <row r="106" spans="2:65" s="12" customFormat="1">
      <c r="B106" s="142"/>
      <c r="D106" s="143" t="s">
        <v>189</v>
      </c>
      <c r="E106" s="144" t="s">
        <v>17</v>
      </c>
      <c r="F106" s="145" t="s">
        <v>1797</v>
      </c>
      <c r="H106" s="146">
        <v>19.8</v>
      </c>
      <c r="L106" s="142"/>
      <c r="M106" s="147"/>
      <c r="T106" s="148"/>
      <c r="AT106" s="144" t="s">
        <v>189</v>
      </c>
      <c r="AU106" s="144" t="s">
        <v>78</v>
      </c>
      <c r="AV106" s="12" t="s">
        <v>78</v>
      </c>
      <c r="AW106" s="12" t="s">
        <v>30</v>
      </c>
      <c r="AX106" s="12" t="s">
        <v>68</v>
      </c>
      <c r="AY106" s="144" t="s">
        <v>159</v>
      </c>
    </row>
    <row r="107" spans="2:65" s="12" customFormat="1">
      <c r="B107" s="142"/>
      <c r="D107" s="143" t="s">
        <v>189</v>
      </c>
      <c r="E107" s="144" t="s">
        <v>17</v>
      </c>
      <c r="F107" s="145" t="s">
        <v>1798</v>
      </c>
      <c r="H107" s="146">
        <v>13.5</v>
      </c>
      <c r="L107" s="142"/>
      <c r="M107" s="147"/>
      <c r="T107" s="148"/>
      <c r="AT107" s="144" t="s">
        <v>189</v>
      </c>
      <c r="AU107" s="144" t="s">
        <v>78</v>
      </c>
      <c r="AV107" s="12" t="s">
        <v>78</v>
      </c>
      <c r="AW107" s="12" t="s">
        <v>30</v>
      </c>
      <c r="AX107" s="12" t="s">
        <v>68</v>
      </c>
      <c r="AY107" s="144" t="s">
        <v>159</v>
      </c>
    </row>
    <row r="108" spans="2:65" s="14" customFormat="1">
      <c r="B108" s="157"/>
      <c r="D108" s="143" t="s">
        <v>189</v>
      </c>
      <c r="E108" s="158" t="s">
        <v>17</v>
      </c>
      <c r="F108" s="159" t="s">
        <v>284</v>
      </c>
      <c r="H108" s="160">
        <v>68.489999999999995</v>
      </c>
      <c r="L108" s="157"/>
      <c r="M108" s="161"/>
      <c r="T108" s="162"/>
      <c r="AT108" s="158" t="s">
        <v>189</v>
      </c>
      <c r="AU108" s="158" t="s">
        <v>78</v>
      </c>
      <c r="AV108" s="14" t="s">
        <v>180</v>
      </c>
      <c r="AW108" s="14" t="s">
        <v>30</v>
      </c>
      <c r="AX108" s="14" t="s">
        <v>76</v>
      </c>
      <c r="AY108" s="158" t="s">
        <v>159</v>
      </c>
    </row>
    <row r="109" spans="2:65" s="1" customFormat="1" ht="16.5" customHeight="1">
      <c r="B109" s="29"/>
      <c r="C109" s="127" t="s">
        <v>175</v>
      </c>
      <c r="D109" s="127" t="s">
        <v>162</v>
      </c>
      <c r="E109" s="128" t="s">
        <v>1799</v>
      </c>
      <c r="F109" s="129" t="s">
        <v>1800</v>
      </c>
      <c r="G109" s="130" t="s">
        <v>379</v>
      </c>
      <c r="H109" s="131">
        <v>12</v>
      </c>
      <c r="I109" s="132"/>
      <c r="J109" s="132">
        <f>ROUND(I109*H109,2)</f>
        <v>0</v>
      </c>
      <c r="K109" s="129" t="s">
        <v>239</v>
      </c>
      <c r="L109" s="29"/>
      <c r="M109" s="133" t="s">
        <v>17</v>
      </c>
      <c r="N109" s="134" t="s">
        <v>39</v>
      </c>
      <c r="O109" s="135">
        <v>2.0190000000000001</v>
      </c>
      <c r="P109" s="135">
        <f>O109*H109</f>
        <v>24.228000000000002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180</v>
      </c>
      <c r="AT109" s="137" t="s">
        <v>162</v>
      </c>
      <c r="AU109" s="137" t="s">
        <v>78</v>
      </c>
      <c r="AY109" s="17" t="s">
        <v>159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76</v>
      </c>
      <c r="BK109" s="138">
        <f>ROUND(I109*H109,2)</f>
        <v>0</v>
      </c>
      <c r="BL109" s="17" t="s">
        <v>180</v>
      </c>
      <c r="BM109" s="137" t="s">
        <v>1801</v>
      </c>
    </row>
    <row r="110" spans="2:65" s="1" customFormat="1">
      <c r="B110" s="29"/>
      <c r="D110" s="139" t="s">
        <v>169</v>
      </c>
      <c r="F110" s="140" t="s">
        <v>1802</v>
      </c>
      <c r="L110" s="29"/>
      <c r="M110" s="141"/>
      <c r="T110" s="50"/>
      <c r="AT110" s="17" t="s">
        <v>169</v>
      </c>
      <c r="AU110" s="17" t="s">
        <v>78</v>
      </c>
    </row>
    <row r="111" spans="2:65" s="13" customFormat="1">
      <c r="B111" s="149"/>
      <c r="D111" s="143" t="s">
        <v>189</v>
      </c>
      <c r="E111" s="150" t="s">
        <v>17</v>
      </c>
      <c r="F111" s="151" t="s">
        <v>1790</v>
      </c>
      <c r="H111" s="150" t="s">
        <v>17</v>
      </c>
      <c r="L111" s="149"/>
      <c r="M111" s="152"/>
      <c r="T111" s="153"/>
      <c r="AT111" s="150" t="s">
        <v>189</v>
      </c>
      <c r="AU111" s="150" t="s">
        <v>78</v>
      </c>
      <c r="AV111" s="13" t="s">
        <v>76</v>
      </c>
      <c r="AW111" s="13" t="s">
        <v>30</v>
      </c>
      <c r="AX111" s="13" t="s">
        <v>68</v>
      </c>
      <c r="AY111" s="150" t="s">
        <v>159</v>
      </c>
    </row>
    <row r="112" spans="2:65" s="12" customFormat="1">
      <c r="B112" s="142"/>
      <c r="D112" s="143" t="s">
        <v>189</v>
      </c>
      <c r="E112" s="144" t="s">
        <v>17</v>
      </c>
      <c r="F112" s="145" t="s">
        <v>1803</v>
      </c>
      <c r="H112" s="146">
        <v>6</v>
      </c>
      <c r="L112" s="142"/>
      <c r="M112" s="147"/>
      <c r="T112" s="148"/>
      <c r="AT112" s="144" t="s">
        <v>189</v>
      </c>
      <c r="AU112" s="144" t="s">
        <v>78</v>
      </c>
      <c r="AV112" s="12" t="s">
        <v>78</v>
      </c>
      <c r="AW112" s="12" t="s">
        <v>30</v>
      </c>
      <c r="AX112" s="12" t="s">
        <v>68</v>
      </c>
      <c r="AY112" s="144" t="s">
        <v>159</v>
      </c>
    </row>
    <row r="113" spans="2:65" s="12" customFormat="1">
      <c r="B113" s="142"/>
      <c r="D113" s="143" t="s">
        <v>189</v>
      </c>
      <c r="E113" s="144" t="s">
        <v>17</v>
      </c>
      <c r="F113" s="145" t="s">
        <v>1804</v>
      </c>
      <c r="H113" s="146">
        <v>6</v>
      </c>
      <c r="L113" s="142"/>
      <c r="M113" s="147"/>
      <c r="T113" s="148"/>
      <c r="AT113" s="144" t="s">
        <v>189</v>
      </c>
      <c r="AU113" s="144" t="s">
        <v>78</v>
      </c>
      <c r="AV113" s="12" t="s">
        <v>78</v>
      </c>
      <c r="AW113" s="12" t="s">
        <v>30</v>
      </c>
      <c r="AX113" s="12" t="s">
        <v>68</v>
      </c>
      <c r="AY113" s="144" t="s">
        <v>159</v>
      </c>
    </row>
    <row r="114" spans="2:65" s="14" customFormat="1">
      <c r="B114" s="157"/>
      <c r="D114" s="143" t="s">
        <v>189</v>
      </c>
      <c r="E114" s="158" t="s">
        <v>17</v>
      </c>
      <c r="F114" s="159" t="s">
        <v>284</v>
      </c>
      <c r="H114" s="160">
        <v>12</v>
      </c>
      <c r="L114" s="157"/>
      <c r="M114" s="161"/>
      <c r="T114" s="162"/>
      <c r="AT114" s="158" t="s">
        <v>189</v>
      </c>
      <c r="AU114" s="158" t="s">
        <v>78</v>
      </c>
      <c r="AV114" s="14" t="s">
        <v>180</v>
      </c>
      <c r="AW114" s="14" t="s">
        <v>30</v>
      </c>
      <c r="AX114" s="14" t="s">
        <v>76</v>
      </c>
      <c r="AY114" s="158" t="s">
        <v>159</v>
      </c>
    </row>
    <row r="115" spans="2:65" s="1" customFormat="1" ht="24.2" customHeight="1">
      <c r="B115" s="29"/>
      <c r="C115" s="127" t="s">
        <v>180</v>
      </c>
      <c r="D115" s="127" t="s">
        <v>162</v>
      </c>
      <c r="E115" s="128" t="s">
        <v>1805</v>
      </c>
      <c r="F115" s="129" t="s">
        <v>1806</v>
      </c>
      <c r="G115" s="130" t="s">
        <v>278</v>
      </c>
      <c r="H115" s="131">
        <v>101.79</v>
      </c>
      <c r="I115" s="132"/>
      <c r="J115" s="132">
        <f>ROUND(I115*H115,2)</f>
        <v>0</v>
      </c>
      <c r="K115" s="129" t="s">
        <v>239</v>
      </c>
      <c r="L115" s="29"/>
      <c r="M115" s="133" t="s">
        <v>17</v>
      </c>
      <c r="N115" s="134" t="s">
        <v>39</v>
      </c>
      <c r="O115" s="135">
        <v>8.7999999999999995E-2</v>
      </c>
      <c r="P115" s="135">
        <f>O115*H115</f>
        <v>8.9575200000000006</v>
      </c>
      <c r="Q115" s="135">
        <v>5.8E-4</v>
      </c>
      <c r="R115" s="135">
        <f>Q115*H115</f>
        <v>5.9038200000000006E-2</v>
      </c>
      <c r="S115" s="135">
        <v>0</v>
      </c>
      <c r="T115" s="136">
        <f>S115*H115</f>
        <v>0</v>
      </c>
      <c r="AR115" s="137" t="s">
        <v>180</v>
      </c>
      <c r="AT115" s="137" t="s">
        <v>162</v>
      </c>
      <c r="AU115" s="137" t="s">
        <v>78</v>
      </c>
      <c r="AY115" s="17" t="s">
        <v>159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7" t="s">
        <v>76</v>
      </c>
      <c r="BK115" s="138">
        <f>ROUND(I115*H115,2)</f>
        <v>0</v>
      </c>
      <c r="BL115" s="17" t="s">
        <v>180</v>
      </c>
      <c r="BM115" s="137" t="s">
        <v>1807</v>
      </c>
    </row>
    <row r="116" spans="2:65" s="1" customFormat="1">
      <c r="B116" s="29"/>
      <c r="D116" s="139" t="s">
        <v>169</v>
      </c>
      <c r="F116" s="140" t="s">
        <v>1808</v>
      </c>
      <c r="L116" s="29"/>
      <c r="M116" s="141"/>
      <c r="T116" s="50"/>
      <c r="AT116" s="17" t="s">
        <v>169</v>
      </c>
      <c r="AU116" s="17" t="s">
        <v>78</v>
      </c>
    </row>
    <row r="117" spans="2:65" s="13" customFormat="1">
      <c r="B117" s="149"/>
      <c r="D117" s="143" t="s">
        <v>189</v>
      </c>
      <c r="E117" s="150" t="s">
        <v>17</v>
      </c>
      <c r="F117" s="151" t="s">
        <v>1790</v>
      </c>
      <c r="H117" s="150" t="s">
        <v>17</v>
      </c>
      <c r="L117" s="149"/>
      <c r="M117" s="152"/>
      <c r="T117" s="153"/>
      <c r="AT117" s="150" t="s">
        <v>189</v>
      </c>
      <c r="AU117" s="150" t="s">
        <v>78</v>
      </c>
      <c r="AV117" s="13" t="s">
        <v>76</v>
      </c>
      <c r="AW117" s="13" t="s">
        <v>30</v>
      </c>
      <c r="AX117" s="13" t="s">
        <v>68</v>
      </c>
      <c r="AY117" s="150" t="s">
        <v>159</v>
      </c>
    </row>
    <row r="118" spans="2:65" s="12" customFormat="1">
      <c r="B118" s="142"/>
      <c r="D118" s="143" t="s">
        <v>189</v>
      </c>
      <c r="E118" s="144" t="s">
        <v>17</v>
      </c>
      <c r="F118" s="145" t="s">
        <v>1796</v>
      </c>
      <c r="H118" s="146">
        <v>35.19</v>
      </c>
      <c r="L118" s="142"/>
      <c r="M118" s="147"/>
      <c r="T118" s="148"/>
      <c r="AT118" s="144" t="s">
        <v>189</v>
      </c>
      <c r="AU118" s="144" t="s">
        <v>78</v>
      </c>
      <c r="AV118" s="12" t="s">
        <v>78</v>
      </c>
      <c r="AW118" s="12" t="s">
        <v>30</v>
      </c>
      <c r="AX118" s="12" t="s">
        <v>68</v>
      </c>
      <c r="AY118" s="144" t="s">
        <v>159</v>
      </c>
    </row>
    <row r="119" spans="2:65" s="12" customFormat="1">
      <c r="B119" s="142"/>
      <c r="D119" s="143" t="s">
        <v>189</v>
      </c>
      <c r="E119" s="144" t="s">
        <v>17</v>
      </c>
      <c r="F119" s="145" t="s">
        <v>1809</v>
      </c>
      <c r="H119" s="146">
        <v>39.6</v>
      </c>
      <c r="L119" s="142"/>
      <c r="M119" s="147"/>
      <c r="T119" s="148"/>
      <c r="AT119" s="144" t="s">
        <v>189</v>
      </c>
      <c r="AU119" s="144" t="s">
        <v>78</v>
      </c>
      <c r="AV119" s="12" t="s">
        <v>78</v>
      </c>
      <c r="AW119" s="12" t="s">
        <v>30</v>
      </c>
      <c r="AX119" s="12" t="s">
        <v>68</v>
      </c>
      <c r="AY119" s="144" t="s">
        <v>159</v>
      </c>
    </row>
    <row r="120" spans="2:65" s="12" customFormat="1">
      <c r="B120" s="142"/>
      <c r="D120" s="143" t="s">
        <v>189</v>
      </c>
      <c r="E120" s="144" t="s">
        <v>17</v>
      </c>
      <c r="F120" s="145" t="s">
        <v>1810</v>
      </c>
      <c r="H120" s="146">
        <v>27</v>
      </c>
      <c r="L120" s="142"/>
      <c r="M120" s="147"/>
      <c r="T120" s="148"/>
      <c r="AT120" s="144" t="s">
        <v>189</v>
      </c>
      <c r="AU120" s="144" t="s">
        <v>78</v>
      </c>
      <c r="AV120" s="12" t="s">
        <v>78</v>
      </c>
      <c r="AW120" s="12" t="s">
        <v>30</v>
      </c>
      <c r="AX120" s="12" t="s">
        <v>68</v>
      </c>
      <c r="AY120" s="144" t="s">
        <v>159</v>
      </c>
    </row>
    <row r="121" spans="2:65" s="14" customFormat="1">
      <c r="B121" s="157"/>
      <c r="D121" s="143" t="s">
        <v>189</v>
      </c>
      <c r="E121" s="158" t="s">
        <v>17</v>
      </c>
      <c r="F121" s="159" t="s">
        <v>284</v>
      </c>
      <c r="H121" s="160">
        <v>101.79</v>
      </c>
      <c r="L121" s="157"/>
      <c r="M121" s="161"/>
      <c r="T121" s="162"/>
      <c r="AT121" s="158" t="s">
        <v>189</v>
      </c>
      <c r="AU121" s="158" t="s">
        <v>78</v>
      </c>
      <c r="AV121" s="14" t="s">
        <v>180</v>
      </c>
      <c r="AW121" s="14" t="s">
        <v>30</v>
      </c>
      <c r="AX121" s="14" t="s">
        <v>76</v>
      </c>
      <c r="AY121" s="158" t="s">
        <v>159</v>
      </c>
    </row>
    <row r="122" spans="2:65" s="1" customFormat="1" ht="24.2" customHeight="1">
      <c r="B122" s="29"/>
      <c r="C122" s="127" t="s">
        <v>158</v>
      </c>
      <c r="D122" s="127" t="s">
        <v>162</v>
      </c>
      <c r="E122" s="128" t="s">
        <v>1811</v>
      </c>
      <c r="F122" s="129" t="s">
        <v>1812</v>
      </c>
      <c r="G122" s="130" t="s">
        <v>278</v>
      </c>
      <c r="H122" s="131">
        <v>101.79</v>
      </c>
      <c r="I122" s="132"/>
      <c r="J122" s="132">
        <f>ROUND(I122*H122,2)</f>
        <v>0</v>
      </c>
      <c r="K122" s="129" t="s">
        <v>239</v>
      </c>
      <c r="L122" s="29"/>
      <c r="M122" s="133" t="s">
        <v>17</v>
      </c>
      <c r="N122" s="134" t="s">
        <v>39</v>
      </c>
      <c r="O122" s="135">
        <v>8.5000000000000006E-2</v>
      </c>
      <c r="P122" s="135">
        <f>O122*H122</f>
        <v>8.6521500000000007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180</v>
      </c>
      <c r="AT122" s="137" t="s">
        <v>162</v>
      </c>
      <c r="AU122" s="137" t="s">
        <v>78</v>
      </c>
      <c r="AY122" s="17" t="s">
        <v>159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7" t="s">
        <v>76</v>
      </c>
      <c r="BK122" s="138">
        <f>ROUND(I122*H122,2)</f>
        <v>0</v>
      </c>
      <c r="BL122" s="17" t="s">
        <v>180</v>
      </c>
      <c r="BM122" s="137" t="s">
        <v>1813</v>
      </c>
    </row>
    <row r="123" spans="2:65" s="1" customFormat="1">
      <c r="B123" s="29"/>
      <c r="D123" s="139" t="s">
        <v>169</v>
      </c>
      <c r="F123" s="140" t="s">
        <v>1814</v>
      </c>
      <c r="L123" s="29"/>
      <c r="M123" s="141"/>
      <c r="T123" s="50"/>
      <c r="AT123" s="17" t="s">
        <v>169</v>
      </c>
      <c r="AU123" s="17" t="s">
        <v>78</v>
      </c>
    </row>
    <row r="124" spans="2:65" s="1" customFormat="1" ht="37.9" customHeight="1">
      <c r="B124" s="29"/>
      <c r="C124" s="127" t="s">
        <v>193</v>
      </c>
      <c r="D124" s="127" t="s">
        <v>162</v>
      </c>
      <c r="E124" s="128" t="s">
        <v>522</v>
      </c>
      <c r="F124" s="129" t="s">
        <v>523</v>
      </c>
      <c r="G124" s="130" t="s">
        <v>379</v>
      </c>
      <c r="H124" s="131">
        <v>14.965999999999999</v>
      </c>
      <c r="I124" s="132"/>
      <c r="J124" s="132">
        <f>ROUND(I124*H124,2)</f>
        <v>0</v>
      </c>
      <c r="K124" s="129" t="s">
        <v>239</v>
      </c>
      <c r="L124" s="29"/>
      <c r="M124" s="133" t="s">
        <v>17</v>
      </c>
      <c r="N124" s="134" t="s">
        <v>39</v>
      </c>
      <c r="O124" s="135">
        <v>8.6999999999999994E-2</v>
      </c>
      <c r="P124" s="135">
        <f>O124*H124</f>
        <v>1.3020419999999999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180</v>
      </c>
      <c r="AT124" s="137" t="s">
        <v>162</v>
      </c>
      <c r="AU124" s="137" t="s">
        <v>78</v>
      </c>
      <c r="AY124" s="17" t="s">
        <v>159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7" t="s">
        <v>76</v>
      </c>
      <c r="BK124" s="138">
        <f>ROUND(I124*H124,2)</f>
        <v>0</v>
      </c>
      <c r="BL124" s="17" t="s">
        <v>180</v>
      </c>
      <c r="BM124" s="137" t="s">
        <v>1815</v>
      </c>
    </row>
    <row r="125" spans="2:65" s="1" customFormat="1">
      <c r="B125" s="29"/>
      <c r="D125" s="139" t="s">
        <v>169</v>
      </c>
      <c r="F125" s="140" t="s">
        <v>525</v>
      </c>
      <c r="L125" s="29"/>
      <c r="M125" s="141"/>
      <c r="T125" s="50"/>
      <c r="AT125" s="17" t="s">
        <v>169</v>
      </c>
      <c r="AU125" s="17" t="s">
        <v>78</v>
      </c>
    </row>
    <row r="126" spans="2:65" s="13" customFormat="1">
      <c r="B126" s="149"/>
      <c r="D126" s="143" t="s">
        <v>189</v>
      </c>
      <c r="E126" s="150" t="s">
        <v>17</v>
      </c>
      <c r="F126" s="151" t="s">
        <v>1790</v>
      </c>
      <c r="H126" s="150" t="s">
        <v>17</v>
      </c>
      <c r="L126" s="149"/>
      <c r="M126" s="152"/>
      <c r="T126" s="153"/>
      <c r="AT126" s="150" t="s">
        <v>189</v>
      </c>
      <c r="AU126" s="150" t="s">
        <v>78</v>
      </c>
      <c r="AV126" s="13" t="s">
        <v>76</v>
      </c>
      <c r="AW126" s="13" t="s">
        <v>30</v>
      </c>
      <c r="AX126" s="13" t="s">
        <v>68</v>
      </c>
      <c r="AY126" s="150" t="s">
        <v>159</v>
      </c>
    </row>
    <row r="127" spans="2:65" s="12" customFormat="1">
      <c r="B127" s="142"/>
      <c r="D127" s="143" t="s">
        <v>189</v>
      </c>
      <c r="E127" s="144" t="s">
        <v>17</v>
      </c>
      <c r="F127" s="145" t="s">
        <v>1816</v>
      </c>
      <c r="H127" s="146">
        <v>14.965999999999999</v>
      </c>
      <c r="L127" s="142"/>
      <c r="M127" s="147"/>
      <c r="T127" s="148"/>
      <c r="AT127" s="144" t="s">
        <v>189</v>
      </c>
      <c r="AU127" s="144" t="s">
        <v>78</v>
      </c>
      <c r="AV127" s="12" t="s">
        <v>78</v>
      </c>
      <c r="AW127" s="12" t="s">
        <v>30</v>
      </c>
      <c r="AX127" s="12" t="s">
        <v>68</v>
      </c>
      <c r="AY127" s="144" t="s">
        <v>159</v>
      </c>
    </row>
    <row r="128" spans="2:65" s="14" customFormat="1">
      <c r="B128" s="157"/>
      <c r="D128" s="143" t="s">
        <v>189</v>
      </c>
      <c r="E128" s="158" t="s">
        <v>17</v>
      </c>
      <c r="F128" s="159" t="s">
        <v>284</v>
      </c>
      <c r="H128" s="160">
        <v>14.965999999999999</v>
      </c>
      <c r="L128" s="157"/>
      <c r="M128" s="161"/>
      <c r="T128" s="162"/>
      <c r="AT128" s="158" t="s">
        <v>189</v>
      </c>
      <c r="AU128" s="158" t="s">
        <v>78</v>
      </c>
      <c r="AV128" s="14" t="s">
        <v>180</v>
      </c>
      <c r="AW128" s="14" t="s">
        <v>30</v>
      </c>
      <c r="AX128" s="14" t="s">
        <v>76</v>
      </c>
      <c r="AY128" s="158" t="s">
        <v>159</v>
      </c>
    </row>
    <row r="129" spans="2:65" s="1" customFormat="1" ht="24.2" customHeight="1">
      <c r="B129" s="29"/>
      <c r="C129" s="127" t="s">
        <v>198</v>
      </c>
      <c r="D129" s="127" t="s">
        <v>162</v>
      </c>
      <c r="E129" s="128" t="s">
        <v>528</v>
      </c>
      <c r="F129" s="129" t="s">
        <v>529</v>
      </c>
      <c r="G129" s="130" t="s">
        <v>379</v>
      </c>
      <c r="H129" s="131">
        <v>14.965999999999999</v>
      </c>
      <c r="I129" s="132"/>
      <c r="J129" s="132">
        <f>ROUND(I129*H129,2)</f>
        <v>0</v>
      </c>
      <c r="K129" s="129" t="s">
        <v>239</v>
      </c>
      <c r="L129" s="29"/>
      <c r="M129" s="133" t="s">
        <v>17</v>
      </c>
      <c r="N129" s="134" t="s">
        <v>39</v>
      </c>
      <c r="O129" s="135">
        <v>0.19700000000000001</v>
      </c>
      <c r="P129" s="135">
        <f>O129*H129</f>
        <v>2.948302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180</v>
      </c>
      <c r="AT129" s="137" t="s">
        <v>162</v>
      </c>
      <c r="AU129" s="137" t="s">
        <v>78</v>
      </c>
      <c r="AY129" s="17" t="s">
        <v>159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7" t="s">
        <v>76</v>
      </c>
      <c r="BK129" s="138">
        <f>ROUND(I129*H129,2)</f>
        <v>0</v>
      </c>
      <c r="BL129" s="17" t="s">
        <v>180</v>
      </c>
      <c r="BM129" s="137" t="s">
        <v>1817</v>
      </c>
    </row>
    <row r="130" spans="2:65" s="1" customFormat="1">
      <c r="B130" s="29"/>
      <c r="D130" s="139" t="s">
        <v>169</v>
      </c>
      <c r="F130" s="140" t="s">
        <v>531</v>
      </c>
      <c r="L130" s="29"/>
      <c r="M130" s="141"/>
      <c r="T130" s="50"/>
      <c r="AT130" s="17" t="s">
        <v>169</v>
      </c>
      <c r="AU130" s="17" t="s">
        <v>78</v>
      </c>
    </row>
    <row r="131" spans="2:65" s="13" customFormat="1">
      <c r="B131" s="149"/>
      <c r="D131" s="143" t="s">
        <v>189</v>
      </c>
      <c r="E131" s="150" t="s">
        <v>17</v>
      </c>
      <c r="F131" s="151" t="s">
        <v>1790</v>
      </c>
      <c r="H131" s="150" t="s">
        <v>17</v>
      </c>
      <c r="L131" s="149"/>
      <c r="M131" s="152"/>
      <c r="T131" s="153"/>
      <c r="AT131" s="150" t="s">
        <v>189</v>
      </c>
      <c r="AU131" s="150" t="s">
        <v>78</v>
      </c>
      <c r="AV131" s="13" t="s">
        <v>76</v>
      </c>
      <c r="AW131" s="13" t="s">
        <v>30</v>
      </c>
      <c r="AX131" s="13" t="s">
        <v>68</v>
      </c>
      <c r="AY131" s="150" t="s">
        <v>159</v>
      </c>
    </row>
    <row r="132" spans="2:65" s="12" customFormat="1">
      <c r="B132" s="142"/>
      <c r="D132" s="143" t="s">
        <v>189</v>
      </c>
      <c r="E132" s="144" t="s">
        <v>17</v>
      </c>
      <c r="F132" s="145" t="s">
        <v>1816</v>
      </c>
      <c r="H132" s="146">
        <v>14.965999999999999</v>
      </c>
      <c r="L132" s="142"/>
      <c r="M132" s="147"/>
      <c r="T132" s="148"/>
      <c r="AT132" s="144" t="s">
        <v>189</v>
      </c>
      <c r="AU132" s="144" t="s">
        <v>78</v>
      </c>
      <c r="AV132" s="12" t="s">
        <v>78</v>
      </c>
      <c r="AW132" s="12" t="s">
        <v>30</v>
      </c>
      <c r="AX132" s="12" t="s">
        <v>68</v>
      </c>
      <c r="AY132" s="144" t="s">
        <v>159</v>
      </c>
    </row>
    <row r="133" spans="2:65" s="14" customFormat="1">
      <c r="B133" s="157"/>
      <c r="D133" s="143" t="s">
        <v>189</v>
      </c>
      <c r="E133" s="158" t="s">
        <v>17</v>
      </c>
      <c r="F133" s="159" t="s">
        <v>284</v>
      </c>
      <c r="H133" s="160">
        <v>14.965999999999999</v>
      </c>
      <c r="L133" s="157"/>
      <c r="M133" s="161"/>
      <c r="T133" s="162"/>
      <c r="AT133" s="158" t="s">
        <v>189</v>
      </c>
      <c r="AU133" s="158" t="s">
        <v>78</v>
      </c>
      <c r="AV133" s="14" t="s">
        <v>180</v>
      </c>
      <c r="AW133" s="14" t="s">
        <v>30</v>
      </c>
      <c r="AX133" s="14" t="s">
        <v>76</v>
      </c>
      <c r="AY133" s="158" t="s">
        <v>159</v>
      </c>
    </row>
    <row r="134" spans="2:65" s="1" customFormat="1" ht="24.2" customHeight="1">
      <c r="B134" s="29"/>
      <c r="C134" s="127" t="s">
        <v>205</v>
      </c>
      <c r="D134" s="127" t="s">
        <v>162</v>
      </c>
      <c r="E134" s="128" t="s">
        <v>532</v>
      </c>
      <c r="F134" s="129" t="s">
        <v>498</v>
      </c>
      <c r="G134" s="130" t="s">
        <v>368</v>
      </c>
      <c r="H134" s="131">
        <v>26.939</v>
      </c>
      <c r="I134" s="132"/>
      <c r="J134" s="132">
        <f>ROUND(I134*H134,2)</f>
        <v>0</v>
      </c>
      <c r="K134" s="129" t="s">
        <v>239</v>
      </c>
      <c r="L134" s="29"/>
      <c r="M134" s="133" t="s">
        <v>17</v>
      </c>
      <c r="N134" s="134" t="s">
        <v>39</v>
      </c>
      <c r="O134" s="135">
        <v>0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180</v>
      </c>
      <c r="AT134" s="137" t="s">
        <v>162</v>
      </c>
      <c r="AU134" s="137" t="s">
        <v>78</v>
      </c>
      <c r="AY134" s="17" t="s">
        <v>159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7" t="s">
        <v>76</v>
      </c>
      <c r="BK134" s="138">
        <f>ROUND(I134*H134,2)</f>
        <v>0</v>
      </c>
      <c r="BL134" s="17" t="s">
        <v>180</v>
      </c>
      <c r="BM134" s="137" t="s">
        <v>1818</v>
      </c>
    </row>
    <row r="135" spans="2:65" s="1" customFormat="1">
      <c r="B135" s="29"/>
      <c r="D135" s="139" t="s">
        <v>169</v>
      </c>
      <c r="F135" s="140" t="s">
        <v>534</v>
      </c>
      <c r="L135" s="29"/>
      <c r="M135" s="141"/>
      <c r="T135" s="50"/>
      <c r="AT135" s="17" t="s">
        <v>169</v>
      </c>
      <c r="AU135" s="17" t="s">
        <v>78</v>
      </c>
    </row>
    <row r="136" spans="2:65" s="13" customFormat="1">
      <c r="B136" s="149"/>
      <c r="D136" s="143" t="s">
        <v>189</v>
      </c>
      <c r="E136" s="150" t="s">
        <v>17</v>
      </c>
      <c r="F136" s="151" t="s">
        <v>1790</v>
      </c>
      <c r="H136" s="150" t="s">
        <v>17</v>
      </c>
      <c r="L136" s="149"/>
      <c r="M136" s="152"/>
      <c r="T136" s="153"/>
      <c r="AT136" s="150" t="s">
        <v>189</v>
      </c>
      <c r="AU136" s="150" t="s">
        <v>78</v>
      </c>
      <c r="AV136" s="13" t="s">
        <v>76</v>
      </c>
      <c r="AW136" s="13" t="s">
        <v>30</v>
      </c>
      <c r="AX136" s="13" t="s">
        <v>68</v>
      </c>
      <c r="AY136" s="150" t="s">
        <v>159</v>
      </c>
    </row>
    <row r="137" spans="2:65" s="12" customFormat="1">
      <c r="B137" s="142"/>
      <c r="D137" s="143" t="s">
        <v>189</v>
      </c>
      <c r="E137" s="144" t="s">
        <v>17</v>
      </c>
      <c r="F137" s="145" t="s">
        <v>1819</v>
      </c>
      <c r="H137" s="146">
        <v>26.939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76</v>
      </c>
      <c r="AY137" s="144" t="s">
        <v>159</v>
      </c>
    </row>
    <row r="138" spans="2:65" s="1" customFormat="1" ht="24.2" customHeight="1">
      <c r="B138" s="29"/>
      <c r="C138" s="127" t="s">
        <v>211</v>
      </c>
      <c r="D138" s="127" t="s">
        <v>162</v>
      </c>
      <c r="E138" s="128" t="s">
        <v>1820</v>
      </c>
      <c r="F138" s="129" t="s">
        <v>1821</v>
      </c>
      <c r="G138" s="130" t="s">
        <v>379</v>
      </c>
      <c r="H138" s="131">
        <v>47.26</v>
      </c>
      <c r="I138" s="132"/>
      <c r="J138" s="132">
        <f>ROUND(I138*H138,2)</f>
        <v>0</v>
      </c>
      <c r="K138" s="129" t="s">
        <v>239</v>
      </c>
      <c r="L138" s="29"/>
      <c r="M138" s="133" t="s">
        <v>17</v>
      </c>
      <c r="N138" s="134" t="s">
        <v>39</v>
      </c>
      <c r="O138" s="135">
        <v>0.32800000000000001</v>
      </c>
      <c r="P138" s="135">
        <f>O138*H138</f>
        <v>15.50128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180</v>
      </c>
      <c r="AT138" s="137" t="s">
        <v>162</v>
      </c>
      <c r="AU138" s="137" t="s">
        <v>78</v>
      </c>
      <c r="AY138" s="17" t="s">
        <v>159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7" t="s">
        <v>76</v>
      </c>
      <c r="BK138" s="138">
        <f>ROUND(I138*H138,2)</f>
        <v>0</v>
      </c>
      <c r="BL138" s="17" t="s">
        <v>180</v>
      </c>
      <c r="BM138" s="137" t="s">
        <v>1822</v>
      </c>
    </row>
    <row r="139" spans="2:65" s="1" customFormat="1">
      <c r="B139" s="29"/>
      <c r="D139" s="139" t="s">
        <v>169</v>
      </c>
      <c r="F139" s="140" t="s">
        <v>1823</v>
      </c>
      <c r="L139" s="29"/>
      <c r="M139" s="141"/>
      <c r="T139" s="50"/>
      <c r="AT139" s="17" t="s">
        <v>169</v>
      </c>
      <c r="AU139" s="17" t="s">
        <v>78</v>
      </c>
    </row>
    <row r="140" spans="2:65" s="13" customFormat="1">
      <c r="B140" s="149"/>
      <c r="D140" s="143" t="s">
        <v>189</v>
      </c>
      <c r="E140" s="150" t="s">
        <v>17</v>
      </c>
      <c r="F140" s="151" t="s">
        <v>1790</v>
      </c>
      <c r="H140" s="150" t="s">
        <v>17</v>
      </c>
      <c r="L140" s="149"/>
      <c r="M140" s="152"/>
      <c r="T140" s="153"/>
      <c r="AT140" s="150" t="s">
        <v>189</v>
      </c>
      <c r="AU140" s="150" t="s">
        <v>78</v>
      </c>
      <c r="AV140" s="13" t="s">
        <v>76</v>
      </c>
      <c r="AW140" s="13" t="s">
        <v>30</v>
      </c>
      <c r="AX140" s="13" t="s">
        <v>68</v>
      </c>
      <c r="AY140" s="150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1824</v>
      </c>
      <c r="H141" s="146">
        <v>23.46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2" customFormat="1">
      <c r="B142" s="142"/>
      <c r="D142" s="143" t="s">
        <v>189</v>
      </c>
      <c r="E142" s="144" t="s">
        <v>17</v>
      </c>
      <c r="F142" s="145" t="s">
        <v>1825</v>
      </c>
      <c r="H142" s="146">
        <v>13.2</v>
      </c>
      <c r="L142" s="142"/>
      <c r="M142" s="147"/>
      <c r="T142" s="148"/>
      <c r="AT142" s="144" t="s">
        <v>189</v>
      </c>
      <c r="AU142" s="144" t="s">
        <v>78</v>
      </c>
      <c r="AV142" s="12" t="s">
        <v>78</v>
      </c>
      <c r="AW142" s="12" t="s">
        <v>30</v>
      </c>
      <c r="AX142" s="12" t="s">
        <v>68</v>
      </c>
      <c r="AY142" s="144" t="s">
        <v>159</v>
      </c>
    </row>
    <row r="143" spans="2:65" s="12" customFormat="1">
      <c r="B143" s="142"/>
      <c r="D143" s="143" t="s">
        <v>189</v>
      </c>
      <c r="E143" s="144" t="s">
        <v>17</v>
      </c>
      <c r="F143" s="145" t="s">
        <v>1826</v>
      </c>
      <c r="H143" s="146">
        <v>6.6</v>
      </c>
      <c r="L143" s="142"/>
      <c r="M143" s="147"/>
      <c r="T143" s="148"/>
      <c r="AT143" s="144" t="s">
        <v>189</v>
      </c>
      <c r="AU143" s="144" t="s">
        <v>78</v>
      </c>
      <c r="AV143" s="12" t="s">
        <v>78</v>
      </c>
      <c r="AW143" s="12" t="s">
        <v>30</v>
      </c>
      <c r="AX143" s="12" t="s">
        <v>68</v>
      </c>
      <c r="AY143" s="144" t="s">
        <v>159</v>
      </c>
    </row>
    <row r="144" spans="2:65" s="12" customFormat="1">
      <c r="B144" s="142"/>
      <c r="D144" s="143" t="s">
        <v>189</v>
      </c>
      <c r="E144" s="144" t="s">
        <v>17</v>
      </c>
      <c r="F144" s="145" t="s">
        <v>1827</v>
      </c>
      <c r="H144" s="146">
        <v>4</v>
      </c>
      <c r="L144" s="142"/>
      <c r="M144" s="147"/>
      <c r="T144" s="148"/>
      <c r="AT144" s="144" t="s">
        <v>189</v>
      </c>
      <c r="AU144" s="144" t="s">
        <v>78</v>
      </c>
      <c r="AV144" s="12" t="s">
        <v>78</v>
      </c>
      <c r="AW144" s="12" t="s">
        <v>30</v>
      </c>
      <c r="AX144" s="12" t="s">
        <v>68</v>
      </c>
      <c r="AY144" s="144" t="s">
        <v>159</v>
      </c>
    </row>
    <row r="145" spans="2:65" s="14" customFormat="1">
      <c r="B145" s="157"/>
      <c r="D145" s="143" t="s">
        <v>189</v>
      </c>
      <c r="E145" s="158" t="s">
        <v>17</v>
      </c>
      <c r="F145" s="159" t="s">
        <v>284</v>
      </c>
      <c r="H145" s="160">
        <v>47.26</v>
      </c>
      <c r="L145" s="157"/>
      <c r="M145" s="161"/>
      <c r="T145" s="162"/>
      <c r="AT145" s="158" t="s">
        <v>189</v>
      </c>
      <c r="AU145" s="158" t="s">
        <v>78</v>
      </c>
      <c r="AV145" s="14" t="s">
        <v>180</v>
      </c>
      <c r="AW145" s="14" t="s">
        <v>30</v>
      </c>
      <c r="AX145" s="14" t="s">
        <v>76</v>
      </c>
      <c r="AY145" s="158" t="s">
        <v>159</v>
      </c>
    </row>
    <row r="146" spans="2:65" s="1" customFormat="1" ht="24.2" customHeight="1">
      <c r="B146" s="29"/>
      <c r="C146" s="127" t="s">
        <v>216</v>
      </c>
      <c r="D146" s="127" t="s">
        <v>162</v>
      </c>
      <c r="E146" s="128" t="s">
        <v>1820</v>
      </c>
      <c r="F146" s="129" t="s">
        <v>1821</v>
      </c>
      <c r="G146" s="130" t="s">
        <v>379</v>
      </c>
      <c r="H146" s="131">
        <v>8</v>
      </c>
      <c r="I146" s="132"/>
      <c r="J146" s="132">
        <f>ROUND(I146*H146,2)</f>
        <v>0</v>
      </c>
      <c r="K146" s="129" t="s">
        <v>239</v>
      </c>
      <c r="L146" s="29"/>
      <c r="M146" s="133" t="s">
        <v>17</v>
      </c>
      <c r="N146" s="134" t="s">
        <v>39</v>
      </c>
      <c r="O146" s="135">
        <v>0.32800000000000001</v>
      </c>
      <c r="P146" s="135">
        <f>O146*H146</f>
        <v>2.6240000000000001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180</v>
      </c>
      <c r="AT146" s="137" t="s">
        <v>162</v>
      </c>
      <c r="AU146" s="137" t="s">
        <v>78</v>
      </c>
      <c r="AY146" s="17" t="s">
        <v>159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7" t="s">
        <v>76</v>
      </c>
      <c r="BK146" s="138">
        <f>ROUND(I146*H146,2)</f>
        <v>0</v>
      </c>
      <c r="BL146" s="17" t="s">
        <v>180</v>
      </c>
      <c r="BM146" s="137" t="s">
        <v>1828</v>
      </c>
    </row>
    <row r="147" spans="2:65" s="1" customFormat="1">
      <c r="B147" s="29"/>
      <c r="D147" s="139" t="s">
        <v>169</v>
      </c>
      <c r="F147" s="140" t="s">
        <v>1823</v>
      </c>
      <c r="L147" s="29"/>
      <c r="M147" s="141"/>
      <c r="T147" s="50"/>
      <c r="AT147" s="17" t="s">
        <v>169</v>
      </c>
      <c r="AU147" s="17" t="s">
        <v>78</v>
      </c>
    </row>
    <row r="148" spans="2:65" s="13" customFormat="1">
      <c r="B148" s="149"/>
      <c r="D148" s="143" t="s">
        <v>189</v>
      </c>
      <c r="E148" s="150" t="s">
        <v>17</v>
      </c>
      <c r="F148" s="151" t="s">
        <v>1790</v>
      </c>
      <c r="H148" s="150" t="s">
        <v>17</v>
      </c>
      <c r="L148" s="149"/>
      <c r="M148" s="152"/>
      <c r="T148" s="153"/>
      <c r="AT148" s="150" t="s">
        <v>189</v>
      </c>
      <c r="AU148" s="150" t="s">
        <v>78</v>
      </c>
      <c r="AV148" s="13" t="s">
        <v>76</v>
      </c>
      <c r="AW148" s="13" t="s">
        <v>30</v>
      </c>
      <c r="AX148" s="13" t="s">
        <v>68</v>
      </c>
      <c r="AY148" s="150" t="s">
        <v>159</v>
      </c>
    </row>
    <row r="149" spans="2:65" s="12" customFormat="1">
      <c r="B149" s="142"/>
      <c r="D149" s="143" t="s">
        <v>189</v>
      </c>
      <c r="E149" s="144" t="s">
        <v>17</v>
      </c>
      <c r="F149" s="145" t="s">
        <v>1829</v>
      </c>
      <c r="H149" s="146">
        <v>8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76</v>
      </c>
      <c r="AY149" s="144" t="s">
        <v>159</v>
      </c>
    </row>
    <row r="150" spans="2:65" s="1" customFormat="1" ht="16.5" customHeight="1">
      <c r="B150" s="29"/>
      <c r="C150" s="163" t="s">
        <v>222</v>
      </c>
      <c r="D150" s="163" t="s">
        <v>365</v>
      </c>
      <c r="E150" s="164" t="s">
        <v>1830</v>
      </c>
      <c r="F150" s="165" t="s">
        <v>1831</v>
      </c>
      <c r="G150" s="166" t="s">
        <v>368</v>
      </c>
      <c r="H150" s="167">
        <v>16</v>
      </c>
      <c r="I150" s="168"/>
      <c r="J150" s="168">
        <f>ROUND(I150*H150,2)</f>
        <v>0</v>
      </c>
      <c r="K150" s="165" t="s">
        <v>239</v>
      </c>
      <c r="L150" s="169"/>
      <c r="M150" s="170" t="s">
        <v>17</v>
      </c>
      <c r="N150" s="171" t="s">
        <v>39</v>
      </c>
      <c r="O150" s="135">
        <v>0</v>
      </c>
      <c r="P150" s="135">
        <f>O150*H150</f>
        <v>0</v>
      </c>
      <c r="Q150" s="135">
        <v>1</v>
      </c>
      <c r="R150" s="135">
        <f>Q150*H150</f>
        <v>16</v>
      </c>
      <c r="S150" s="135">
        <v>0</v>
      </c>
      <c r="T150" s="136">
        <f>S150*H150</f>
        <v>0</v>
      </c>
      <c r="AR150" s="137" t="s">
        <v>205</v>
      </c>
      <c r="AT150" s="137" t="s">
        <v>365</v>
      </c>
      <c r="AU150" s="137" t="s">
        <v>78</v>
      </c>
      <c r="AY150" s="17" t="s">
        <v>159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7" t="s">
        <v>76</v>
      </c>
      <c r="BK150" s="138">
        <f>ROUND(I150*H150,2)</f>
        <v>0</v>
      </c>
      <c r="BL150" s="17" t="s">
        <v>180</v>
      </c>
      <c r="BM150" s="137" t="s">
        <v>1832</v>
      </c>
    </row>
    <row r="151" spans="2:65" s="12" customFormat="1">
      <c r="B151" s="142"/>
      <c r="D151" s="143" t="s">
        <v>189</v>
      </c>
      <c r="F151" s="145" t="s">
        <v>1833</v>
      </c>
      <c r="H151" s="146">
        <v>16</v>
      </c>
      <c r="L151" s="142"/>
      <c r="M151" s="147"/>
      <c r="T151" s="148"/>
      <c r="AT151" s="144" t="s">
        <v>189</v>
      </c>
      <c r="AU151" s="144" t="s">
        <v>78</v>
      </c>
      <c r="AV151" s="12" t="s">
        <v>78</v>
      </c>
      <c r="AW151" s="12" t="s">
        <v>4</v>
      </c>
      <c r="AX151" s="12" t="s">
        <v>76</v>
      </c>
      <c r="AY151" s="144" t="s">
        <v>159</v>
      </c>
    </row>
    <row r="152" spans="2:65" s="1" customFormat="1" ht="37.9" customHeight="1">
      <c r="B152" s="29"/>
      <c r="C152" s="127" t="s">
        <v>8</v>
      </c>
      <c r="D152" s="127" t="s">
        <v>162</v>
      </c>
      <c r="E152" s="128" t="s">
        <v>1834</v>
      </c>
      <c r="F152" s="129" t="s">
        <v>1835</v>
      </c>
      <c r="G152" s="130" t="s">
        <v>379</v>
      </c>
      <c r="H152" s="131">
        <v>18.263999999999999</v>
      </c>
      <c r="I152" s="132"/>
      <c r="J152" s="132">
        <f>ROUND(I152*H152,2)</f>
        <v>0</v>
      </c>
      <c r="K152" s="129" t="s">
        <v>239</v>
      </c>
      <c r="L152" s="29"/>
      <c r="M152" s="133" t="s">
        <v>17</v>
      </c>
      <c r="N152" s="134" t="s">
        <v>39</v>
      </c>
      <c r="O152" s="135">
        <v>0.94299999999999995</v>
      </c>
      <c r="P152" s="135">
        <f>O152*H152</f>
        <v>17.222951999999999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180</v>
      </c>
      <c r="AT152" s="137" t="s">
        <v>162</v>
      </c>
      <c r="AU152" s="137" t="s">
        <v>78</v>
      </c>
      <c r="AY152" s="17" t="s">
        <v>159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7" t="s">
        <v>76</v>
      </c>
      <c r="BK152" s="138">
        <f>ROUND(I152*H152,2)</f>
        <v>0</v>
      </c>
      <c r="BL152" s="17" t="s">
        <v>180</v>
      </c>
      <c r="BM152" s="137" t="s">
        <v>1836</v>
      </c>
    </row>
    <row r="153" spans="2:65" s="1" customFormat="1">
      <c r="B153" s="29"/>
      <c r="D153" s="139" t="s">
        <v>169</v>
      </c>
      <c r="F153" s="140" t="s">
        <v>1837</v>
      </c>
      <c r="L153" s="29"/>
      <c r="M153" s="141"/>
      <c r="T153" s="50"/>
      <c r="AT153" s="17" t="s">
        <v>169</v>
      </c>
      <c r="AU153" s="17" t="s">
        <v>78</v>
      </c>
    </row>
    <row r="154" spans="2:65" s="13" customFormat="1">
      <c r="B154" s="149"/>
      <c r="D154" s="143" t="s">
        <v>189</v>
      </c>
      <c r="E154" s="150" t="s">
        <v>17</v>
      </c>
      <c r="F154" s="151" t="s">
        <v>1790</v>
      </c>
      <c r="H154" s="150" t="s">
        <v>17</v>
      </c>
      <c r="L154" s="149"/>
      <c r="M154" s="152"/>
      <c r="T154" s="153"/>
      <c r="AT154" s="150" t="s">
        <v>189</v>
      </c>
      <c r="AU154" s="150" t="s">
        <v>78</v>
      </c>
      <c r="AV154" s="13" t="s">
        <v>76</v>
      </c>
      <c r="AW154" s="13" t="s">
        <v>30</v>
      </c>
      <c r="AX154" s="13" t="s">
        <v>68</v>
      </c>
      <c r="AY154" s="150" t="s">
        <v>159</v>
      </c>
    </row>
    <row r="155" spans="2:65" s="12" customFormat="1">
      <c r="B155" s="142"/>
      <c r="D155" s="143" t="s">
        <v>189</v>
      </c>
      <c r="E155" s="144" t="s">
        <v>17</v>
      </c>
      <c r="F155" s="145" t="s">
        <v>1838</v>
      </c>
      <c r="H155" s="146">
        <v>9.3840000000000003</v>
      </c>
      <c r="L155" s="142"/>
      <c r="M155" s="147"/>
      <c r="T155" s="148"/>
      <c r="AT155" s="144" t="s">
        <v>189</v>
      </c>
      <c r="AU155" s="144" t="s">
        <v>78</v>
      </c>
      <c r="AV155" s="12" t="s">
        <v>78</v>
      </c>
      <c r="AW155" s="12" t="s">
        <v>30</v>
      </c>
      <c r="AX155" s="12" t="s">
        <v>68</v>
      </c>
      <c r="AY155" s="144" t="s">
        <v>159</v>
      </c>
    </row>
    <row r="156" spans="2:65" s="12" customFormat="1">
      <c r="B156" s="142"/>
      <c r="D156" s="143" t="s">
        <v>189</v>
      </c>
      <c r="E156" s="144" t="s">
        <v>17</v>
      </c>
      <c r="F156" s="145" t="s">
        <v>1839</v>
      </c>
      <c r="H156" s="146">
        <v>5.28</v>
      </c>
      <c r="L156" s="142"/>
      <c r="M156" s="147"/>
      <c r="T156" s="148"/>
      <c r="AT156" s="144" t="s">
        <v>189</v>
      </c>
      <c r="AU156" s="144" t="s">
        <v>78</v>
      </c>
      <c r="AV156" s="12" t="s">
        <v>78</v>
      </c>
      <c r="AW156" s="12" t="s">
        <v>30</v>
      </c>
      <c r="AX156" s="12" t="s">
        <v>68</v>
      </c>
      <c r="AY156" s="144" t="s">
        <v>159</v>
      </c>
    </row>
    <row r="157" spans="2:65" s="12" customFormat="1">
      <c r="B157" s="142"/>
      <c r="D157" s="143" t="s">
        <v>189</v>
      </c>
      <c r="E157" s="144" t="s">
        <v>17</v>
      </c>
      <c r="F157" s="145" t="s">
        <v>1840</v>
      </c>
      <c r="H157" s="146">
        <v>3.6</v>
      </c>
      <c r="L157" s="142"/>
      <c r="M157" s="147"/>
      <c r="T157" s="148"/>
      <c r="AT157" s="144" t="s">
        <v>189</v>
      </c>
      <c r="AU157" s="144" t="s">
        <v>78</v>
      </c>
      <c r="AV157" s="12" t="s">
        <v>78</v>
      </c>
      <c r="AW157" s="12" t="s">
        <v>30</v>
      </c>
      <c r="AX157" s="12" t="s">
        <v>68</v>
      </c>
      <c r="AY157" s="144" t="s">
        <v>159</v>
      </c>
    </row>
    <row r="158" spans="2:65" s="14" customFormat="1">
      <c r="B158" s="157"/>
      <c r="D158" s="143" t="s">
        <v>189</v>
      </c>
      <c r="E158" s="158" t="s">
        <v>17</v>
      </c>
      <c r="F158" s="159" t="s">
        <v>284</v>
      </c>
      <c r="H158" s="160">
        <v>18.263999999999999</v>
      </c>
      <c r="L158" s="157"/>
      <c r="M158" s="161"/>
      <c r="T158" s="162"/>
      <c r="AT158" s="158" t="s">
        <v>189</v>
      </c>
      <c r="AU158" s="158" t="s">
        <v>78</v>
      </c>
      <c r="AV158" s="14" t="s">
        <v>180</v>
      </c>
      <c r="AW158" s="14" t="s">
        <v>30</v>
      </c>
      <c r="AX158" s="14" t="s">
        <v>76</v>
      </c>
      <c r="AY158" s="158" t="s">
        <v>159</v>
      </c>
    </row>
    <row r="159" spans="2:65" s="1" customFormat="1" ht="16.5" customHeight="1">
      <c r="B159" s="29"/>
      <c r="C159" s="163" t="s">
        <v>236</v>
      </c>
      <c r="D159" s="163" t="s">
        <v>365</v>
      </c>
      <c r="E159" s="164" t="s">
        <v>1841</v>
      </c>
      <c r="F159" s="165" t="s">
        <v>1842</v>
      </c>
      <c r="G159" s="166" t="s">
        <v>368</v>
      </c>
      <c r="H159" s="167">
        <v>36.527999999999999</v>
      </c>
      <c r="I159" s="168"/>
      <c r="J159" s="168">
        <f>ROUND(I159*H159,2)</f>
        <v>0</v>
      </c>
      <c r="K159" s="165" t="s">
        <v>239</v>
      </c>
      <c r="L159" s="169"/>
      <c r="M159" s="170" t="s">
        <v>17</v>
      </c>
      <c r="N159" s="171" t="s">
        <v>39</v>
      </c>
      <c r="O159" s="135">
        <v>0</v>
      </c>
      <c r="P159" s="135">
        <f>O159*H159</f>
        <v>0</v>
      </c>
      <c r="Q159" s="135">
        <v>1</v>
      </c>
      <c r="R159" s="135">
        <f>Q159*H159</f>
        <v>36.527999999999999</v>
      </c>
      <c r="S159" s="135">
        <v>0</v>
      </c>
      <c r="T159" s="136">
        <f>S159*H159</f>
        <v>0</v>
      </c>
      <c r="AR159" s="137" t="s">
        <v>205</v>
      </c>
      <c r="AT159" s="137" t="s">
        <v>365</v>
      </c>
      <c r="AU159" s="137" t="s">
        <v>78</v>
      </c>
      <c r="AY159" s="17" t="s">
        <v>159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7" t="s">
        <v>76</v>
      </c>
      <c r="BK159" s="138">
        <f>ROUND(I159*H159,2)</f>
        <v>0</v>
      </c>
      <c r="BL159" s="17" t="s">
        <v>180</v>
      </c>
      <c r="BM159" s="137" t="s">
        <v>1843</v>
      </c>
    </row>
    <row r="160" spans="2:65" s="12" customFormat="1">
      <c r="B160" s="142"/>
      <c r="D160" s="143" t="s">
        <v>189</v>
      </c>
      <c r="F160" s="145" t="s">
        <v>1844</v>
      </c>
      <c r="H160" s="146">
        <v>36.527999999999999</v>
      </c>
      <c r="L160" s="142"/>
      <c r="M160" s="147"/>
      <c r="T160" s="148"/>
      <c r="AT160" s="144" t="s">
        <v>189</v>
      </c>
      <c r="AU160" s="144" t="s">
        <v>78</v>
      </c>
      <c r="AV160" s="12" t="s">
        <v>78</v>
      </c>
      <c r="AW160" s="12" t="s">
        <v>4</v>
      </c>
      <c r="AX160" s="12" t="s">
        <v>76</v>
      </c>
      <c r="AY160" s="144" t="s">
        <v>159</v>
      </c>
    </row>
    <row r="161" spans="2:65" s="11" customFormat="1" ht="22.9" customHeight="1">
      <c r="B161" s="116"/>
      <c r="D161" s="117" t="s">
        <v>67</v>
      </c>
      <c r="E161" s="125" t="s">
        <v>78</v>
      </c>
      <c r="F161" s="125" t="s">
        <v>1135</v>
      </c>
      <c r="J161" s="126">
        <f>BK161</f>
        <v>0</v>
      </c>
      <c r="L161" s="116"/>
      <c r="M161" s="120"/>
      <c r="P161" s="121">
        <f>SUM(P162:P172)</f>
        <v>1.4048</v>
      </c>
      <c r="R161" s="121">
        <f>SUM(R162:R172)</f>
        <v>0.92885600000000001</v>
      </c>
      <c r="T161" s="122">
        <f>SUM(T162:T172)</f>
        <v>0</v>
      </c>
      <c r="AR161" s="117" t="s">
        <v>76</v>
      </c>
      <c r="AT161" s="123" t="s">
        <v>67</v>
      </c>
      <c r="AU161" s="123" t="s">
        <v>76</v>
      </c>
      <c r="AY161" s="117" t="s">
        <v>159</v>
      </c>
      <c r="BK161" s="124">
        <f>SUM(BK162:BK172)</f>
        <v>0</v>
      </c>
    </row>
    <row r="162" spans="2:65" s="1" customFormat="1" ht="16.5" customHeight="1">
      <c r="B162" s="29"/>
      <c r="C162" s="127" t="s">
        <v>244</v>
      </c>
      <c r="D162" s="127" t="s">
        <v>162</v>
      </c>
      <c r="E162" s="128" t="s">
        <v>1845</v>
      </c>
      <c r="F162" s="129" t="s">
        <v>1846</v>
      </c>
      <c r="G162" s="130" t="s">
        <v>379</v>
      </c>
      <c r="H162" s="131">
        <v>0.4</v>
      </c>
      <c r="I162" s="132"/>
      <c r="J162" s="132">
        <f>ROUND(I162*H162,2)</f>
        <v>0</v>
      </c>
      <c r="K162" s="129" t="s">
        <v>166</v>
      </c>
      <c r="L162" s="29"/>
      <c r="M162" s="133" t="s">
        <v>17</v>
      </c>
      <c r="N162" s="134" t="s">
        <v>39</v>
      </c>
      <c r="O162" s="135">
        <v>0.58399999999999996</v>
      </c>
      <c r="P162" s="135">
        <f>O162*H162</f>
        <v>0.2336</v>
      </c>
      <c r="Q162" s="135">
        <v>2.3010199999999998</v>
      </c>
      <c r="R162" s="135">
        <f>Q162*H162</f>
        <v>0.920408</v>
      </c>
      <c r="S162" s="135">
        <v>0</v>
      </c>
      <c r="T162" s="136">
        <f>S162*H162</f>
        <v>0</v>
      </c>
      <c r="AR162" s="137" t="s">
        <v>180</v>
      </c>
      <c r="AT162" s="137" t="s">
        <v>162</v>
      </c>
      <c r="AU162" s="137" t="s">
        <v>78</v>
      </c>
      <c r="AY162" s="17" t="s">
        <v>159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7" t="s">
        <v>76</v>
      </c>
      <c r="BK162" s="138">
        <f>ROUND(I162*H162,2)</f>
        <v>0</v>
      </c>
      <c r="BL162" s="17" t="s">
        <v>180</v>
      </c>
      <c r="BM162" s="137" t="s">
        <v>1847</v>
      </c>
    </row>
    <row r="163" spans="2:65" s="1" customFormat="1">
      <c r="B163" s="29"/>
      <c r="D163" s="139" t="s">
        <v>169</v>
      </c>
      <c r="F163" s="140" t="s">
        <v>1848</v>
      </c>
      <c r="L163" s="29"/>
      <c r="M163" s="141"/>
      <c r="T163" s="50"/>
      <c r="AT163" s="17" t="s">
        <v>169</v>
      </c>
      <c r="AU163" s="17" t="s">
        <v>78</v>
      </c>
    </row>
    <row r="164" spans="2:65" s="13" customFormat="1">
      <c r="B164" s="149"/>
      <c r="D164" s="143" t="s">
        <v>189</v>
      </c>
      <c r="E164" s="150" t="s">
        <v>17</v>
      </c>
      <c r="F164" s="151" t="s">
        <v>1790</v>
      </c>
      <c r="H164" s="150" t="s">
        <v>17</v>
      </c>
      <c r="L164" s="149"/>
      <c r="M164" s="152"/>
      <c r="T164" s="153"/>
      <c r="AT164" s="150" t="s">
        <v>189</v>
      </c>
      <c r="AU164" s="150" t="s">
        <v>78</v>
      </c>
      <c r="AV164" s="13" t="s">
        <v>76</v>
      </c>
      <c r="AW164" s="13" t="s">
        <v>30</v>
      </c>
      <c r="AX164" s="13" t="s">
        <v>68</v>
      </c>
      <c r="AY164" s="150" t="s">
        <v>159</v>
      </c>
    </row>
    <row r="165" spans="2:65" s="12" customFormat="1">
      <c r="B165" s="142"/>
      <c r="D165" s="143" t="s">
        <v>189</v>
      </c>
      <c r="E165" s="144" t="s">
        <v>17</v>
      </c>
      <c r="F165" s="145" t="s">
        <v>1791</v>
      </c>
      <c r="H165" s="146">
        <v>0.4</v>
      </c>
      <c r="L165" s="142"/>
      <c r="M165" s="147"/>
      <c r="T165" s="148"/>
      <c r="AT165" s="144" t="s">
        <v>189</v>
      </c>
      <c r="AU165" s="144" t="s">
        <v>78</v>
      </c>
      <c r="AV165" s="12" t="s">
        <v>78</v>
      </c>
      <c r="AW165" s="12" t="s">
        <v>30</v>
      </c>
      <c r="AX165" s="12" t="s">
        <v>76</v>
      </c>
      <c r="AY165" s="144" t="s">
        <v>159</v>
      </c>
    </row>
    <row r="166" spans="2:65" s="1" customFormat="1" ht="16.5" customHeight="1">
      <c r="B166" s="29"/>
      <c r="C166" s="127" t="s">
        <v>252</v>
      </c>
      <c r="D166" s="127" t="s">
        <v>162</v>
      </c>
      <c r="E166" s="128" t="s">
        <v>1849</v>
      </c>
      <c r="F166" s="129" t="s">
        <v>1850</v>
      </c>
      <c r="G166" s="130" t="s">
        <v>278</v>
      </c>
      <c r="H166" s="131">
        <v>3.2</v>
      </c>
      <c r="I166" s="132"/>
      <c r="J166" s="132">
        <f>ROUND(I166*H166,2)</f>
        <v>0</v>
      </c>
      <c r="K166" s="129" t="s">
        <v>166</v>
      </c>
      <c r="L166" s="29"/>
      <c r="M166" s="133" t="s">
        <v>17</v>
      </c>
      <c r="N166" s="134" t="s">
        <v>39</v>
      </c>
      <c r="O166" s="135">
        <v>0.27400000000000002</v>
      </c>
      <c r="P166" s="135">
        <f>O166*H166</f>
        <v>0.87680000000000013</v>
      </c>
      <c r="Q166" s="135">
        <v>2.64E-3</v>
      </c>
      <c r="R166" s="135">
        <f>Q166*H166</f>
        <v>8.4480000000000006E-3</v>
      </c>
      <c r="S166" s="135">
        <v>0</v>
      </c>
      <c r="T166" s="136">
        <f>S166*H166</f>
        <v>0</v>
      </c>
      <c r="AR166" s="137" t="s">
        <v>180</v>
      </c>
      <c r="AT166" s="137" t="s">
        <v>162</v>
      </c>
      <c r="AU166" s="137" t="s">
        <v>78</v>
      </c>
      <c r="AY166" s="17" t="s">
        <v>159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7" t="s">
        <v>76</v>
      </c>
      <c r="BK166" s="138">
        <f>ROUND(I166*H166,2)</f>
        <v>0</v>
      </c>
      <c r="BL166" s="17" t="s">
        <v>180</v>
      </c>
      <c r="BM166" s="137" t="s">
        <v>1851</v>
      </c>
    </row>
    <row r="167" spans="2:65" s="1" customFormat="1">
      <c r="B167" s="29"/>
      <c r="D167" s="139" t="s">
        <v>169</v>
      </c>
      <c r="F167" s="140" t="s">
        <v>1852</v>
      </c>
      <c r="L167" s="29"/>
      <c r="M167" s="141"/>
      <c r="T167" s="50"/>
      <c r="AT167" s="17" t="s">
        <v>169</v>
      </c>
      <c r="AU167" s="17" t="s">
        <v>78</v>
      </c>
    </row>
    <row r="168" spans="2:65" s="13" customFormat="1">
      <c r="B168" s="149"/>
      <c r="D168" s="143" t="s">
        <v>189</v>
      </c>
      <c r="E168" s="150" t="s">
        <v>17</v>
      </c>
      <c r="F168" s="151" t="s">
        <v>1790</v>
      </c>
      <c r="H168" s="150" t="s">
        <v>17</v>
      </c>
      <c r="L168" s="149"/>
      <c r="M168" s="152"/>
      <c r="T168" s="153"/>
      <c r="AT168" s="150" t="s">
        <v>189</v>
      </c>
      <c r="AU168" s="150" t="s">
        <v>78</v>
      </c>
      <c r="AV168" s="13" t="s">
        <v>76</v>
      </c>
      <c r="AW168" s="13" t="s">
        <v>30</v>
      </c>
      <c r="AX168" s="13" t="s">
        <v>68</v>
      </c>
      <c r="AY168" s="150" t="s">
        <v>159</v>
      </c>
    </row>
    <row r="169" spans="2:65" s="12" customFormat="1">
      <c r="B169" s="142"/>
      <c r="D169" s="143" t="s">
        <v>189</v>
      </c>
      <c r="E169" s="144" t="s">
        <v>17</v>
      </c>
      <c r="F169" s="145" t="s">
        <v>1853</v>
      </c>
      <c r="H169" s="146">
        <v>3.2</v>
      </c>
      <c r="L169" s="142"/>
      <c r="M169" s="147"/>
      <c r="T169" s="148"/>
      <c r="AT169" s="144" t="s">
        <v>189</v>
      </c>
      <c r="AU169" s="144" t="s">
        <v>78</v>
      </c>
      <c r="AV169" s="12" t="s">
        <v>78</v>
      </c>
      <c r="AW169" s="12" t="s">
        <v>30</v>
      </c>
      <c r="AX169" s="12" t="s">
        <v>76</v>
      </c>
      <c r="AY169" s="144" t="s">
        <v>159</v>
      </c>
    </row>
    <row r="170" spans="2:65" s="1" customFormat="1" ht="16.5" customHeight="1">
      <c r="B170" s="29"/>
      <c r="C170" s="127" t="s">
        <v>259</v>
      </c>
      <c r="D170" s="127" t="s">
        <v>162</v>
      </c>
      <c r="E170" s="128" t="s">
        <v>1854</v>
      </c>
      <c r="F170" s="129" t="s">
        <v>1855</v>
      </c>
      <c r="G170" s="130" t="s">
        <v>278</v>
      </c>
      <c r="H170" s="131">
        <v>3.2</v>
      </c>
      <c r="I170" s="132"/>
      <c r="J170" s="132">
        <f>ROUND(I170*H170,2)</f>
        <v>0</v>
      </c>
      <c r="K170" s="129" t="s">
        <v>166</v>
      </c>
      <c r="L170" s="29"/>
      <c r="M170" s="133" t="s">
        <v>17</v>
      </c>
      <c r="N170" s="134" t="s">
        <v>39</v>
      </c>
      <c r="O170" s="135">
        <v>9.1999999999999998E-2</v>
      </c>
      <c r="P170" s="135">
        <f>O170*H170</f>
        <v>0.2944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180</v>
      </c>
      <c r="AT170" s="137" t="s">
        <v>162</v>
      </c>
      <c r="AU170" s="137" t="s">
        <v>78</v>
      </c>
      <c r="AY170" s="17" t="s">
        <v>159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7" t="s">
        <v>76</v>
      </c>
      <c r="BK170" s="138">
        <f>ROUND(I170*H170,2)</f>
        <v>0</v>
      </c>
      <c r="BL170" s="17" t="s">
        <v>180</v>
      </c>
      <c r="BM170" s="137" t="s">
        <v>1856</v>
      </c>
    </row>
    <row r="171" spans="2:65" s="1" customFormat="1">
      <c r="B171" s="29"/>
      <c r="D171" s="139" t="s">
        <v>169</v>
      </c>
      <c r="F171" s="140" t="s">
        <v>1857</v>
      </c>
      <c r="L171" s="29"/>
      <c r="M171" s="141"/>
      <c r="T171" s="50"/>
      <c r="AT171" s="17" t="s">
        <v>169</v>
      </c>
      <c r="AU171" s="17" t="s">
        <v>78</v>
      </c>
    </row>
    <row r="172" spans="2:65" s="12" customFormat="1">
      <c r="B172" s="142"/>
      <c r="D172" s="143" t="s">
        <v>189</v>
      </c>
      <c r="E172" s="144" t="s">
        <v>17</v>
      </c>
      <c r="F172" s="145" t="s">
        <v>1853</v>
      </c>
      <c r="H172" s="146">
        <v>3.2</v>
      </c>
      <c r="L172" s="142"/>
      <c r="M172" s="147"/>
      <c r="T172" s="148"/>
      <c r="AT172" s="144" t="s">
        <v>189</v>
      </c>
      <c r="AU172" s="144" t="s">
        <v>78</v>
      </c>
      <c r="AV172" s="12" t="s">
        <v>78</v>
      </c>
      <c r="AW172" s="12" t="s">
        <v>30</v>
      </c>
      <c r="AX172" s="12" t="s">
        <v>76</v>
      </c>
      <c r="AY172" s="144" t="s">
        <v>159</v>
      </c>
    </row>
    <row r="173" spans="2:65" s="11" customFormat="1" ht="22.9" customHeight="1">
      <c r="B173" s="116"/>
      <c r="D173" s="117" t="s">
        <v>67</v>
      </c>
      <c r="E173" s="125" t="s">
        <v>180</v>
      </c>
      <c r="F173" s="125" t="s">
        <v>1858</v>
      </c>
      <c r="J173" s="126">
        <f>BK173</f>
        <v>0</v>
      </c>
      <c r="L173" s="116"/>
      <c r="M173" s="120"/>
      <c r="P173" s="121">
        <f>SUM(P174:P180)</f>
        <v>6.0134219999999994</v>
      </c>
      <c r="R173" s="121">
        <f>SUM(R174:R180)</f>
        <v>0</v>
      </c>
      <c r="T173" s="122">
        <f>SUM(T174:T180)</f>
        <v>0</v>
      </c>
      <c r="AR173" s="117" t="s">
        <v>76</v>
      </c>
      <c r="AT173" s="123" t="s">
        <v>67</v>
      </c>
      <c r="AU173" s="123" t="s">
        <v>76</v>
      </c>
      <c r="AY173" s="117" t="s">
        <v>159</v>
      </c>
      <c r="BK173" s="124">
        <f>SUM(BK174:BK180)</f>
        <v>0</v>
      </c>
    </row>
    <row r="174" spans="2:65" s="1" customFormat="1" ht="16.5" customHeight="1">
      <c r="B174" s="29"/>
      <c r="C174" s="127" t="s">
        <v>353</v>
      </c>
      <c r="D174" s="127" t="s">
        <v>162</v>
      </c>
      <c r="E174" s="128" t="s">
        <v>1859</v>
      </c>
      <c r="F174" s="129" t="s">
        <v>1860</v>
      </c>
      <c r="G174" s="130" t="s">
        <v>379</v>
      </c>
      <c r="H174" s="131">
        <v>4.5659999999999998</v>
      </c>
      <c r="I174" s="132"/>
      <c r="J174" s="132">
        <f>ROUND(I174*H174,2)</f>
        <v>0</v>
      </c>
      <c r="K174" s="129" t="s">
        <v>239</v>
      </c>
      <c r="L174" s="29"/>
      <c r="M174" s="133" t="s">
        <v>17</v>
      </c>
      <c r="N174" s="134" t="s">
        <v>39</v>
      </c>
      <c r="O174" s="135">
        <v>1.3169999999999999</v>
      </c>
      <c r="P174" s="135">
        <f>O174*H174</f>
        <v>6.0134219999999994</v>
      </c>
      <c r="Q174" s="135">
        <v>0</v>
      </c>
      <c r="R174" s="135">
        <f>Q174*H174</f>
        <v>0</v>
      </c>
      <c r="S174" s="135">
        <v>0</v>
      </c>
      <c r="T174" s="136">
        <f>S174*H174</f>
        <v>0</v>
      </c>
      <c r="AR174" s="137" t="s">
        <v>180</v>
      </c>
      <c r="AT174" s="137" t="s">
        <v>162</v>
      </c>
      <c r="AU174" s="137" t="s">
        <v>78</v>
      </c>
      <c r="AY174" s="17" t="s">
        <v>159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7" t="s">
        <v>76</v>
      </c>
      <c r="BK174" s="138">
        <f>ROUND(I174*H174,2)</f>
        <v>0</v>
      </c>
      <c r="BL174" s="17" t="s">
        <v>180</v>
      </c>
      <c r="BM174" s="137" t="s">
        <v>1861</v>
      </c>
    </row>
    <row r="175" spans="2:65" s="1" customFormat="1">
      <c r="B175" s="29"/>
      <c r="D175" s="139" t="s">
        <v>169</v>
      </c>
      <c r="F175" s="140" t="s">
        <v>1862</v>
      </c>
      <c r="L175" s="29"/>
      <c r="M175" s="141"/>
      <c r="T175" s="50"/>
      <c r="AT175" s="17" t="s">
        <v>169</v>
      </c>
      <c r="AU175" s="17" t="s">
        <v>78</v>
      </c>
    </row>
    <row r="176" spans="2:65" s="13" customFormat="1">
      <c r="B176" s="149"/>
      <c r="D176" s="143" t="s">
        <v>189</v>
      </c>
      <c r="E176" s="150" t="s">
        <v>17</v>
      </c>
      <c r="F176" s="151" t="s">
        <v>1790</v>
      </c>
      <c r="H176" s="150" t="s">
        <v>17</v>
      </c>
      <c r="L176" s="149"/>
      <c r="M176" s="152"/>
      <c r="T176" s="153"/>
      <c r="AT176" s="150" t="s">
        <v>189</v>
      </c>
      <c r="AU176" s="150" t="s">
        <v>78</v>
      </c>
      <c r="AV176" s="13" t="s">
        <v>76</v>
      </c>
      <c r="AW176" s="13" t="s">
        <v>30</v>
      </c>
      <c r="AX176" s="13" t="s">
        <v>68</v>
      </c>
      <c r="AY176" s="150" t="s">
        <v>159</v>
      </c>
    </row>
    <row r="177" spans="2:65" s="12" customFormat="1">
      <c r="B177" s="142"/>
      <c r="D177" s="143" t="s">
        <v>189</v>
      </c>
      <c r="E177" s="144" t="s">
        <v>17</v>
      </c>
      <c r="F177" s="145" t="s">
        <v>1863</v>
      </c>
      <c r="H177" s="146">
        <v>2.3460000000000001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30</v>
      </c>
      <c r="AX177" s="12" t="s">
        <v>68</v>
      </c>
      <c r="AY177" s="144" t="s">
        <v>159</v>
      </c>
    </row>
    <row r="178" spans="2:65" s="12" customFormat="1">
      <c r="B178" s="142"/>
      <c r="D178" s="143" t="s">
        <v>189</v>
      </c>
      <c r="E178" s="144" t="s">
        <v>17</v>
      </c>
      <c r="F178" s="145" t="s">
        <v>1864</v>
      </c>
      <c r="H178" s="146">
        <v>1.32</v>
      </c>
      <c r="L178" s="142"/>
      <c r="M178" s="147"/>
      <c r="T178" s="148"/>
      <c r="AT178" s="144" t="s">
        <v>189</v>
      </c>
      <c r="AU178" s="144" t="s">
        <v>78</v>
      </c>
      <c r="AV178" s="12" t="s">
        <v>78</v>
      </c>
      <c r="AW178" s="12" t="s">
        <v>30</v>
      </c>
      <c r="AX178" s="12" t="s">
        <v>68</v>
      </c>
      <c r="AY178" s="144" t="s">
        <v>159</v>
      </c>
    </row>
    <row r="179" spans="2:65" s="12" customFormat="1">
      <c r="B179" s="142"/>
      <c r="D179" s="143" t="s">
        <v>189</v>
      </c>
      <c r="E179" s="144" t="s">
        <v>17</v>
      </c>
      <c r="F179" s="145" t="s">
        <v>1865</v>
      </c>
      <c r="H179" s="146">
        <v>0.9</v>
      </c>
      <c r="L179" s="142"/>
      <c r="M179" s="147"/>
      <c r="T179" s="148"/>
      <c r="AT179" s="144" t="s">
        <v>189</v>
      </c>
      <c r="AU179" s="144" t="s">
        <v>78</v>
      </c>
      <c r="AV179" s="12" t="s">
        <v>78</v>
      </c>
      <c r="AW179" s="12" t="s">
        <v>30</v>
      </c>
      <c r="AX179" s="12" t="s">
        <v>68</v>
      </c>
      <c r="AY179" s="144" t="s">
        <v>159</v>
      </c>
    </row>
    <row r="180" spans="2:65" s="14" customFormat="1">
      <c r="B180" s="157"/>
      <c r="D180" s="143" t="s">
        <v>189</v>
      </c>
      <c r="E180" s="158" t="s">
        <v>17</v>
      </c>
      <c r="F180" s="159" t="s">
        <v>284</v>
      </c>
      <c r="H180" s="160">
        <v>4.5659999999999998</v>
      </c>
      <c r="L180" s="157"/>
      <c r="M180" s="161"/>
      <c r="T180" s="162"/>
      <c r="AT180" s="158" t="s">
        <v>189</v>
      </c>
      <c r="AU180" s="158" t="s">
        <v>78</v>
      </c>
      <c r="AV180" s="14" t="s">
        <v>180</v>
      </c>
      <c r="AW180" s="14" t="s">
        <v>30</v>
      </c>
      <c r="AX180" s="14" t="s">
        <v>76</v>
      </c>
      <c r="AY180" s="158" t="s">
        <v>159</v>
      </c>
    </row>
    <row r="181" spans="2:65" s="11" customFormat="1" ht="22.9" customHeight="1">
      <c r="B181" s="116"/>
      <c r="D181" s="117" t="s">
        <v>67</v>
      </c>
      <c r="E181" s="125" t="s">
        <v>158</v>
      </c>
      <c r="F181" s="125" t="s">
        <v>1695</v>
      </c>
      <c r="J181" s="126">
        <f>BK181</f>
        <v>0</v>
      </c>
      <c r="L181" s="116"/>
      <c r="M181" s="120"/>
      <c r="P181" s="121">
        <f>SUM(P182:P185)</f>
        <v>37.024000000000001</v>
      </c>
      <c r="R181" s="121">
        <f>SUM(R182:R185)</f>
        <v>1.04</v>
      </c>
      <c r="T181" s="122">
        <f>SUM(T182:T185)</f>
        <v>0</v>
      </c>
      <c r="AR181" s="117" t="s">
        <v>76</v>
      </c>
      <c r="AT181" s="123" t="s">
        <v>67</v>
      </c>
      <c r="AU181" s="123" t="s">
        <v>76</v>
      </c>
      <c r="AY181" s="117" t="s">
        <v>159</v>
      </c>
      <c r="BK181" s="124">
        <f>SUM(BK182:BK185)</f>
        <v>0</v>
      </c>
    </row>
    <row r="182" spans="2:65" s="1" customFormat="1" ht="24.2" customHeight="1">
      <c r="B182" s="29"/>
      <c r="C182" s="127" t="s">
        <v>358</v>
      </c>
      <c r="D182" s="127" t="s">
        <v>162</v>
      </c>
      <c r="E182" s="128" t="s">
        <v>1866</v>
      </c>
      <c r="F182" s="129" t="s">
        <v>1867</v>
      </c>
      <c r="G182" s="130" t="s">
        <v>278</v>
      </c>
      <c r="H182" s="131">
        <v>8</v>
      </c>
      <c r="I182" s="132"/>
      <c r="J182" s="132">
        <f>ROUND(I182*H182,2)</f>
        <v>0</v>
      </c>
      <c r="K182" s="129" t="s">
        <v>239</v>
      </c>
      <c r="L182" s="29"/>
      <c r="M182" s="133" t="s">
        <v>17</v>
      </c>
      <c r="N182" s="134" t="s">
        <v>39</v>
      </c>
      <c r="O182" s="135">
        <v>4.6280000000000001</v>
      </c>
      <c r="P182" s="135">
        <f>O182*H182</f>
        <v>37.024000000000001</v>
      </c>
      <c r="Q182" s="135">
        <v>0.13</v>
      </c>
      <c r="R182" s="135">
        <f>Q182*H182</f>
        <v>1.04</v>
      </c>
      <c r="S182" s="135">
        <v>0</v>
      </c>
      <c r="T182" s="136">
        <f>S182*H182</f>
        <v>0</v>
      </c>
      <c r="AR182" s="137" t="s">
        <v>180</v>
      </c>
      <c r="AT182" s="137" t="s">
        <v>162</v>
      </c>
      <c r="AU182" s="137" t="s">
        <v>78</v>
      </c>
      <c r="AY182" s="17" t="s">
        <v>159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7" t="s">
        <v>76</v>
      </c>
      <c r="BK182" s="138">
        <f>ROUND(I182*H182,2)</f>
        <v>0</v>
      </c>
      <c r="BL182" s="17" t="s">
        <v>180</v>
      </c>
      <c r="BM182" s="137" t="s">
        <v>1868</v>
      </c>
    </row>
    <row r="183" spans="2:65" s="1" customFormat="1">
      <c r="B183" s="29"/>
      <c r="D183" s="139" t="s">
        <v>169</v>
      </c>
      <c r="F183" s="140" t="s">
        <v>1869</v>
      </c>
      <c r="L183" s="29"/>
      <c r="M183" s="141"/>
      <c r="T183" s="50"/>
      <c r="AT183" s="17" t="s">
        <v>169</v>
      </c>
      <c r="AU183" s="17" t="s">
        <v>78</v>
      </c>
    </row>
    <row r="184" spans="2:65" s="13" customFormat="1">
      <c r="B184" s="149"/>
      <c r="D184" s="143" t="s">
        <v>189</v>
      </c>
      <c r="E184" s="150" t="s">
        <v>17</v>
      </c>
      <c r="F184" s="151" t="s">
        <v>1790</v>
      </c>
      <c r="H184" s="150" t="s">
        <v>17</v>
      </c>
      <c r="L184" s="149"/>
      <c r="M184" s="152"/>
      <c r="T184" s="153"/>
      <c r="AT184" s="150" t="s">
        <v>189</v>
      </c>
      <c r="AU184" s="150" t="s">
        <v>78</v>
      </c>
      <c r="AV184" s="13" t="s">
        <v>76</v>
      </c>
      <c r="AW184" s="13" t="s">
        <v>30</v>
      </c>
      <c r="AX184" s="13" t="s">
        <v>68</v>
      </c>
      <c r="AY184" s="150" t="s">
        <v>159</v>
      </c>
    </row>
    <row r="185" spans="2:65" s="12" customFormat="1">
      <c r="B185" s="142"/>
      <c r="D185" s="143" t="s">
        <v>189</v>
      </c>
      <c r="E185" s="144" t="s">
        <v>17</v>
      </c>
      <c r="F185" s="145" t="s">
        <v>205</v>
      </c>
      <c r="H185" s="146">
        <v>8</v>
      </c>
      <c r="L185" s="142"/>
      <c r="M185" s="147"/>
      <c r="T185" s="148"/>
      <c r="AT185" s="144" t="s">
        <v>189</v>
      </c>
      <c r="AU185" s="144" t="s">
        <v>78</v>
      </c>
      <c r="AV185" s="12" t="s">
        <v>78</v>
      </c>
      <c r="AW185" s="12" t="s">
        <v>30</v>
      </c>
      <c r="AX185" s="12" t="s">
        <v>76</v>
      </c>
      <c r="AY185" s="144" t="s">
        <v>159</v>
      </c>
    </row>
    <row r="186" spans="2:65" s="11" customFormat="1" ht="22.9" customHeight="1">
      <c r="B186" s="116"/>
      <c r="D186" s="117" t="s">
        <v>67</v>
      </c>
      <c r="E186" s="125" t="s">
        <v>205</v>
      </c>
      <c r="F186" s="125" t="s">
        <v>1870</v>
      </c>
      <c r="J186" s="126">
        <f>BK186</f>
        <v>0</v>
      </c>
      <c r="L186" s="116"/>
      <c r="M186" s="120"/>
      <c r="P186" s="121">
        <f>SUM(P187:P251)</f>
        <v>24.999520000000004</v>
      </c>
      <c r="R186" s="121">
        <f>SUM(R187:R251)</f>
        <v>1.7432507799999999</v>
      </c>
      <c r="T186" s="122">
        <f>SUM(T187:T251)</f>
        <v>0</v>
      </c>
      <c r="AR186" s="117" t="s">
        <v>76</v>
      </c>
      <c r="AT186" s="123" t="s">
        <v>67</v>
      </c>
      <c r="AU186" s="123" t="s">
        <v>76</v>
      </c>
      <c r="AY186" s="117" t="s">
        <v>159</v>
      </c>
      <c r="BK186" s="124">
        <f>SUM(BK187:BK251)</f>
        <v>0</v>
      </c>
    </row>
    <row r="187" spans="2:65" s="1" customFormat="1" ht="24.2" customHeight="1">
      <c r="B187" s="29"/>
      <c r="C187" s="127" t="s">
        <v>364</v>
      </c>
      <c r="D187" s="127" t="s">
        <v>162</v>
      </c>
      <c r="E187" s="128" t="s">
        <v>1871</v>
      </c>
      <c r="F187" s="129" t="s">
        <v>1872</v>
      </c>
      <c r="G187" s="130" t="s">
        <v>457</v>
      </c>
      <c r="H187" s="131">
        <v>20.92</v>
      </c>
      <c r="I187" s="132"/>
      <c r="J187" s="132">
        <f>ROUND(I187*H187,2)</f>
        <v>0</v>
      </c>
      <c r="K187" s="129" t="s">
        <v>239</v>
      </c>
      <c r="L187" s="29"/>
      <c r="M187" s="133" t="s">
        <v>17</v>
      </c>
      <c r="N187" s="134" t="s">
        <v>39</v>
      </c>
      <c r="O187" s="135">
        <v>0.17100000000000001</v>
      </c>
      <c r="P187" s="135">
        <f>O187*H187</f>
        <v>3.5773200000000007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180</v>
      </c>
      <c r="AT187" s="137" t="s">
        <v>162</v>
      </c>
      <c r="AU187" s="137" t="s">
        <v>78</v>
      </c>
      <c r="AY187" s="17" t="s">
        <v>159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7" t="s">
        <v>76</v>
      </c>
      <c r="BK187" s="138">
        <f>ROUND(I187*H187,2)</f>
        <v>0</v>
      </c>
      <c r="BL187" s="17" t="s">
        <v>180</v>
      </c>
      <c r="BM187" s="137" t="s">
        <v>1873</v>
      </c>
    </row>
    <row r="188" spans="2:65" s="1" customFormat="1">
      <c r="B188" s="29"/>
      <c r="D188" s="139" t="s">
        <v>169</v>
      </c>
      <c r="F188" s="140" t="s">
        <v>1874</v>
      </c>
      <c r="L188" s="29"/>
      <c r="M188" s="141"/>
      <c r="T188" s="50"/>
      <c r="AT188" s="17" t="s">
        <v>169</v>
      </c>
      <c r="AU188" s="17" t="s">
        <v>78</v>
      </c>
    </row>
    <row r="189" spans="2:65" s="13" customFormat="1">
      <c r="B189" s="149"/>
      <c r="D189" s="143" t="s">
        <v>189</v>
      </c>
      <c r="E189" s="150" t="s">
        <v>17</v>
      </c>
      <c r="F189" s="151" t="s">
        <v>1790</v>
      </c>
      <c r="H189" s="150" t="s">
        <v>17</v>
      </c>
      <c r="L189" s="149"/>
      <c r="M189" s="152"/>
      <c r="T189" s="153"/>
      <c r="AT189" s="150" t="s">
        <v>189</v>
      </c>
      <c r="AU189" s="150" t="s">
        <v>78</v>
      </c>
      <c r="AV189" s="13" t="s">
        <v>76</v>
      </c>
      <c r="AW189" s="13" t="s">
        <v>30</v>
      </c>
      <c r="AX189" s="13" t="s">
        <v>68</v>
      </c>
      <c r="AY189" s="150" t="s">
        <v>159</v>
      </c>
    </row>
    <row r="190" spans="2:65" s="12" customFormat="1">
      <c r="B190" s="142"/>
      <c r="D190" s="143" t="s">
        <v>189</v>
      </c>
      <c r="E190" s="144" t="s">
        <v>17</v>
      </c>
      <c r="F190" s="145" t="s">
        <v>1875</v>
      </c>
      <c r="H190" s="146">
        <v>9.7200000000000006</v>
      </c>
      <c r="L190" s="142"/>
      <c r="M190" s="147"/>
      <c r="T190" s="148"/>
      <c r="AT190" s="144" t="s">
        <v>189</v>
      </c>
      <c r="AU190" s="144" t="s">
        <v>78</v>
      </c>
      <c r="AV190" s="12" t="s">
        <v>78</v>
      </c>
      <c r="AW190" s="12" t="s">
        <v>30</v>
      </c>
      <c r="AX190" s="12" t="s">
        <v>68</v>
      </c>
      <c r="AY190" s="144" t="s">
        <v>159</v>
      </c>
    </row>
    <row r="191" spans="2:65" s="12" customFormat="1">
      <c r="B191" s="142"/>
      <c r="D191" s="143" t="s">
        <v>189</v>
      </c>
      <c r="E191" s="144" t="s">
        <v>17</v>
      </c>
      <c r="F191" s="145" t="s">
        <v>1876</v>
      </c>
      <c r="H191" s="146">
        <v>11.2</v>
      </c>
      <c r="L191" s="142"/>
      <c r="M191" s="147"/>
      <c r="T191" s="148"/>
      <c r="AT191" s="144" t="s">
        <v>189</v>
      </c>
      <c r="AU191" s="144" t="s">
        <v>78</v>
      </c>
      <c r="AV191" s="12" t="s">
        <v>78</v>
      </c>
      <c r="AW191" s="12" t="s">
        <v>30</v>
      </c>
      <c r="AX191" s="12" t="s">
        <v>68</v>
      </c>
      <c r="AY191" s="144" t="s">
        <v>159</v>
      </c>
    </row>
    <row r="192" spans="2:65" s="14" customFormat="1">
      <c r="B192" s="157"/>
      <c r="D192" s="143" t="s">
        <v>189</v>
      </c>
      <c r="E192" s="158" t="s">
        <v>17</v>
      </c>
      <c r="F192" s="159" t="s">
        <v>284</v>
      </c>
      <c r="H192" s="160">
        <v>20.92</v>
      </c>
      <c r="L192" s="157"/>
      <c r="M192" s="161"/>
      <c r="T192" s="162"/>
      <c r="AT192" s="158" t="s">
        <v>189</v>
      </c>
      <c r="AU192" s="158" t="s">
        <v>78</v>
      </c>
      <c r="AV192" s="14" t="s">
        <v>180</v>
      </c>
      <c r="AW192" s="14" t="s">
        <v>30</v>
      </c>
      <c r="AX192" s="14" t="s">
        <v>76</v>
      </c>
      <c r="AY192" s="158" t="s">
        <v>159</v>
      </c>
    </row>
    <row r="193" spans="2:65" s="1" customFormat="1" ht="16.5" customHeight="1">
      <c r="B193" s="29"/>
      <c r="C193" s="163" t="s">
        <v>371</v>
      </c>
      <c r="D193" s="163" t="s">
        <v>365</v>
      </c>
      <c r="E193" s="164" t="s">
        <v>1877</v>
      </c>
      <c r="F193" s="165" t="s">
        <v>1878</v>
      </c>
      <c r="G193" s="166" t="s">
        <v>457</v>
      </c>
      <c r="H193" s="167">
        <v>21.234000000000002</v>
      </c>
      <c r="I193" s="168"/>
      <c r="J193" s="168">
        <f>ROUND(I193*H193,2)</f>
        <v>0</v>
      </c>
      <c r="K193" s="165" t="s">
        <v>239</v>
      </c>
      <c r="L193" s="169"/>
      <c r="M193" s="170" t="s">
        <v>17</v>
      </c>
      <c r="N193" s="171" t="s">
        <v>39</v>
      </c>
      <c r="O193" s="135">
        <v>0</v>
      </c>
      <c r="P193" s="135">
        <f>O193*H193</f>
        <v>0</v>
      </c>
      <c r="Q193" s="135">
        <v>2.7E-4</v>
      </c>
      <c r="R193" s="135">
        <f>Q193*H193</f>
        <v>5.7331800000000009E-3</v>
      </c>
      <c r="S193" s="135">
        <v>0</v>
      </c>
      <c r="T193" s="136">
        <f>S193*H193</f>
        <v>0</v>
      </c>
      <c r="AR193" s="137" t="s">
        <v>205</v>
      </c>
      <c r="AT193" s="137" t="s">
        <v>365</v>
      </c>
      <c r="AU193" s="137" t="s">
        <v>78</v>
      </c>
      <c r="AY193" s="17" t="s">
        <v>159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7" t="s">
        <v>76</v>
      </c>
      <c r="BK193" s="138">
        <f>ROUND(I193*H193,2)</f>
        <v>0</v>
      </c>
      <c r="BL193" s="17" t="s">
        <v>180</v>
      </c>
      <c r="BM193" s="137" t="s">
        <v>1879</v>
      </c>
    </row>
    <row r="194" spans="2:65" s="12" customFormat="1">
      <c r="B194" s="142"/>
      <c r="D194" s="143" t="s">
        <v>189</v>
      </c>
      <c r="F194" s="145" t="s">
        <v>1880</v>
      </c>
      <c r="H194" s="146">
        <v>21.234000000000002</v>
      </c>
      <c r="L194" s="142"/>
      <c r="M194" s="147"/>
      <c r="T194" s="148"/>
      <c r="AT194" s="144" t="s">
        <v>189</v>
      </c>
      <c r="AU194" s="144" t="s">
        <v>78</v>
      </c>
      <c r="AV194" s="12" t="s">
        <v>78</v>
      </c>
      <c r="AW194" s="12" t="s">
        <v>4</v>
      </c>
      <c r="AX194" s="12" t="s">
        <v>76</v>
      </c>
      <c r="AY194" s="144" t="s">
        <v>159</v>
      </c>
    </row>
    <row r="195" spans="2:65" s="1" customFormat="1" ht="21.75" customHeight="1">
      <c r="B195" s="29"/>
      <c r="C195" s="127" t="s">
        <v>7</v>
      </c>
      <c r="D195" s="127" t="s">
        <v>162</v>
      </c>
      <c r="E195" s="128" t="s">
        <v>1881</v>
      </c>
      <c r="F195" s="129" t="s">
        <v>1882</v>
      </c>
      <c r="G195" s="130" t="s">
        <v>287</v>
      </c>
      <c r="H195" s="131">
        <v>6</v>
      </c>
      <c r="I195" s="132"/>
      <c r="J195" s="132">
        <f>ROUND(I195*H195,2)</f>
        <v>0</v>
      </c>
      <c r="K195" s="129" t="s">
        <v>239</v>
      </c>
      <c r="L195" s="29"/>
      <c r="M195" s="133" t="s">
        <v>17</v>
      </c>
      <c r="N195" s="134" t="s">
        <v>39</v>
      </c>
      <c r="O195" s="135">
        <v>0.3</v>
      </c>
      <c r="P195" s="135">
        <f>O195*H195</f>
        <v>1.7999999999999998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180</v>
      </c>
      <c r="AT195" s="137" t="s">
        <v>162</v>
      </c>
      <c r="AU195" s="137" t="s">
        <v>78</v>
      </c>
      <c r="AY195" s="17" t="s">
        <v>159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7" t="s">
        <v>76</v>
      </c>
      <c r="BK195" s="138">
        <f>ROUND(I195*H195,2)</f>
        <v>0</v>
      </c>
      <c r="BL195" s="17" t="s">
        <v>180</v>
      </c>
      <c r="BM195" s="137" t="s">
        <v>1883</v>
      </c>
    </row>
    <row r="196" spans="2:65" s="1" customFormat="1">
      <c r="B196" s="29"/>
      <c r="D196" s="139" t="s">
        <v>169</v>
      </c>
      <c r="F196" s="140" t="s">
        <v>1884</v>
      </c>
      <c r="L196" s="29"/>
      <c r="M196" s="141"/>
      <c r="T196" s="50"/>
      <c r="AT196" s="17" t="s">
        <v>169</v>
      </c>
      <c r="AU196" s="17" t="s">
        <v>78</v>
      </c>
    </row>
    <row r="197" spans="2:65" s="13" customFormat="1">
      <c r="B197" s="149"/>
      <c r="D197" s="143" t="s">
        <v>189</v>
      </c>
      <c r="E197" s="150" t="s">
        <v>17</v>
      </c>
      <c r="F197" s="151" t="s">
        <v>1790</v>
      </c>
      <c r="H197" s="150" t="s">
        <v>17</v>
      </c>
      <c r="L197" s="149"/>
      <c r="M197" s="152"/>
      <c r="T197" s="153"/>
      <c r="AT197" s="150" t="s">
        <v>189</v>
      </c>
      <c r="AU197" s="150" t="s">
        <v>78</v>
      </c>
      <c r="AV197" s="13" t="s">
        <v>76</v>
      </c>
      <c r="AW197" s="13" t="s">
        <v>30</v>
      </c>
      <c r="AX197" s="13" t="s">
        <v>68</v>
      </c>
      <c r="AY197" s="150" t="s">
        <v>159</v>
      </c>
    </row>
    <row r="198" spans="2:65" s="12" customFormat="1">
      <c r="B198" s="142"/>
      <c r="D198" s="143" t="s">
        <v>189</v>
      </c>
      <c r="E198" s="144" t="s">
        <v>17</v>
      </c>
      <c r="F198" s="145" t="s">
        <v>1885</v>
      </c>
      <c r="H198" s="146">
        <v>6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76</v>
      </c>
      <c r="AY198" s="144" t="s">
        <v>159</v>
      </c>
    </row>
    <row r="199" spans="2:65" s="1" customFormat="1" ht="16.5" customHeight="1">
      <c r="B199" s="29"/>
      <c r="C199" s="163" t="s">
        <v>382</v>
      </c>
      <c r="D199" s="163" t="s">
        <v>365</v>
      </c>
      <c r="E199" s="164" t="s">
        <v>1886</v>
      </c>
      <c r="F199" s="165" t="s">
        <v>1887</v>
      </c>
      <c r="G199" s="166" t="s">
        <v>287</v>
      </c>
      <c r="H199" s="167">
        <v>6</v>
      </c>
      <c r="I199" s="168"/>
      <c r="J199" s="168">
        <f>ROUND(I199*H199,2)</f>
        <v>0</v>
      </c>
      <c r="K199" s="165" t="s">
        <v>239</v>
      </c>
      <c r="L199" s="169"/>
      <c r="M199" s="170" t="s">
        <v>17</v>
      </c>
      <c r="N199" s="171" t="s">
        <v>39</v>
      </c>
      <c r="O199" s="135">
        <v>0</v>
      </c>
      <c r="P199" s="135">
        <f>O199*H199</f>
        <v>0</v>
      </c>
      <c r="Q199" s="135">
        <v>8.0000000000000007E-5</v>
      </c>
      <c r="R199" s="135">
        <f>Q199*H199</f>
        <v>4.8000000000000007E-4</v>
      </c>
      <c r="S199" s="135">
        <v>0</v>
      </c>
      <c r="T199" s="136">
        <f>S199*H199</f>
        <v>0</v>
      </c>
      <c r="AR199" s="137" t="s">
        <v>205</v>
      </c>
      <c r="AT199" s="137" t="s">
        <v>365</v>
      </c>
      <c r="AU199" s="137" t="s">
        <v>78</v>
      </c>
      <c r="AY199" s="17" t="s">
        <v>159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7" t="s">
        <v>76</v>
      </c>
      <c r="BK199" s="138">
        <f>ROUND(I199*H199,2)</f>
        <v>0</v>
      </c>
      <c r="BL199" s="17" t="s">
        <v>180</v>
      </c>
      <c r="BM199" s="137" t="s">
        <v>1888</v>
      </c>
    </row>
    <row r="200" spans="2:65" s="1" customFormat="1" ht="21.75" customHeight="1">
      <c r="B200" s="29"/>
      <c r="C200" s="127" t="s">
        <v>387</v>
      </c>
      <c r="D200" s="127" t="s">
        <v>162</v>
      </c>
      <c r="E200" s="128" t="s">
        <v>1889</v>
      </c>
      <c r="F200" s="129" t="s">
        <v>1890</v>
      </c>
      <c r="G200" s="130" t="s">
        <v>287</v>
      </c>
      <c r="H200" s="131">
        <v>2</v>
      </c>
      <c r="I200" s="132"/>
      <c r="J200" s="132">
        <f>ROUND(I200*H200,2)</f>
        <v>0</v>
      </c>
      <c r="K200" s="129" t="s">
        <v>239</v>
      </c>
      <c r="L200" s="29"/>
      <c r="M200" s="133" t="s">
        <v>17</v>
      </c>
      <c r="N200" s="134" t="s">
        <v>39</v>
      </c>
      <c r="O200" s="135">
        <v>0.4</v>
      </c>
      <c r="P200" s="135">
        <f>O200*H200</f>
        <v>0.8</v>
      </c>
      <c r="Q200" s="135">
        <v>2.4000000000000001E-4</v>
      </c>
      <c r="R200" s="135">
        <f>Q200*H200</f>
        <v>4.8000000000000001E-4</v>
      </c>
      <c r="S200" s="135">
        <v>0</v>
      </c>
      <c r="T200" s="136">
        <f>S200*H200</f>
        <v>0</v>
      </c>
      <c r="AR200" s="137" t="s">
        <v>180</v>
      </c>
      <c r="AT200" s="137" t="s">
        <v>162</v>
      </c>
      <c r="AU200" s="137" t="s">
        <v>78</v>
      </c>
      <c r="AY200" s="17" t="s">
        <v>159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7" t="s">
        <v>76</v>
      </c>
      <c r="BK200" s="138">
        <f>ROUND(I200*H200,2)</f>
        <v>0</v>
      </c>
      <c r="BL200" s="17" t="s">
        <v>180</v>
      </c>
      <c r="BM200" s="137" t="s">
        <v>1891</v>
      </c>
    </row>
    <row r="201" spans="2:65" s="1" customFormat="1">
      <c r="B201" s="29"/>
      <c r="D201" s="139" t="s">
        <v>169</v>
      </c>
      <c r="F201" s="140" t="s">
        <v>1892</v>
      </c>
      <c r="L201" s="29"/>
      <c r="M201" s="141"/>
      <c r="T201" s="50"/>
      <c r="AT201" s="17" t="s">
        <v>169</v>
      </c>
      <c r="AU201" s="17" t="s">
        <v>78</v>
      </c>
    </row>
    <row r="202" spans="2:65" s="13" customFormat="1">
      <c r="B202" s="149"/>
      <c r="D202" s="143" t="s">
        <v>189</v>
      </c>
      <c r="E202" s="150" t="s">
        <v>17</v>
      </c>
      <c r="F202" s="151" t="s">
        <v>1790</v>
      </c>
      <c r="H202" s="150" t="s">
        <v>17</v>
      </c>
      <c r="L202" s="149"/>
      <c r="M202" s="152"/>
      <c r="T202" s="153"/>
      <c r="AT202" s="150" t="s">
        <v>189</v>
      </c>
      <c r="AU202" s="150" t="s">
        <v>78</v>
      </c>
      <c r="AV202" s="13" t="s">
        <v>76</v>
      </c>
      <c r="AW202" s="13" t="s">
        <v>30</v>
      </c>
      <c r="AX202" s="13" t="s">
        <v>68</v>
      </c>
      <c r="AY202" s="150" t="s">
        <v>159</v>
      </c>
    </row>
    <row r="203" spans="2:65" s="12" customFormat="1">
      <c r="B203" s="142"/>
      <c r="D203" s="143" t="s">
        <v>189</v>
      </c>
      <c r="E203" s="144" t="s">
        <v>17</v>
      </c>
      <c r="F203" s="145" t="s">
        <v>1893</v>
      </c>
      <c r="H203" s="146">
        <v>2</v>
      </c>
      <c r="L203" s="142"/>
      <c r="M203" s="147"/>
      <c r="T203" s="148"/>
      <c r="AT203" s="144" t="s">
        <v>189</v>
      </c>
      <c r="AU203" s="144" t="s">
        <v>78</v>
      </c>
      <c r="AV203" s="12" t="s">
        <v>78</v>
      </c>
      <c r="AW203" s="12" t="s">
        <v>30</v>
      </c>
      <c r="AX203" s="12" t="s">
        <v>76</v>
      </c>
      <c r="AY203" s="144" t="s">
        <v>159</v>
      </c>
    </row>
    <row r="204" spans="2:65" s="1" customFormat="1" ht="16.5" customHeight="1">
      <c r="B204" s="29"/>
      <c r="C204" s="163" t="s">
        <v>392</v>
      </c>
      <c r="D204" s="163" t="s">
        <v>365</v>
      </c>
      <c r="E204" s="164" t="s">
        <v>1894</v>
      </c>
      <c r="F204" s="165" t="s">
        <v>1895</v>
      </c>
      <c r="G204" s="166" t="s">
        <v>287</v>
      </c>
      <c r="H204" s="167">
        <v>2</v>
      </c>
      <c r="I204" s="168"/>
      <c r="J204" s="168">
        <f>ROUND(I204*H204,2)</f>
        <v>0</v>
      </c>
      <c r="K204" s="165" t="s">
        <v>17</v>
      </c>
      <c r="L204" s="169"/>
      <c r="M204" s="170" t="s">
        <v>17</v>
      </c>
      <c r="N204" s="171" t="s">
        <v>39</v>
      </c>
      <c r="O204" s="135">
        <v>0</v>
      </c>
      <c r="P204" s="135">
        <f>O204*H204</f>
        <v>0</v>
      </c>
      <c r="Q204" s="135">
        <v>3.64E-3</v>
      </c>
      <c r="R204" s="135">
        <f>Q204*H204</f>
        <v>7.28E-3</v>
      </c>
      <c r="S204" s="135">
        <v>0</v>
      </c>
      <c r="T204" s="136">
        <f>S204*H204</f>
        <v>0</v>
      </c>
      <c r="AR204" s="137" t="s">
        <v>205</v>
      </c>
      <c r="AT204" s="137" t="s">
        <v>365</v>
      </c>
      <c r="AU204" s="137" t="s">
        <v>78</v>
      </c>
      <c r="AY204" s="17" t="s">
        <v>159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7" t="s">
        <v>76</v>
      </c>
      <c r="BK204" s="138">
        <f>ROUND(I204*H204,2)</f>
        <v>0</v>
      </c>
      <c r="BL204" s="17" t="s">
        <v>180</v>
      </c>
      <c r="BM204" s="137" t="s">
        <v>1896</v>
      </c>
    </row>
    <row r="205" spans="2:65" s="1" customFormat="1" ht="16.5" customHeight="1">
      <c r="B205" s="29"/>
      <c r="C205" s="163" t="s">
        <v>398</v>
      </c>
      <c r="D205" s="163" t="s">
        <v>365</v>
      </c>
      <c r="E205" s="164" t="s">
        <v>1897</v>
      </c>
      <c r="F205" s="165" t="s">
        <v>1898</v>
      </c>
      <c r="G205" s="166" t="s">
        <v>287</v>
      </c>
      <c r="H205" s="167">
        <v>2</v>
      </c>
      <c r="I205" s="168"/>
      <c r="J205" s="168">
        <f>ROUND(I205*H205,2)</f>
        <v>0</v>
      </c>
      <c r="K205" s="165" t="s">
        <v>17</v>
      </c>
      <c r="L205" s="169"/>
      <c r="M205" s="170" t="s">
        <v>17</v>
      </c>
      <c r="N205" s="171" t="s">
        <v>39</v>
      </c>
      <c r="O205" s="135">
        <v>0</v>
      </c>
      <c r="P205" s="135">
        <f>O205*H205</f>
        <v>0</v>
      </c>
      <c r="Q205" s="135">
        <v>3.5000000000000001E-3</v>
      </c>
      <c r="R205" s="135">
        <f>Q205*H205</f>
        <v>7.0000000000000001E-3</v>
      </c>
      <c r="S205" s="135">
        <v>0</v>
      </c>
      <c r="T205" s="136">
        <f>S205*H205</f>
        <v>0</v>
      </c>
      <c r="AR205" s="137" t="s">
        <v>205</v>
      </c>
      <c r="AT205" s="137" t="s">
        <v>365</v>
      </c>
      <c r="AU205" s="137" t="s">
        <v>78</v>
      </c>
      <c r="AY205" s="17" t="s">
        <v>159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7" t="s">
        <v>76</v>
      </c>
      <c r="BK205" s="138">
        <f>ROUND(I205*H205,2)</f>
        <v>0</v>
      </c>
      <c r="BL205" s="17" t="s">
        <v>180</v>
      </c>
      <c r="BM205" s="137" t="s">
        <v>1899</v>
      </c>
    </row>
    <row r="206" spans="2:65" s="1" customFormat="1" ht="24.2" customHeight="1">
      <c r="B206" s="29"/>
      <c r="C206" s="127" t="s">
        <v>404</v>
      </c>
      <c r="D206" s="127" t="s">
        <v>162</v>
      </c>
      <c r="E206" s="128" t="s">
        <v>1900</v>
      </c>
      <c r="F206" s="129" t="s">
        <v>1901</v>
      </c>
      <c r="G206" s="130" t="s">
        <v>287</v>
      </c>
      <c r="H206" s="131">
        <v>2</v>
      </c>
      <c r="I206" s="132"/>
      <c r="J206" s="132">
        <f>ROUND(I206*H206,2)</f>
        <v>0</v>
      </c>
      <c r="K206" s="129" t="s">
        <v>239</v>
      </c>
      <c r="L206" s="29"/>
      <c r="M206" s="133" t="s">
        <v>17</v>
      </c>
      <c r="N206" s="134" t="s">
        <v>39</v>
      </c>
      <c r="O206" s="135">
        <v>3.51</v>
      </c>
      <c r="P206" s="135">
        <f>O206*H206</f>
        <v>7.02</v>
      </c>
      <c r="Q206" s="135">
        <v>0</v>
      </c>
      <c r="R206" s="135">
        <f>Q206*H206</f>
        <v>0</v>
      </c>
      <c r="S206" s="135">
        <v>0</v>
      </c>
      <c r="T206" s="136">
        <f>S206*H206</f>
        <v>0</v>
      </c>
      <c r="AR206" s="137" t="s">
        <v>180</v>
      </c>
      <c r="AT206" s="137" t="s">
        <v>162</v>
      </c>
      <c r="AU206" s="137" t="s">
        <v>78</v>
      </c>
      <c r="AY206" s="17" t="s">
        <v>159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7" t="s">
        <v>76</v>
      </c>
      <c r="BK206" s="138">
        <f>ROUND(I206*H206,2)</f>
        <v>0</v>
      </c>
      <c r="BL206" s="17" t="s">
        <v>180</v>
      </c>
      <c r="BM206" s="137" t="s">
        <v>1902</v>
      </c>
    </row>
    <row r="207" spans="2:65" s="1" customFormat="1">
      <c r="B207" s="29"/>
      <c r="D207" s="139" t="s">
        <v>169</v>
      </c>
      <c r="F207" s="140" t="s">
        <v>1903</v>
      </c>
      <c r="L207" s="29"/>
      <c r="M207" s="141"/>
      <c r="T207" s="50"/>
      <c r="AT207" s="17" t="s">
        <v>169</v>
      </c>
      <c r="AU207" s="17" t="s">
        <v>78</v>
      </c>
    </row>
    <row r="208" spans="2:65" s="13" customFormat="1">
      <c r="B208" s="149"/>
      <c r="D208" s="143" t="s">
        <v>189</v>
      </c>
      <c r="E208" s="150" t="s">
        <v>17</v>
      </c>
      <c r="F208" s="151" t="s">
        <v>1790</v>
      </c>
      <c r="H208" s="150" t="s">
        <v>17</v>
      </c>
      <c r="L208" s="149"/>
      <c r="M208" s="152"/>
      <c r="T208" s="153"/>
      <c r="AT208" s="150" t="s">
        <v>189</v>
      </c>
      <c r="AU208" s="150" t="s">
        <v>78</v>
      </c>
      <c r="AV208" s="13" t="s">
        <v>76</v>
      </c>
      <c r="AW208" s="13" t="s">
        <v>30</v>
      </c>
      <c r="AX208" s="13" t="s">
        <v>68</v>
      </c>
      <c r="AY208" s="150" t="s">
        <v>159</v>
      </c>
    </row>
    <row r="209" spans="2:65" s="12" customFormat="1">
      <c r="B209" s="142"/>
      <c r="D209" s="143" t="s">
        <v>189</v>
      </c>
      <c r="E209" s="144" t="s">
        <v>17</v>
      </c>
      <c r="F209" s="145" t="s">
        <v>1893</v>
      </c>
      <c r="H209" s="146">
        <v>2</v>
      </c>
      <c r="L209" s="142"/>
      <c r="M209" s="147"/>
      <c r="T209" s="148"/>
      <c r="AT209" s="144" t="s">
        <v>189</v>
      </c>
      <c r="AU209" s="144" t="s">
        <v>78</v>
      </c>
      <c r="AV209" s="12" t="s">
        <v>78</v>
      </c>
      <c r="AW209" s="12" t="s">
        <v>30</v>
      </c>
      <c r="AX209" s="12" t="s">
        <v>76</v>
      </c>
      <c r="AY209" s="144" t="s">
        <v>159</v>
      </c>
    </row>
    <row r="210" spans="2:65" s="1" customFormat="1" ht="21.75" customHeight="1">
      <c r="B210" s="29"/>
      <c r="C210" s="163" t="s">
        <v>412</v>
      </c>
      <c r="D210" s="163" t="s">
        <v>365</v>
      </c>
      <c r="E210" s="164" t="s">
        <v>1904</v>
      </c>
      <c r="F210" s="165" t="s">
        <v>1905</v>
      </c>
      <c r="G210" s="166" t="s">
        <v>287</v>
      </c>
      <c r="H210" s="167">
        <v>1</v>
      </c>
      <c r="I210" s="168"/>
      <c r="J210" s="168">
        <f>ROUND(I210*H210,2)</f>
        <v>0</v>
      </c>
      <c r="K210" s="165" t="s">
        <v>239</v>
      </c>
      <c r="L210" s="169"/>
      <c r="M210" s="170" t="s">
        <v>17</v>
      </c>
      <c r="N210" s="171" t="s">
        <v>39</v>
      </c>
      <c r="O210" s="135">
        <v>0</v>
      </c>
      <c r="P210" s="135">
        <f>O210*H210</f>
        <v>0</v>
      </c>
      <c r="Q210" s="135">
        <v>1.9E-3</v>
      </c>
      <c r="R210" s="135">
        <f>Q210*H210</f>
        <v>1.9E-3</v>
      </c>
      <c r="S210" s="135">
        <v>0</v>
      </c>
      <c r="T210" s="136">
        <f>S210*H210</f>
        <v>0</v>
      </c>
      <c r="AR210" s="137" t="s">
        <v>205</v>
      </c>
      <c r="AT210" s="137" t="s">
        <v>365</v>
      </c>
      <c r="AU210" s="137" t="s">
        <v>78</v>
      </c>
      <c r="AY210" s="17" t="s">
        <v>159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7" t="s">
        <v>76</v>
      </c>
      <c r="BK210" s="138">
        <f>ROUND(I210*H210,2)</f>
        <v>0</v>
      </c>
      <c r="BL210" s="17" t="s">
        <v>180</v>
      </c>
      <c r="BM210" s="137" t="s">
        <v>1906</v>
      </c>
    </row>
    <row r="211" spans="2:65" s="1" customFormat="1" ht="16.5" customHeight="1">
      <c r="B211" s="29"/>
      <c r="C211" s="163" t="s">
        <v>419</v>
      </c>
      <c r="D211" s="163" t="s">
        <v>365</v>
      </c>
      <c r="E211" s="164" t="s">
        <v>1907</v>
      </c>
      <c r="F211" s="165" t="s">
        <v>1908</v>
      </c>
      <c r="G211" s="166" t="s">
        <v>287</v>
      </c>
      <c r="H211" s="167">
        <v>1</v>
      </c>
      <c r="I211" s="168"/>
      <c r="J211" s="168">
        <f>ROUND(I211*H211,2)</f>
        <v>0</v>
      </c>
      <c r="K211" s="165" t="s">
        <v>239</v>
      </c>
      <c r="L211" s="169"/>
      <c r="M211" s="170" t="s">
        <v>17</v>
      </c>
      <c r="N211" s="171" t="s">
        <v>39</v>
      </c>
      <c r="O211" s="135">
        <v>0</v>
      </c>
      <c r="P211" s="135">
        <f>O211*H211</f>
        <v>0</v>
      </c>
      <c r="Q211" s="135">
        <v>3.5999999999999999E-3</v>
      </c>
      <c r="R211" s="135">
        <f>Q211*H211</f>
        <v>3.5999999999999999E-3</v>
      </c>
      <c r="S211" s="135">
        <v>0</v>
      </c>
      <c r="T211" s="136">
        <f>S211*H211</f>
        <v>0</v>
      </c>
      <c r="AR211" s="137" t="s">
        <v>205</v>
      </c>
      <c r="AT211" s="137" t="s">
        <v>365</v>
      </c>
      <c r="AU211" s="137" t="s">
        <v>78</v>
      </c>
      <c r="AY211" s="17" t="s">
        <v>159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7" t="s">
        <v>76</v>
      </c>
      <c r="BK211" s="138">
        <f>ROUND(I211*H211,2)</f>
        <v>0</v>
      </c>
      <c r="BL211" s="17" t="s">
        <v>180</v>
      </c>
      <c r="BM211" s="137" t="s">
        <v>1909</v>
      </c>
    </row>
    <row r="212" spans="2:65" s="1" customFormat="1" ht="16.5" customHeight="1">
      <c r="B212" s="29"/>
      <c r="C212" s="127" t="s">
        <v>427</v>
      </c>
      <c r="D212" s="127" t="s">
        <v>162</v>
      </c>
      <c r="E212" s="128" t="s">
        <v>1910</v>
      </c>
      <c r="F212" s="129" t="s">
        <v>1911</v>
      </c>
      <c r="G212" s="130" t="s">
        <v>457</v>
      </c>
      <c r="H212" s="131">
        <v>20.92</v>
      </c>
      <c r="I212" s="132"/>
      <c r="J212" s="132">
        <f>ROUND(I212*H212,2)</f>
        <v>0</v>
      </c>
      <c r="K212" s="129" t="s">
        <v>239</v>
      </c>
      <c r="L212" s="29"/>
      <c r="M212" s="133" t="s">
        <v>17</v>
      </c>
      <c r="N212" s="134" t="s">
        <v>39</v>
      </c>
      <c r="O212" s="135">
        <v>6.2E-2</v>
      </c>
      <c r="P212" s="135">
        <f>O212*H212</f>
        <v>1.2970400000000002</v>
      </c>
      <c r="Q212" s="135">
        <v>0</v>
      </c>
      <c r="R212" s="135">
        <f>Q212*H212</f>
        <v>0</v>
      </c>
      <c r="S212" s="135">
        <v>0</v>
      </c>
      <c r="T212" s="136">
        <f>S212*H212</f>
        <v>0</v>
      </c>
      <c r="AR212" s="137" t="s">
        <v>180</v>
      </c>
      <c r="AT212" s="137" t="s">
        <v>162</v>
      </c>
      <c r="AU212" s="137" t="s">
        <v>78</v>
      </c>
      <c r="AY212" s="17" t="s">
        <v>159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7" t="s">
        <v>76</v>
      </c>
      <c r="BK212" s="138">
        <f>ROUND(I212*H212,2)</f>
        <v>0</v>
      </c>
      <c r="BL212" s="17" t="s">
        <v>180</v>
      </c>
      <c r="BM212" s="137" t="s">
        <v>1912</v>
      </c>
    </row>
    <row r="213" spans="2:65" s="1" customFormat="1">
      <c r="B213" s="29"/>
      <c r="D213" s="139" t="s">
        <v>169</v>
      </c>
      <c r="F213" s="140" t="s">
        <v>1913</v>
      </c>
      <c r="L213" s="29"/>
      <c r="M213" s="141"/>
      <c r="T213" s="50"/>
      <c r="AT213" s="17" t="s">
        <v>169</v>
      </c>
      <c r="AU213" s="17" t="s">
        <v>78</v>
      </c>
    </row>
    <row r="214" spans="2:65" s="13" customFormat="1">
      <c r="B214" s="149"/>
      <c r="D214" s="143" t="s">
        <v>189</v>
      </c>
      <c r="E214" s="150" t="s">
        <v>17</v>
      </c>
      <c r="F214" s="151" t="s">
        <v>1790</v>
      </c>
      <c r="H214" s="150" t="s">
        <v>17</v>
      </c>
      <c r="L214" s="149"/>
      <c r="M214" s="152"/>
      <c r="T214" s="153"/>
      <c r="AT214" s="150" t="s">
        <v>189</v>
      </c>
      <c r="AU214" s="150" t="s">
        <v>78</v>
      </c>
      <c r="AV214" s="13" t="s">
        <v>76</v>
      </c>
      <c r="AW214" s="13" t="s">
        <v>30</v>
      </c>
      <c r="AX214" s="13" t="s">
        <v>68</v>
      </c>
      <c r="AY214" s="150" t="s">
        <v>159</v>
      </c>
    </row>
    <row r="215" spans="2:65" s="12" customFormat="1">
      <c r="B215" s="142"/>
      <c r="D215" s="143" t="s">
        <v>189</v>
      </c>
      <c r="E215" s="144" t="s">
        <v>17</v>
      </c>
      <c r="F215" s="145" t="s">
        <v>1875</v>
      </c>
      <c r="H215" s="146">
        <v>9.7200000000000006</v>
      </c>
      <c r="L215" s="142"/>
      <c r="M215" s="147"/>
      <c r="T215" s="148"/>
      <c r="AT215" s="144" t="s">
        <v>189</v>
      </c>
      <c r="AU215" s="144" t="s">
        <v>78</v>
      </c>
      <c r="AV215" s="12" t="s">
        <v>78</v>
      </c>
      <c r="AW215" s="12" t="s">
        <v>30</v>
      </c>
      <c r="AX215" s="12" t="s">
        <v>68</v>
      </c>
      <c r="AY215" s="144" t="s">
        <v>159</v>
      </c>
    </row>
    <row r="216" spans="2:65" s="12" customFormat="1">
      <c r="B216" s="142"/>
      <c r="D216" s="143" t="s">
        <v>189</v>
      </c>
      <c r="E216" s="144" t="s">
        <v>17</v>
      </c>
      <c r="F216" s="145" t="s">
        <v>1876</v>
      </c>
      <c r="H216" s="146">
        <v>11.2</v>
      </c>
      <c r="L216" s="142"/>
      <c r="M216" s="147"/>
      <c r="T216" s="148"/>
      <c r="AT216" s="144" t="s">
        <v>189</v>
      </c>
      <c r="AU216" s="144" t="s">
        <v>78</v>
      </c>
      <c r="AV216" s="12" t="s">
        <v>78</v>
      </c>
      <c r="AW216" s="12" t="s">
        <v>30</v>
      </c>
      <c r="AX216" s="12" t="s">
        <v>68</v>
      </c>
      <c r="AY216" s="144" t="s">
        <v>159</v>
      </c>
    </row>
    <row r="217" spans="2:65" s="14" customFormat="1">
      <c r="B217" s="157"/>
      <c r="D217" s="143" t="s">
        <v>189</v>
      </c>
      <c r="E217" s="158" t="s">
        <v>17</v>
      </c>
      <c r="F217" s="159" t="s">
        <v>284</v>
      </c>
      <c r="H217" s="160">
        <v>20.92</v>
      </c>
      <c r="L217" s="157"/>
      <c r="M217" s="161"/>
      <c r="T217" s="162"/>
      <c r="AT217" s="158" t="s">
        <v>189</v>
      </c>
      <c r="AU217" s="158" t="s">
        <v>78</v>
      </c>
      <c r="AV217" s="14" t="s">
        <v>180</v>
      </c>
      <c r="AW217" s="14" t="s">
        <v>30</v>
      </c>
      <c r="AX217" s="14" t="s">
        <v>76</v>
      </c>
      <c r="AY217" s="158" t="s">
        <v>159</v>
      </c>
    </row>
    <row r="218" spans="2:65" s="1" customFormat="1" ht="16.5" customHeight="1">
      <c r="B218" s="29"/>
      <c r="C218" s="127" t="s">
        <v>722</v>
      </c>
      <c r="D218" s="127" t="s">
        <v>162</v>
      </c>
      <c r="E218" s="128" t="s">
        <v>1914</v>
      </c>
      <c r="F218" s="129" t="s">
        <v>1915</v>
      </c>
      <c r="G218" s="130" t="s">
        <v>457</v>
      </c>
      <c r="H218" s="131">
        <v>20.92</v>
      </c>
      <c r="I218" s="132"/>
      <c r="J218" s="132">
        <f>ROUND(I218*H218,2)</f>
        <v>0</v>
      </c>
      <c r="K218" s="129" t="s">
        <v>239</v>
      </c>
      <c r="L218" s="29"/>
      <c r="M218" s="133" t="s">
        <v>17</v>
      </c>
      <c r="N218" s="134" t="s">
        <v>39</v>
      </c>
      <c r="O218" s="135">
        <v>4.3999999999999997E-2</v>
      </c>
      <c r="P218" s="135">
        <f>O218*H218</f>
        <v>0.92048000000000008</v>
      </c>
      <c r="Q218" s="135">
        <v>0</v>
      </c>
      <c r="R218" s="135">
        <f>Q218*H218</f>
        <v>0</v>
      </c>
      <c r="S218" s="135">
        <v>0</v>
      </c>
      <c r="T218" s="136">
        <f>S218*H218</f>
        <v>0</v>
      </c>
      <c r="AR218" s="137" t="s">
        <v>180</v>
      </c>
      <c r="AT218" s="137" t="s">
        <v>162</v>
      </c>
      <c r="AU218" s="137" t="s">
        <v>78</v>
      </c>
      <c r="AY218" s="17" t="s">
        <v>159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7" t="s">
        <v>76</v>
      </c>
      <c r="BK218" s="138">
        <f>ROUND(I218*H218,2)</f>
        <v>0</v>
      </c>
      <c r="BL218" s="17" t="s">
        <v>180</v>
      </c>
      <c r="BM218" s="137" t="s">
        <v>1916</v>
      </c>
    </row>
    <row r="219" spans="2:65" s="1" customFormat="1">
      <c r="B219" s="29"/>
      <c r="D219" s="139" t="s">
        <v>169</v>
      </c>
      <c r="F219" s="140" t="s">
        <v>1917</v>
      </c>
      <c r="L219" s="29"/>
      <c r="M219" s="141"/>
      <c r="T219" s="50"/>
      <c r="AT219" s="17" t="s">
        <v>169</v>
      </c>
      <c r="AU219" s="17" t="s">
        <v>78</v>
      </c>
    </row>
    <row r="220" spans="2:65" s="13" customFormat="1">
      <c r="B220" s="149"/>
      <c r="D220" s="143" t="s">
        <v>189</v>
      </c>
      <c r="E220" s="150" t="s">
        <v>17</v>
      </c>
      <c r="F220" s="151" t="s">
        <v>1790</v>
      </c>
      <c r="H220" s="150" t="s">
        <v>17</v>
      </c>
      <c r="L220" s="149"/>
      <c r="M220" s="152"/>
      <c r="T220" s="153"/>
      <c r="AT220" s="150" t="s">
        <v>189</v>
      </c>
      <c r="AU220" s="150" t="s">
        <v>78</v>
      </c>
      <c r="AV220" s="13" t="s">
        <v>76</v>
      </c>
      <c r="AW220" s="13" t="s">
        <v>30</v>
      </c>
      <c r="AX220" s="13" t="s">
        <v>68</v>
      </c>
      <c r="AY220" s="150" t="s">
        <v>159</v>
      </c>
    </row>
    <row r="221" spans="2:65" s="12" customFormat="1">
      <c r="B221" s="142"/>
      <c r="D221" s="143" t="s">
        <v>189</v>
      </c>
      <c r="E221" s="144" t="s">
        <v>17</v>
      </c>
      <c r="F221" s="145" t="s">
        <v>1875</v>
      </c>
      <c r="H221" s="146">
        <v>9.7200000000000006</v>
      </c>
      <c r="L221" s="142"/>
      <c r="M221" s="147"/>
      <c r="T221" s="148"/>
      <c r="AT221" s="144" t="s">
        <v>189</v>
      </c>
      <c r="AU221" s="144" t="s">
        <v>78</v>
      </c>
      <c r="AV221" s="12" t="s">
        <v>78</v>
      </c>
      <c r="AW221" s="12" t="s">
        <v>30</v>
      </c>
      <c r="AX221" s="12" t="s">
        <v>68</v>
      </c>
      <c r="AY221" s="144" t="s">
        <v>159</v>
      </c>
    </row>
    <row r="222" spans="2:65" s="12" customFormat="1">
      <c r="B222" s="142"/>
      <c r="D222" s="143" t="s">
        <v>189</v>
      </c>
      <c r="E222" s="144" t="s">
        <v>17</v>
      </c>
      <c r="F222" s="145" t="s">
        <v>1876</v>
      </c>
      <c r="H222" s="146">
        <v>11.2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4" customFormat="1">
      <c r="B223" s="157"/>
      <c r="D223" s="143" t="s">
        <v>189</v>
      </c>
      <c r="E223" s="158" t="s">
        <v>17</v>
      </c>
      <c r="F223" s="159" t="s">
        <v>284</v>
      </c>
      <c r="H223" s="160">
        <v>20.92</v>
      </c>
      <c r="L223" s="157"/>
      <c r="M223" s="161"/>
      <c r="T223" s="162"/>
      <c r="AT223" s="158" t="s">
        <v>189</v>
      </c>
      <c r="AU223" s="158" t="s">
        <v>78</v>
      </c>
      <c r="AV223" s="14" t="s">
        <v>180</v>
      </c>
      <c r="AW223" s="14" t="s">
        <v>30</v>
      </c>
      <c r="AX223" s="14" t="s">
        <v>76</v>
      </c>
      <c r="AY223" s="158" t="s">
        <v>159</v>
      </c>
    </row>
    <row r="224" spans="2:65" s="1" customFormat="1" ht="24.2" customHeight="1">
      <c r="B224" s="29"/>
      <c r="C224" s="127" t="s">
        <v>727</v>
      </c>
      <c r="D224" s="127" t="s">
        <v>162</v>
      </c>
      <c r="E224" s="128" t="s">
        <v>1918</v>
      </c>
      <c r="F224" s="129" t="s">
        <v>1919</v>
      </c>
      <c r="G224" s="130" t="s">
        <v>287</v>
      </c>
      <c r="H224" s="131">
        <v>2</v>
      </c>
      <c r="I224" s="132"/>
      <c r="J224" s="132">
        <f>ROUND(I224*H224,2)</f>
        <v>0</v>
      </c>
      <c r="K224" s="129" t="s">
        <v>239</v>
      </c>
      <c r="L224" s="29"/>
      <c r="M224" s="133" t="s">
        <v>17</v>
      </c>
      <c r="N224" s="134" t="s">
        <v>39</v>
      </c>
      <c r="O224" s="135">
        <v>1.5</v>
      </c>
      <c r="P224" s="135">
        <f>O224*H224</f>
        <v>3</v>
      </c>
      <c r="Q224" s="135">
        <v>0.43786000000000003</v>
      </c>
      <c r="R224" s="135">
        <f>Q224*H224</f>
        <v>0.87572000000000005</v>
      </c>
      <c r="S224" s="135">
        <v>0</v>
      </c>
      <c r="T224" s="136">
        <f>S224*H224</f>
        <v>0</v>
      </c>
      <c r="AR224" s="137" t="s">
        <v>180</v>
      </c>
      <c r="AT224" s="137" t="s">
        <v>162</v>
      </c>
      <c r="AU224" s="137" t="s">
        <v>78</v>
      </c>
      <c r="AY224" s="17" t="s">
        <v>159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7" t="s">
        <v>76</v>
      </c>
      <c r="BK224" s="138">
        <f>ROUND(I224*H224,2)</f>
        <v>0</v>
      </c>
      <c r="BL224" s="17" t="s">
        <v>180</v>
      </c>
      <c r="BM224" s="137" t="s">
        <v>1920</v>
      </c>
    </row>
    <row r="225" spans="2:65" s="1" customFormat="1">
      <c r="B225" s="29"/>
      <c r="D225" s="139" t="s">
        <v>169</v>
      </c>
      <c r="F225" s="140" t="s">
        <v>1921</v>
      </c>
      <c r="L225" s="29"/>
      <c r="M225" s="141"/>
      <c r="T225" s="50"/>
      <c r="AT225" s="17" t="s">
        <v>169</v>
      </c>
      <c r="AU225" s="17" t="s">
        <v>78</v>
      </c>
    </row>
    <row r="226" spans="2:65" s="13" customFormat="1">
      <c r="B226" s="149"/>
      <c r="D226" s="143" t="s">
        <v>189</v>
      </c>
      <c r="E226" s="150" t="s">
        <v>17</v>
      </c>
      <c r="F226" s="151" t="s">
        <v>1790</v>
      </c>
      <c r="H226" s="150" t="s">
        <v>17</v>
      </c>
      <c r="L226" s="149"/>
      <c r="M226" s="152"/>
      <c r="T226" s="153"/>
      <c r="AT226" s="150" t="s">
        <v>189</v>
      </c>
      <c r="AU226" s="150" t="s">
        <v>78</v>
      </c>
      <c r="AV226" s="13" t="s">
        <v>76</v>
      </c>
      <c r="AW226" s="13" t="s">
        <v>30</v>
      </c>
      <c r="AX226" s="13" t="s">
        <v>68</v>
      </c>
      <c r="AY226" s="150" t="s">
        <v>159</v>
      </c>
    </row>
    <row r="227" spans="2:65" s="12" customFormat="1">
      <c r="B227" s="142"/>
      <c r="D227" s="143" t="s">
        <v>189</v>
      </c>
      <c r="E227" s="144" t="s">
        <v>17</v>
      </c>
      <c r="F227" s="145" t="s">
        <v>1893</v>
      </c>
      <c r="H227" s="146">
        <v>2</v>
      </c>
      <c r="L227" s="142"/>
      <c r="M227" s="147"/>
      <c r="T227" s="148"/>
      <c r="AT227" s="144" t="s">
        <v>189</v>
      </c>
      <c r="AU227" s="144" t="s">
        <v>78</v>
      </c>
      <c r="AV227" s="12" t="s">
        <v>78</v>
      </c>
      <c r="AW227" s="12" t="s">
        <v>30</v>
      </c>
      <c r="AX227" s="12" t="s">
        <v>76</v>
      </c>
      <c r="AY227" s="144" t="s">
        <v>159</v>
      </c>
    </row>
    <row r="228" spans="2:65" s="1" customFormat="1" ht="16.5" customHeight="1">
      <c r="B228" s="29"/>
      <c r="C228" s="163" t="s">
        <v>732</v>
      </c>
      <c r="D228" s="163" t="s">
        <v>365</v>
      </c>
      <c r="E228" s="164" t="s">
        <v>1922</v>
      </c>
      <c r="F228" s="165" t="s">
        <v>1923</v>
      </c>
      <c r="G228" s="166" t="s">
        <v>287</v>
      </c>
      <c r="H228" s="167">
        <v>2</v>
      </c>
      <c r="I228" s="168"/>
      <c r="J228" s="168">
        <f>ROUND(I228*H228,2)</f>
        <v>0</v>
      </c>
      <c r="K228" s="165" t="s">
        <v>239</v>
      </c>
      <c r="L228" s="169"/>
      <c r="M228" s="170" t="s">
        <v>17</v>
      </c>
      <c r="N228" s="171" t="s">
        <v>39</v>
      </c>
      <c r="O228" s="135">
        <v>0</v>
      </c>
      <c r="P228" s="135">
        <f>O228*H228</f>
        <v>0</v>
      </c>
      <c r="Q228" s="135">
        <v>8.4000000000000005E-2</v>
      </c>
      <c r="R228" s="135">
        <f>Q228*H228</f>
        <v>0.16800000000000001</v>
      </c>
      <c r="S228" s="135">
        <v>0</v>
      </c>
      <c r="T228" s="136">
        <f>S228*H228</f>
        <v>0</v>
      </c>
      <c r="AR228" s="137" t="s">
        <v>205</v>
      </c>
      <c r="AT228" s="137" t="s">
        <v>365</v>
      </c>
      <c r="AU228" s="137" t="s">
        <v>78</v>
      </c>
      <c r="AY228" s="17" t="s">
        <v>159</v>
      </c>
      <c r="BE228" s="138">
        <f>IF(N228="základní",J228,0)</f>
        <v>0</v>
      </c>
      <c r="BF228" s="138">
        <f>IF(N228="snížená",J228,0)</f>
        <v>0</v>
      </c>
      <c r="BG228" s="138">
        <f>IF(N228="zákl. přenesená",J228,0)</f>
        <v>0</v>
      </c>
      <c r="BH228" s="138">
        <f>IF(N228="sníž. přenesená",J228,0)</f>
        <v>0</v>
      </c>
      <c r="BI228" s="138">
        <f>IF(N228="nulová",J228,0)</f>
        <v>0</v>
      </c>
      <c r="BJ228" s="17" t="s">
        <v>76</v>
      </c>
      <c r="BK228" s="138">
        <f>ROUND(I228*H228,2)</f>
        <v>0</v>
      </c>
      <c r="BL228" s="17" t="s">
        <v>180</v>
      </c>
      <c r="BM228" s="137" t="s">
        <v>1924</v>
      </c>
    </row>
    <row r="229" spans="2:65" s="1" customFormat="1" ht="24.2" customHeight="1">
      <c r="B229" s="29"/>
      <c r="C229" s="127" t="s">
        <v>737</v>
      </c>
      <c r="D229" s="127" t="s">
        <v>162</v>
      </c>
      <c r="E229" s="128" t="s">
        <v>1925</v>
      </c>
      <c r="F229" s="129" t="s">
        <v>1926</v>
      </c>
      <c r="G229" s="130" t="s">
        <v>287</v>
      </c>
      <c r="H229" s="131">
        <v>2</v>
      </c>
      <c r="I229" s="132"/>
      <c r="J229" s="132">
        <f>ROUND(I229*H229,2)</f>
        <v>0</v>
      </c>
      <c r="K229" s="129" t="s">
        <v>239</v>
      </c>
      <c r="L229" s="29"/>
      <c r="M229" s="133" t="s">
        <v>17</v>
      </c>
      <c r="N229" s="134" t="s">
        <v>39</v>
      </c>
      <c r="O229" s="135">
        <v>1.694</v>
      </c>
      <c r="P229" s="135">
        <f>O229*H229</f>
        <v>3.3879999999999999</v>
      </c>
      <c r="Q229" s="135">
        <v>0.09</v>
      </c>
      <c r="R229" s="135">
        <f>Q229*H229</f>
        <v>0.18</v>
      </c>
      <c r="S229" s="135">
        <v>0</v>
      </c>
      <c r="T229" s="136">
        <f>S229*H229</f>
        <v>0</v>
      </c>
      <c r="AR229" s="137" t="s">
        <v>180</v>
      </c>
      <c r="AT229" s="137" t="s">
        <v>162</v>
      </c>
      <c r="AU229" s="137" t="s">
        <v>78</v>
      </c>
      <c r="AY229" s="17" t="s">
        <v>159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7" t="s">
        <v>76</v>
      </c>
      <c r="BK229" s="138">
        <f>ROUND(I229*H229,2)</f>
        <v>0</v>
      </c>
      <c r="BL229" s="17" t="s">
        <v>180</v>
      </c>
      <c r="BM229" s="137" t="s">
        <v>1927</v>
      </c>
    </row>
    <row r="230" spans="2:65" s="1" customFormat="1">
      <c r="B230" s="29"/>
      <c r="D230" s="139" t="s">
        <v>169</v>
      </c>
      <c r="F230" s="140" t="s">
        <v>1928</v>
      </c>
      <c r="L230" s="29"/>
      <c r="M230" s="141"/>
      <c r="T230" s="50"/>
      <c r="AT230" s="17" t="s">
        <v>169</v>
      </c>
      <c r="AU230" s="17" t="s">
        <v>78</v>
      </c>
    </row>
    <row r="231" spans="2:65" s="13" customFormat="1">
      <c r="B231" s="149"/>
      <c r="D231" s="143" t="s">
        <v>189</v>
      </c>
      <c r="E231" s="150" t="s">
        <v>17</v>
      </c>
      <c r="F231" s="151" t="s">
        <v>1790</v>
      </c>
      <c r="H231" s="150" t="s">
        <v>17</v>
      </c>
      <c r="L231" s="149"/>
      <c r="M231" s="152"/>
      <c r="T231" s="153"/>
      <c r="AT231" s="150" t="s">
        <v>189</v>
      </c>
      <c r="AU231" s="150" t="s">
        <v>78</v>
      </c>
      <c r="AV231" s="13" t="s">
        <v>76</v>
      </c>
      <c r="AW231" s="13" t="s">
        <v>30</v>
      </c>
      <c r="AX231" s="13" t="s">
        <v>68</v>
      </c>
      <c r="AY231" s="150" t="s">
        <v>159</v>
      </c>
    </row>
    <row r="232" spans="2:65" s="12" customFormat="1">
      <c r="B232" s="142"/>
      <c r="D232" s="143" t="s">
        <v>189</v>
      </c>
      <c r="E232" s="144" t="s">
        <v>17</v>
      </c>
      <c r="F232" s="145" t="s">
        <v>1893</v>
      </c>
      <c r="H232" s="146">
        <v>2</v>
      </c>
      <c r="L232" s="142"/>
      <c r="M232" s="147"/>
      <c r="T232" s="148"/>
      <c r="AT232" s="144" t="s">
        <v>189</v>
      </c>
      <c r="AU232" s="144" t="s">
        <v>78</v>
      </c>
      <c r="AV232" s="12" t="s">
        <v>78</v>
      </c>
      <c r="AW232" s="12" t="s">
        <v>30</v>
      </c>
      <c r="AX232" s="12" t="s">
        <v>76</v>
      </c>
      <c r="AY232" s="144" t="s">
        <v>159</v>
      </c>
    </row>
    <row r="233" spans="2:65" s="1" customFormat="1" ht="16.5" customHeight="1">
      <c r="B233" s="29"/>
      <c r="C233" s="163" t="s">
        <v>742</v>
      </c>
      <c r="D233" s="163" t="s">
        <v>365</v>
      </c>
      <c r="E233" s="164" t="s">
        <v>1929</v>
      </c>
      <c r="F233" s="165" t="s">
        <v>1930</v>
      </c>
      <c r="G233" s="166" t="s">
        <v>287</v>
      </c>
      <c r="H233" s="167">
        <v>2</v>
      </c>
      <c r="I233" s="168"/>
      <c r="J233" s="168">
        <f>ROUND(I233*H233,2)</f>
        <v>0</v>
      </c>
      <c r="K233" s="165" t="s">
        <v>239</v>
      </c>
      <c r="L233" s="169"/>
      <c r="M233" s="170" t="s">
        <v>17</v>
      </c>
      <c r="N233" s="171" t="s">
        <v>39</v>
      </c>
      <c r="O233" s="135">
        <v>0</v>
      </c>
      <c r="P233" s="135">
        <f>O233*H233</f>
        <v>0</v>
      </c>
      <c r="Q233" s="135">
        <v>0.19600000000000001</v>
      </c>
      <c r="R233" s="135">
        <f>Q233*H233</f>
        <v>0.39200000000000002</v>
      </c>
      <c r="S233" s="135">
        <v>0</v>
      </c>
      <c r="T233" s="136">
        <f>S233*H233</f>
        <v>0</v>
      </c>
      <c r="AR233" s="137" t="s">
        <v>205</v>
      </c>
      <c r="AT233" s="137" t="s">
        <v>365</v>
      </c>
      <c r="AU233" s="137" t="s">
        <v>78</v>
      </c>
      <c r="AY233" s="17" t="s">
        <v>159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7" t="s">
        <v>76</v>
      </c>
      <c r="BK233" s="138">
        <f>ROUND(I233*H233,2)</f>
        <v>0</v>
      </c>
      <c r="BL233" s="17" t="s">
        <v>180</v>
      </c>
      <c r="BM233" s="137" t="s">
        <v>1931</v>
      </c>
    </row>
    <row r="234" spans="2:65" s="1" customFormat="1" ht="16.5" customHeight="1">
      <c r="B234" s="29"/>
      <c r="C234" s="127" t="s">
        <v>747</v>
      </c>
      <c r="D234" s="127" t="s">
        <v>162</v>
      </c>
      <c r="E234" s="128" t="s">
        <v>1932</v>
      </c>
      <c r="F234" s="129" t="s">
        <v>1933</v>
      </c>
      <c r="G234" s="130" t="s">
        <v>287</v>
      </c>
      <c r="H234" s="131">
        <v>2</v>
      </c>
      <c r="I234" s="132"/>
      <c r="J234" s="132">
        <f>ROUND(I234*H234,2)</f>
        <v>0</v>
      </c>
      <c r="K234" s="129" t="s">
        <v>239</v>
      </c>
      <c r="L234" s="29"/>
      <c r="M234" s="133" t="s">
        <v>17</v>
      </c>
      <c r="N234" s="134" t="s">
        <v>39</v>
      </c>
      <c r="O234" s="135">
        <v>0.77200000000000002</v>
      </c>
      <c r="P234" s="135">
        <f>O234*H234</f>
        <v>1.544</v>
      </c>
      <c r="Q234" s="135">
        <v>0.04</v>
      </c>
      <c r="R234" s="135">
        <f>Q234*H234</f>
        <v>0.08</v>
      </c>
      <c r="S234" s="135">
        <v>0</v>
      </c>
      <c r="T234" s="136">
        <f>S234*H234</f>
        <v>0</v>
      </c>
      <c r="AR234" s="137" t="s">
        <v>180</v>
      </c>
      <c r="AT234" s="137" t="s">
        <v>162</v>
      </c>
      <c r="AU234" s="137" t="s">
        <v>78</v>
      </c>
      <c r="AY234" s="17" t="s">
        <v>159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7" t="s">
        <v>76</v>
      </c>
      <c r="BK234" s="138">
        <f>ROUND(I234*H234,2)</f>
        <v>0</v>
      </c>
      <c r="BL234" s="17" t="s">
        <v>180</v>
      </c>
      <c r="BM234" s="137" t="s">
        <v>1934</v>
      </c>
    </row>
    <row r="235" spans="2:65" s="1" customFormat="1">
      <c r="B235" s="29"/>
      <c r="D235" s="139" t="s">
        <v>169</v>
      </c>
      <c r="F235" s="140" t="s">
        <v>1935</v>
      </c>
      <c r="L235" s="29"/>
      <c r="M235" s="141"/>
      <c r="T235" s="50"/>
      <c r="AT235" s="17" t="s">
        <v>169</v>
      </c>
      <c r="AU235" s="17" t="s">
        <v>78</v>
      </c>
    </row>
    <row r="236" spans="2:65" s="13" customFormat="1">
      <c r="B236" s="149"/>
      <c r="D236" s="143" t="s">
        <v>189</v>
      </c>
      <c r="E236" s="150" t="s">
        <v>17</v>
      </c>
      <c r="F236" s="151" t="s">
        <v>1790</v>
      </c>
      <c r="H236" s="150" t="s">
        <v>17</v>
      </c>
      <c r="L236" s="149"/>
      <c r="M236" s="152"/>
      <c r="T236" s="153"/>
      <c r="AT236" s="150" t="s">
        <v>189</v>
      </c>
      <c r="AU236" s="150" t="s">
        <v>78</v>
      </c>
      <c r="AV236" s="13" t="s">
        <v>76</v>
      </c>
      <c r="AW236" s="13" t="s">
        <v>30</v>
      </c>
      <c r="AX236" s="13" t="s">
        <v>68</v>
      </c>
      <c r="AY236" s="150" t="s">
        <v>159</v>
      </c>
    </row>
    <row r="237" spans="2:65" s="12" customFormat="1">
      <c r="B237" s="142"/>
      <c r="D237" s="143" t="s">
        <v>189</v>
      </c>
      <c r="E237" s="144" t="s">
        <v>17</v>
      </c>
      <c r="F237" s="145" t="s">
        <v>1893</v>
      </c>
      <c r="H237" s="146">
        <v>2</v>
      </c>
      <c r="L237" s="142"/>
      <c r="M237" s="147"/>
      <c r="T237" s="148"/>
      <c r="AT237" s="144" t="s">
        <v>189</v>
      </c>
      <c r="AU237" s="144" t="s">
        <v>78</v>
      </c>
      <c r="AV237" s="12" t="s">
        <v>78</v>
      </c>
      <c r="AW237" s="12" t="s">
        <v>30</v>
      </c>
      <c r="AX237" s="12" t="s">
        <v>76</v>
      </c>
      <c r="AY237" s="144" t="s">
        <v>159</v>
      </c>
    </row>
    <row r="238" spans="2:65" s="1" customFormat="1" ht="16.5" customHeight="1">
      <c r="B238" s="29"/>
      <c r="C238" s="163" t="s">
        <v>752</v>
      </c>
      <c r="D238" s="163" t="s">
        <v>365</v>
      </c>
      <c r="E238" s="164" t="s">
        <v>1936</v>
      </c>
      <c r="F238" s="165" t="s">
        <v>1937</v>
      </c>
      <c r="G238" s="166" t="s">
        <v>287</v>
      </c>
      <c r="H238" s="167">
        <v>2</v>
      </c>
      <c r="I238" s="168"/>
      <c r="J238" s="168">
        <f>ROUND(I238*H238,2)</f>
        <v>0</v>
      </c>
      <c r="K238" s="165" t="s">
        <v>239</v>
      </c>
      <c r="L238" s="169"/>
      <c r="M238" s="170" t="s">
        <v>17</v>
      </c>
      <c r="N238" s="171" t="s">
        <v>39</v>
      </c>
      <c r="O238" s="135">
        <v>0</v>
      </c>
      <c r="P238" s="135">
        <f>O238*H238</f>
        <v>0</v>
      </c>
      <c r="Q238" s="135">
        <v>7.3000000000000001E-3</v>
      </c>
      <c r="R238" s="135">
        <f>Q238*H238</f>
        <v>1.46E-2</v>
      </c>
      <c r="S238" s="135">
        <v>0</v>
      </c>
      <c r="T238" s="136">
        <f>S238*H238</f>
        <v>0</v>
      </c>
      <c r="AR238" s="137" t="s">
        <v>205</v>
      </c>
      <c r="AT238" s="137" t="s">
        <v>365</v>
      </c>
      <c r="AU238" s="137" t="s">
        <v>78</v>
      </c>
      <c r="AY238" s="17" t="s">
        <v>159</v>
      </c>
      <c r="BE238" s="138">
        <f>IF(N238="základní",J238,0)</f>
        <v>0</v>
      </c>
      <c r="BF238" s="138">
        <f>IF(N238="snížená",J238,0)</f>
        <v>0</v>
      </c>
      <c r="BG238" s="138">
        <f>IF(N238="zákl. přenesená",J238,0)</f>
        <v>0</v>
      </c>
      <c r="BH238" s="138">
        <f>IF(N238="sníž. přenesená",J238,0)</f>
        <v>0</v>
      </c>
      <c r="BI238" s="138">
        <f>IF(N238="nulová",J238,0)</f>
        <v>0</v>
      </c>
      <c r="BJ238" s="17" t="s">
        <v>76</v>
      </c>
      <c r="BK238" s="138">
        <f>ROUND(I238*H238,2)</f>
        <v>0</v>
      </c>
      <c r="BL238" s="17" t="s">
        <v>180</v>
      </c>
      <c r="BM238" s="137" t="s">
        <v>1938</v>
      </c>
    </row>
    <row r="239" spans="2:65" s="1" customFormat="1" ht="16.5" customHeight="1">
      <c r="B239" s="29"/>
      <c r="C239" s="163" t="s">
        <v>757</v>
      </c>
      <c r="D239" s="163" t="s">
        <v>365</v>
      </c>
      <c r="E239" s="164" t="s">
        <v>1939</v>
      </c>
      <c r="F239" s="165" t="s">
        <v>1940</v>
      </c>
      <c r="G239" s="166" t="s">
        <v>287</v>
      </c>
      <c r="H239" s="167">
        <v>2</v>
      </c>
      <c r="I239" s="168"/>
      <c r="J239" s="168">
        <f>ROUND(I239*H239,2)</f>
        <v>0</v>
      </c>
      <c r="K239" s="165" t="s">
        <v>239</v>
      </c>
      <c r="L239" s="169"/>
      <c r="M239" s="170" t="s">
        <v>17</v>
      </c>
      <c r="N239" s="171" t="s">
        <v>39</v>
      </c>
      <c r="O239" s="135">
        <v>0</v>
      </c>
      <c r="P239" s="135">
        <f>O239*H239</f>
        <v>0</v>
      </c>
      <c r="Q239" s="135">
        <v>2.9999999999999997E-4</v>
      </c>
      <c r="R239" s="135">
        <f>Q239*H239</f>
        <v>5.9999999999999995E-4</v>
      </c>
      <c r="S239" s="135">
        <v>0</v>
      </c>
      <c r="T239" s="136">
        <f>S239*H239</f>
        <v>0</v>
      </c>
      <c r="AR239" s="137" t="s">
        <v>205</v>
      </c>
      <c r="AT239" s="137" t="s">
        <v>365</v>
      </c>
      <c r="AU239" s="137" t="s">
        <v>78</v>
      </c>
      <c r="AY239" s="17" t="s">
        <v>159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7" t="s">
        <v>76</v>
      </c>
      <c r="BK239" s="138">
        <f>ROUND(I239*H239,2)</f>
        <v>0</v>
      </c>
      <c r="BL239" s="17" t="s">
        <v>180</v>
      </c>
      <c r="BM239" s="137" t="s">
        <v>1941</v>
      </c>
    </row>
    <row r="240" spans="2:65" s="1" customFormat="1" ht="16.5" customHeight="1">
      <c r="B240" s="29"/>
      <c r="C240" s="127" t="s">
        <v>762</v>
      </c>
      <c r="D240" s="127" t="s">
        <v>162</v>
      </c>
      <c r="E240" s="128" t="s">
        <v>1942</v>
      </c>
      <c r="F240" s="129" t="s">
        <v>1943</v>
      </c>
      <c r="G240" s="130" t="s">
        <v>457</v>
      </c>
      <c r="H240" s="131">
        <v>20.92</v>
      </c>
      <c r="I240" s="132"/>
      <c r="J240" s="132">
        <f>ROUND(I240*H240,2)</f>
        <v>0</v>
      </c>
      <c r="K240" s="129" t="s">
        <v>239</v>
      </c>
      <c r="L240" s="29"/>
      <c r="M240" s="133" t="s">
        <v>17</v>
      </c>
      <c r="N240" s="134" t="s">
        <v>39</v>
      </c>
      <c r="O240" s="135">
        <v>5.3999999999999999E-2</v>
      </c>
      <c r="P240" s="135">
        <f>O240*H240</f>
        <v>1.12968</v>
      </c>
      <c r="Q240" s="135">
        <v>1.9000000000000001E-4</v>
      </c>
      <c r="R240" s="135">
        <f>Q240*H240</f>
        <v>3.9748000000000006E-3</v>
      </c>
      <c r="S240" s="135">
        <v>0</v>
      </c>
      <c r="T240" s="136">
        <f>S240*H240</f>
        <v>0</v>
      </c>
      <c r="AR240" s="137" t="s">
        <v>180</v>
      </c>
      <c r="AT240" s="137" t="s">
        <v>162</v>
      </c>
      <c r="AU240" s="137" t="s">
        <v>78</v>
      </c>
      <c r="AY240" s="17" t="s">
        <v>159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7" t="s">
        <v>76</v>
      </c>
      <c r="BK240" s="138">
        <f>ROUND(I240*H240,2)</f>
        <v>0</v>
      </c>
      <c r="BL240" s="17" t="s">
        <v>180</v>
      </c>
      <c r="BM240" s="137" t="s">
        <v>1944</v>
      </c>
    </row>
    <row r="241" spans="2:65" s="1" customFormat="1">
      <c r="B241" s="29"/>
      <c r="D241" s="139" t="s">
        <v>169</v>
      </c>
      <c r="F241" s="140" t="s">
        <v>1945</v>
      </c>
      <c r="L241" s="29"/>
      <c r="M241" s="141"/>
      <c r="T241" s="50"/>
      <c r="AT241" s="17" t="s">
        <v>169</v>
      </c>
      <c r="AU241" s="17" t="s">
        <v>78</v>
      </c>
    </row>
    <row r="242" spans="2:65" s="13" customFormat="1">
      <c r="B242" s="149"/>
      <c r="D242" s="143" t="s">
        <v>189</v>
      </c>
      <c r="E242" s="150" t="s">
        <v>17</v>
      </c>
      <c r="F242" s="151" t="s">
        <v>1790</v>
      </c>
      <c r="H242" s="150" t="s">
        <v>17</v>
      </c>
      <c r="L242" s="149"/>
      <c r="M242" s="152"/>
      <c r="T242" s="153"/>
      <c r="AT242" s="150" t="s">
        <v>189</v>
      </c>
      <c r="AU242" s="150" t="s">
        <v>78</v>
      </c>
      <c r="AV242" s="13" t="s">
        <v>76</v>
      </c>
      <c r="AW242" s="13" t="s">
        <v>30</v>
      </c>
      <c r="AX242" s="13" t="s">
        <v>68</v>
      </c>
      <c r="AY242" s="150" t="s">
        <v>159</v>
      </c>
    </row>
    <row r="243" spans="2:65" s="12" customFormat="1">
      <c r="B243" s="142"/>
      <c r="D243" s="143" t="s">
        <v>189</v>
      </c>
      <c r="E243" s="144" t="s">
        <v>17</v>
      </c>
      <c r="F243" s="145" t="s">
        <v>1875</v>
      </c>
      <c r="H243" s="146">
        <v>9.7200000000000006</v>
      </c>
      <c r="L243" s="142"/>
      <c r="M243" s="147"/>
      <c r="T243" s="148"/>
      <c r="AT243" s="144" t="s">
        <v>189</v>
      </c>
      <c r="AU243" s="144" t="s">
        <v>78</v>
      </c>
      <c r="AV243" s="12" t="s">
        <v>78</v>
      </c>
      <c r="AW243" s="12" t="s">
        <v>30</v>
      </c>
      <c r="AX243" s="12" t="s">
        <v>68</v>
      </c>
      <c r="AY243" s="144" t="s">
        <v>159</v>
      </c>
    </row>
    <row r="244" spans="2:65" s="12" customFormat="1">
      <c r="B244" s="142"/>
      <c r="D244" s="143" t="s">
        <v>189</v>
      </c>
      <c r="E244" s="144" t="s">
        <v>17</v>
      </c>
      <c r="F244" s="145" t="s">
        <v>1876</v>
      </c>
      <c r="H244" s="146">
        <v>11.2</v>
      </c>
      <c r="L244" s="142"/>
      <c r="M244" s="147"/>
      <c r="T244" s="148"/>
      <c r="AT244" s="144" t="s">
        <v>189</v>
      </c>
      <c r="AU244" s="144" t="s">
        <v>78</v>
      </c>
      <c r="AV244" s="12" t="s">
        <v>78</v>
      </c>
      <c r="AW244" s="12" t="s">
        <v>30</v>
      </c>
      <c r="AX244" s="12" t="s">
        <v>68</v>
      </c>
      <c r="AY244" s="144" t="s">
        <v>159</v>
      </c>
    </row>
    <row r="245" spans="2:65" s="14" customFormat="1">
      <c r="B245" s="157"/>
      <c r="D245" s="143" t="s">
        <v>189</v>
      </c>
      <c r="E245" s="158" t="s">
        <v>17</v>
      </c>
      <c r="F245" s="159" t="s">
        <v>284</v>
      </c>
      <c r="H245" s="160">
        <v>20.92</v>
      </c>
      <c r="L245" s="157"/>
      <c r="M245" s="161"/>
      <c r="T245" s="162"/>
      <c r="AT245" s="158" t="s">
        <v>189</v>
      </c>
      <c r="AU245" s="158" t="s">
        <v>78</v>
      </c>
      <c r="AV245" s="14" t="s">
        <v>180</v>
      </c>
      <c r="AW245" s="14" t="s">
        <v>30</v>
      </c>
      <c r="AX245" s="14" t="s">
        <v>76</v>
      </c>
      <c r="AY245" s="158" t="s">
        <v>159</v>
      </c>
    </row>
    <row r="246" spans="2:65" s="1" customFormat="1" ht="16.5" customHeight="1">
      <c r="B246" s="29"/>
      <c r="C246" s="127" t="s">
        <v>767</v>
      </c>
      <c r="D246" s="127" t="s">
        <v>162</v>
      </c>
      <c r="E246" s="128" t="s">
        <v>1946</v>
      </c>
      <c r="F246" s="129" t="s">
        <v>1947</v>
      </c>
      <c r="G246" s="130" t="s">
        <v>457</v>
      </c>
      <c r="H246" s="131">
        <v>20.92</v>
      </c>
      <c r="I246" s="132"/>
      <c r="J246" s="132">
        <f>ROUND(I246*H246,2)</f>
        <v>0</v>
      </c>
      <c r="K246" s="129" t="s">
        <v>239</v>
      </c>
      <c r="L246" s="29"/>
      <c r="M246" s="133" t="s">
        <v>17</v>
      </c>
      <c r="N246" s="134" t="s">
        <v>39</v>
      </c>
      <c r="O246" s="135">
        <v>2.5000000000000001E-2</v>
      </c>
      <c r="P246" s="135">
        <f>O246*H246</f>
        <v>0.52300000000000002</v>
      </c>
      <c r="Q246" s="135">
        <v>9.0000000000000006E-5</v>
      </c>
      <c r="R246" s="135">
        <f>Q246*H246</f>
        <v>1.8828000000000002E-3</v>
      </c>
      <c r="S246" s="135">
        <v>0</v>
      </c>
      <c r="T246" s="136">
        <f>S246*H246</f>
        <v>0</v>
      </c>
      <c r="AR246" s="137" t="s">
        <v>180</v>
      </c>
      <c r="AT246" s="137" t="s">
        <v>162</v>
      </c>
      <c r="AU246" s="137" t="s">
        <v>78</v>
      </c>
      <c r="AY246" s="17" t="s">
        <v>159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7" t="s">
        <v>76</v>
      </c>
      <c r="BK246" s="138">
        <f>ROUND(I246*H246,2)</f>
        <v>0</v>
      </c>
      <c r="BL246" s="17" t="s">
        <v>180</v>
      </c>
      <c r="BM246" s="137" t="s">
        <v>1948</v>
      </c>
    </row>
    <row r="247" spans="2:65" s="1" customFormat="1">
      <c r="B247" s="29"/>
      <c r="D247" s="139" t="s">
        <v>169</v>
      </c>
      <c r="F247" s="140" t="s">
        <v>1949</v>
      </c>
      <c r="L247" s="29"/>
      <c r="M247" s="141"/>
      <c r="T247" s="50"/>
      <c r="AT247" s="17" t="s">
        <v>169</v>
      </c>
      <c r="AU247" s="17" t="s">
        <v>78</v>
      </c>
    </row>
    <row r="248" spans="2:65" s="13" customFormat="1">
      <c r="B248" s="149"/>
      <c r="D248" s="143" t="s">
        <v>189</v>
      </c>
      <c r="E248" s="150" t="s">
        <v>17</v>
      </c>
      <c r="F248" s="151" t="s">
        <v>1790</v>
      </c>
      <c r="H248" s="150" t="s">
        <v>17</v>
      </c>
      <c r="L248" s="149"/>
      <c r="M248" s="152"/>
      <c r="T248" s="153"/>
      <c r="AT248" s="150" t="s">
        <v>189</v>
      </c>
      <c r="AU248" s="150" t="s">
        <v>78</v>
      </c>
      <c r="AV248" s="13" t="s">
        <v>76</v>
      </c>
      <c r="AW248" s="13" t="s">
        <v>30</v>
      </c>
      <c r="AX248" s="13" t="s">
        <v>68</v>
      </c>
      <c r="AY248" s="150" t="s">
        <v>159</v>
      </c>
    </row>
    <row r="249" spans="2:65" s="12" customFormat="1">
      <c r="B249" s="142"/>
      <c r="D249" s="143" t="s">
        <v>189</v>
      </c>
      <c r="E249" s="144" t="s">
        <v>17</v>
      </c>
      <c r="F249" s="145" t="s">
        <v>1875</v>
      </c>
      <c r="H249" s="146">
        <v>9.7200000000000006</v>
      </c>
      <c r="L249" s="142"/>
      <c r="M249" s="147"/>
      <c r="T249" s="148"/>
      <c r="AT249" s="144" t="s">
        <v>189</v>
      </c>
      <c r="AU249" s="144" t="s">
        <v>78</v>
      </c>
      <c r="AV249" s="12" t="s">
        <v>78</v>
      </c>
      <c r="AW249" s="12" t="s">
        <v>30</v>
      </c>
      <c r="AX249" s="12" t="s">
        <v>68</v>
      </c>
      <c r="AY249" s="144" t="s">
        <v>159</v>
      </c>
    </row>
    <row r="250" spans="2:65" s="12" customFormat="1">
      <c r="B250" s="142"/>
      <c r="D250" s="143" t="s">
        <v>189</v>
      </c>
      <c r="E250" s="144" t="s">
        <v>17</v>
      </c>
      <c r="F250" s="145" t="s">
        <v>1876</v>
      </c>
      <c r="H250" s="146">
        <v>11.2</v>
      </c>
      <c r="L250" s="142"/>
      <c r="M250" s="147"/>
      <c r="T250" s="148"/>
      <c r="AT250" s="144" t="s">
        <v>189</v>
      </c>
      <c r="AU250" s="144" t="s">
        <v>78</v>
      </c>
      <c r="AV250" s="12" t="s">
        <v>78</v>
      </c>
      <c r="AW250" s="12" t="s">
        <v>30</v>
      </c>
      <c r="AX250" s="12" t="s">
        <v>68</v>
      </c>
      <c r="AY250" s="144" t="s">
        <v>159</v>
      </c>
    </row>
    <row r="251" spans="2:65" s="14" customFormat="1">
      <c r="B251" s="157"/>
      <c r="D251" s="143" t="s">
        <v>189</v>
      </c>
      <c r="E251" s="158" t="s">
        <v>17</v>
      </c>
      <c r="F251" s="159" t="s">
        <v>284</v>
      </c>
      <c r="H251" s="160">
        <v>20.92</v>
      </c>
      <c r="L251" s="157"/>
      <c r="M251" s="161"/>
      <c r="T251" s="162"/>
      <c r="AT251" s="158" t="s">
        <v>189</v>
      </c>
      <c r="AU251" s="158" t="s">
        <v>78</v>
      </c>
      <c r="AV251" s="14" t="s">
        <v>180</v>
      </c>
      <c r="AW251" s="14" t="s">
        <v>30</v>
      </c>
      <c r="AX251" s="14" t="s">
        <v>76</v>
      </c>
      <c r="AY251" s="158" t="s">
        <v>159</v>
      </c>
    </row>
    <row r="252" spans="2:65" s="11" customFormat="1" ht="22.9" customHeight="1">
      <c r="B252" s="116"/>
      <c r="D252" s="117" t="s">
        <v>67</v>
      </c>
      <c r="E252" s="125" t="s">
        <v>211</v>
      </c>
      <c r="F252" s="125" t="s">
        <v>461</v>
      </c>
      <c r="J252" s="126">
        <f>BK252</f>
        <v>0</v>
      </c>
      <c r="L252" s="116"/>
      <c r="M252" s="120"/>
      <c r="P252" s="121">
        <f>SUM(P253:P268)</f>
        <v>6.7379999999999995</v>
      </c>
      <c r="R252" s="121">
        <f>SUM(R253:R268)</f>
        <v>8.6400000000000001E-3</v>
      </c>
      <c r="T252" s="122">
        <f>SUM(T253:T268)</f>
        <v>0</v>
      </c>
      <c r="AR252" s="117" t="s">
        <v>76</v>
      </c>
      <c r="AT252" s="123" t="s">
        <v>67</v>
      </c>
      <c r="AU252" s="123" t="s">
        <v>76</v>
      </c>
      <c r="AY252" s="117" t="s">
        <v>159</v>
      </c>
      <c r="BK252" s="124">
        <f>SUM(BK253:BK268)</f>
        <v>0</v>
      </c>
    </row>
    <row r="253" spans="2:65" s="1" customFormat="1" ht="16.5" customHeight="1">
      <c r="B253" s="29"/>
      <c r="C253" s="127" t="s">
        <v>772</v>
      </c>
      <c r="D253" s="127" t="s">
        <v>162</v>
      </c>
      <c r="E253" s="128" t="s">
        <v>1950</v>
      </c>
      <c r="F253" s="129" t="s">
        <v>1951</v>
      </c>
      <c r="G253" s="130" t="s">
        <v>278</v>
      </c>
      <c r="H253" s="131">
        <v>24</v>
      </c>
      <c r="I253" s="132"/>
      <c r="J253" s="132">
        <f>ROUND(I253*H253,2)</f>
        <v>0</v>
      </c>
      <c r="K253" s="129" t="s">
        <v>239</v>
      </c>
      <c r="L253" s="29"/>
      <c r="M253" s="133" t="s">
        <v>17</v>
      </c>
      <c r="N253" s="134" t="s">
        <v>39</v>
      </c>
      <c r="O253" s="135">
        <v>0.08</v>
      </c>
      <c r="P253" s="135">
        <f>O253*H253</f>
        <v>1.92</v>
      </c>
      <c r="Q253" s="135">
        <v>3.6000000000000002E-4</v>
      </c>
      <c r="R253" s="135">
        <f>Q253*H253</f>
        <v>8.6400000000000001E-3</v>
      </c>
      <c r="S253" s="135">
        <v>0</v>
      </c>
      <c r="T253" s="136">
        <f>S253*H253</f>
        <v>0</v>
      </c>
      <c r="AR253" s="137" t="s">
        <v>180</v>
      </c>
      <c r="AT253" s="137" t="s">
        <v>162</v>
      </c>
      <c r="AU253" s="137" t="s">
        <v>78</v>
      </c>
      <c r="AY253" s="17" t="s">
        <v>159</v>
      </c>
      <c r="BE253" s="138">
        <f>IF(N253="základní",J253,0)</f>
        <v>0</v>
      </c>
      <c r="BF253" s="138">
        <f>IF(N253="snížená",J253,0)</f>
        <v>0</v>
      </c>
      <c r="BG253" s="138">
        <f>IF(N253="zákl. přenesená",J253,0)</f>
        <v>0</v>
      </c>
      <c r="BH253" s="138">
        <f>IF(N253="sníž. přenesená",J253,0)</f>
        <v>0</v>
      </c>
      <c r="BI253" s="138">
        <f>IF(N253="nulová",J253,0)</f>
        <v>0</v>
      </c>
      <c r="BJ253" s="17" t="s">
        <v>76</v>
      </c>
      <c r="BK253" s="138">
        <f>ROUND(I253*H253,2)</f>
        <v>0</v>
      </c>
      <c r="BL253" s="17" t="s">
        <v>180</v>
      </c>
      <c r="BM253" s="137" t="s">
        <v>1952</v>
      </c>
    </row>
    <row r="254" spans="2:65" s="1" customFormat="1">
      <c r="B254" s="29"/>
      <c r="D254" s="139" t="s">
        <v>169</v>
      </c>
      <c r="F254" s="140" t="s">
        <v>1953</v>
      </c>
      <c r="L254" s="29"/>
      <c r="M254" s="141"/>
      <c r="T254" s="50"/>
      <c r="AT254" s="17" t="s">
        <v>169</v>
      </c>
      <c r="AU254" s="17" t="s">
        <v>78</v>
      </c>
    </row>
    <row r="255" spans="2:65" s="13" customFormat="1">
      <c r="B255" s="149"/>
      <c r="D255" s="143" t="s">
        <v>189</v>
      </c>
      <c r="E255" s="150" t="s">
        <v>17</v>
      </c>
      <c r="F255" s="151" t="s">
        <v>1790</v>
      </c>
      <c r="H255" s="150" t="s">
        <v>17</v>
      </c>
      <c r="L255" s="149"/>
      <c r="M255" s="152"/>
      <c r="T255" s="153"/>
      <c r="AT255" s="150" t="s">
        <v>189</v>
      </c>
      <c r="AU255" s="150" t="s">
        <v>78</v>
      </c>
      <c r="AV255" s="13" t="s">
        <v>76</v>
      </c>
      <c r="AW255" s="13" t="s">
        <v>30</v>
      </c>
      <c r="AX255" s="13" t="s">
        <v>68</v>
      </c>
      <c r="AY255" s="150" t="s">
        <v>159</v>
      </c>
    </row>
    <row r="256" spans="2:65" s="12" customFormat="1">
      <c r="B256" s="142"/>
      <c r="D256" s="143" t="s">
        <v>189</v>
      </c>
      <c r="E256" s="144" t="s">
        <v>17</v>
      </c>
      <c r="F256" s="145" t="s">
        <v>1954</v>
      </c>
      <c r="H256" s="146">
        <v>24</v>
      </c>
      <c r="L256" s="142"/>
      <c r="M256" s="147"/>
      <c r="T256" s="148"/>
      <c r="AT256" s="144" t="s">
        <v>189</v>
      </c>
      <c r="AU256" s="144" t="s">
        <v>78</v>
      </c>
      <c r="AV256" s="12" t="s">
        <v>78</v>
      </c>
      <c r="AW256" s="12" t="s">
        <v>30</v>
      </c>
      <c r="AX256" s="12" t="s">
        <v>76</v>
      </c>
      <c r="AY256" s="144" t="s">
        <v>159</v>
      </c>
    </row>
    <row r="257" spans="2:65" s="1" customFormat="1" ht="16.5" customHeight="1">
      <c r="B257" s="29"/>
      <c r="C257" s="127" t="s">
        <v>777</v>
      </c>
      <c r="D257" s="127" t="s">
        <v>162</v>
      </c>
      <c r="E257" s="128" t="s">
        <v>1955</v>
      </c>
      <c r="F257" s="129" t="s">
        <v>1956</v>
      </c>
      <c r="G257" s="130" t="s">
        <v>457</v>
      </c>
      <c r="H257" s="131">
        <v>8</v>
      </c>
      <c r="I257" s="132"/>
      <c r="J257" s="132">
        <f>ROUND(I257*H257,2)</f>
        <v>0</v>
      </c>
      <c r="K257" s="129" t="s">
        <v>239</v>
      </c>
      <c r="L257" s="29"/>
      <c r="M257" s="133" t="s">
        <v>17</v>
      </c>
      <c r="N257" s="134" t="s">
        <v>39</v>
      </c>
      <c r="O257" s="135">
        <v>0.307</v>
      </c>
      <c r="P257" s="135">
        <f>O257*H257</f>
        <v>2.456</v>
      </c>
      <c r="Q257" s="135">
        <v>0</v>
      </c>
      <c r="R257" s="135">
        <f>Q257*H257</f>
        <v>0</v>
      </c>
      <c r="S257" s="135">
        <v>0</v>
      </c>
      <c r="T257" s="136">
        <f>S257*H257</f>
        <v>0</v>
      </c>
      <c r="AR257" s="137" t="s">
        <v>180</v>
      </c>
      <c r="AT257" s="137" t="s">
        <v>162</v>
      </c>
      <c r="AU257" s="137" t="s">
        <v>78</v>
      </c>
      <c r="AY257" s="17" t="s">
        <v>159</v>
      </c>
      <c r="BE257" s="138">
        <f>IF(N257="základní",J257,0)</f>
        <v>0</v>
      </c>
      <c r="BF257" s="138">
        <f>IF(N257="snížená",J257,0)</f>
        <v>0</v>
      </c>
      <c r="BG257" s="138">
        <f>IF(N257="zákl. přenesená",J257,0)</f>
        <v>0</v>
      </c>
      <c r="BH257" s="138">
        <f>IF(N257="sníž. přenesená",J257,0)</f>
        <v>0</v>
      </c>
      <c r="BI257" s="138">
        <f>IF(N257="nulová",J257,0)</f>
        <v>0</v>
      </c>
      <c r="BJ257" s="17" t="s">
        <v>76</v>
      </c>
      <c r="BK257" s="138">
        <f>ROUND(I257*H257,2)</f>
        <v>0</v>
      </c>
      <c r="BL257" s="17" t="s">
        <v>180</v>
      </c>
      <c r="BM257" s="137" t="s">
        <v>1957</v>
      </c>
    </row>
    <row r="258" spans="2:65" s="1" customFormat="1">
      <c r="B258" s="29"/>
      <c r="D258" s="139" t="s">
        <v>169</v>
      </c>
      <c r="F258" s="140" t="s">
        <v>1958</v>
      </c>
      <c r="L258" s="29"/>
      <c r="M258" s="141"/>
      <c r="T258" s="50"/>
      <c r="AT258" s="17" t="s">
        <v>169</v>
      </c>
      <c r="AU258" s="17" t="s">
        <v>78</v>
      </c>
    </row>
    <row r="259" spans="2:65" s="13" customFormat="1">
      <c r="B259" s="149"/>
      <c r="D259" s="143" t="s">
        <v>189</v>
      </c>
      <c r="E259" s="150" t="s">
        <v>17</v>
      </c>
      <c r="F259" s="151" t="s">
        <v>1790</v>
      </c>
      <c r="H259" s="150" t="s">
        <v>17</v>
      </c>
      <c r="L259" s="149"/>
      <c r="M259" s="152"/>
      <c r="T259" s="153"/>
      <c r="AT259" s="150" t="s">
        <v>189</v>
      </c>
      <c r="AU259" s="150" t="s">
        <v>78</v>
      </c>
      <c r="AV259" s="13" t="s">
        <v>76</v>
      </c>
      <c r="AW259" s="13" t="s">
        <v>30</v>
      </c>
      <c r="AX259" s="13" t="s">
        <v>68</v>
      </c>
      <c r="AY259" s="150" t="s">
        <v>159</v>
      </c>
    </row>
    <row r="260" spans="2:65" s="12" customFormat="1">
      <c r="B260" s="142"/>
      <c r="D260" s="143" t="s">
        <v>189</v>
      </c>
      <c r="E260" s="144" t="s">
        <v>17</v>
      </c>
      <c r="F260" s="145" t="s">
        <v>471</v>
      </c>
      <c r="H260" s="146">
        <v>8</v>
      </c>
      <c r="L260" s="142"/>
      <c r="M260" s="147"/>
      <c r="T260" s="148"/>
      <c r="AT260" s="144" t="s">
        <v>189</v>
      </c>
      <c r="AU260" s="144" t="s">
        <v>78</v>
      </c>
      <c r="AV260" s="12" t="s">
        <v>78</v>
      </c>
      <c r="AW260" s="12" t="s">
        <v>30</v>
      </c>
      <c r="AX260" s="12" t="s">
        <v>76</v>
      </c>
      <c r="AY260" s="144" t="s">
        <v>159</v>
      </c>
    </row>
    <row r="261" spans="2:65" s="1" customFormat="1" ht="16.5" customHeight="1">
      <c r="B261" s="29"/>
      <c r="C261" s="127" t="s">
        <v>780</v>
      </c>
      <c r="D261" s="127" t="s">
        <v>162</v>
      </c>
      <c r="E261" s="128" t="s">
        <v>1959</v>
      </c>
      <c r="F261" s="129" t="s">
        <v>1960</v>
      </c>
      <c r="G261" s="130" t="s">
        <v>287</v>
      </c>
      <c r="H261" s="131">
        <v>2</v>
      </c>
      <c r="I261" s="132"/>
      <c r="J261" s="132">
        <f>ROUND(I261*H261,2)</f>
        <v>0</v>
      </c>
      <c r="K261" s="129" t="s">
        <v>239</v>
      </c>
      <c r="L261" s="29"/>
      <c r="M261" s="133" t="s">
        <v>17</v>
      </c>
      <c r="N261" s="134" t="s">
        <v>39</v>
      </c>
      <c r="O261" s="135">
        <v>1.181</v>
      </c>
      <c r="P261" s="135">
        <f>O261*H261</f>
        <v>2.3620000000000001</v>
      </c>
      <c r="Q261" s="135">
        <v>0</v>
      </c>
      <c r="R261" s="135">
        <f>Q261*H261</f>
        <v>0</v>
      </c>
      <c r="S261" s="135">
        <v>0</v>
      </c>
      <c r="T261" s="136">
        <f>S261*H261</f>
        <v>0</v>
      </c>
      <c r="AR261" s="137" t="s">
        <v>180</v>
      </c>
      <c r="AT261" s="137" t="s">
        <v>162</v>
      </c>
      <c r="AU261" s="137" t="s">
        <v>78</v>
      </c>
      <c r="AY261" s="17" t="s">
        <v>159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7" t="s">
        <v>76</v>
      </c>
      <c r="BK261" s="138">
        <f>ROUND(I261*H261,2)</f>
        <v>0</v>
      </c>
      <c r="BL261" s="17" t="s">
        <v>180</v>
      </c>
      <c r="BM261" s="137" t="s">
        <v>1961</v>
      </c>
    </row>
    <row r="262" spans="2:65" s="1" customFormat="1">
      <c r="B262" s="29"/>
      <c r="D262" s="139" t="s">
        <v>169</v>
      </c>
      <c r="F262" s="140" t="s">
        <v>1962</v>
      </c>
      <c r="L262" s="29"/>
      <c r="M262" s="141"/>
      <c r="T262" s="50"/>
      <c r="AT262" s="17" t="s">
        <v>169</v>
      </c>
      <c r="AU262" s="17" t="s">
        <v>78</v>
      </c>
    </row>
    <row r="263" spans="2:65" s="13" customFormat="1">
      <c r="B263" s="149"/>
      <c r="D263" s="143" t="s">
        <v>189</v>
      </c>
      <c r="E263" s="150" t="s">
        <v>17</v>
      </c>
      <c r="F263" s="151" t="s">
        <v>1790</v>
      </c>
      <c r="H263" s="150" t="s">
        <v>17</v>
      </c>
      <c r="L263" s="149"/>
      <c r="M263" s="152"/>
      <c r="T263" s="153"/>
      <c r="AT263" s="150" t="s">
        <v>189</v>
      </c>
      <c r="AU263" s="150" t="s">
        <v>78</v>
      </c>
      <c r="AV263" s="13" t="s">
        <v>76</v>
      </c>
      <c r="AW263" s="13" t="s">
        <v>30</v>
      </c>
      <c r="AX263" s="13" t="s">
        <v>68</v>
      </c>
      <c r="AY263" s="150" t="s">
        <v>159</v>
      </c>
    </row>
    <row r="264" spans="2:65" s="12" customFormat="1">
      <c r="B264" s="142"/>
      <c r="D264" s="143" t="s">
        <v>189</v>
      </c>
      <c r="E264" s="144" t="s">
        <v>17</v>
      </c>
      <c r="F264" s="145" t="s">
        <v>1893</v>
      </c>
      <c r="H264" s="146">
        <v>2</v>
      </c>
      <c r="L264" s="142"/>
      <c r="M264" s="147"/>
      <c r="T264" s="148"/>
      <c r="AT264" s="144" t="s">
        <v>189</v>
      </c>
      <c r="AU264" s="144" t="s">
        <v>78</v>
      </c>
      <c r="AV264" s="12" t="s">
        <v>78</v>
      </c>
      <c r="AW264" s="12" t="s">
        <v>30</v>
      </c>
      <c r="AX264" s="12" t="s">
        <v>76</v>
      </c>
      <c r="AY264" s="144" t="s">
        <v>159</v>
      </c>
    </row>
    <row r="265" spans="2:65" s="1" customFormat="1" ht="16.5" customHeight="1">
      <c r="B265" s="29"/>
      <c r="C265" s="163" t="s">
        <v>782</v>
      </c>
      <c r="D265" s="163" t="s">
        <v>365</v>
      </c>
      <c r="E265" s="164" t="s">
        <v>810</v>
      </c>
      <c r="F265" s="165" t="s">
        <v>1963</v>
      </c>
      <c r="G265" s="166" t="s">
        <v>287</v>
      </c>
      <c r="H265" s="167">
        <v>2</v>
      </c>
      <c r="I265" s="168"/>
      <c r="J265" s="168">
        <f>ROUND(I265*H265,2)</f>
        <v>0</v>
      </c>
      <c r="K265" s="165" t="s">
        <v>17</v>
      </c>
      <c r="L265" s="169"/>
      <c r="M265" s="170" t="s">
        <v>17</v>
      </c>
      <c r="N265" s="171" t="s">
        <v>39</v>
      </c>
      <c r="O265" s="135">
        <v>0</v>
      </c>
      <c r="P265" s="135">
        <f>O265*H265</f>
        <v>0</v>
      </c>
      <c r="Q265" s="135">
        <v>0</v>
      </c>
      <c r="R265" s="135">
        <f>Q265*H265</f>
        <v>0</v>
      </c>
      <c r="S265" s="135">
        <v>0</v>
      </c>
      <c r="T265" s="136">
        <f>S265*H265</f>
        <v>0</v>
      </c>
      <c r="AR265" s="137" t="s">
        <v>205</v>
      </c>
      <c r="AT265" s="137" t="s">
        <v>365</v>
      </c>
      <c r="AU265" s="137" t="s">
        <v>78</v>
      </c>
      <c r="AY265" s="17" t="s">
        <v>159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7" t="s">
        <v>76</v>
      </c>
      <c r="BK265" s="138">
        <f>ROUND(I265*H265,2)</f>
        <v>0</v>
      </c>
      <c r="BL265" s="17" t="s">
        <v>180</v>
      </c>
      <c r="BM265" s="137" t="s">
        <v>1964</v>
      </c>
    </row>
    <row r="266" spans="2:65" s="13" customFormat="1">
      <c r="B266" s="149"/>
      <c r="D266" s="143" t="s">
        <v>189</v>
      </c>
      <c r="E266" s="150" t="s">
        <v>17</v>
      </c>
      <c r="F266" s="151" t="s">
        <v>1790</v>
      </c>
      <c r="H266" s="150" t="s">
        <v>17</v>
      </c>
      <c r="L266" s="149"/>
      <c r="M266" s="152"/>
      <c r="T266" s="153"/>
      <c r="AT266" s="150" t="s">
        <v>189</v>
      </c>
      <c r="AU266" s="150" t="s">
        <v>78</v>
      </c>
      <c r="AV266" s="13" t="s">
        <v>76</v>
      </c>
      <c r="AW266" s="13" t="s">
        <v>30</v>
      </c>
      <c r="AX266" s="13" t="s">
        <v>68</v>
      </c>
      <c r="AY266" s="150" t="s">
        <v>159</v>
      </c>
    </row>
    <row r="267" spans="2:65" s="13" customFormat="1">
      <c r="B267" s="149"/>
      <c r="D267" s="143" t="s">
        <v>189</v>
      </c>
      <c r="E267" s="150" t="s">
        <v>17</v>
      </c>
      <c r="F267" s="151" t="s">
        <v>1965</v>
      </c>
      <c r="H267" s="150" t="s">
        <v>17</v>
      </c>
      <c r="L267" s="149"/>
      <c r="M267" s="152"/>
      <c r="T267" s="153"/>
      <c r="AT267" s="150" t="s">
        <v>189</v>
      </c>
      <c r="AU267" s="150" t="s">
        <v>78</v>
      </c>
      <c r="AV267" s="13" t="s">
        <v>76</v>
      </c>
      <c r="AW267" s="13" t="s">
        <v>30</v>
      </c>
      <c r="AX267" s="13" t="s">
        <v>68</v>
      </c>
      <c r="AY267" s="150" t="s">
        <v>159</v>
      </c>
    </row>
    <row r="268" spans="2:65" s="12" customFormat="1">
      <c r="B268" s="142"/>
      <c r="D268" s="143" t="s">
        <v>189</v>
      </c>
      <c r="E268" s="144" t="s">
        <v>17</v>
      </c>
      <c r="F268" s="145" t="s">
        <v>1893</v>
      </c>
      <c r="H268" s="146">
        <v>2</v>
      </c>
      <c r="L268" s="142"/>
      <c r="M268" s="147"/>
      <c r="T268" s="148"/>
      <c r="AT268" s="144" t="s">
        <v>189</v>
      </c>
      <c r="AU268" s="144" t="s">
        <v>78</v>
      </c>
      <c r="AV268" s="12" t="s">
        <v>78</v>
      </c>
      <c r="AW268" s="12" t="s">
        <v>30</v>
      </c>
      <c r="AX268" s="12" t="s">
        <v>76</v>
      </c>
      <c r="AY268" s="144" t="s">
        <v>159</v>
      </c>
    </row>
    <row r="269" spans="2:65" s="11" customFormat="1" ht="22.9" customHeight="1">
      <c r="B269" s="116"/>
      <c r="D269" s="117" t="s">
        <v>67</v>
      </c>
      <c r="E269" s="125" t="s">
        <v>425</v>
      </c>
      <c r="F269" s="125" t="s">
        <v>426</v>
      </c>
      <c r="J269" s="126">
        <f>BK269</f>
        <v>0</v>
      </c>
      <c r="L269" s="116"/>
      <c r="M269" s="120"/>
      <c r="P269" s="121">
        <f>SUM(P270:P271)</f>
        <v>112.784924</v>
      </c>
      <c r="R269" s="121">
        <f>SUM(R270:R271)</f>
        <v>0</v>
      </c>
      <c r="T269" s="122">
        <f>SUM(T270:T271)</f>
        <v>0</v>
      </c>
      <c r="AR269" s="117" t="s">
        <v>76</v>
      </c>
      <c r="AT269" s="123" t="s">
        <v>67</v>
      </c>
      <c r="AU269" s="123" t="s">
        <v>76</v>
      </c>
      <c r="AY269" s="117" t="s">
        <v>159</v>
      </c>
      <c r="BK269" s="124">
        <f>SUM(BK270:BK271)</f>
        <v>0</v>
      </c>
    </row>
    <row r="270" spans="2:65" s="1" customFormat="1" ht="16.5" customHeight="1">
      <c r="B270" s="29"/>
      <c r="C270" s="127" t="s">
        <v>784</v>
      </c>
      <c r="D270" s="127" t="s">
        <v>162</v>
      </c>
      <c r="E270" s="128" t="s">
        <v>428</v>
      </c>
      <c r="F270" s="129" t="s">
        <v>429</v>
      </c>
      <c r="G270" s="130" t="s">
        <v>368</v>
      </c>
      <c r="H270" s="131">
        <v>56.308</v>
      </c>
      <c r="I270" s="132"/>
      <c r="J270" s="132">
        <f>ROUND(I270*H270,2)</f>
        <v>0</v>
      </c>
      <c r="K270" s="129" t="s">
        <v>239</v>
      </c>
      <c r="L270" s="29"/>
      <c r="M270" s="133" t="s">
        <v>17</v>
      </c>
      <c r="N270" s="134" t="s">
        <v>39</v>
      </c>
      <c r="O270" s="135">
        <v>2.0030000000000001</v>
      </c>
      <c r="P270" s="135">
        <f>O270*H270</f>
        <v>112.784924</v>
      </c>
      <c r="Q270" s="135">
        <v>0</v>
      </c>
      <c r="R270" s="135">
        <f>Q270*H270</f>
        <v>0</v>
      </c>
      <c r="S270" s="135">
        <v>0</v>
      </c>
      <c r="T270" s="136">
        <f>S270*H270</f>
        <v>0</v>
      </c>
      <c r="AR270" s="137" t="s">
        <v>180</v>
      </c>
      <c r="AT270" s="137" t="s">
        <v>162</v>
      </c>
      <c r="AU270" s="137" t="s">
        <v>78</v>
      </c>
      <c r="AY270" s="17" t="s">
        <v>159</v>
      </c>
      <c r="BE270" s="138">
        <f>IF(N270="základní",J270,0)</f>
        <v>0</v>
      </c>
      <c r="BF270" s="138">
        <f>IF(N270="snížená",J270,0)</f>
        <v>0</v>
      </c>
      <c r="BG270" s="138">
        <f>IF(N270="zákl. přenesená",J270,0)</f>
        <v>0</v>
      </c>
      <c r="BH270" s="138">
        <f>IF(N270="sníž. přenesená",J270,0)</f>
        <v>0</v>
      </c>
      <c r="BI270" s="138">
        <f>IF(N270="nulová",J270,0)</f>
        <v>0</v>
      </c>
      <c r="BJ270" s="17" t="s">
        <v>76</v>
      </c>
      <c r="BK270" s="138">
        <f>ROUND(I270*H270,2)</f>
        <v>0</v>
      </c>
      <c r="BL270" s="17" t="s">
        <v>180</v>
      </c>
      <c r="BM270" s="137" t="s">
        <v>1966</v>
      </c>
    </row>
    <row r="271" spans="2:65" s="1" customFormat="1">
      <c r="B271" s="29"/>
      <c r="D271" s="139" t="s">
        <v>169</v>
      </c>
      <c r="F271" s="140" t="s">
        <v>431</v>
      </c>
      <c r="L271" s="29"/>
      <c r="M271" s="141"/>
      <c r="T271" s="50"/>
      <c r="AT271" s="17" t="s">
        <v>169</v>
      </c>
      <c r="AU271" s="17" t="s">
        <v>78</v>
      </c>
    </row>
    <row r="272" spans="2:65" s="11" customFormat="1" ht="25.9" customHeight="1">
      <c r="B272" s="116"/>
      <c r="D272" s="117" t="s">
        <v>67</v>
      </c>
      <c r="E272" s="118" t="s">
        <v>1308</v>
      </c>
      <c r="F272" s="118" t="s">
        <v>1309</v>
      </c>
      <c r="J272" s="119">
        <f>BK272</f>
        <v>0</v>
      </c>
      <c r="L272" s="116"/>
      <c r="M272" s="120"/>
      <c r="P272" s="121">
        <f>P273</f>
        <v>1</v>
      </c>
      <c r="R272" s="121">
        <f>R273</f>
        <v>4.0000000000000001E-3</v>
      </c>
      <c r="T272" s="122">
        <f>T273</f>
        <v>0</v>
      </c>
      <c r="AR272" s="117" t="s">
        <v>78</v>
      </c>
      <c r="AT272" s="123" t="s">
        <v>67</v>
      </c>
      <c r="AU272" s="123" t="s">
        <v>68</v>
      </c>
      <c r="AY272" s="117" t="s">
        <v>159</v>
      </c>
      <c r="BK272" s="124">
        <f>BK273</f>
        <v>0</v>
      </c>
    </row>
    <row r="273" spans="2:65" s="11" customFormat="1" ht="22.9" customHeight="1">
      <c r="B273" s="116"/>
      <c r="D273" s="117" t="s">
        <v>67</v>
      </c>
      <c r="E273" s="125" t="s">
        <v>1967</v>
      </c>
      <c r="F273" s="125" t="s">
        <v>1968</v>
      </c>
      <c r="J273" s="126">
        <f>BK273</f>
        <v>0</v>
      </c>
      <c r="L273" s="116"/>
      <c r="M273" s="120"/>
      <c r="P273" s="121">
        <f>SUM(P274:P277)</f>
        <v>1</v>
      </c>
      <c r="R273" s="121">
        <f>SUM(R274:R277)</f>
        <v>4.0000000000000001E-3</v>
      </c>
      <c r="T273" s="122">
        <f>SUM(T274:T277)</f>
        <v>0</v>
      </c>
      <c r="AR273" s="117" t="s">
        <v>78</v>
      </c>
      <c r="AT273" s="123" t="s">
        <v>67</v>
      </c>
      <c r="AU273" s="123" t="s">
        <v>76</v>
      </c>
      <c r="AY273" s="117" t="s">
        <v>159</v>
      </c>
      <c r="BK273" s="124">
        <f>SUM(BK274:BK277)</f>
        <v>0</v>
      </c>
    </row>
    <row r="274" spans="2:65" s="1" customFormat="1" ht="16.5" customHeight="1">
      <c r="B274" s="29"/>
      <c r="C274" s="127" t="s">
        <v>789</v>
      </c>
      <c r="D274" s="127" t="s">
        <v>162</v>
      </c>
      <c r="E274" s="128" t="s">
        <v>1969</v>
      </c>
      <c r="F274" s="129" t="s">
        <v>1970</v>
      </c>
      <c r="G274" s="130" t="s">
        <v>1971</v>
      </c>
      <c r="H274" s="131">
        <v>2</v>
      </c>
      <c r="I274" s="132"/>
      <c r="J274" s="132">
        <f>ROUND(I274*H274,2)</f>
        <v>0</v>
      </c>
      <c r="K274" s="129" t="s">
        <v>239</v>
      </c>
      <c r="L274" s="29"/>
      <c r="M274" s="133" t="s">
        <v>17</v>
      </c>
      <c r="N274" s="134" t="s">
        <v>39</v>
      </c>
      <c r="O274" s="135">
        <v>0.5</v>
      </c>
      <c r="P274" s="135">
        <f>O274*H274</f>
        <v>1</v>
      </c>
      <c r="Q274" s="135">
        <v>2E-3</v>
      </c>
      <c r="R274" s="135">
        <f>Q274*H274</f>
        <v>4.0000000000000001E-3</v>
      </c>
      <c r="S274" s="135">
        <v>0</v>
      </c>
      <c r="T274" s="136">
        <f>S274*H274</f>
        <v>0</v>
      </c>
      <c r="AR274" s="137" t="s">
        <v>259</v>
      </c>
      <c r="AT274" s="137" t="s">
        <v>162</v>
      </c>
      <c r="AU274" s="137" t="s">
        <v>78</v>
      </c>
      <c r="AY274" s="17" t="s">
        <v>159</v>
      </c>
      <c r="BE274" s="138">
        <f>IF(N274="základní",J274,0)</f>
        <v>0</v>
      </c>
      <c r="BF274" s="138">
        <f>IF(N274="snížená",J274,0)</f>
        <v>0</v>
      </c>
      <c r="BG274" s="138">
        <f>IF(N274="zákl. přenesená",J274,0)</f>
        <v>0</v>
      </c>
      <c r="BH274" s="138">
        <f>IF(N274="sníž. přenesená",J274,0)</f>
        <v>0</v>
      </c>
      <c r="BI274" s="138">
        <f>IF(N274="nulová",J274,0)</f>
        <v>0</v>
      </c>
      <c r="BJ274" s="17" t="s">
        <v>76</v>
      </c>
      <c r="BK274" s="138">
        <f>ROUND(I274*H274,2)</f>
        <v>0</v>
      </c>
      <c r="BL274" s="17" t="s">
        <v>259</v>
      </c>
      <c r="BM274" s="137" t="s">
        <v>1972</v>
      </c>
    </row>
    <row r="275" spans="2:65" s="1" customFormat="1">
      <c r="B275" s="29"/>
      <c r="D275" s="139" t="s">
        <v>169</v>
      </c>
      <c r="F275" s="140" t="s">
        <v>1973</v>
      </c>
      <c r="L275" s="29"/>
      <c r="M275" s="141"/>
      <c r="T275" s="50"/>
      <c r="AT275" s="17" t="s">
        <v>169</v>
      </c>
      <c r="AU275" s="17" t="s">
        <v>78</v>
      </c>
    </row>
    <row r="276" spans="2:65" s="13" customFormat="1">
      <c r="B276" s="149"/>
      <c r="D276" s="143" t="s">
        <v>189</v>
      </c>
      <c r="E276" s="150" t="s">
        <v>17</v>
      </c>
      <c r="F276" s="151" t="s">
        <v>1790</v>
      </c>
      <c r="H276" s="150" t="s">
        <v>17</v>
      </c>
      <c r="L276" s="149"/>
      <c r="M276" s="152"/>
      <c r="T276" s="153"/>
      <c r="AT276" s="150" t="s">
        <v>189</v>
      </c>
      <c r="AU276" s="150" t="s">
        <v>78</v>
      </c>
      <c r="AV276" s="13" t="s">
        <v>76</v>
      </c>
      <c r="AW276" s="13" t="s">
        <v>30</v>
      </c>
      <c r="AX276" s="13" t="s">
        <v>68</v>
      </c>
      <c r="AY276" s="150" t="s">
        <v>159</v>
      </c>
    </row>
    <row r="277" spans="2:65" s="12" customFormat="1">
      <c r="B277" s="142"/>
      <c r="D277" s="143" t="s">
        <v>189</v>
      </c>
      <c r="E277" s="144" t="s">
        <v>17</v>
      </c>
      <c r="F277" s="145" t="s">
        <v>1893</v>
      </c>
      <c r="H277" s="146">
        <v>2</v>
      </c>
      <c r="L277" s="142"/>
      <c r="M277" s="179"/>
      <c r="N277" s="180"/>
      <c r="O277" s="180"/>
      <c r="P277" s="180"/>
      <c r="Q277" s="180"/>
      <c r="R277" s="180"/>
      <c r="S277" s="180"/>
      <c r="T277" s="181"/>
      <c r="AT277" s="144" t="s">
        <v>189</v>
      </c>
      <c r="AU277" s="144" t="s">
        <v>78</v>
      </c>
      <c r="AV277" s="12" t="s">
        <v>78</v>
      </c>
      <c r="AW277" s="12" t="s">
        <v>30</v>
      </c>
      <c r="AX277" s="12" t="s">
        <v>76</v>
      </c>
      <c r="AY277" s="144" t="s">
        <v>159</v>
      </c>
    </row>
    <row r="278" spans="2:65" s="1" customFormat="1" ht="6.95" customHeight="1">
      <c r="B278" s="38"/>
      <c r="C278" s="39"/>
      <c r="D278" s="39"/>
      <c r="E278" s="39"/>
      <c r="F278" s="39"/>
      <c r="G278" s="39"/>
      <c r="H278" s="39"/>
      <c r="I278" s="39"/>
      <c r="J278" s="39"/>
      <c r="K278" s="39"/>
      <c r="L278" s="29"/>
    </row>
  </sheetData>
  <autoFilter ref="C94:K277" xr:uid="{00000000-0009-0000-0000-00000B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B00-000000000000}"/>
    <hyperlink ref="F103" r:id="rId2" xr:uid="{00000000-0004-0000-0B00-000001000000}"/>
    <hyperlink ref="F110" r:id="rId3" xr:uid="{00000000-0004-0000-0B00-000002000000}"/>
    <hyperlink ref="F116" r:id="rId4" xr:uid="{00000000-0004-0000-0B00-000003000000}"/>
    <hyperlink ref="F123" r:id="rId5" xr:uid="{00000000-0004-0000-0B00-000004000000}"/>
    <hyperlink ref="F125" r:id="rId6" xr:uid="{00000000-0004-0000-0B00-000005000000}"/>
    <hyperlink ref="F130" r:id="rId7" xr:uid="{00000000-0004-0000-0B00-000006000000}"/>
    <hyperlink ref="F135" r:id="rId8" xr:uid="{00000000-0004-0000-0B00-000007000000}"/>
    <hyperlink ref="F139" r:id="rId9" xr:uid="{00000000-0004-0000-0B00-000008000000}"/>
    <hyperlink ref="F147" r:id="rId10" xr:uid="{00000000-0004-0000-0B00-000009000000}"/>
    <hyperlink ref="F153" r:id="rId11" xr:uid="{00000000-0004-0000-0B00-00000A000000}"/>
    <hyperlink ref="F163" r:id="rId12" xr:uid="{00000000-0004-0000-0B00-00000B000000}"/>
    <hyperlink ref="F167" r:id="rId13" xr:uid="{00000000-0004-0000-0B00-00000C000000}"/>
    <hyperlink ref="F171" r:id="rId14" xr:uid="{00000000-0004-0000-0B00-00000D000000}"/>
    <hyperlink ref="F175" r:id="rId15" xr:uid="{00000000-0004-0000-0B00-00000E000000}"/>
    <hyperlink ref="F183" r:id="rId16" xr:uid="{00000000-0004-0000-0B00-00000F000000}"/>
    <hyperlink ref="F188" r:id="rId17" xr:uid="{00000000-0004-0000-0B00-000010000000}"/>
    <hyperlink ref="F196" r:id="rId18" xr:uid="{00000000-0004-0000-0B00-000011000000}"/>
    <hyperlink ref="F201" r:id="rId19" xr:uid="{00000000-0004-0000-0B00-000012000000}"/>
    <hyperlink ref="F207" r:id="rId20" xr:uid="{00000000-0004-0000-0B00-000013000000}"/>
    <hyperlink ref="F213" r:id="rId21" xr:uid="{00000000-0004-0000-0B00-000014000000}"/>
    <hyperlink ref="F219" r:id="rId22" xr:uid="{00000000-0004-0000-0B00-000015000000}"/>
    <hyperlink ref="F225" r:id="rId23" xr:uid="{00000000-0004-0000-0B00-000016000000}"/>
    <hyperlink ref="F230" r:id="rId24" xr:uid="{00000000-0004-0000-0B00-000017000000}"/>
    <hyperlink ref="F235" r:id="rId25" xr:uid="{00000000-0004-0000-0B00-000018000000}"/>
    <hyperlink ref="F241" r:id="rId26" xr:uid="{00000000-0004-0000-0B00-000019000000}"/>
    <hyperlink ref="F247" r:id="rId27" xr:uid="{00000000-0004-0000-0B00-00001A000000}"/>
    <hyperlink ref="F254" r:id="rId28" xr:uid="{00000000-0004-0000-0B00-00001B000000}"/>
    <hyperlink ref="F258" r:id="rId29" xr:uid="{00000000-0004-0000-0B00-00001C000000}"/>
    <hyperlink ref="F262" r:id="rId30" xr:uid="{00000000-0004-0000-0B00-00001D000000}"/>
    <hyperlink ref="F271" r:id="rId31" xr:uid="{00000000-0004-0000-0B00-00001E000000}"/>
    <hyperlink ref="F275" r:id="rId32" xr:uid="{00000000-0004-0000-0B00-00001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320"/>
  <sheetViews>
    <sheetView showGridLines="0" topLeftCell="A280" workbookViewId="0">
      <selection activeCell="I299" sqref="I299:I3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123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1781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1974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1095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ROUND((SUM(BE92:BE319)),  2)</f>
        <v>0</v>
      </c>
      <c r="I35" s="90">
        <v>0.21</v>
      </c>
      <c r="J35" s="80">
        <f>ROUND(((SUM(BE92:BE319))*I35),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ROUND((SUM(BF92:BF319)),  2)</f>
        <v>0</v>
      </c>
      <c r="I36" s="90">
        <v>0.12</v>
      </c>
      <c r="J36" s="80">
        <f>ROUND(((SUM(BF92:BF319))*I36),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ROUND((SUM(BG92:BG319)),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ROUND((SUM(BH92:BH319)),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ROUND((SUM(BI92:BI319)),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1781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SO-05-02 - Závlahový systém - nový+úprava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>Poděbrady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J92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J93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J94</f>
        <v>0</v>
      </c>
      <c r="L65" s="104"/>
    </row>
    <row r="66" spans="2:12" s="9" customFormat="1" ht="19.899999999999999" customHeight="1">
      <c r="B66" s="104"/>
      <c r="D66" s="105" t="s">
        <v>1096</v>
      </c>
      <c r="E66" s="106"/>
      <c r="F66" s="106"/>
      <c r="G66" s="106"/>
      <c r="H66" s="106"/>
      <c r="I66" s="106"/>
      <c r="J66" s="107">
        <f>J114</f>
        <v>0</v>
      </c>
      <c r="L66" s="104"/>
    </row>
    <row r="67" spans="2:12" s="9" customFormat="1" ht="19.899999999999999" customHeight="1">
      <c r="B67" s="104"/>
      <c r="D67" s="105" t="s">
        <v>1784</v>
      </c>
      <c r="E67" s="106"/>
      <c r="F67" s="106"/>
      <c r="G67" s="106"/>
      <c r="H67" s="106"/>
      <c r="I67" s="106"/>
      <c r="J67" s="107">
        <f>J130</f>
        <v>0</v>
      </c>
      <c r="L67" s="104"/>
    </row>
    <row r="68" spans="2:12" s="9" customFormat="1" ht="19.899999999999999" customHeight="1">
      <c r="B68" s="104"/>
      <c r="D68" s="105" t="s">
        <v>272</v>
      </c>
      <c r="E68" s="106"/>
      <c r="F68" s="106"/>
      <c r="G68" s="106"/>
      <c r="H68" s="106"/>
      <c r="I68" s="106"/>
      <c r="J68" s="107">
        <f>J311</f>
        <v>0</v>
      </c>
      <c r="L68" s="104"/>
    </row>
    <row r="69" spans="2:12" s="8" customFormat="1" ht="24.95" customHeight="1">
      <c r="B69" s="100"/>
      <c r="D69" s="101" t="s">
        <v>1975</v>
      </c>
      <c r="E69" s="102"/>
      <c r="F69" s="102"/>
      <c r="G69" s="102"/>
      <c r="H69" s="102"/>
      <c r="I69" s="102"/>
      <c r="J69" s="103">
        <f>J314</f>
        <v>0</v>
      </c>
      <c r="L69" s="100"/>
    </row>
    <row r="70" spans="2:12" s="9" customFormat="1" ht="19.899999999999999" customHeight="1">
      <c r="B70" s="104"/>
      <c r="D70" s="105" t="s">
        <v>1976</v>
      </c>
      <c r="E70" s="106"/>
      <c r="F70" s="106"/>
      <c r="G70" s="106"/>
      <c r="H70" s="106"/>
      <c r="I70" s="106"/>
      <c r="J70" s="107">
        <f>J315</f>
        <v>0</v>
      </c>
      <c r="L70" s="104"/>
    </row>
    <row r="71" spans="2:12" s="1" customFormat="1" ht="21.75" customHeight="1">
      <c r="B71" s="29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29"/>
    </row>
    <row r="77" spans="2:12" s="1" customFormat="1" ht="24.95" customHeight="1">
      <c r="B77" s="29"/>
      <c r="C77" s="21" t="s">
        <v>144</v>
      </c>
      <c r="L77" s="29"/>
    </row>
    <row r="78" spans="2:12" s="1" customFormat="1" ht="6.95" customHeight="1">
      <c r="B78" s="29"/>
      <c r="L78" s="29"/>
    </row>
    <row r="79" spans="2:12" s="1" customFormat="1" ht="12" customHeight="1">
      <c r="B79" s="29"/>
      <c r="C79" s="26" t="s">
        <v>14</v>
      </c>
      <c r="L79" s="29"/>
    </row>
    <row r="80" spans="2:12" s="1" customFormat="1" ht="16.5" customHeight="1">
      <c r="B80" s="29"/>
      <c r="E80" s="304" t="str">
        <f>E7</f>
        <v>CENTRÁLNÍ LÁZEŇSKÝ PARK PODĚBRADY - etapa 4 až 9 - adaptační obnova zelené infrastruktury</v>
      </c>
      <c r="F80" s="305"/>
      <c r="G80" s="305"/>
      <c r="H80" s="305"/>
      <c r="L80" s="29"/>
    </row>
    <row r="81" spans="2:65" ht="12" customHeight="1">
      <c r="B81" s="20"/>
      <c r="C81" s="26" t="s">
        <v>131</v>
      </c>
      <c r="L81" s="20"/>
    </row>
    <row r="82" spans="2:65" s="1" customFormat="1" ht="16.5" customHeight="1">
      <c r="B82" s="29"/>
      <c r="E82" s="304" t="s">
        <v>1781</v>
      </c>
      <c r="F82" s="303"/>
      <c r="G82" s="303"/>
      <c r="H82" s="303"/>
      <c r="L82" s="29"/>
    </row>
    <row r="83" spans="2:65" s="1" customFormat="1" ht="12" customHeight="1">
      <c r="B83" s="29"/>
      <c r="C83" s="26" t="s">
        <v>267</v>
      </c>
      <c r="L83" s="29"/>
    </row>
    <row r="84" spans="2:65" s="1" customFormat="1" ht="16.5" customHeight="1">
      <c r="B84" s="29"/>
      <c r="E84" s="299" t="str">
        <f>E11</f>
        <v>SO-05-02 - Závlahový systém - nový+úprava</v>
      </c>
      <c r="F84" s="303"/>
      <c r="G84" s="303"/>
      <c r="H84" s="303"/>
      <c r="L84" s="29"/>
    </row>
    <row r="85" spans="2:65" s="1" customFormat="1" ht="6.95" customHeight="1">
      <c r="B85" s="29"/>
      <c r="L85" s="29"/>
    </row>
    <row r="86" spans="2:65" s="1" customFormat="1" ht="12" customHeight="1">
      <c r="B86" s="29"/>
      <c r="C86" s="26" t="s">
        <v>19</v>
      </c>
      <c r="F86" s="24" t="str">
        <f>F14</f>
        <v>Poděbrady</v>
      </c>
      <c r="I86" s="26" t="s">
        <v>21</v>
      </c>
      <c r="J86" s="46" t="str">
        <f>IF(J14="","",J14)</f>
        <v>10. 1. 2025</v>
      </c>
      <c r="L86" s="29"/>
    </row>
    <row r="87" spans="2:65" s="1" customFormat="1" ht="6.95" customHeight="1">
      <c r="B87" s="29"/>
      <c r="L87" s="29"/>
    </row>
    <row r="88" spans="2:65" s="1" customFormat="1" ht="15.2" customHeight="1">
      <c r="B88" s="29"/>
      <c r="C88" s="26" t="s">
        <v>23</v>
      </c>
      <c r="F88" s="24" t="str">
        <f>E17</f>
        <v>Město Poděbrady</v>
      </c>
      <c r="I88" s="26" t="s">
        <v>28</v>
      </c>
      <c r="J88" s="27" t="str">
        <f>E23</f>
        <v>New Visit s.r.o.</v>
      </c>
      <c r="L88" s="29"/>
    </row>
    <row r="89" spans="2:65" s="1" customFormat="1" ht="15.2" customHeight="1">
      <c r="B89" s="29"/>
      <c r="C89" s="26" t="s">
        <v>27</v>
      </c>
      <c r="F89" s="24" t="str">
        <f>IF(E20="","",E20)</f>
        <v xml:space="preserve"> </v>
      </c>
      <c r="I89" s="26" t="s">
        <v>31</v>
      </c>
      <c r="J89" s="27" t="str">
        <f>E26</f>
        <v xml:space="preserve"> </v>
      </c>
      <c r="L89" s="29"/>
    </row>
    <row r="90" spans="2:65" s="1" customFormat="1" ht="10.35" customHeight="1">
      <c r="B90" s="29"/>
      <c r="L90" s="29"/>
    </row>
    <row r="91" spans="2:65" s="10" customFormat="1" ht="29.25" customHeight="1">
      <c r="B91" s="108"/>
      <c r="C91" s="109" t="s">
        <v>145</v>
      </c>
      <c r="D91" s="110" t="s">
        <v>53</v>
      </c>
      <c r="E91" s="110" t="s">
        <v>49</v>
      </c>
      <c r="F91" s="110" t="s">
        <v>50</v>
      </c>
      <c r="G91" s="110" t="s">
        <v>146</v>
      </c>
      <c r="H91" s="110" t="s">
        <v>147</v>
      </c>
      <c r="I91" s="110" t="s">
        <v>148</v>
      </c>
      <c r="J91" s="110" t="s">
        <v>135</v>
      </c>
      <c r="K91" s="111" t="s">
        <v>149</v>
      </c>
      <c r="L91" s="108"/>
      <c r="M91" s="53" t="s">
        <v>17</v>
      </c>
      <c r="N91" s="54" t="s">
        <v>38</v>
      </c>
      <c r="O91" s="54" t="s">
        <v>150</v>
      </c>
      <c r="P91" s="54" t="s">
        <v>151</v>
      </c>
      <c r="Q91" s="54" t="s">
        <v>152</v>
      </c>
      <c r="R91" s="54" t="s">
        <v>153</v>
      </c>
      <c r="S91" s="54" t="s">
        <v>154</v>
      </c>
      <c r="T91" s="55" t="s">
        <v>155</v>
      </c>
    </row>
    <row r="92" spans="2:65" s="1" customFormat="1" ht="22.9" customHeight="1">
      <c r="B92" s="29"/>
      <c r="C92" s="58" t="s">
        <v>156</v>
      </c>
      <c r="J92" s="112">
        <f>BK92</f>
        <v>0</v>
      </c>
      <c r="L92" s="29"/>
      <c r="M92" s="56"/>
      <c r="N92" s="47"/>
      <c r="O92" s="47"/>
      <c r="P92" s="113">
        <f>P93+P314</f>
        <v>441.12765199999996</v>
      </c>
      <c r="Q92" s="47"/>
      <c r="R92" s="113">
        <f>R93+R314</f>
        <v>0.88362400000000008</v>
      </c>
      <c r="S92" s="47"/>
      <c r="T92" s="114">
        <f>T93+T314</f>
        <v>0</v>
      </c>
      <c r="AT92" s="17" t="s">
        <v>67</v>
      </c>
      <c r="AU92" s="17" t="s">
        <v>136</v>
      </c>
      <c r="BK92" s="115">
        <f>BK93+BK314</f>
        <v>0</v>
      </c>
    </row>
    <row r="93" spans="2:65" s="11" customFormat="1" ht="25.9" customHeight="1">
      <c r="B93" s="116"/>
      <c r="D93" s="117" t="s">
        <v>67</v>
      </c>
      <c r="E93" s="118" t="s">
        <v>273</v>
      </c>
      <c r="F93" s="118" t="s">
        <v>274</v>
      </c>
      <c r="J93" s="119">
        <f>BK93</f>
        <v>0</v>
      </c>
      <c r="L93" s="116"/>
      <c r="M93" s="120"/>
      <c r="P93" s="121">
        <f>P94+P114+P130+P311</f>
        <v>417.06765199999995</v>
      </c>
      <c r="R93" s="121">
        <f>R94+R114+R130+R311</f>
        <v>0.88362400000000008</v>
      </c>
      <c r="T93" s="122">
        <f>T94+T114+T130+T311</f>
        <v>0</v>
      </c>
      <c r="AR93" s="117" t="s">
        <v>76</v>
      </c>
      <c r="AT93" s="123" t="s">
        <v>67</v>
      </c>
      <c r="AU93" s="123" t="s">
        <v>68</v>
      </c>
      <c r="AY93" s="117" t="s">
        <v>159</v>
      </c>
      <c r="BK93" s="124">
        <f>BK94+BK114+BK130+BK311</f>
        <v>0</v>
      </c>
    </row>
    <row r="94" spans="2:65" s="11" customFormat="1" ht="22.9" customHeight="1">
      <c r="B94" s="116"/>
      <c r="D94" s="117" t="s">
        <v>67</v>
      </c>
      <c r="E94" s="125" t="s">
        <v>76</v>
      </c>
      <c r="F94" s="125" t="s">
        <v>275</v>
      </c>
      <c r="J94" s="126">
        <f>BK94</f>
        <v>0</v>
      </c>
      <c r="L94" s="116"/>
      <c r="M94" s="120"/>
      <c r="P94" s="121">
        <f>SUM(P95:P113)</f>
        <v>66.811999999999998</v>
      </c>
      <c r="R94" s="121">
        <f>SUM(R95:R113)</f>
        <v>2.52E-2</v>
      </c>
      <c r="T94" s="122">
        <f>SUM(T95:T113)</f>
        <v>0</v>
      </c>
      <c r="AR94" s="117" t="s">
        <v>76</v>
      </c>
      <c r="AT94" s="123" t="s">
        <v>67</v>
      </c>
      <c r="AU94" s="123" t="s">
        <v>76</v>
      </c>
      <c r="AY94" s="117" t="s">
        <v>159</v>
      </c>
      <c r="BK94" s="124">
        <f>SUM(BK95:BK113)</f>
        <v>0</v>
      </c>
    </row>
    <row r="95" spans="2:65" s="1" customFormat="1" ht="24.2" customHeight="1">
      <c r="B95" s="29"/>
      <c r="C95" s="127" t="s">
        <v>76</v>
      </c>
      <c r="D95" s="127" t="s">
        <v>162</v>
      </c>
      <c r="E95" s="128" t="s">
        <v>1977</v>
      </c>
      <c r="F95" s="129" t="s">
        <v>1978</v>
      </c>
      <c r="G95" s="130" t="s">
        <v>457</v>
      </c>
      <c r="H95" s="131">
        <v>1275</v>
      </c>
      <c r="I95" s="132"/>
      <c r="J95" s="132">
        <f>ROUND(I95*H95,2)</f>
        <v>0</v>
      </c>
      <c r="K95" s="129" t="s">
        <v>239</v>
      </c>
      <c r="L95" s="29"/>
      <c r="M95" s="133" t="s">
        <v>17</v>
      </c>
      <c r="N95" s="134" t="s">
        <v>39</v>
      </c>
      <c r="O95" s="135">
        <v>4.5999999999999999E-2</v>
      </c>
      <c r="P95" s="135">
        <f>O95*H95</f>
        <v>58.65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180</v>
      </c>
      <c r="AT95" s="137" t="s">
        <v>162</v>
      </c>
      <c r="AU95" s="137" t="s">
        <v>78</v>
      </c>
      <c r="AY95" s="17" t="s">
        <v>159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76</v>
      </c>
      <c r="BK95" s="138">
        <f>ROUND(I95*H95,2)</f>
        <v>0</v>
      </c>
      <c r="BL95" s="17" t="s">
        <v>180</v>
      </c>
      <c r="BM95" s="137" t="s">
        <v>1979</v>
      </c>
    </row>
    <row r="96" spans="2:65" s="1" customFormat="1">
      <c r="B96" s="29"/>
      <c r="D96" s="139" t="s">
        <v>169</v>
      </c>
      <c r="F96" s="140" t="s">
        <v>1980</v>
      </c>
      <c r="L96" s="29"/>
      <c r="M96" s="141"/>
      <c r="T96" s="50"/>
      <c r="AT96" s="17" t="s">
        <v>169</v>
      </c>
      <c r="AU96" s="17" t="s">
        <v>78</v>
      </c>
    </row>
    <row r="97" spans="2:65" s="13" customFormat="1">
      <c r="B97" s="149"/>
      <c r="D97" s="143" t="s">
        <v>189</v>
      </c>
      <c r="E97" s="150" t="s">
        <v>17</v>
      </c>
      <c r="F97" s="151" t="s">
        <v>1981</v>
      </c>
      <c r="H97" s="150" t="s">
        <v>17</v>
      </c>
      <c r="L97" s="149"/>
      <c r="M97" s="152"/>
      <c r="T97" s="153"/>
      <c r="AT97" s="150" t="s">
        <v>189</v>
      </c>
      <c r="AU97" s="150" t="s">
        <v>78</v>
      </c>
      <c r="AV97" s="13" t="s">
        <v>76</v>
      </c>
      <c r="AW97" s="13" t="s">
        <v>30</v>
      </c>
      <c r="AX97" s="13" t="s">
        <v>68</v>
      </c>
      <c r="AY97" s="150" t="s">
        <v>159</v>
      </c>
    </row>
    <row r="98" spans="2:65" s="12" customFormat="1">
      <c r="B98" s="142"/>
      <c r="D98" s="143" t="s">
        <v>189</v>
      </c>
      <c r="E98" s="144" t="s">
        <v>17</v>
      </c>
      <c r="F98" s="145" t="s">
        <v>1982</v>
      </c>
      <c r="H98" s="146">
        <v>108</v>
      </c>
      <c r="L98" s="142"/>
      <c r="M98" s="147"/>
      <c r="T98" s="148"/>
      <c r="AT98" s="144" t="s">
        <v>189</v>
      </c>
      <c r="AU98" s="144" t="s">
        <v>78</v>
      </c>
      <c r="AV98" s="12" t="s">
        <v>78</v>
      </c>
      <c r="AW98" s="12" t="s">
        <v>30</v>
      </c>
      <c r="AX98" s="12" t="s">
        <v>68</v>
      </c>
      <c r="AY98" s="144" t="s">
        <v>159</v>
      </c>
    </row>
    <row r="99" spans="2:65" s="12" customFormat="1">
      <c r="B99" s="142"/>
      <c r="D99" s="143" t="s">
        <v>189</v>
      </c>
      <c r="E99" s="144" t="s">
        <v>17</v>
      </c>
      <c r="F99" s="145" t="s">
        <v>1983</v>
      </c>
      <c r="H99" s="146">
        <v>180</v>
      </c>
      <c r="L99" s="142"/>
      <c r="M99" s="147"/>
      <c r="T99" s="148"/>
      <c r="AT99" s="144" t="s">
        <v>189</v>
      </c>
      <c r="AU99" s="144" t="s">
        <v>78</v>
      </c>
      <c r="AV99" s="12" t="s">
        <v>78</v>
      </c>
      <c r="AW99" s="12" t="s">
        <v>30</v>
      </c>
      <c r="AX99" s="12" t="s">
        <v>68</v>
      </c>
      <c r="AY99" s="144" t="s">
        <v>159</v>
      </c>
    </row>
    <row r="100" spans="2:65" s="12" customFormat="1">
      <c r="B100" s="142"/>
      <c r="D100" s="143" t="s">
        <v>189</v>
      </c>
      <c r="E100" s="144" t="s">
        <v>17</v>
      </c>
      <c r="F100" s="145" t="s">
        <v>1984</v>
      </c>
      <c r="H100" s="146">
        <v>110</v>
      </c>
      <c r="L100" s="142"/>
      <c r="M100" s="147"/>
      <c r="T100" s="148"/>
      <c r="AT100" s="144" t="s">
        <v>189</v>
      </c>
      <c r="AU100" s="144" t="s">
        <v>78</v>
      </c>
      <c r="AV100" s="12" t="s">
        <v>78</v>
      </c>
      <c r="AW100" s="12" t="s">
        <v>30</v>
      </c>
      <c r="AX100" s="12" t="s">
        <v>68</v>
      </c>
      <c r="AY100" s="144" t="s">
        <v>159</v>
      </c>
    </row>
    <row r="101" spans="2:65" s="12" customFormat="1">
      <c r="B101" s="142"/>
      <c r="D101" s="143" t="s">
        <v>189</v>
      </c>
      <c r="E101" s="144" t="s">
        <v>17</v>
      </c>
      <c r="F101" s="145" t="s">
        <v>1985</v>
      </c>
      <c r="H101" s="146">
        <v>78</v>
      </c>
      <c r="L101" s="142"/>
      <c r="M101" s="147"/>
      <c r="T101" s="148"/>
      <c r="AT101" s="144" t="s">
        <v>189</v>
      </c>
      <c r="AU101" s="144" t="s">
        <v>78</v>
      </c>
      <c r="AV101" s="12" t="s">
        <v>78</v>
      </c>
      <c r="AW101" s="12" t="s">
        <v>30</v>
      </c>
      <c r="AX101" s="12" t="s">
        <v>68</v>
      </c>
      <c r="AY101" s="144" t="s">
        <v>159</v>
      </c>
    </row>
    <row r="102" spans="2:65" s="12" customFormat="1">
      <c r="B102" s="142"/>
      <c r="D102" s="143" t="s">
        <v>189</v>
      </c>
      <c r="E102" s="144" t="s">
        <v>17</v>
      </c>
      <c r="F102" s="145" t="s">
        <v>1986</v>
      </c>
      <c r="H102" s="146">
        <v>134</v>
      </c>
      <c r="L102" s="142"/>
      <c r="M102" s="147"/>
      <c r="T102" s="148"/>
      <c r="AT102" s="144" t="s">
        <v>189</v>
      </c>
      <c r="AU102" s="144" t="s">
        <v>78</v>
      </c>
      <c r="AV102" s="12" t="s">
        <v>78</v>
      </c>
      <c r="AW102" s="12" t="s">
        <v>30</v>
      </c>
      <c r="AX102" s="12" t="s">
        <v>68</v>
      </c>
      <c r="AY102" s="144" t="s">
        <v>159</v>
      </c>
    </row>
    <row r="103" spans="2:65" s="12" customFormat="1">
      <c r="B103" s="142"/>
      <c r="D103" s="143" t="s">
        <v>189</v>
      </c>
      <c r="E103" s="144" t="s">
        <v>17</v>
      </c>
      <c r="F103" s="145" t="s">
        <v>1987</v>
      </c>
      <c r="H103" s="146">
        <v>120</v>
      </c>
      <c r="L103" s="142"/>
      <c r="M103" s="147"/>
      <c r="T103" s="148"/>
      <c r="AT103" s="144" t="s">
        <v>189</v>
      </c>
      <c r="AU103" s="144" t="s">
        <v>78</v>
      </c>
      <c r="AV103" s="12" t="s">
        <v>78</v>
      </c>
      <c r="AW103" s="12" t="s">
        <v>30</v>
      </c>
      <c r="AX103" s="12" t="s">
        <v>68</v>
      </c>
      <c r="AY103" s="144" t="s">
        <v>159</v>
      </c>
    </row>
    <row r="104" spans="2:65" s="12" customFormat="1">
      <c r="B104" s="142"/>
      <c r="D104" s="143" t="s">
        <v>189</v>
      </c>
      <c r="E104" s="144" t="s">
        <v>17</v>
      </c>
      <c r="F104" s="145" t="s">
        <v>1988</v>
      </c>
      <c r="H104" s="146">
        <v>138</v>
      </c>
      <c r="L104" s="142"/>
      <c r="M104" s="147"/>
      <c r="T104" s="148"/>
      <c r="AT104" s="144" t="s">
        <v>189</v>
      </c>
      <c r="AU104" s="144" t="s">
        <v>78</v>
      </c>
      <c r="AV104" s="12" t="s">
        <v>78</v>
      </c>
      <c r="AW104" s="12" t="s">
        <v>30</v>
      </c>
      <c r="AX104" s="12" t="s">
        <v>68</v>
      </c>
      <c r="AY104" s="144" t="s">
        <v>159</v>
      </c>
    </row>
    <row r="105" spans="2:65" s="12" customFormat="1">
      <c r="B105" s="142"/>
      <c r="D105" s="143" t="s">
        <v>189</v>
      </c>
      <c r="E105" s="144" t="s">
        <v>17</v>
      </c>
      <c r="F105" s="145" t="s">
        <v>1989</v>
      </c>
      <c r="H105" s="146">
        <v>125</v>
      </c>
      <c r="L105" s="142"/>
      <c r="M105" s="147"/>
      <c r="T105" s="148"/>
      <c r="AT105" s="144" t="s">
        <v>189</v>
      </c>
      <c r="AU105" s="144" t="s">
        <v>78</v>
      </c>
      <c r="AV105" s="12" t="s">
        <v>78</v>
      </c>
      <c r="AW105" s="12" t="s">
        <v>30</v>
      </c>
      <c r="AX105" s="12" t="s">
        <v>68</v>
      </c>
      <c r="AY105" s="144" t="s">
        <v>159</v>
      </c>
    </row>
    <row r="106" spans="2:65" s="12" customFormat="1">
      <c r="B106" s="142"/>
      <c r="D106" s="143" t="s">
        <v>189</v>
      </c>
      <c r="E106" s="144" t="s">
        <v>17</v>
      </c>
      <c r="F106" s="145" t="s">
        <v>1990</v>
      </c>
      <c r="H106" s="146">
        <v>115</v>
      </c>
      <c r="L106" s="142"/>
      <c r="M106" s="147"/>
      <c r="T106" s="148"/>
      <c r="AT106" s="144" t="s">
        <v>189</v>
      </c>
      <c r="AU106" s="144" t="s">
        <v>78</v>
      </c>
      <c r="AV106" s="12" t="s">
        <v>78</v>
      </c>
      <c r="AW106" s="12" t="s">
        <v>30</v>
      </c>
      <c r="AX106" s="12" t="s">
        <v>68</v>
      </c>
      <c r="AY106" s="144" t="s">
        <v>159</v>
      </c>
    </row>
    <row r="107" spans="2:65" s="12" customFormat="1">
      <c r="B107" s="142"/>
      <c r="D107" s="143" t="s">
        <v>189</v>
      </c>
      <c r="E107" s="144" t="s">
        <v>17</v>
      </c>
      <c r="F107" s="145" t="s">
        <v>1991</v>
      </c>
      <c r="H107" s="146">
        <v>89</v>
      </c>
      <c r="L107" s="142"/>
      <c r="M107" s="147"/>
      <c r="T107" s="148"/>
      <c r="AT107" s="144" t="s">
        <v>189</v>
      </c>
      <c r="AU107" s="144" t="s">
        <v>78</v>
      </c>
      <c r="AV107" s="12" t="s">
        <v>78</v>
      </c>
      <c r="AW107" s="12" t="s">
        <v>30</v>
      </c>
      <c r="AX107" s="12" t="s">
        <v>68</v>
      </c>
      <c r="AY107" s="144" t="s">
        <v>159</v>
      </c>
    </row>
    <row r="108" spans="2:65" s="12" customFormat="1">
      <c r="B108" s="142"/>
      <c r="D108" s="143" t="s">
        <v>189</v>
      </c>
      <c r="E108" s="144" t="s">
        <v>17</v>
      </c>
      <c r="F108" s="145" t="s">
        <v>1992</v>
      </c>
      <c r="H108" s="146">
        <v>78</v>
      </c>
      <c r="L108" s="142"/>
      <c r="M108" s="147"/>
      <c r="T108" s="148"/>
      <c r="AT108" s="144" t="s">
        <v>189</v>
      </c>
      <c r="AU108" s="144" t="s">
        <v>78</v>
      </c>
      <c r="AV108" s="12" t="s">
        <v>78</v>
      </c>
      <c r="AW108" s="12" t="s">
        <v>30</v>
      </c>
      <c r="AX108" s="12" t="s">
        <v>68</v>
      </c>
      <c r="AY108" s="144" t="s">
        <v>159</v>
      </c>
    </row>
    <row r="109" spans="2:65" s="14" customFormat="1">
      <c r="B109" s="157"/>
      <c r="D109" s="143" t="s">
        <v>189</v>
      </c>
      <c r="E109" s="158" t="s">
        <v>17</v>
      </c>
      <c r="F109" s="159" t="s">
        <v>284</v>
      </c>
      <c r="H109" s="160">
        <v>1275</v>
      </c>
      <c r="L109" s="157"/>
      <c r="M109" s="161"/>
      <c r="T109" s="162"/>
      <c r="AT109" s="158" t="s">
        <v>189</v>
      </c>
      <c r="AU109" s="158" t="s">
        <v>78</v>
      </c>
      <c r="AV109" s="14" t="s">
        <v>180</v>
      </c>
      <c r="AW109" s="14" t="s">
        <v>30</v>
      </c>
      <c r="AX109" s="14" t="s">
        <v>76</v>
      </c>
      <c r="AY109" s="158" t="s">
        <v>159</v>
      </c>
    </row>
    <row r="110" spans="2:65" s="1" customFormat="1" ht="24.2" customHeight="1">
      <c r="B110" s="29"/>
      <c r="C110" s="127" t="s">
        <v>78</v>
      </c>
      <c r="D110" s="127" t="s">
        <v>162</v>
      </c>
      <c r="E110" s="128" t="s">
        <v>1993</v>
      </c>
      <c r="F110" s="129" t="s">
        <v>1994</v>
      </c>
      <c r="G110" s="130" t="s">
        <v>457</v>
      </c>
      <c r="H110" s="131">
        <v>14</v>
      </c>
      <c r="I110" s="132"/>
      <c r="J110" s="132">
        <f>ROUND(I110*H110,2)</f>
        <v>0</v>
      </c>
      <c r="K110" s="129" t="s">
        <v>239</v>
      </c>
      <c r="L110" s="29"/>
      <c r="M110" s="133" t="s">
        <v>17</v>
      </c>
      <c r="N110" s="134" t="s">
        <v>39</v>
      </c>
      <c r="O110" s="135">
        <v>0.58299999999999996</v>
      </c>
      <c r="P110" s="135">
        <f>O110*H110</f>
        <v>8.161999999999999</v>
      </c>
      <c r="Q110" s="135">
        <v>1.8E-3</v>
      </c>
      <c r="R110" s="135">
        <f>Q110*H110</f>
        <v>2.52E-2</v>
      </c>
      <c r="S110" s="135">
        <v>0</v>
      </c>
      <c r="T110" s="136">
        <f>S110*H110</f>
        <v>0</v>
      </c>
      <c r="AR110" s="137" t="s">
        <v>180</v>
      </c>
      <c r="AT110" s="137" t="s">
        <v>162</v>
      </c>
      <c r="AU110" s="137" t="s">
        <v>78</v>
      </c>
      <c r="AY110" s="17" t="s">
        <v>159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7" t="s">
        <v>76</v>
      </c>
      <c r="BK110" s="138">
        <f>ROUND(I110*H110,2)</f>
        <v>0</v>
      </c>
      <c r="BL110" s="17" t="s">
        <v>180</v>
      </c>
      <c r="BM110" s="137" t="s">
        <v>1995</v>
      </c>
    </row>
    <row r="111" spans="2:65" s="1" customFormat="1">
      <c r="B111" s="29"/>
      <c r="D111" s="139" t="s">
        <v>169</v>
      </c>
      <c r="F111" s="140" t="s">
        <v>1996</v>
      </c>
      <c r="L111" s="29"/>
      <c r="M111" s="141"/>
      <c r="T111" s="50"/>
      <c r="AT111" s="17" t="s">
        <v>169</v>
      </c>
      <c r="AU111" s="17" t="s">
        <v>78</v>
      </c>
    </row>
    <row r="112" spans="2:65" s="13" customFormat="1">
      <c r="B112" s="149"/>
      <c r="D112" s="143" t="s">
        <v>189</v>
      </c>
      <c r="E112" s="150" t="s">
        <v>17</v>
      </c>
      <c r="F112" s="151" t="s">
        <v>1997</v>
      </c>
      <c r="H112" s="150" t="s">
        <v>17</v>
      </c>
      <c r="L112" s="149"/>
      <c r="M112" s="152"/>
      <c r="T112" s="153"/>
      <c r="AT112" s="150" t="s">
        <v>189</v>
      </c>
      <c r="AU112" s="150" t="s">
        <v>78</v>
      </c>
      <c r="AV112" s="13" t="s">
        <v>76</v>
      </c>
      <c r="AW112" s="13" t="s">
        <v>30</v>
      </c>
      <c r="AX112" s="13" t="s">
        <v>68</v>
      </c>
      <c r="AY112" s="150" t="s">
        <v>159</v>
      </c>
    </row>
    <row r="113" spans="2:65" s="12" customFormat="1">
      <c r="B113" s="142"/>
      <c r="D113" s="143" t="s">
        <v>189</v>
      </c>
      <c r="E113" s="144" t="s">
        <v>17</v>
      </c>
      <c r="F113" s="145" t="s">
        <v>244</v>
      </c>
      <c r="H113" s="146">
        <v>14</v>
      </c>
      <c r="L113" s="142"/>
      <c r="M113" s="147"/>
      <c r="T113" s="148"/>
      <c r="AT113" s="144" t="s">
        <v>189</v>
      </c>
      <c r="AU113" s="144" t="s">
        <v>78</v>
      </c>
      <c r="AV113" s="12" t="s">
        <v>78</v>
      </c>
      <c r="AW113" s="12" t="s">
        <v>30</v>
      </c>
      <c r="AX113" s="12" t="s">
        <v>76</v>
      </c>
      <c r="AY113" s="144" t="s">
        <v>159</v>
      </c>
    </row>
    <row r="114" spans="2:65" s="11" customFormat="1" ht="22.9" customHeight="1">
      <c r="B114" s="116"/>
      <c r="D114" s="117" t="s">
        <v>67</v>
      </c>
      <c r="E114" s="125" t="s">
        <v>78</v>
      </c>
      <c r="F114" s="125" t="s">
        <v>1135</v>
      </c>
      <c r="J114" s="126">
        <f>BK114</f>
        <v>0</v>
      </c>
      <c r="L114" s="116"/>
      <c r="M114" s="120"/>
      <c r="P114" s="121">
        <f>SUM(P115:P129)</f>
        <v>4.5750000000000002</v>
      </c>
      <c r="R114" s="121">
        <f>SUM(R115:R129)</f>
        <v>2.8033999999999996E-2</v>
      </c>
      <c r="T114" s="122">
        <f>SUM(T115:T129)</f>
        <v>0</v>
      </c>
      <c r="AR114" s="117" t="s">
        <v>76</v>
      </c>
      <c r="AT114" s="123" t="s">
        <v>67</v>
      </c>
      <c r="AU114" s="123" t="s">
        <v>76</v>
      </c>
      <c r="AY114" s="117" t="s">
        <v>159</v>
      </c>
      <c r="BK114" s="124">
        <f>SUM(BK115:BK129)</f>
        <v>0</v>
      </c>
    </row>
    <row r="115" spans="2:65" s="1" customFormat="1" ht="16.5" customHeight="1">
      <c r="B115" s="29"/>
      <c r="C115" s="127" t="s">
        <v>175</v>
      </c>
      <c r="D115" s="127" t="s">
        <v>162</v>
      </c>
      <c r="E115" s="128" t="s">
        <v>1998</v>
      </c>
      <c r="F115" s="129" t="s">
        <v>1999</v>
      </c>
      <c r="G115" s="130" t="s">
        <v>457</v>
      </c>
      <c r="H115" s="131">
        <v>61</v>
      </c>
      <c r="I115" s="132"/>
      <c r="J115" s="132">
        <f>ROUND(I115*H115,2)</f>
        <v>0</v>
      </c>
      <c r="K115" s="129" t="s">
        <v>239</v>
      </c>
      <c r="L115" s="29"/>
      <c r="M115" s="133" t="s">
        <v>17</v>
      </c>
      <c r="N115" s="134" t="s">
        <v>39</v>
      </c>
      <c r="O115" s="135">
        <v>7.4999999999999997E-2</v>
      </c>
      <c r="P115" s="135">
        <f>O115*H115</f>
        <v>4.5750000000000002</v>
      </c>
      <c r="Q115" s="135">
        <v>0</v>
      </c>
      <c r="R115" s="135">
        <f>Q115*H115</f>
        <v>0</v>
      </c>
      <c r="S115" s="135">
        <v>0</v>
      </c>
      <c r="T115" s="136">
        <f>S115*H115</f>
        <v>0</v>
      </c>
      <c r="AR115" s="137" t="s">
        <v>180</v>
      </c>
      <c r="AT115" s="137" t="s">
        <v>162</v>
      </c>
      <c r="AU115" s="137" t="s">
        <v>78</v>
      </c>
      <c r="AY115" s="17" t="s">
        <v>159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7" t="s">
        <v>76</v>
      </c>
      <c r="BK115" s="138">
        <f>ROUND(I115*H115,2)</f>
        <v>0</v>
      </c>
      <c r="BL115" s="17" t="s">
        <v>180</v>
      </c>
      <c r="BM115" s="137" t="s">
        <v>2000</v>
      </c>
    </row>
    <row r="116" spans="2:65" s="1" customFormat="1">
      <c r="B116" s="29"/>
      <c r="D116" s="139" t="s">
        <v>169</v>
      </c>
      <c r="F116" s="140" t="s">
        <v>2001</v>
      </c>
      <c r="L116" s="29"/>
      <c r="M116" s="141"/>
      <c r="T116" s="50"/>
      <c r="AT116" s="17" t="s">
        <v>169</v>
      </c>
      <c r="AU116" s="17" t="s">
        <v>78</v>
      </c>
    </row>
    <row r="117" spans="2:65" s="13" customFormat="1">
      <c r="B117" s="149"/>
      <c r="D117" s="143" t="s">
        <v>189</v>
      </c>
      <c r="E117" s="150" t="s">
        <v>17</v>
      </c>
      <c r="F117" s="151" t="s">
        <v>1981</v>
      </c>
      <c r="H117" s="150" t="s">
        <v>17</v>
      </c>
      <c r="L117" s="149"/>
      <c r="M117" s="152"/>
      <c r="T117" s="153"/>
      <c r="AT117" s="150" t="s">
        <v>189</v>
      </c>
      <c r="AU117" s="150" t="s">
        <v>78</v>
      </c>
      <c r="AV117" s="13" t="s">
        <v>76</v>
      </c>
      <c r="AW117" s="13" t="s">
        <v>30</v>
      </c>
      <c r="AX117" s="13" t="s">
        <v>68</v>
      </c>
      <c r="AY117" s="150" t="s">
        <v>159</v>
      </c>
    </row>
    <row r="118" spans="2:65" s="12" customFormat="1">
      <c r="B118" s="142"/>
      <c r="D118" s="143" t="s">
        <v>189</v>
      </c>
      <c r="E118" s="144" t="s">
        <v>17</v>
      </c>
      <c r="F118" s="145" t="s">
        <v>2002</v>
      </c>
      <c r="H118" s="146">
        <v>56</v>
      </c>
      <c r="L118" s="142"/>
      <c r="M118" s="147"/>
      <c r="T118" s="148"/>
      <c r="AT118" s="144" t="s">
        <v>189</v>
      </c>
      <c r="AU118" s="144" t="s">
        <v>78</v>
      </c>
      <c r="AV118" s="12" t="s">
        <v>78</v>
      </c>
      <c r="AW118" s="12" t="s">
        <v>30</v>
      </c>
      <c r="AX118" s="12" t="s">
        <v>68</v>
      </c>
      <c r="AY118" s="144" t="s">
        <v>159</v>
      </c>
    </row>
    <row r="119" spans="2:65" s="12" customFormat="1">
      <c r="B119" s="142"/>
      <c r="D119" s="143" t="s">
        <v>189</v>
      </c>
      <c r="E119" s="144" t="s">
        <v>17</v>
      </c>
      <c r="F119" s="145" t="s">
        <v>2003</v>
      </c>
      <c r="H119" s="146">
        <v>5</v>
      </c>
      <c r="L119" s="142"/>
      <c r="M119" s="147"/>
      <c r="T119" s="148"/>
      <c r="AT119" s="144" t="s">
        <v>189</v>
      </c>
      <c r="AU119" s="144" t="s">
        <v>78</v>
      </c>
      <c r="AV119" s="12" t="s">
        <v>78</v>
      </c>
      <c r="AW119" s="12" t="s">
        <v>30</v>
      </c>
      <c r="AX119" s="12" t="s">
        <v>68</v>
      </c>
      <c r="AY119" s="144" t="s">
        <v>159</v>
      </c>
    </row>
    <row r="120" spans="2:65" s="14" customFormat="1">
      <c r="B120" s="157"/>
      <c r="D120" s="143" t="s">
        <v>189</v>
      </c>
      <c r="E120" s="158" t="s">
        <v>17</v>
      </c>
      <c r="F120" s="159" t="s">
        <v>284</v>
      </c>
      <c r="H120" s="160">
        <v>61</v>
      </c>
      <c r="L120" s="157"/>
      <c r="M120" s="161"/>
      <c r="T120" s="162"/>
      <c r="AT120" s="158" t="s">
        <v>189</v>
      </c>
      <c r="AU120" s="158" t="s">
        <v>78</v>
      </c>
      <c r="AV120" s="14" t="s">
        <v>180</v>
      </c>
      <c r="AW120" s="14" t="s">
        <v>30</v>
      </c>
      <c r="AX120" s="14" t="s">
        <v>76</v>
      </c>
      <c r="AY120" s="158" t="s">
        <v>159</v>
      </c>
    </row>
    <row r="121" spans="2:65" s="1" customFormat="1" ht="16.5" customHeight="1">
      <c r="B121" s="29"/>
      <c r="C121" s="163" t="s">
        <v>180</v>
      </c>
      <c r="D121" s="163" t="s">
        <v>365</v>
      </c>
      <c r="E121" s="164" t="s">
        <v>2004</v>
      </c>
      <c r="F121" s="165" t="s">
        <v>2005</v>
      </c>
      <c r="G121" s="166" t="s">
        <v>457</v>
      </c>
      <c r="H121" s="167">
        <v>58.8</v>
      </c>
      <c r="I121" s="168"/>
      <c r="J121" s="168">
        <f>ROUND(I121*H121,2)</f>
        <v>0</v>
      </c>
      <c r="K121" s="165" t="s">
        <v>239</v>
      </c>
      <c r="L121" s="169"/>
      <c r="M121" s="170" t="s">
        <v>17</v>
      </c>
      <c r="N121" s="171" t="s">
        <v>39</v>
      </c>
      <c r="O121" s="135">
        <v>0</v>
      </c>
      <c r="P121" s="135">
        <f>O121*H121</f>
        <v>0</v>
      </c>
      <c r="Q121" s="135">
        <v>4.2999999999999999E-4</v>
      </c>
      <c r="R121" s="135">
        <f>Q121*H121</f>
        <v>2.5283999999999997E-2</v>
      </c>
      <c r="S121" s="135">
        <v>0</v>
      </c>
      <c r="T121" s="136">
        <f>S121*H121</f>
        <v>0</v>
      </c>
      <c r="AR121" s="137" t="s">
        <v>205</v>
      </c>
      <c r="AT121" s="137" t="s">
        <v>365</v>
      </c>
      <c r="AU121" s="137" t="s">
        <v>78</v>
      </c>
      <c r="AY121" s="17" t="s">
        <v>159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76</v>
      </c>
      <c r="BK121" s="138">
        <f>ROUND(I121*H121,2)</f>
        <v>0</v>
      </c>
      <c r="BL121" s="17" t="s">
        <v>180</v>
      </c>
      <c r="BM121" s="137" t="s">
        <v>2006</v>
      </c>
    </row>
    <row r="122" spans="2:65" s="13" customFormat="1">
      <c r="B122" s="149"/>
      <c r="D122" s="143" t="s">
        <v>189</v>
      </c>
      <c r="E122" s="150" t="s">
        <v>17</v>
      </c>
      <c r="F122" s="151" t="s">
        <v>1981</v>
      </c>
      <c r="H122" s="150" t="s">
        <v>17</v>
      </c>
      <c r="L122" s="149"/>
      <c r="M122" s="152"/>
      <c r="T122" s="153"/>
      <c r="AT122" s="150" t="s">
        <v>189</v>
      </c>
      <c r="AU122" s="150" t="s">
        <v>78</v>
      </c>
      <c r="AV122" s="13" t="s">
        <v>76</v>
      </c>
      <c r="AW122" s="13" t="s">
        <v>30</v>
      </c>
      <c r="AX122" s="13" t="s">
        <v>68</v>
      </c>
      <c r="AY122" s="150" t="s">
        <v>159</v>
      </c>
    </row>
    <row r="123" spans="2:65" s="12" customFormat="1">
      <c r="B123" s="142"/>
      <c r="D123" s="143" t="s">
        <v>189</v>
      </c>
      <c r="E123" s="144" t="s">
        <v>17</v>
      </c>
      <c r="F123" s="145" t="s">
        <v>2002</v>
      </c>
      <c r="H123" s="146">
        <v>56</v>
      </c>
      <c r="L123" s="142"/>
      <c r="M123" s="147"/>
      <c r="T123" s="148"/>
      <c r="AT123" s="144" t="s">
        <v>189</v>
      </c>
      <c r="AU123" s="144" t="s">
        <v>78</v>
      </c>
      <c r="AV123" s="12" t="s">
        <v>78</v>
      </c>
      <c r="AW123" s="12" t="s">
        <v>30</v>
      </c>
      <c r="AX123" s="12" t="s">
        <v>68</v>
      </c>
      <c r="AY123" s="144" t="s">
        <v>159</v>
      </c>
    </row>
    <row r="124" spans="2:65" s="14" customFormat="1">
      <c r="B124" s="157"/>
      <c r="D124" s="143" t="s">
        <v>189</v>
      </c>
      <c r="E124" s="158" t="s">
        <v>17</v>
      </c>
      <c r="F124" s="159" t="s">
        <v>284</v>
      </c>
      <c r="H124" s="160">
        <v>56</v>
      </c>
      <c r="L124" s="157"/>
      <c r="M124" s="161"/>
      <c r="T124" s="162"/>
      <c r="AT124" s="158" t="s">
        <v>189</v>
      </c>
      <c r="AU124" s="158" t="s">
        <v>78</v>
      </c>
      <c r="AV124" s="14" t="s">
        <v>180</v>
      </c>
      <c r="AW124" s="14" t="s">
        <v>30</v>
      </c>
      <c r="AX124" s="14" t="s">
        <v>76</v>
      </c>
      <c r="AY124" s="158" t="s">
        <v>159</v>
      </c>
    </row>
    <row r="125" spans="2:65" s="12" customFormat="1">
      <c r="B125" s="142"/>
      <c r="D125" s="143" t="s">
        <v>189</v>
      </c>
      <c r="F125" s="145" t="s">
        <v>2007</v>
      </c>
      <c r="H125" s="146">
        <v>58.8</v>
      </c>
      <c r="L125" s="142"/>
      <c r="M125" s="147"/>
      <c r="T125" s="148"/>
      <c r="AT125" s="144" t="s">
        <v>189</v>
      </c>
      <c r="AU125" s="144" t="s">
        <v>78</v>
      </c>
      <c r="AV125" s="12" t="s">
        <v>78</v>
      </c>
      <c r="AW125" s="12" t="s">
        <v>4</v>
      </c>
      <c r="AX125" s="12" t="s">
        <v>76</v>
      </c>
      <c r="AY125" s="144" t="s">
        <v>159</v>
      </c>
    </row>
    <row r="126" spans="2:65" s="1" customFormat="1" ht="16.5" customHeight="1">
      <c r="B126" s="29"/>
      <c r="C126" s="163" t="s">
        <v>158</v>
      </c>
      <c r="D126" s="163" t="s">
        <v>365</v>
      </c>
      <c r="E126" s="164" t="s">
        <v>2008</v>
      </c>
      <c r="F126" s="165" t="s">
        <v>2009</v>
      </c>
      <c r="G126" s="166" t="s">
        <v>457</v>
      </c>
      <c r="H126" s="167">
        <v>5</v>
      </c>
      <c r="I126" s="168"/>
      <c r="J126" s="168">
        <f>ROUND(I126*H126,2)</f>
        <v>0</v>
      </c>
      <c r="K126" s="165" t="s">
        <v>239</v>
      </c>
      <c r="L126" s="169"/>
      <c r="M126" s="170" t="s">
        <v>17</v>
      </c>
      <c r="N126" s="171" t="s">
        <v>39</v>
      </c>
      <c r="O126" s="135">
        <v>0</v>
      </c>
      <c r="P126" s="135">
        <f>O126*H126</f>
        <v>0</v>
      </c>
      <c r="Q126" s="135">
        <v>5.5000000000000003E-4</v>
      </c>
      <c r="R126" s="135">
        <f>Q126*H126</f>
        <v>2.7500000000000003E-3</v>
      </c>
      <c r="S126" s="135">
        <v>0</v>
      </c>
      <c r="T126" s="136">
        <f>S126*H126</f>
        <v>0</v>
      </c>
      <c r="AR126" s="137" t="s">
        <v>205</v>
      </c>
      <c r="AT126" s="137" t="s">
        <v>365</v>
      </c>
      <c r="AU126" s="137" t="s">
        <v>78</v>
      </c>
      <c r="AY126" s="17" t="s">
        <v>159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7" t="s">
        <v>76</v>
      </c>
      <c r="BK126" s="138">
        <f>ROUND(I126*H126,2)</f>
        <v>0</v>
      </c>
      <c r="BL126" s="17" t="s">
        <v>180</v>
      </c>
      <c r="BM126" s="137" t="s">
        <v>2010</v>
      </c>
    </row>
    <row r="127" spans="2:65" s="13" customFormat="1">
      <c r="B127" s="149"/>
      <c r="D127" s="143" t="s">
        <v>189</v>
      </c>
      <c r="E127" s="150" t="s">
        <v>17</v>
      </c>
      <c r="F127" s="151" t="s">
        <v>1981</v>
      </c>
      <c r="H127" s="150" t="s">
        <v>17</v>
      </c>
      <c r="L127" s="149"/>
      <c r="M127" s="152"/>
      <c r="T127" s="153"/>
      <c r="AT127" s="150" t="s">
        <v>189</v>
      </c>
      <c r="AU127" s="150" t="s">
        <v>78</v>
      </c>
      <c r="AV127" s="13" t="s">
        <v>76</v>
      </c>
      <c r="AW127" s="13" t="s">
        <v>30</v>
      </c>
      <c r="AX127" s="13" t="s">
        <v>68</v>
      </c>
      <c r="AY127" s="150" t="s">
        <v>159</v>
      </c>
    </row>
    <row r="128" spans="2:65" s="12" customFormat="1">
      <c r="B128" s="142"/>
      <c r="D128" s="143" t="s">
        <v>189</v>
      </c>
      <c r="E128" s="144" t="s">
        <v>17</v>
      </c>
      <c r="F128" s="145" t="s">
        <v>2003</v>
      </c>
      <c r="H128" s="146">
        <v>5</v>
      </c>
      <c r="L128" s="142"/>
      <c r="M128" s="147"/>
      <c r="T128" s="148"/>
      <c r="AT128" s="144" t="s">
        <v>189</v>
      </c>
      <c r="AU128" s="144" t="s">
        <v>78</v>
      </c>
      <c r="AV128" s="12" t="s">
        <v>78</v>
      </c>
      <c r="AW128" s="12" t="s">
        <v>30</v>
      </c>
      <c r="AX128" s="12" t="s">
        <v>68</v>
      </c>
      <c r="AY128" s="144" t="s">
        <v>159</v>
      </c>
    </row>
    <row r="129" spans="2:65" s="14" customFormat="1">
      <c r="B129" s="157"/>
      <c r="D129" s="143" t="s">
        <v>189</v>
      </c>
      <c r="E129" s="158" t="s">
        <v>17</v>
      </c>
      <c r="F129" s="159" t="s">
        <v>284</v>
      </c>
      <c r="H129" s="160">
        <v>5</v>
      </c>
      <c r="L129" s="157"/>
      <c r="M129" s="161"/>
      <c r="T129" s="162"/>
      <c r="AT129" s="158" t="s">
        <v>189</v>
      </c>
      <c r="AU129" s="158" t="s">
        <v>78</v>
      </c>
      <c r="AV129" s="14" t="s">
        <v>180</v>
      </c>
      <c r="AW129" s="14" t="s">
        <v>30</v>
      </c>
      <c r="AX129" s="14" t="s">
        <v>76</v>
      </c>
      <c r="AY129" s="158" t="s">
        <v>159</v>
      </c>
    </row>
    <row r="130" spans="2:65" s="11" customFormat="1" ht="22.9" customHeight="1">
      <c r="B130" s="116"/>
      <c r="D130" s="117" t="s">
        <v>67</v>
      </c>
      <c r="E130" s="125" t="s">
        <v>205</v>
      </c>
      <c r="F130" s="125" t="s">
        <v>1870</v>
      </c>
      <c r="J130" s="126">
        <f>BK130</f>
        <v>0</v>
      </c>
      <c r="L130" s="116"/>
      <c r="M130" s="120"/>
      <c r="P130" s="121">
        <f>SUM(P131:P310)</f>
        <v>343.90999999999997</v>
      </c>
      <c r="R130" s="121">
        <f>SUM(R131:R310)</f>
        <v>0.83039000000000007</v>
      </c>
      <c r="T130" s="122">
        <f>SUM(T131:T310)</f>
        <v>0</v>
      </c>
      <c r="AR130" s="117" t="s">
        <v>76</v>
      </c>
      <c r="AT130" s="123" t="s">
        <v>67</v>
      </c>
      <c r="AU130" s="123" t="s">
        <v>76</v>
      </c>
      <c r="AY130" s="117" t="s">
        <v>159</v>
      </c>
      <c r="BK130" s="124">
        <f>SUM(BK131:BK310)</f>
        <v>0</v>
      </c>
    </row>
    <row r="131" spans="2:65" s="1" customFormat="1" ht="16.5" customHeight="1">
      <c r="B131" s="29"/>
      <c r="C131" s="127" t="s">
        <v>193</v>
      </c>
      <c r="D131" s="127" t="s">
        <v>162</v>
      </c>
      <c r="E131" s="128" t="s">
        <v>2011</v>
      </c>
      <c r="F131" s="129" t="s">
        <v>2012</v>
      </c>
      <c r="G131" s="130" t="s">
        <v>457</v>
      </c>
      <c r="H131" s="131">
        <v>439</v>
      </c>
      <c r="I131" s="132"/>
      <c r="J131" s="132">
        <f>ROUND(I131*H131,2)</f>
        <v>0</v>
      </c>
      <c r="K131" s="129" t="s">
        <v>239</v>
      </c>
      <c r="L131" s="29"/>
      <c r="M131" s="133" t="s">
        <v>17</v>
      </c>
      <c r="N131" s="134" t="s">
        <v>39</v>
      </c>
      <c r="O131" s="135">
        <v>0.1</v>
      </c>
      <c r="P131" s="135">
        <f>O131*H131</f>
        <v>43.900000000000006</v>
      </c>
      <c r="Q131" s="135">
        <v>2.0000000000000001E-4</v>
      </c>
      <c r="R131" s="135">
        <f>Q131*H131</f>
        <v>8.7800000000000003E-2</v>
      </c>
      <c r="S131" s="135">
        <v>0</v>
      </c>
      <c r="T131" s="136">
        <f>S131*H131</f>
        <v>0</v>
      </c>
      <c r="AR131" s="137" t="s">
        <v>180</v>
      </c>
      <c r="AT131" s="137" t="s">
        <v>162</v>
      </c>
      <c r="AU131" s="137" t="s">
        <v>78</v>
      </c>
      <c r="AY131" s="17" t="s">
        <v>159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7" t="s">
        <v>76</v>
      </c>
      <c r="BK131" s="138">
        <f>ROUND(I131*H131,2)</f>
        <v>0</v>
      </c>
      <c r="BL131" s="17" t="s">
        <v>180</v>
      </c>
      <c r="BM131" s="137" t="s">
        <v>2013</v>
      </c>
    </row>
    <row r="132" spans="2:65" s="1" customFormat="1">
      <c r="B132" s="29"/>
      <c r="D132" s="139" t="s">
        <v>169</v>
      </c>
      <c r="F132" s="140" t="s">
        <v>2014</v>
      </c>
      <c r="L132" s="29"/>
      <c r="M132" s="141"/>
      <c r="T132" s="50"/>
      <c r="AT132" s="17" t="s">
        <v>169</v>
      </c>
      <c r="AU132" s="17" t="s">
        <v>78</v>
      </c>
    </row>
    <row r="133" spans="2:65" s="13" customFormat="1">
      <c r="B133" s="149"/>
      <c r="D133" s="143" t="s">
        <v>189</v>
      </c>
      <c r="E133" s="150" t="s">
        <v>17</v>
      </c>
      <c r="F133" s="151" t="s">
        <v>1981</v>
      </c>
      <c r="H133" s="150" t="s">
        <v>17</v>
      </c>
      <c r="L133" s="149"/>
      <c r="M133" s="152"/>
      <c r="T133" s="153"/>
      <c r="AT133" s="150" t="s">
        <v>189</v>
      </c>
      <c r="AU133" s="150" t="s">
        <v>78</v>
      </c>
      <c r="AV133" s="13" t="s">
        <v>76</v>
      </c>
      <c r="AW133" s="13" t="s">
        <v>30</v>
      </c>
      <c r="AX133" s="13" t="s">
        <v>68</v>
      </c>
      <c r="AY133" s="150" t="s">
        <v>159</v>
      </c>
    </row>
    <row r="134" spans="2:65" s="13" customFormat="1">
      <c r="B134" s="149"/>
      <c r="D134" s="143" t="s">
        <v>189</v>
      </c>
      <c r="E134" s="150" t="s">
        <v>17</v>
      </c>
      <c r="F134" s="151" t="s">
        <v>2015</v>
      </c>
      <c r="H134" s="150" t="s">
        <v>17</v>
      </c>
      <c r="L134" s="149"/>
      <c r="M134" s="152"/>
      <c r="T134" s="153"/>
      <c r="AT134" s="150" t="s">
        <v>189</v>
      </c>
      <c r="AU134" s="150" t="s">
        <v>78</v>
      </c>
      <c r="AV134" s="13" t="s">
        <v>76</v>
      </c>
      <c r="AW134" s="13" t="s">
        <v>30</v>
      </c>
      <c r="AX134" s="13" t="s">
        <v>68</v>
      </c>
      <c r="AY134" s="150" t="s">
        <v>159</v>
      </c>
    </row>
    <row r="135" spans="2:65" s="12" customFormat="1">
      <c r="B135" s="142"/>
      <c r="D135" s="143" t="s">
        <v>189</v>
      </c>
      <c r="E135" s="144" t="s">
        <v>17</v>
      </c>
      <c r="F135" s="145" t="s">
        <v>2016</v>
      </c>
      <c r="H135" s="146">
        <v>42</v>
      </c>
      <c r="L135" s="142"/>
      <c r="M135" s="147"/>
      <c r="T135" s="148"/>
      <c r="AT135" s="144" t="s">
        <v>189</v>
      </c>
      <c r="AU135" s="144" t="s">
        <v>78</v>
      </c>
      <c r="AV135" s="12" t="s">
        <v>78</v>
      </c>
      <c r="AW135" s="12" t="s">
        <v>30</v>
      </c>
      <c r="AX135" s="12" t="s">
        <v>68</v>
      </c>
      <c r="AY135" s="144" t="s">
        <v>159</v>
      </c>
    </row>
    <row r="136" spans="2:65" s="12" customFormat="1">
      <c r="B136" s="142"/>
      <c r="D136" s="143" t="s">
        <v>189</v>
      </c>
      <c r="E136" s="144" t="s">
        <v>17</v>
      </c>
      <c r="F136" s="145" t="s">
        <v>2017</v>
      </c>
      <c r="H136" s="146">
        <v>16</v>
      </c>
      <c r="L136" s="142"/>
      <c r="M136" s="147"/>
      <c r="T136" s="148"/>
      <c r="AT136" s="144" t="s">
        <v>189</v>
      </c>
      <c r="AU136" s="144" t="s">
        <v>78</v>
      </c>
      <c r="AV136" s="12" t="s">
        <v>78</v>
      </c>
      <c r="AW136" s="12" t="s">
        <v>30</v>
      </c>
      <c r="AX136" s="12" t="s">
        <v>68</v>
      </c>
      <c r="AY136" s="144" t="s">
        <v>159</v>
      </c>
    </row>
    <row r="137" spans="2:65" s="12" customFormat="1">
      <c r="B137" s="142"/>
      <c r="D137" s="143" t="s">
        <v>189</v>
      </c>
      <c r="E137" s="144" t="s">
        <v>17</v>
      </c>
      <c r="F137" s="145" t="s">
        <v>2018</v>
      </c>
      <c r="H137" s="146">
        <v>72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68</v>
      </c>
      <c r="AY137" s="144" t="s">
        <v>159</v>
      </c>
    </row>
    <row r="138" spans="2:65" s="12" customFormat="1">
      <c r="B138" s="142"/>
      <c r="D138" s="143" t="s">
        <v>189</v>
      </c>
      <c r="E138" s="144" t="s">
        <v>17</v>
      </c>
      <c r="F138" s="145" t="s">
        <v>2019</v>
      </c>
      <c r="H138" s="146">
        <v>56</v>
      </c>
      <c r="L138" s="142"/>
      <c r="M138" s="147"/>
      <c r="T138" s="148"/>
      <c r="AT138" s="144" t="s">
        <v>189</v>
      </c>
      <c r="AU138" s="144" t="s">
        <v>78</v>
      </c>
      <c r="AV138" s="12" t="s">
        <v>78</v>
      </c>
      <c r="AW138" s="12" t="s">
        <v>30</v>
      </c>
      <c r="AX138" s="12" t="s">
        <v>68</v>
      </c>
      <c r="AY138" s="144" t="s">
        <v>159</v>
      </c>
    </row>
    <row r="139" spans="2:65" s="12" customFormat="1">
      <c r="B139" s="142"/>
      <c r="D139" s="143" t="s">
        <v>189</v>
      </c>
      <c r="E139" s="144" t="s">
        <v>17</v>
      </c>
      <c r="F139" s="145" t="s">
        <v>2020</v>
      </c>
      <c r="H139" s="146">
        <v>72</v>
      </c>
      <c r="L139" s="142"/>
      <c r="M139" s="147"/>
      <c r="T139" s="148"/>
      <c r="AT139" s="144" t="s">
        <v>189</v>
      </c>
      <c r="AU139" s="144" t="s">
        <v>78</v>
      </c>
      <c r="AV139" s="12" t="s">
        <v>78</v>
      </c>
      <c r="AW139" s="12" t="s">
        <v>30</v>
      </c>
      <c r="AX139" s="12" t="s">
        <v>68</v>
      </c>
      <c r="AY139" s="144" t="s">
        <v>159</v>
      </c>
    </row>
    <row r="140" spans="2:65" s="12" customFormat="1">
      <c r="B140" s="142"/>
      <c r="D140" s="143" t="s">
        <v>189</v>
      </c>
      <c r="E140" s="144" t="s">
        <v>17</v>
      </c>
      <c r="F140" s="145" t="s">
        <v>2021</v>
      </c>
      <c r="H140" s="146">
        <v>73</v>
      </c>
      <c r="L140" s="142"/>
      <c r="M140" s="147"/>
      <c r="T140" s="148"/>
      <c r="AT140" s="144" t="s">
        <v>189</v>
      </c>
      <c r="AU140" s="144" t="s">
        <v>78</v>
      </c>
      <c r="AV140" s="12" t="s">
        <v>78</v>
      </c>
      <c r="AW140" s="12" t="s">
        <v>30</v>
      </c>
      <c r="AX140" s="12" t="s">
        <v>68</v>
      </c>
      <c r="AY140" s="144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2022</v>
      </c>
      <c r="H141" s="146">
        <v>61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2" customFormat="1">
      <c r="B142" s="142"/>
      <c r="D142" s="143" t="s">
        <v>189</v>
      </c>
      <c r="E142" s="144" t="s">
        <v>17</v>
      </c>
      <c r="F142" s="145" t="s">
        <v>2023</v>
      </c>
      <c r="H142" s="146">
        <v>29</v>
      </c>
      <c r="L142" s="142"/>
      <c r="M142" s="147"/>
      <c r="T142" s="148"/>
      <c r="AT142" s="144" t="s">
        <v>189</v>
      </c>
      <c r="AU142" s="144" t="s">
        <v>78</v>
      </c>
      <c r="AV142" s="12" t="s">
        <v>78</v>
      </c>
      <c r="AW142" s="12" t="s">
        <v>30</v>
      </c>
      <c r="AX142" s="12" t="s">
        <v>68</v>
      </c>
      <c r="AY142" s="144" t="s">
        <v>159</v>
      </c>
    </row>
    <row r="143" spans="2:65" s="12" customFormat="1">
      <c r="B143" s="142"/>
      <c r="D143" s="143" t="s">
        <v>189</v>
      </c>
      <c r="E143" s="144" t="s">
        <v>17</v>
      </c>
      <c r="F143" s="145" t="s">
        <v>2024</v>
      </c>
      <c r="H143" s="146">
        <v>18</v>
      </c>
      <c r="L143" s="142"/>
      <c r="M143" s="147"/>
      <c r="T143" s="148"/>
      <c r="AT143" s="144" t="s">
        <v>189</v>
      </c>
      <c r="AU143" s="144" t="s">
        <v>78</v>
      </c>
      <c r="AV143" s="12" t="s">
        <v>78</v>
      </c>
      <c r="AW143" s="12" t="s">
        <v>30</v>
      </c>
      <c r="AX143" s="12" t="s">
        <v>68</v>
      </c>
      <c r="AY143" s="144" t="s">
        <v>159</v>
      </c>
    </row>
    <row r="144" spans="2:65" s="14" customFormat="1">
      <c r="B144" s="157"/>
      <c r="D144" s="143" t="s">
        <v>189</v>
      </c>
      <c r="E144" s="158" t="s">
        <v>17</v>
      </c>
      <c r="F144" s="159" t="s">
        <v>284</v>
      </c>
      <c r="H144" s="160">
        <v>439</v>
      </c>
      <c r="L144" s="157"/>
      <c r="M144" s="161"/>
      <c r="T144" s="162"/>
      <c r="AT144" s="158" t="s">
        <v>189</v>
      </c>
      <c r="AU144" s="158" t="s">
        <v>78</v>
      </c>
      <c r="AV144" s="14" t="s">
        <v>180</v>
      </c>
      <c r="AW144" s="14" t="s">
        <v>30</v>
      </c>
      <c r="AX144" s="14" t="s">
        <v>76</v>
      </c>
      <c r="AY144" s="158" t="s">
        <v>159</v>
      </c>
    </row>
    <row r="145" spans="2:65" s="1" customFormat="1" ht="16.5" customHeight="1">
      <c r="B145" s="29"/>
      <c r="C145" s="127" t="s">
        <v>198</v>
      </c>
      <c r="D145" s="127" t="s">
        <v>162</v>
      </c>
      <c r="E145" s="128" t="s">
        <v>2025</v>
      </c>
      <c r="F145" s="129" t="s">
        <v>2026</v>
      </c>
      <c r="G145" s="130" t="s">
        <v>457</v>
      </c>
      <c r="H145" s="131">
        <v>505</v>
      </c>
      <c r="I145" s="132"/>
      <c r="J145" s="132">
        <f>ROUND(I145*H145,2)</f>
        <v>0</v>
      </c>
      <c r="K145" s="129" t="s">
        <v>239</v>
      </c>
      <c r="L145" s="29"/>
      <c r="M145" s="133" t="s">
        <v>17</v>
      </c>
      <c r="N145" s="134" t="s">
        <v>39</v>
      </c>
      <c r="O145" s="135">
        <v>0.11</v>
      </c>
      <c r="P145" s="135">
        <f>O145*H145</f>
        <v>55.55</v>
      </c>
      <c r="Q145" s="135">
        <v>3.1E-4</v>
      </c>
      <c r="R145" s="135">
        <f>Q145*H145</f>
        <v>0.15654999999999999</v>
      </c>
      <c r="S145" s="135">
        <v>0</v>
      </c>
      <c r="T145" s="136">
        <f>S145*H145</f>
        <v>0</v>
      </c>
      <c r="AR145" s="137" t="s">
        <v>180</v>
      </c>
      <c r="AT145" s="137" t="s">
        <v>162</v>
      </c>
      <c r="AU145" s="137" t="s">
        <v>78</v>
      </c>
      <c r="AY145" s="17" t="s">
        <v>159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7" t="s">
        <v>76</v>
      </c>
      <c r="BK145" s="138">
        <f>ROUND(I145*H145,2)</f>
        <v>0</v>
      </c>
      <c r="BL145" s="17" t="s">
        <v>180</v>
      </c>
      <c r="BM145" s="137" t="s">
        <v>2027</v>
      </c>
    </row>
    <row r="146" spans="2:65" s="1" customFormat="1">
      <c r="B146" s="29"/>
      <c r="D146" s="139" t="s">
        <v>169</v>
      </c>
      <c r="F146" s="140" t="s">
        <v>2028</v>
      </c>
      <c r="L146" s="29"/>
      <c r="M146" s="141"/>
      <c r="T146" s="50"/>
      <c r="AT146" s="17" t="s">
        <v>169</v>
      </c>
      <c r="AU146" s="17" t="s">
        <v>78</v>
      </c>
    </row>
    <row r="147" spans="2:65" s="13" customFormat="1">
      <c r="B147" s="149"/>
      <c r="D147" s="143" t="s">
        <v>189</v>
      </c>
      <c r="E147" s="150" t="s">
        <v>17</v>
      </c>
      <c r="F147" s="151" t="s">
        <v>1981</v>
      </c>
      <c r="H147" s="150" t="s">
        <v>17</v>
      </c>
      <c r="L147" s="149"/>
      <c r="M147" s="152"/>
      <c r="T147" s="153"/>
      <c r="AT147" s="150" t="s">
        <v>189</v>
      </c>
      <c r="AU147" s="150" t="s">
        <v>78</v>
      </c>
      <c r="AV147" s="13" t="s">
        <v>76</v>
      </c>
      <c r="AW147" s="13" t="s">
        <v>30</v>
      </c>
      <c r="AX147" s="13" t="s">
        <v>68</v>
      </c>
      <c r="AY147" s="150" t="s">
        <v>159</v>
      </c>
    </row>
    <row r="148" spans="2:65" s="13" customFormat="1">
      <c r="B148" s="149"/>
      <c r="D148" s="143" t="s">
        <v>189</v>
      </c>
      <c r="E148" s="150" t="s">
        <v>17</v>
      </c>
      <c r="F148" s="151" t="s">
        <v>2015</v>
      </c>
      <c r="H148" s="150" t="s">
        <v>17</v>
      </c>
      <c r="L148" s="149"/>
      <c r="M148" s="152"/>
      <c r="T148" s="153"/>
      <c r="AT148" s="150" t="s">
        <v>189</v>
      </c>
      <c r="AU148" s="150" t="s">
        <v>78</v>
      </c>
      <c r="AV148" s="13" t="s">
        <v>76</v>
      </c>
      <c r="AW148" s="13" t="s">
        <v>30</v>
      </c>
      <c r="AX148" s="13" t="s">
        <v>68</v>
      </c>
      <c r="AY148" s="150" t="s">
        <v>159</v>
      </c>
    </row>
    <row r="149" spans="2:65" s="12" customFormat="1">
      <c r="B149" s="142"/>
      <c r="D149" s="143" t="s">
        <v>189</v>
      </c>
      <c r="E149" s="144" t="s">
        <v>17</v>
      </c>
      <c r="F149" s="145" t="s">
        <v>1983</v>
      </c>
      <c r="H149" s="146">
        <v>180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68</v>
      </c>
      <c r="AY149" s="144" t="s">
        <v>159</v>
      </c>
    </row>
    <row r="150" spans="2:65" s="12" customFormat="1">
      <c r="B150" s="142"/>
      <c r="D150" s="143" t="s">
        <v>189</v>
      </c>
      <c r="E150" s="144" t="s">
        <v>17</v>
      </c>
      <c r="F150" s="145" t="s">
        <v>2029</v>
      </c>
      <c r="H150" s="146">
        <v>34</v>
      </c>
      <c r="L150" s="142"/>
      <c r="M150" s="147"/>
      <c r="T150" s="148"/>
      <c r="AT150" s="144" t="s">
        <v>189</v>
      </c>
      <c r="AU150" s="144" t="s">
        <v>78</v>
      </c>
      <c r="AV150" s="12" t="s">
        <v>78</v>
      </c>
      <c r="AW150" s="12" t="s">
        <v>30</v>
      </c>
      <c r="AX150" s="12" t="s">
        <v>68</v>
      </c>
      <c r="AY150" s="144" t="s">
        <v>159</v>
      </c>
    </row>
    <row r="151" spans="2:65" s="12" customFormat="1">
      <c r="B151" s="142"/>
      <c r="D151" s="143" t="s">
        <v>189</v>
      </c>
      <c r="E151" s="144" t="s">
        <v>17</v>
      </c>
      <c r="F151" s="145" t="s">
        <v>2030</v>
      </c>
      <c r="H151" s="146">
        <v>25</v>
      </c>
      <c r="L151" s="142"/>
      <c r="M151" s="147"/>
      <c r="T151" s="148"/>
      <c r="AT151" s="144" t="s">
        <v>189</v>
      </c>
      <c r="AU151" s="144" t="s">
        <v>78</v>
      </c>
      <c r="AV151" s="12" t="s">
        <v>78</v>
      </c>
      <c r="AW151" s="12" t="s">
        <v>30</v>
      </c>
      <c r="AX151" s="12" t="s">
        <v>68</v>
      </c>
      <c r="AY151" s="144" t="s">
        <v>159</v>
      </c>
    </row>
    <row r="152" spans="2:65" s="12" customFormat="1">
      <c r="B152" s="142"/>
      <c r="D152" s="143" t="s">
        <v>189</v>
      </c>
      <c r="E152" s="144" t="s">
        <v>17</v>
      </c>
      <c r="F152" s="145" t="s">
        <v>2031</v>
      </c>
      <c r="H152" s="146">
        <v>25</v>
      </c>
      <c r="L152" s="142"/>
      <c r="M152" s="147"/>
      <c r="T152" s="148"/>
      <c r="AT152" s="144" t="s">
        <v>189</v>
      </c>
      <c r="AU152" s="144" t="s">
        <v>78</v>
      </c>
      <c r="AV152" s="12" t="s">
        <v>78</v>
      </c>
      <c r="AW152" s="12" t="s">
        <v>30</v>
      </c>
      <c r="AX152" s="12" t="s">
        <v>68</v>
      </c>
      <c r="AY152" s="144" t="s">
        <v>159</v>
      </c>
    </row>
    <row r="153" spans="2:65" s="12" customFormat="1">
      <c r="B153" s="142"/>
      <c r="D153" s="143" t="s">
        <v>189</v>
      </c>
      <c r="E153" s="144" t="s">
        <v>17</v>
      </c>
      <c r="F153" s="145" t="s">
        <v>2032</v>
      </c>
      <c r="H153" s="146">
        <v>46</v>
      </c>
      <c r="L153" s="142"/>
      <c r="M153" s="147"/>
      <c r="T153" s="148"/>
      <c r="AT153" s="144" t="s">
        <v>189</v>
      </c>
      <c r="AU153" s="144" t="s">
        <v>78</v>
      </c>
      <c r="AV153" s="12" t="s">
        <v>78</v>
      </c>
      <c r="AW153" s="12" t="s">
        <v>30</v>
      </c>
      <c r="AX153" s="12" t="s">
        <v>68</v>
      </c>
      <c r="AY153" s="144" t="s">
        <v>159</v>
      </c>
    </row>
    <row r="154" spans="2:65" s="12" customFormat="1">
      <c r="B154" s="142"/>
      <c r="D154" s="143" t="s">
        <v>189</v>
      </c>
      <c r="E154" s="144" t="s">
        <v>17</v>
      </c>
      <c r="F154" s="145" t="s">
        <v>2033</v>
      </c>
      <c r="H154" s="146">
        <v>42</v>
      </c>
      <c r="L154" s="142"/>
      <c r="M154" s="147"/>
      <c r="T154" s="148"/>
      <c r="AT154" s="144" t="s">
        <v>189</v>
      </c>
      <c r="AU154" s="144" t="s">
        <v>78</v>
      </c>
      <c r="AV154" s="12" t="s">
        <v>78</v>
      </c>
      <c r="AW154" s="12" t="s">
        <v>30</v>
      </c>
      <c r="AX154" s="12" t="s">
        <v>68</v>
      </c>
      <c r="AY154" s="144" t="s">
        <v>159</v>
      </c>
    </row>
    <row r="155" spans="2:65" s="12" customFormat="1">
      <c r="B155" s="142"/>
      <c r="D155" s="143" t="s">
        <v>189</v>
      </c>
      <c r="E155" s="144" t="s">
        <v>17</v>
      </c>
      <c r="F155" s="145" t="s">
        <v>2034</v>
      </c>
      <c r="H155" s="146">
        <v>36</v>
      </c>
      <c r="L155" s="142"/>
      <c r="M155" s="147"/>
      <c r="T155" s="148"/>
      <c r="AT155" s="144" t="s">
        <v>189</v>
      </c>
      <c r="AU155" s="144" t="s">
        <v>78</v>
      </c>
      <c r="AV155" s="12" t="s">
        <v>78</v>
      </c>
      <c r="AW155" s="12" t="s">
        <v>30</v>
      </c>
      <c r="AX155" s="12" t="s">
        <v>68</v>
      </c>
      <c r="AY155" s="144" t="s">
        <v>159</v>
      </c>
    </row>
    <row r="156" spans="2:65" s="12" customFormat="1">
      <c r="B156" s="142"/>
      <c r="D156" s="143" t="s">
        <v>189</v>
      </c>
      <c r="E156" s="144" t="s">
        <v>17</v>
      </c>
      <c r="F156" s="145" t="s">
        <v>2035</v>
      </c>
      <c r="H156" s="146">
        <v>43</v>
      </c>
      <c r="L156" s="142"/>
      <c r="M156" s="147"/>
      <c r="T156" s="148"/>
      <c r="AT156" s="144" t="s">
        <v>189</v>
      </c>
      <c r="AU156" s="144" t="s">
        <v>78</v>
      </c>
      <c r="AV156" s="12" t="s">
        <v>78</v>
      </c>
      <c r="AW156" s="12" t="s">
        <v>30</v>
      </c>
      <c r="AX156" s="12" t="s">
        <v>68</v>
      </c>
      <c r="AY156" s="144" t="s">
        <v>159</v>
      </c>
    </row>
    <row r="157" spans="2:65" s="12" customFormat="1">
      <c r="B157" s="142"/>
      <c r="D157" s="143" t="s">
        <v>189</v>
      </c>
      <c r="E157" s="144" t="s">
        <v>17</v>
      </c>
      <c r="F157" s="145" t="s">
        <v>2036</v>
      </c>
      <c r="H157" s="146">
        <v>38</v>
      </c>
      <c r="L157" s="142"/>
      <c r="M157" s="147"/>
      <c r="T157" s="148"/>
      <c r="AT157" s="144" t="s">
        <v>189</v>
      </c>
      <c r="AU157" s="144" t="s">
        <v>78</v>
      </c>
      <c r="AV157" s="12" t="s">
        <v>78</v>
      </c>
      <c r="AW157" s="12" t="s">
        <v>30</v>
      </c>
      <c r="AX157" s="12" t="s">
        <v>68</v>
      </c>
      <c r="AY157" s="144" t="s">
        <v>159</v>
      </c>
    </row>
    <row r="158" spans="2:65" s="12" customFormat="1">
      <c r="B158" s="142"/>
      <c r="D158" s="143" t="s">
        <v>189</v>
      </c>
      <c r="E158" s="144" t="s">
        <v>17</v>
      </c>
      <c r="F158" s="145" t="s">
        <v>2037</v>
      </c>
      <c r="H158" s="146">
        <v>36</v>
      </c>
      <c r="L158" s="142"/>
      <c r="M158" s="147"/>
      <c r="T158" s="148"/>
      <c r="AT158" s="144" t="s">
        <v>189</v>
      </c>
      <c r="AU158" s="144" t="s">
        <v>78</v>
      </c>
      <c r="AV158" s="12" t="s">
        <v>78</v>
      </c>
      <c r="AW158" s="12" t="s">
        <v>30</v>
      </c>
      <c r="AX158" s="12" t="s">
        <v>68</v>
      </c>
      <c r="AY158" s="144" t="s">
        <v>159</v>
      </c>
    </row>
    <row r="159" spans="2:65" s="14" customFormat="1">
      <c r="B159" s="157"/>
      <c r="D159" s="143" t="s">
        <v>189</v>
      </c>
      <c r="E159" s="158" t="s">
        <v>17</v>
      </c>
      <c r="F159" s="159" t="s">
        <v>284</v>
      </c>
      <c r="H159" s="160">
        <v>505</v>
      </c>
      <c r="L159" s="157"/>
      <c r="M159" s="161"/>
      <c r="T159" s="162"/>
      <c r="AT159" s="158" t="s">
        <v>189</v>
      </c>
      <c r="AU159" s="158" t="s">
        <v>78</v>
      </c>
      <c r="AV159" s="14" t="s">
        <v>180</v>
      </c>
      <c r="AW159" s="14" t="s">
        <v>30</v>
      </c>
      <c r="AX159" s="14" t="s">
        <v>76</v>
      </c>
      <c r="AY159" s="158" t="s">
        <v>159</v>
      </c>
    </row>
    <row r="160" spans="2:65" s="1" customFormat="1" ht="16.5" customHeight="1">
      <c r="B160" s="29"/>
      <c r="C160" s="127" t="s">
        <v>205</v>
      </c>
      <c r="D160" s="127" t="s">
        <v>162</v>
      </c>
      <c r="E160" s="128" t="s">
        <v>2038</v>
      </c>
      <c r="F160" s="129" t="s">
        <v>2039</v>
      </c>
      <c r="G160" s="130" t="s">
        <v>457</v>
      </c>
      <c r="H160" s="131">
        <v>223</v>
      </c>
      <c r="I160" s="132"/>
      <c r="J160" s="132">
        <f>ROUND(I160*H160,2)</f>
        <v>0</v>
      </c>
      <c r="K160" s="129" t="s">
        <v>239</v>
      </c>
      <c r="L160" s="29"/>
      <c r="M160" s="133" t="s">
        <v>17</v>
      </c>
      <c r="N160" s="134" t="s">
        <v>39</v>
      </c>
      <c r="O160" s="135">
        <v>0.11</v>
      </c>
      <c r="P160" s="135">
        <f>O160*H160</f>
        <v>24.53</v>
      </c>
      <c r="Q160" s="135">
        <v>4.8999999999999998E-4</v>
      </c>
      <c r="R160" s="135">
        <f>Q160*H160</f>
        <v>0.10926999999999999</v>
      </c>
      <c r="S160" s="135">
        <v>0</v>
      </c>
      <c r="T160" s="136">
        <f>S160*H160</f>
        <v>0</v>
      </c>
      <c r="AR160" s="137" t="s">
        <v>180</v>
      </c>
      <c r="AT160" s="137" t="s">
        <v>162</v>
      </c>
      <c r="AU160" s="137" t="s">
        <v>78</v>
      </c>
      <c r="AY160" s="17" t="s">
        <v>159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7" t="s">
        <v>76</v>
      </c>
      <c r="BK160" s="138">
        <f>ROUND(I160*H160,2)</f>
        <v>0</v>
      </c>
      <c r="BL160" s="17" t="s">
        <v>180</v>
      </c>
      <c r="BM160" s="137" t="s">
        <v>2040</v>
      </c>
    </row>
    <row r="161" spans="2:65" s="1" customFormat="1">
      <c r="B161" s="29"/>
      <c r="D161" s="139" t="s">
        <v>169</v>
      </c>
      <c r="F161" s="140" t="s">
        <v>2041</v>
      </c>
      <c r="L161" s="29"/>
      <c r="M161" s="141"/>
      <c r="T161" s="50"/>
      <c r="AT161" s="17" t="s">
        <v>169</v>
      </c>
      <c r="AU161" s="17" t="s">
        <v>78</v>
      </c>
    </row>
    <row r="162" spans="2:65" s="13" customFormat="1">
      <c r="B162" s="149"/>
      <c r="D162" s="143" t="s">
        <v>189</v>
      </c>
      <c r="E162" s="150" t="s">
        <v>17</v>
      </c>
      <c r="F162" s="151" t="s">
        <v>1981</v>
      </c>
      <c r="H162" s="150" t="s">
        <v>17</v>
      </c>
      <c r="L162" s="149"/>
      <c r="M162" s="152"/>
      <c r="T162" s="153"/>
      <c r="AT162" s="150" t="s">
        <v>189</v>
      </c>
      <c r="AU162" s="150" t="s">
        <v>78</v>
      </c>
      <c r="AV162" s="13" t="s">
        <v>76</v>
      </c>
      <c r="AW162" s="13" t="s">
        <v>30</v>
      </c>
      <c r="AX162" s="13" t="s">
        <v>68</v>
      </c>
      <c r="AY162" s="150" t="s">
        <v>159</v>
      </c>
    </row>
    <row r="163" spans="2:65" s="13" customFormat="1">
      <c r="B163" s="149"/>
      <c r="D163" s="143" t="s">
        <v>189</v>
      </c>
      <c r="E163" s="150" t="s">
        <v>17</v>
      </c>
      <c r="F163" s="151" t="s">
        <v>2015</v>
      </c>
      <c r="H163" s="150" t="s">
        <v>17</v>
      </c>
      <c r="L163" s="149"/>
      <c r="M163" s="152"/>
      <c r="T163" s="153"/>
      <c r="AT163" s="150" t="s">
        <v>189</v>
      </c>
      <c r="AU163" s="150" t="s">
        <v>78</v>
      </c>
      <c r="AV163" s="13" t="s">
        <v>76</v>
      </c>
      <c r="AW163" s="13" t="s">
        <v>30</v>
      </c>
      <c r="AX163" s="13" t="s">
        <v>68</v>
      </c>
      <c r="AY163" s="150" t="s">
        <v>159</v>
      </c>
    </row>
    <row r="164" spans="2:65" s="12" customFormat="1">
      <c r="B164" s="142"/>
      <c r="D164" s="143" t="s">
        <v>189</v>
      </c>
      <c r="E164" s="144" t="s">
        <v>17</v>
      </c>
      <c r="F164" s="145" t="s">
        <v>2029</v>
      </c>
      <c r="H164" s="146">
        <v>34</v>
      </c>
      <c r="L164" s="142"/>
      <c r="M164" s="147"/>
      <c r="T164" s="148"/>
      <c r="AT164" s="144" t="s">
        <v>189</v>
      </c>
      <c r="AU164" s="144" t="s">
        <v>78</v>
      </c>
      <c r="AV164" s="12" t="s">
        <v>78</v>
      </c>
      <c r="AW164" s="12" t="s">
        <v>30</v>
      </c>
      <c r="AX164" s="12" t="s">
        <v>68</v>
      </c>
      <c r="AY164" s="144" t="s">
        <v>159</v>
      </c>
    </row>
    <row r="165" spans="2:65" s="12" customFormat="1">
      <c r="B165" s="142"/>
      <c r="D165" s="143" t="s">
        <v>189</v>
      </c>
      <c r="E165" s="144" t="s">
        <v>17</v>
      </c>
      <c r="F165" s="145" t="s">
        <v>2042</v>
      </c>
      <c r="H165" s="146">
        <v>37</v>
      </c>
      <c r="L165" s="142"/>
      <c r="M165" s="147"/>
      <c r="T165" s="148"/>
      <c r="AT165" s="144" t="s">
        <v>189</v>
      </c>
      <c r="AU165" s="144" t="s">
        <v>78</v>
      </c>
      <c r="AV165" s="12" t="s">
        <v>78</v>
      </c>
      <c r="AW165" s="12" t="s">
        <v>30</v>
      </c>
      <c r="AX165" s="12" t="s">
        <v>68</v>
      </c>
      <c r="AY165" s="144" t="s">
        <v>159</v>
      </c>
    </row>
    <row r="166" spans="2:65" s="12" customFormat="1">
      <c r="B166" s="142"/>
      <c r="D166" s="143" t="s">
        <v>189</v>
      </c>
      <c r="E166" s="144" t="s">
        <v>17</v>
      </c>
      <c r="F166" s="145" t="s">
        <v>2043</v>
      </c>
      <c r="H166" s="146">
        <v>37</v>
      </c>
      <c r="L166" s="142"/>
      <c r="M166" s="147"/>
      <c r="T166" s="148"/>
      <c r="AT166" s="144" t="s">
        <v>189</v>
      </c>
      <c r="AU166" s="144" t="s">
        <v>78</v>
      </c>
      <c r="AV166" s="12" t="s">
        <v>78</v>
      </c>
      <c r="AW166" s="12" t="s">
        <v>30</v>
      </c>
      <c r="AX166" s="12" t="s">
        <v>68</v>
      </c>
      <c r="AY166" s="144" t="s">
        <v>159</v>
      </c>
    </row>
    <row r="167" spans="2:65" s="12" customFormat="1">
      <c r="B167" s="142"/>
      <c r="D167" s="143" t="s">
        <v>189</v>
      </c>
      <c r="E167" s="144" t="s">
        <v>17</v>
      </c>
      <c r="F167" s="145" t="s">
        <v>2044</v>
      </c>
      <c r="H167" s="146">
        <v>18</v>
      </c>
      <c r="L167" s="142"/>
      <c r="M167" s="147"/>
      <c r="T167" s="148"/>
      <c r="AT167" s="144" t="s">
        <v>189</v>
      </c>
      <c r="AU167" s="144" t="s">
        <v>78</v>
      </c>
      <c r="AV167" s="12" t="s">
        <v>78</v>
      </c>
      <c r="AW167" s="12" t="s">
        <v>30</v>
      </c>
      <c r="AX167" s="12" t="s">
        <v>68</v>
      </c>
      <c r="AY167" s="144" t="s">
        <v>159</v>
      </c>
    </row>
    <row r="168" spans="2:65" s="12" customFormat="1">
      <c r="B168" s="142"/>
      <c r="D168" s="143" t="s">
        <v>189</v>
      </c>
      <c r="E168" s="144" t="s">
        <v>17</v>
      </c>
      <c r="F168" s="145" t="s">
        <v>2045</v>
      </c>
      <c r="H168" s="146">
        <v>24</v>
      </c>
      <c r="L168" s="142"/>
      <c r="M168" s="147"/>
      <c r="T168" s="148"/>
      <c r="AT168" s="144" t="s">
        <v>189</v>
      </c>
      <c r="AU168" s="144" t="s">
        <v>78</v>
      </c>
      <c r="AV168" s="12" t="s">
        <v>78</v>
      </c>
      <c r="AW168" s="12" t="s">
        <v>30</v>
      </c>
      <c r="AX168" s="12" t="s">
        <v>68</v>
      </c>
      <c r="AY168" s="144" t="s">
        <v>159</v>
      </c>
    </row>
    <row r="169" spans="2:65" s="12" customFormat="1">
      <c r="B169" s="142"/>
      <c r="D169" s="143" t="s">
        <v>189</v>
      </c>
      <c r="E169" s="144" t="s">
        <v>17</v>
      </c>
      <c r="F169" s="145" t="s">
        <v>2046</v>
      </c>
      <c r="H169" s="146">
        <v>16</v>
      </c>
      <c r="L169" s="142"/>
      <c r="M169" s="147"/>
      <c r="T169" s="148"/>
      <c r="AT169" s="144" t="s">
        <v>189</v>
      </c>
      <c r="AU169" s="144" t="s">
        <v>78</v>
      </c>
      <c r="AV169" s="12" t="s">
        <v>78</v>
      </c>
      <c r="AW169" s="12" t="s">
        <v>30</v>
      </c>
      <c r="AX169" s="12" t="s">
        <v>68</v>
      </c>
      <c r="AY169" s="144" t="s">
        <v>159</v>
      </c>
    </row>
    <row r="170" spans="2:65" s="12" customFormat="1">
      <c r="B170" s="142"/>
      <c r="D170" s="143" t="s">
        <v>189</v>
      </c>
      <c r="E170" s="144" t="s">
        <v>17</v>
      </c>
      <c r="F170" s="145" t="s">
        <v>2047</v>
      </c>
      <c r="H170" s="146">
        <v>11</v>
      </c>
      <c r="L170" s="142"/>
      <c r="M170" s="147"/>
      <c r="T170" s="148"/>
      <c r="AT170" s="144" t="s">
        <v>189</v>
      </c>
      <c r="AU170" s="144" t="s">
        <v>78</v>
      </c>
      <c r="AV170" s="12" t="s">
        <v>78</v>
      </c>
      <c r="AW170" s="12" t="s">
        <v>30</v>
      </c>
      <c r="AX170" s="12" t="s">
        <v>68</v>
      </c>
      <c r="AY170" s="144" t="s">
        <v>159</v>
      </c>
    </row>
    <row r="171" spans="2:65" s="12" customFormat="1">
      <c r="B171" s="142"/>
      <c r="D171" s="143" t="s">
        <v>189</v>
      </c>
      <c r="E171" s="144" t="s">
        <v>17</v>
      </c>
      <c r="F171" s="145" t="s">
        <v>2048</v>
      </c>
      <c r="H171" s="146">
        <v>22</v>
      </c>
      <c r="L171" s="142"/>
      <c r="M171" s="147"/>
      <c r="T171" s="148"/>
      <c r="AT171" s="144" t="s">
        <v>189</v>
      </c>
      <c r="AU171" s="144" t="s">
        <v>78</v>
      </c>
      <c r="AV171" s="12" t="s">
        <v>78</v>
      </c>
      <c r="AW171" s="12" t="s">
        <v>30</v>
      </c>
      <c r="AX171" s="12" t="s">
        <v>68</v>
      </c>
      <c r="AY171" s="144" t="s">
        <v>159</v>
      </c>
    </row>
    <row r="172" spans="2:65" s="12" customFormat="1">
      <c r="B172" s="142"/>
      <c r="D172" s="143" t="s">
        <v>189</v>
      </c>
      <c r="E172" s="144" t="s">
        <v>17</v>
      </c>
      <c r="F172" s="145" t="s">
        <v>2049</v>
      </c>
      <c r="H172" s="146">
        <v>24</v>
      </c>
      <c r="L172" s="142"/>
      <c r="M172" s="147"/>
      <c r="T172" s="148"/>
      <c r="AT172" s="144" t="s">
        <v>189</v>
      </c>
      <c r="AU172" s="144" t="s">
        <v>78</v>
      </c>
      <c r="AV172" s="12" t="s">
        <v>78</v>
      </c>
      <c r="AW172" s="12" t="s">
        <v>30</v>
      </c>
      <c r="AX172" s="12" t="s">
        <v>68</v>
      </c>
      <c r="AY172" s="144" t="s">
        <v>159</v>
      </c>
    </row>
    <row r="173" spans="2:65" s="14" customFormat="1">
      <c r="B173" s="157"/>
      <c r="D173" s="143" t="s">
        <v>189</v>
      </c>
      <c r="E173" s="158" t="s">
        <v>17</v>
      </c>
      <c r="F173" s="159" t="s">
        <v>284</v>
      </c>
      <c r="H173" s="160">
        <v>223</v>
      </c>
      <c r="L173" s="157"/>
      <c r="M173" s="161"/>
      <c r="T173" s="162"/>
      <c r="AT173" s="158" t="s">
        <v>189</v>
      </c>
      <c r="AU173" s="158" t="s">
        <v>78</v>
      </c>
      <c r="AV173" s="14" t="s">
        <v>180</v>
      </c>
      <c r="AW173" s="14" t="s">
        <v>30</v>
      </c>
      <c r="AX173" s="14" t="s">
        <v>76</v>
      </c>
      <c r="AY173" s="158" t="s">
        <v>159</v>
      </c>
    </row>
    <row r="174" spans="2:65" s="1" customFormat="1" ht="16.5" customHeight="1">
      <c r="B174" s="29"/>
      <c r="C174" s="127" t="s">
        <v>211</v>
      </c>
      <c r="D174" s="127" t="s">
        <v>162</v>
      </c>
      <c r="E174" s="128" t="s">
        <v>2050</v>
      </c>
      <c r="F174" s="129" t="s">
        <v>2051</v>
      </c>
      <c r="G174" s="130" t="s">
        <v>457</v>
      </c>
      <c r="H174" s="131">
        <v>108</v>
      </c>
      <c r="I174" s="132"/>
      <c r="J174" s="132">
        <f>ROUND(I174*H174,2)</f>
        <v>0</v>
      </c>
      <c r="K174" s="129" t="s">
        <v>239</v>
      </c>
      <c r="L174" s="29"/>
      <c r="M174" s="133" t="s">
        <v>17</v>
      </c>
      <c r="N174" s="134" t="s">
        <v>39</v>
      </c>
      <c r="O174" s="135">
        <v>0.13</v>
      </c>
      <c r="P174" s="135">
        <f>O174*H174</f>
        <v>14.040000000000001</v>
      </c>
      <c r="Q174" s="135">
        <v>7.9000000000000001E-4</v>
      </c>
      <c r="R174" s="135">
        <f>Q174*H174</f>
        <v>8.5320000000000007E-2</v>
      </c>
      <c r="S174" s="135">
        <v>0</v>
      </c>
      <c r="T174" s="136">
        <f>S174*H174</f>
        <v>0</v>
      </c>
      <c r="AR174" s="137" t="s">
        <v>180</v>
      </c>
      <c r="AT174" s="137" t="s">
        <v>162</v>
      </c>
      <c r="AU174" s="137" t="s">
        <v>78</v>
      </c>
      <c r="AY174" s="17" t="s">
        <v>159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7" t="s">
        <v>76</v>
      </c>
      <c r="BK174" s="138">
        <f>ROUND(I174*H174,2)</f>
        <v>0</v>
      </c>
      <c r="BL174" s="17" t="s">
        <v>180</v>
      </c>
      <c r="BM174" s="137" t="s">
        <v>2052</v>
      </c>
    </row>
    <row r="175" spans="2:65" s="1" customFormat="1">
      <c r="B175" s="29"/>
      <c r="D175" s="139" t="s">
        <v>169</v>
      </c>
      <c r="F175" s="140" t="s">
        <v>2053</v>
      </c>
      <c r="L175" s="29"/>
      <c r="M175" s="141"/>
      <c r="T175" s="50"/>
      <c r="AT175" s="17" t="s">
        <v>169</v>
      </c>
      <c r="AU175" s="17" t="s">
        <v>78</v>
      </c>
    </row>
    <row r="176" spans="2:65" s="13" customFormat="1">
      <c r="B176" s="149"/>
      <c r="D176" s="143" t="s">
        <v>189</v>
      </c>
      <c r="E176" s="150" t="s">
        <v>17</v>
      </c>
      <c r="F176" s="151" t="s">
        <v>1981</v>
      </c>
      <c r="H176" s="150" t="s">
        <v>17</v>
      </c>
      <c r="L176" s="149"/>
      <c r="M176" s="152"/>
      <c r="T176" s="153"/>
      <c r="AT176" s="150" t="s">
        <v>189</v>
      </c>
      <c r="AU176" s="150" t="s">
        <v>78</v>
      </c>
      <c r="AV176" s="13" t="s">
        <v>76</v>
      </c>
      <c r="AW176" s="13" t="s">
        <v>30</v>
      </c>
      <c r="AX176" s="13" t="s">
        <v>68</v>
      </c>
      <c r="AY176" s="150" t="s">
        <v>159</v>
      </c>
    </row>
    <row r="177" spans="2:65" s="13" customFormat="1">
      <c r="B177" s="149"/>
      <c r="D177" s="143" t="s">
        <v>189</v>
      </c>
      <c r="E177" s="150" t="s">
        <v>17</v>
      </c>
      <c r="F177" s="151" t="s">
        <v>2015</v>
      </c>
      <c r="H177" s="150" t="s">
        <v>17</v>
      </c>
      <c r="L177" s="149"/>
      <c r="M177" s="152"/>
      <c r="T177" s="153"/>
      <c r="AT177" s="150" t="s">
        <v>189</v>
      </c>
      <c r="AU177" s="150" t="s">
        <v>78</v>
      </c>
      <c r="AV177" s="13" t="s">
        <v>76</v>
      </c>
      <c r="AW177" s="13" t="s">
        <v>30</v>
      </c>
      <c r="AX177" s="13" t="s">
        <v>68</v>
      </c>
      <c r="AY177" s="150" t="s">
        <v>159</v>
      </c>
    </row>
    <row r="178" spans="2:65" s="12" customFormat="1">
      <c r="B178" s="142"/>
      <c r="D178" s="143" t="s">
        <v>189</v>
      </c>
      <c r="E178" s="144" t="s">
        <v>17</v>
      </c>
      <c r="F178" s="145" t="s">
        <v>1982</v>
      </c>
      <c r="H178" s="146">
        <v>108</v>
      </c>
      <c r="L178" s="142"/>
      <c r="M178" s="147"/>
      <c r="T178" s="148"/>
      <c r="AT178" s="144" t="s">
        <v>189</v>
      </c>
      <c r="AU178" s="144" t="s">
        <v>78</v>
      </c>
      <c r="AV178" s="12" t="s">
        <v>78</v>
      </c>
      <c r="AW178" s="12" t="s">
        <v>30</v>
      </c>
      <c r="AX178" s="12" t="s">
        <v>68</v>
      </c>
      <c r="AY178" s="144" t="s">
        <v>159</v>
      </c>
    </row>
    <row r="179" spans="2:65" s="14" customFormat="1">
      <c r="B179" s="157"/>
      <c r="D179" s="143" t="s">
        <v>189</v>
      </c>
      <c r="E179" s="158" t="s">
        <v>17</v>
      </c>
      <c r="F179" s="159" t="s">
        <v>284</v>
      </c>
      <c r="H179" s="160">
        <v>108</v>
      </c>
      <c r="L179" s="157"/>
      <c r="M179" s="161"/>
      <c r="T179" s="162"/>
      <c r="AT179" s="158" t="s">
        <v>189</v>
      </c>
      <c r="AU179" s="158" t="s">
        <v>78</v>
      </c>
      <c r="AV179" s="14" t="s">
        <v>180</v>
      </c>
      <c r="AW179" s="14" t="s">
        <v>30</v>
      </c>
      <c r="AX179" s="14" t="s">
        <v>76</v>
      </c>
      <c r="AY179" s="158" t="s">
        <v>159</v>
      </c>
    </row>
    <row r="180" spans="2:65" s="1" customFormat="1" ht="16.5" customHeight="1">
      <c r="B180" s="29"/>
      <c r="C180" s="127" t="s">
        <v>216</v>
      </c>
      <c r="D180" s="127" t="s">
        <v>162</v>
      </c>
      <c r="E180" s="128" t="s">
        <v>2054</v>
      </c>
      <c r="F180" s="129" t="s">
        <v>2055</v>
      </c>
      <c r="G180" s="130" t="s">
        <v>287</v>
      </c>
      <c r="H180" s="131">
        <v>39</v>
      </c>
      <c r="I180" s="132"/>
      <c r="J180" s="132">
        <f>ROUND(I180*H180,2)</f>
        <v>0</v>
      </c>
      <c r="K180" s="129" t="s">
        <v>239</v>
      </c>
      <c r="L180" s="29"/>
      <c r="M180" s="133" t="s">
        <v>17</v>
      </c>
      <c r="N180" s="134" t="s">
        <v>39</v>
      </c>
      <c r="O180" s="135">
        <v>0.25</v>
      </c>
      <c r="P180" s="135">
        <f>O180*H180</f>
        <v>9.75</v>
      </c>
      <c r="Q180" s="135">
        <v>1.7000000000000001E-4</v>
      </c>
      <c r="R180" s="135">
        <f>Q180*H180</f>
        <v>6.6300000000000005E-3</v>
      </c>
      <c r="S180" s="135">
        <v>0</v>
      </c>
      <c r="T180" s="136">
        <f>S180*H180</f>
        <v>0</v>
      </c>
      <c r="AR180" s="137" t="s">
        <v>180</v>
      </c>
      <c r="AT180" s="137" t="s">
        <v>162</v>
      </c>
      <c r="AU180" s="137" t="s">
        <v>78</v>
      </c>
      <c r="AY180" s="17" t="s">
        <v>159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7" t="s">
        <v>76</v>
      </c>
      <c r="BK180" s="138">
        <f>ROUND(I180*H180,2)</f>
        <v>0</v>
      </c>
      <c r="BL180" s="17" t="s">
        <v>180</v>
      </c>
      <c r="BM180" s="137" t="s">
        <v>2056</v>
      </c>
    </row>
    <row r="181" spans="2:65" s="1" customFormat="1">
      <c r="B181" s="29"/>
      <c r="D181" s="139" t="s">
        <v>169</v>
      </c>
      <c r="F181" s="140" t="s">
        <v>2057</v>
      </c>
      <c r="L181" s="29"/>
      <c r="M181" s="141"/>
      <c r="T181" s="50"/>
      <c r="AT181" s="17" t="s">
        <v>169</v>
      </c>
      <c r="AU181" s="17" t="s">
        <v>78</v>
      </c>
    </row>
    <row r="182" spans="2:65" s="1" customFormat="1" ht="16.5" customHeight="1">
      <c r="B182" s="29"/>
      <c r="C182" s="163" t="s">
        <v>222</v>
      </c>
      <c r="D182" s="163" t="s">
        <v>365</v>
      </c>
      <c r="E182" s="164" t="s">
        <v>2058</v>
      </c>
      <c r="F182" s="165" t="s">
        <v>2059</v>
      </c>
      <c r="G182" s="166" t="s">
        <v>287</v>
      </c>
      <c r="H182" s="167">
        <v>39</v>
      </c>
      <c r="I182" s="168"/>
      <c r="J182" s="168">
        <f>ROUND(I182*H182,2)</f>
        <v>0</v>
      </c>
      <c r="K182" s="165" t="s">
        <v>17</v>
      </c>
      <c r="L182" s="169"/>
      <c r="M182" s="170" t="s">
        <v>17</v>
      </c>
      <c r="N182" s="171" t="s">
        <v>39</v>
      </c>
      <c r="O182" s="135">
        <v>0</v>
      </c>
      <c r="P182" s="135">
        <f>O182*H182</f>
        <v>0</v>
      </c>
      <c r="Q182" s="135">
        <v>0</v>
      </c>
      <c r="R182" s="135">
        <f>Q182*H182</f>
        <v>0</v>
      </c>
      <c r="S182" s="135">
        <v>0</v>
      </c>
      <c r="T182" s="136">
        <f>S182*H182</f>
        <v>0</v>
      </c>
      <c r="AR182" s="137" t="s">
        <v>205</v>
      </c>
      <c r="AT182" s="137" t="s">
        <v>365</v>
      </c>
      <c r="AU182" s="137" t="s">
        <v>78</v>
      </c>
      <c r="AY182" s="17" t="s">
        <v>159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7" t="s">
        <v>76</v>
      </c>
      <c r="BK182" s="138">
        <f>ROUND(I182*H182,2)</f>
        <v>0</v>
      </c>
      <c r="BL182" s="17" t="s">
        <v>180</v>
      </c>
      <c r="BM182" s="137" t="s">
        <v>2060</v>
      </c>
    </row>
    <row r="183" spans="2:65" s="13" customFormat="1">
      <c r="B183" s="149"/>
      <c r="D183" s="143" t="s">
        <v>189</v>
      </c>
      <c r="E183" s="150" t="s">
        <v>17</v>
      </c>
      <c r="F183" s="151" t="s">
        <v>1981</v>
      </c>
      <c r="H183" s="150" t="s">
        <v>17</v>
      </c>
      <c r="L183" s="149"/>
      <c r="M183" s="152"/>
      <c r="T183" s="153"/>
      <c r="AT183" s="150" t="s">
        <v>189</v>
      </c>
      <c r="AU183" s="150" t="s">
        <v>78</v>
      </c>
      <c r="AV183" s="13" t="s">
        <v>76</v>
      </c>
      <c r="AW183" s="13" t="s">
        <v>30</v>
      </c>
      <c r="AX183" s="13" t="s">
        <v>68</v>
      </c>
      <c r="AY183" s="150" t="s">
        <v>159</v>
      </c>
    </row>
    <row r="184" spans="2:65" s="12" customFormat="1">
      <c r="B184" s="142"/>
      <c r="D184" s="143" t="s">
        <v>189</v>
      </c>
      <c r="E184" s="144" t="s">
        <v>17</v>
      </c>
      <c r="F184" s="145" t="s">
        <v>2061</v>
      </c>
      <c r="H184" s="146">
        <v>3</v>
      </c>
      <c r="L184" s="142"/>
      <c r="M184" s="147"/>
      <c r="T184" s="148"/>
      <c r="AT184" s="144" t="s">
        <v>189</v>
      </c>
      <c r="AU184" s="144" t="s">
        <v>78</v>
      </c>
      <c r="AV184" s="12" t="s">
        <v>78</v>
      </c>
      <c r="AW184" s="12" t="s">
        <v>30</v>
      </c>
      <c r="AX184" s="12" t="s">
        <v>68</v>
      </c>
      <c r="AY184" s="144" t="s">
        <v>159</v>
      </c>
    </row>
    <row r="185" spans="2:65" s="13" customFormat="1">
      <c r="B185" s="149"/>
      <c r="D185" s="143" t="s">
        <v>189</v>
      </c>
      <c r="E185" s="150" t="s">
        <v>17</v>
      </c>
      <c r="F185" s="151" t="s">
        <v>2062</v>
      </c>
      <c r="H185" s="150" t="s">
        <v>17</v>
      </c>
      <c r="L185" s="149"/>
      <c r="M185" s="152"/>
      <c r="T185" s="153"/>
      <c r="AT185" s="150" t="s">
        <v>189</v>
      </c>
      <c r="AU185" s="150" t="s">
        <v>78</v>
      </c>
      <c r="AV185" s="13" t="s">
        <v>76</v>
      </c>
      <c r="AW185" s="13" t="s">
        <v>30</v>
      </c>
      <c r="AX185" s="13" t="s">
        <v>68</v>
      </c>
      <c r="AY185" s="150" t="s">
        <v>159</v>
      </c>
    </row>
    <row r="186" spans="2:65" s="13" customFormat="1">
      <c r="B186" s="149"/>
      <c r="D186" s="143" t="s">
        <v>189</v>
      </c>
      <c r="E186" s="150" t="s">
        <v>17</v>
      </c>
      <c r="F186" s="151" t="s">
        <v>2063</v>
      </c>
      <c r="H186" s="150" t="s">
        <v>17</v>
      </c>
      <c r="L186" s="149"/>
      <c r="M186" s="152"/>
      <c r="T186" s="153"/>
      <c r="AT186" s="150" t="s">
        <v>189</v>
      </c>
      <c r="AU186" s="150" t="s">
        <v>78</v>
      </c>
      <c r="AV186" s="13" t="s">
        <v>76</v>
      </c>
      <c r="AW186" s="13" t="s">
        <v>30</v>
      </c>
      <c r="AX186" s="13" t="s">
        <v>68</v>
      </c>
      <c r="AY186" s="150" t="s">
        <v>159</v>
      </c>
    </row>
    <row r="187" spans="2:65" s="12" customFormat="1">
      <c r="B187" s="142"/>
      <c r="D187" s="143" t="s">
        <v>189</v>
      </c>
      <c r="E187" s="144" t="s">
        <v>17</v>
      </c>
      <c r="F187" s="145" t="s">
        <v>2064</v>
      </c>
      <c r="H187" s="146">
        <v>5</v>
      </c>
      <c r="L187" s="142"/>
      <c r="M187" s="147"/>
      <c r="T187" s="148"/>
      <c r="AT187" s="144" t="s">
        <v>189</v>
      </c>
      <c r="AU187" s="144" t="s">
        <v>78</v>
      </c>
      <c r="AV187" s="12" t="s">
        <v>78</v>
      </c>
      <c r="AW187" s="12" t="s">
        <v>30</v>
      </c>
      <c r="AX187" s="12" t="s">
        <v>68</v>
      </c>
      <c r="AY187" s="144" t="s">
        <v>159</v>
      </c>
    </row>
    <row r="188" spans="2:65" s="13" customFormat="1">
      <c r="B188" s="149"/>
      <c r="D188" s="143" t="s">
        <v>189</v>
      </c>
      <c r="E188" s="150" t="s">
        <v>17</v>
      </c>
      <c r="F188" s="151" t="s">
        <v>2065</v>
      </c>
      <c r="H188" s="150" t="s">
        <v>17</v>
      </c>
      <c r="L188" s="149"/>
      <c r="M188" s="152"/>
      <c r="T188" s="153"/>
      <c r="AT188" s="150" t="s">
        <v>189</v>
      </c>
      <c r="AU188" s="150" t="s">
        <v>78</v>
      </c>
      <c r="AV188" s="13" t="s">
        <v>76</v>
      </c>
      <c r="AW188" s="13" t="s">
        <v>30</v>
      </c>
      <c r="AX188" s="13" t="s">
        <v>68</v>
      </c>
      <c r="AY188" s="150" t="s">
        <v>159</v>
      </c>
    </row>
    <row r="189" spans="2:65" s="13" customFormat="1">
      <c r="B189" s="149"/>
      <c r="D189" s="143" t="s">
        <v>189</v>
      </c>
      <c r="E189" s="150" t="s">
        <v>17</v>
      </c>
      <c r="F189" s="151" t="s">
        <v>2066</v>
      </c>
      <c r="H189" s="150" t="s">
        <v>17</v>
      </c>
      <c r="L189" s="149"/>
      <c r="M189" s="152"/>
      <c r="T189" s="153"/>
      <c r="AT189" s="150" t="s">
        <v>189</v>
      </c>
      <c r="AU189" s="150" t="s">
        <v>78</v>
      </c>
      <c r="AV189" s="13" t="s">
        <v>76</v>
      </c>
      <c r="AW189" s="13" t="s">
        <v>30</v>
      </c>
      <c r="AX189" s="13" t="s">
        <v>68</v>
      </c>
      <c r="AY189" s="150" t="s">
        <v>159</v>
      </c>
    </row>
    <row r="190" spans="2:65" s="12" customFormat="1">
      <c r="B190" s="142"/>
      <c r="D190" s="143" t="s">
        <v>189</v>
      </c>
      <c r="E190" s="144" t="s">
        <v>17</v>
      </c>
      <c r="F190" s="145" t="s">
        <v>2067</v>
      </c>
      <c r="H190" s="146">
        <v>13</v>
      </c>
      <c r="L190" s="142"/>
      <c r="M190" s="147"/>
      <c r="T190" s="148"/>
      <c r="AT190" s="144" t="s">
        <v>189</v>
      </c>
      <c r="AU190" s="144" t="s">
        <v>78</v>
      </c>
      <c r="AV190" s="12" t="s">
        <v>78</v>
      </c>
      <c r="AW190" s="12" t="s">
        <v>30</v>
      </c>
      <c r="AX190" s="12" t="s">
        <v>68</v>
      </c>
      <c r="AY190" s="144" t="s">
        <v>159</v>
      </c>
    </row>
    <row r="191" spans="2:65" s="13" customFormat="1">
      <c r="B191" s="149"/>
      <c r="D191" s="143" t="s">
        <v>189</v>
      </c>
      <c r="E191" s="150" t="s">
        <v>17</v>
      </c>
      <c r="F191" s="151" t="s">
        <v>2068</v>
      </c>
      <c r="H191" s="150" t="s">
        <v>17</v>
      </c>
      <c r="L191" s="149"/>
      <c r="M191" s="152"/>
      <c r="T191" s="153"/>
      <c r="AT191" s="150" t="s">
        <v>189</v>
      </c>
      <c r="AU191" s="150" t="s">
        <v>78</v>
      </c>
      <c r="AV191" s="13" t="s">
        <v>76</v>
      </c>
      <c r="AW191" s="13" t="s">
        <v>30</v>
      </c>
      <c r="AX191" s="13" t="s">
        <v>68</v>
      </c>
      <c r="AY191" s="150" t="s">
        <v>159</v>
      </c>
    </row>
    <row r="192" spans="2:65" s="13" customFormat="1">
      <c r="B192" s="149"/>
      <c r="D192" s="143" t="s">
        <v>189</v>
      </c>
      <c r="E192" s="150" t="s">
        <v>17</v>
      </c>
      <c r="F192" s="151" t="s">
        <v>2069</v>
      </c>
      <c r="H192" s="150" t="s">
        <v>17</v>
      </c>
      <c r="L192" s="149"/>
      <c r="M192" s="152"/>
      <c r="T192" s="153"/>
      <c r="AT192" s="150" t="s">
        <v>189</v>
      </c>
      <c r="AU192" s="150" t="s">
        <v>78</v>
      </c>
      <c r="AV192" s="13" t="s">
        <v>76</v>
      </c>
      <c r="AW192" s="13" t="s">
        <v>30</v>
      </c>
      <c r="AX192" s="13" t="s">
        <v>68</v>
      </c>
      <c r="AY192" s="150" t="s">
        <v>159</v>
      </c>
    </row>
    <row r="193" spans="2:65" s="13" customFormat="1">
      <c r="B193" s="149"/>
      <c r="D193" s="143" t="s">
        <v>189</v>
      </c>
      <c r="E193" s="150" t="s">
        <v>17</v>
      </c>
      <c r="F193" s="151" t="s">
        <v>2070</v>
      </c>
      <c r="H193" s="150" t="s">
        <v>17</v>
      </c>
      <c r="L193" s="149"/>
      <c r="M193" s="152"/>
      <c r="T193" s="153"/>
      <c r="AT193" s="150" t="s">
        <v>189</v>
      </c>
      <c r="AU193" s="150" t="s">
        <v>78</v>
      </c>
      <c r="AV193" s="13" t="s">
        <v>76</v>
      </c>
      <c r="AW193" s="13" t="s">
        <v>30</v>
      </c>
      <c r="AX193" s="13" t="s">
        <v>68</v>
      </c>
      <c r="AY193" s="150" t="s">
        <v>159</v>
      </c>
    </row>
    <row r="194" spans="2:65" s="12" customFormat="1">
      <c r="B194" s="142"/>
      <c r="D194" s="143" t="s">
        <v>189</v>
      </c>
      <c r="E194" s="144" t="s">
        <v>17</v>
      </c>
      <c r="F194" s="145" t="s">
        <v>358</v>
      </c>
      <c r="H194" s="146">
        <v>18</v>
      </c>
      <c r="L194" s="142"/>
      <c r="M194" s="147"/>
      <c r="T194" s="148"/>
      <c r="AT194" s="144" t="s">
        <v>189</v>
      </c>
      <c r="AU194" s="144" t="s">
        <v>78</v>
      </c>
      <c r="AV194" s="12" t="s">
        <v>78</v>
      </c>
      <c r="AW194" s="12" t="s">
        <v>30</v>
      </c>
      <c r="AX194" s="12" t="s">
        <v>68</v>
      </c>
      <c r="AY194" s="144" t="s">
        <v>159</v>
      </c>
    </row>
    <row r="195" spans="2:65" s="14" customFormat="1">
      <c r="B195" s="157"/>
      <c r="D195" s="143" t="s">
        <v>189</v>
      </c>
      <c r="E195" s="158" t="s">
        <v>17</v>
      </c>
      <c r="F195" s="159" t="s">
        <v>284</v>
      </c>
      <c r="H195" s="160">
        <v>39</v>
      </c>
      <c r="L195" s="157"/>
      <c r="M195" s="161"/>
      <c r="T195" s="162"/>
      <c r="AT195" s="158" t="s">
        <v>189</v>
      </c>
      <c r="AU195" s="158" t="s">
        <v>78</v>
      </c>
      <c r="AV195" s="14" t="s">
        <v>180</v>
      </c>
      <c r="AW195" s="14" t="s">
        <v>30</v>
      </c>
      <c r="AX195" s="14" t="s">
        <v>76</v>
      </c>
      <c r="AY195" s="158" t="s">
        <v>159</v>
      </c>
    </row>
    <row r="196" spans="2:65" s="1" customFormat="1" ht="16.5" customHeight="1">
      <c r="B196" s="29"/>
      <c r="C196" s="127" t="s">
        <v>8</v>
      </c>
      <c r="D196" s="127" t="s">
        <v>162</v>
      </c>
      <c r="E196" s="128" t="s">
        <v>2071</v>
      </c>
      <c r="F196" s="129" t="s">
        <v>2072</v>
      </c>
      <c r="G196" s="130" t="s">
        <v>287</v>
      </c>
      <c r="H196" s="131">
        <v>18</v>
      </c>
      <c r="I196" s="132"/>
      <c r="J196" s="132">
        <f>ROUND(I196*H196,2)</f>
        <v>0</v>
      </c>
      <c r="K196" s="129" t="s">
        <v>17</v>
      </c>
      <c r="L196" s="29"/>
      <c r="M196" s="133" t="s">
        <v>17</v>
      </c>
      <c r="N196" s="134" t="s">
        <v>39</v>
      </c>
      <c r="O196" s="135">
        <v>0</v>
      </c>
      <c r="P196" s="135">
        <f>O196*H196</f>
        <v>0</v>
      </c>
      <c r="Q196" s="135">
        <v>0</v>
      </c>
      <c r="R196" s="135">
        <f>Q196*H196</f>
        <v>0</v>
      </c>
      <c r="S196" s="135">
        <v>0</v>
      </c>
      <c r="T196" s="136">
        <f>S196*H196</f>
        <v>0</v>
      </c>
      <c r="AR196" s="137" t="s">
        <v>180</v>
      </c>
      <c r="AT196" s="137" t="s">
        <v>162</v>
      </c>
      <c r="AU196" s="137" t="s">
        <v>78</v>
      </c>
      <c r="AY196" s="17" t="s">
        <v>159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7" t="s">
        <v>76</v>
      </c>
      <c r="BK196" s="138">
        <f>ROUND(I196*H196,2)</f>
        <v>0</v>
      </c>
      <c r="BL196" s="17" t="s">
        <v>180</v>
      </c>
      <c r="BM196" s="137" t="s">
        <v>2073</v>
      </c>
    </row>
    <row r="197" spans="2:65" s="13" customFormat="1">
      <c r="B197" s="149"/>
      <c r="D197" s="143" t="s">
        <v>189</v>
      </c>
      <c r="E197" s="150" t="s">
        <v>17</v>
      </c>
      <c r="F197" s="151" t="s">
        <v>2070</v>
      </c>
      <c r="H197" s="150" t="s">
        <v>17</v>
      </c>
      <c r="L197" s="149"/>
      <c r="M197" s="152"/>
      <c r="T197" s="153"/>
      <c r="AT197" s="150" t="s">
        <v>189</v>
      </c>
      <c r="AU197" s="150" t="s">
        <v>78</v>
      </c>
      <c r="AV197" s="13" t="s">
        <v>76</v>
      </c>
      <c r="AW197" s="13" t="s">
        <v>30</v>
      </c>
      <c r="AX197" s="13" t="s">
        <v>68</v>
      </c>
      <c r="AY197" s="150" t="s">
        <v>159</v>
      </c>
    </row>
    <row r="198" spans="2:65" s="12" customFormat="1">
      <c r="B198" s="142"/>
      <c r="D198" s="143" t="s">
        <v>189</v>
      </c>
      <c r="E198" s="144" t="s">
        <v>17</v>
      </c>
      <c r="F198" s="145" t="s">
        <v>358</v>
      </c>
      <c r="H198" s="146">
        <v>18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68</v>
      </c>
      <c r="AY198" s="144" t="s">
        <v>159</v>
      </c>
    </row>
    <row r="199" spans="2:65" s="14" customFormat="1">
      <c r="B199" s="157"/>
      <c r="D199" s="143" t="s">
        <v>189</v>
      </c>
      <c r="E199" s="158" t="s">
        <v>17</v>
      </c>
      <c r="F199" s="159" t="s">
        <v>284</v>
      </c>
      <c r="H199" s="160">
        <v>18</v>
      </c>
      <c r="L199" s="157"/>
      <c r="M199" s="161"/>
      <c r="T199" s="162"/>
      <c r="AT199" s="158" t="s">
        <v>189</v>
      </c>
      <c r="AU199" s="158" t="s">
        <v>78</v>
      </c>
      <c r="AV199" s="14" t="s">
        <v>180</v>
      </c>
      <c r="AW199" s="14" t="s">
        <v>30</v>
      </c>
      <c r="AX199" s="14" t="s">
        <v>76</v>
      </c>
      <c r="AY199" s="158" t="s">
        <v>159</v>
      </c>
    </row>
    <row r="200" spans="2:65" s="1" customFormat="1" ht="24.2" customHeight="1">
      <c r="B200" s="29"/>
      <c r="C200" s="127" t="s">
        <v>236</v>
      </c>
      <c r="D200" s="127" t="s">
        <v>162</v>
      </c>
      <c r="E200" s="128" t="s">
        <v>2074</v>
      </c>
      <c r="F200" s="129" t="s">
        <v>2075</v>
      </c>
      <c r="G200" s="130" t="s">
        <v>287</v>
      </c>
      <c r="H200" s="131">
        <v>21</v>
      </c>
      <c r="I200" s="132"/>
      <c r="J200" s="132">
        <f>ROUND(I200*H200,2)</f>
        <v>0</v>
      </c>
      <c r="K200" s="129" t="s">
        <v>239</v>
      </c>
      <c r="L200" s="29"/>
      <c r="M200" s="133" t="s">
        <v>17</v>
      </c>
      <c r="N200" s="134" t="s">
        <v>39</v>
      </c>
      <c r="O200" s="135">
        <v>7.6999999999999999E-2</v>
      </c>
      <c r="P200" s="135">
        <f>O200*H200</f>
        <v>1.617</v>
      </c>
      <c r="Q200" s="135">
        <v>0</v>
      </c>
      <c r="R200" s="135">
        <f>Q200*H200</f>
        <v>0</v>
      </c>
      <c r="S200" s="135">
        <v>0</v>
      </c>
      <c r="T200" s="136">
        <f>S200*H200</f>
        <v>0</v>
      </c>
      <c r="AR200" s="137" t="s">
        <v>180</v>
      </c>
      <c r="AT200" s="137" t="s">
        <v>162</v>
      </c>
      <c r="AU200" s="137" t="s">
        <v>78</v>
      </c>
      <c r="AY200" s="17" t="s">
        <v>159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7" t="s">
        <v>76</v>
      </c>
      <c r="BK200" s="138">
        <f>ROUND(I200*H200,2)</f>
        <v>0</v>
      </c>
      <c r="BL200" s="17" t="s">
        <v>180</v>
      </c>
      <c r="BM200" s="137" t="s">
        <v>2076</v>
      </c>
    </row>
    <row r="201" spans="2:65" s="1" customFormat="1">
      <c r="B201" s="29"/>
      <c r="D201" s="139" t="s">
        <v>169</v>
      </c>
      <c r="F201" s="140" t="s">
        <v>2077</v>
      </c>
      <c r="L201" s="29"/>
      <c r="M201" s="141"/>
      <c r="T201" s="50"/>
      <c r="AT201" s="17" t="s">
        <v>169</v>
      </c>
      <c r="AU201" s="17" t="s">
        <v>78</v>
      </c>
    </row>
    <row r="202" spans="2:65" s="13" customFormat="1">
      <c r="B202" s="149"/>
      <c r="D202" s="143" t="s">
        <v>189</v>
      </c>
      <c r="E202" s="150" t="s">
        <v>17</v>
      </c>
      <c r="F202" s="151" t="s">
        <v>1981</v>
      </c>
      <c r="H202" s="150" t="s">
        <v>17</v>
      </c>
      <c r="L202" s="149"/>
      <c r="M202" s="152"/>
      <c r="T202" s="153"/>
      <c r="AT202" s="150" t="s">
        <v>189</v>
      </c>
      <c r="AU202" s="150" t="s">
        <v>78</v>
      </c>
      <c r="AV202" s="13" t="s">
        <v>76</v>
      </c>
      <c r="AW202" s="13" t="s">
        <v>30</v>
      </c>
      <c r="AX202" s="13" t="s">
        <v>68</v>
      </c>
      <c r="AY202" s="150" t="s">
        <v>159</v>
      </c>
    </row>
    <row r="203" spans="2:65" s="12" customFormat="1">
      <c r="B203" s="142"/>
      <c r="D203" s="143" t="s">
        <v>189</v>
      </c>
      <c r="E203" s="144" t="s">
        <v>17</v>
      </c>
      <c r="F203" s="145" t="s">
        <v>2061</v>
      </c>
      <c r="H203" s="146">
        <v>3</v>
      </c>
      <c r="L203" s="142"/>
      <c r="M203" s="147"/>
      <c r="T203" s="148"/>
      <c r="AT203" s="144" t="s">
        <v>189</v>
      </c>
      <c r="AU203" s="144" t="s">
        <v>78</v>
      </c>
      <c r="AV203" s="12" t="s">
        <v>78</v>
      </c>
      <c r="AW203" s="12" t="s">
        <v>30</v>
      </c>
      <c r="AX203" s="12" t="s">
        <v>68</v>
      </c>
      <c r="AY203" s="144" t="s">
        <v>159</v>
      </c>
    </row>
    <row r="204" spans="2:65" s="13" customFormat="1">
      <c r="B204" s="149"/>
      <c r="D204" s="143" t="s">
        <v>189</v>
      </c>
      <c r="E204" s="150" t="s">
        <v>17</v>
      </c>
      <c r="F204" s="151" t="s">
        <v>2062</v>
      </c>
      <c r="H204" s="150" t="s">
        <v>17</v>
      </c>
      <c r="L204" s="149"/>
      <c r="M204" s="152"/>
      <c r="T204" s="153"/>
      <c r="AT204" s="150" t="s">
        <v>189</v>
      </c>
      <c r="AU204" s="150" t="s">
        <v>78</v>
      </c>
      <c r="AV204" s="13" t="s">
        <v>76</v>
      </c>
      <c r="AW204" s="13" t="s">
        <v>30</v>
      </c>
      <c r="AX204" s="13" t="s">
        <v>68</v>
      </c>
      <c r="AY204" s="150" t="s">
        <v>159</v>
      </c>
    </row>
    <row r="205" spans="2:65" s="13" customFormat="1">
      <c r="B205" s="149"/>
      <c r="D205" s="143" t="s">
        <v>189</v>
      </c>
      <c r="E205" s="150" t="s">
        <v>17</v>
      </c>
      <c r="F205" s="151" t="s">
        <v>2063</v>
      </c>
      <c r="H205" s="150" t="s">
        <v>17</v>
      </c>
      <c r="L205" s="149"/>
      <c r="M205" s="152"/>
      <c r="T205" s="153"/>
      <c r="AT205" s="150" t="s">
        <v>189</v>
      </c>
      <c r="AU205" s="150" t="s">
        <v>78</v>
      </c>
      <c r="AV205" s="13" t="s">
        <v>76</v>
      </c>
      <c r="AW205" s="13" t="s">
        <v>30</v>
      </c>
      <c r="AX205" s="13" t="s">
        <v>68</v>
      </c>
      <c r="AY205" s="150" t="s">
        <v>159</v>
      </c>
    </row>
    <row r="206" spans="2:65" s="12" customFormat="1">
      <c r="B206" s="142"/>
      <c r="D206" s="143" t="s">
        <v>189</v>
      </c>
      <c r="E206" s="144" t="s">
        <v>17</v>
      </c>
      <c r="F206" s="145" t="s">
        <v>2064</v>
      </c>
      <c r="H206" s="146">
        <v>5</v>
      </c>
      <c r="L206" s="142"/>
      <c r="M206" s="147"/>
      <c r="T206" s="148"/>
      <c r="AT206" s="144" t="s">
        <v>189</v>
      </c>
      <c r="AU206" s="144" t="s">
        <v>78</v>
      </c>
      <c r="AV206" s="12" t="s">
        <v>78</v>
      </c>
      <c r="AW206" s="12" t="s">
        <v>30</v>
      </c>
      <c r="AX206" s="12" t="s">
        <v>68</v>
      </c>
      <c r="AY206" s="144" t="s">
        <v>159</v>
      </c>
    </row>
    <row r="207" spans="2:65" s="13" customFormat="1">
      <c r="B207" s="149"/>
      <c r="D207" s="143" t="s">
        <v>189</v>
      </c>
      <c r="E207" s="150" t="s">
        <v>17</v>
      </c>
      <c r="F207" s="151" t="s">
        <v>2065</v>
      </c>
      <c r="H207" s="150" t="s">
        <v>17</v>
      </c>
      <c r="L207" s="149"/>
      <c r="M207" s="152"/>
      <c r="T207" s="153"/>
      <c r="AT207" s="150" t="s">
        <v>189</v>
      </c>
      <c r="AU207" s="150" t="s">
        <v>78</v>
      </c>
      <c r="AV207" s="13" t="s">
        <v>76</v>
      </c>
      <c r="AW207" s="13" t="s">
        <v>30</v>
      </c>
      <c r="AX207" s="13" t="s">
        <v>68</v>
      </c>
      <c r="AY207" s="150" t="s">
        <v>159</v>
      </c>
    </row>
    <row r="208" spans="2:65" s="13" customFormat="1">
      <c r="B208" s="149"/>
      <c r="D208" s="143" t="s">
        <v>189</v>
      </c>
      <c r="E208" s="150" t="s">
        <v>17</v>
      </c>
      <c r="F208" s="151" t="s">
        <v>2066</v>
      </c>
      <c r="H208" s="150" t="s">
        <v>17</v>
      </c>
      <c r="L208" s="149"/>
      <c r="M208" s="152"/>
      <c r="T208" s="153"/>
      <c r="AT208" s="150" t="s">
        <v>189</v>
      </c>
      <c r="AU208" s="150" t="s">
        <v>78</v>
      </c>
      <c r="AV208" s="13" t="s">
        <v>76</v>
      </c>
      <c r="AW208" s="13" t="s">
        <v>30</v>
      </c>
      <c r="AX208" s="13" t="s">
        <v>68</v>
      </c>
      <c r="AY208" s="150" t="s">
        <v>159</v>
      </c>
    </row>
    <row r="209" spans="2:65" s="12" customFormat="1">
      <c r="B209" s="142"/>
      <c r="D209" s="143" t="s">
        <v>189</v>
      </c>
      <c r="E209" s="144" t="s">
        <v>17</v>
      </c>
      <c r="F209" s="145" t="s">
        <v>2067</v>
      </c>
      <c r="H209" s="146">
        <v>13</v>
      </c>
      <c r="L209" s="142"/>
      <c r="M209" s="147"/>
      <c r="T209" s="148"/>
      <c r="AT209" s="144" t="s">
        <v>189</v>
      </c>
      <c r="AU209" s="144" t="s">
        <v>78</v>
      </c>
      <c r="AV209" s="12" t="s">
        <v>78</v>
      </c>
      <c r="AW209" s="12" t="s">
        <v>30</v>
      </c>
      <c r="AX209" s="12" t="s">
        <v>68</v>
      </c>
      <c r="AY209" s="144" t="s">
        <v>159</v>
      </c>
    </row>
    <row r="210" spans="2:65" s="13" customFormat="1">
      <c r="B210" s="149"/>
      <c r="D210" s="143" t="s">
        <v>189</v>
      </c>
      <c r="E210" s="150" t="s">
        <v>17</v>
      </c>
      <c r="F210" s="151" t="s">
        <v>2078</v>
      </c>
      <c r="H210" s="150" t="s">
        <v>17</v>
      </c>
      <c r="L210" s="149"/>
      <c r="M210" s="152"/>
      <c r="T210" s="153"/>
      <c r="AT210" s="150" t="s">
        <v>189</v>
      </c>
      <c r="AU210" s="150" t="s">
        <v>78</v>
      </c>
      <c r="AV210" s="13" t="s">
        <v>76</v>
      </c>
      <c r="AW210" s="13" t="s">
        <v>30</v>
      </c>
      <c r="AX210" s="13" t="s">
        <v>68</v>
      </c>
      <c r="AY210" s="150" t="s">
        <v>159</v>
      </c>
    </row>
    <row r="211" spans="2:65" s="13" customFormat="1">
      <c r="B211" s="149"/>
      <c r="D211" s="143" t="s">
        <v>189</v>
      </c>
      <c r="E211" s="150" t="s">
        <v>17</v>
      </c>
      <c r="F211" s="151" t="s">
        <v>2079</v>
      </c>
      <c r="H211" s="150" t="s">
        <v>17</v>
      </c>
      <c r="L211" s="149"/>
      <c r="M211" s="152"/>
      <c r="T211" s="153"/>
      <c r="AT211" s="150" t="s">
        <v>189</v>
      </c>
      <c r="AU211" s="150" t="s">
        <v>78</v>
      </c>
      <c r="AV211" s="13" t="s">
        <v>76</v>
      </c>
      <c r="AW211" s="13" t="s">
        <v>30</v>
      </c>
      <c r="AX211" s="13" t="s">
        <v>68</v>
      </c>
      <c r="AY211" s="150" t="s">
        <v>159</v>
      </c>
    </row>
    <row r="212" spans="2:65" s="14" customFormat="1">
      <c r="B212" s="157"/>
      <c r="D212" s="143" t="s">
        <v>189</v>
      </c>
      <c r="E212" s="158" t="s">
        <v>17</v>
      </c>
      <c r="F212" s="159" t="s">
        <v>284</v>
      </c>
      <c r="H212" s="160">
        <v>21</v>
      </c>
      <c r="L212" s="157"/>
      <c r="M212" s="161"/>
      <c r="T212" s="162"/>
      <c r="AT212" s="158" t="s">
        <v>189</v>
      </c>
      <c r="AU212" s="158" t="s">
        <v>78</v>
      </c>
      <c r="AV212" s="14" t="s">
        <v>180</v>
      </c>
      <c r="AW212" s="14" t="s">
        <v>30</v>
      </c>
      <c r="AX212" s="14" t="s">
        <v>76</v>
      </c>
      <c r="AY212" s="158" t="s">
        <v>159</v>
      </c>
    </row>
    <row r="213" spans="2:65" s="1" customFormat="1" ht="16.5" customHeight="1">
      <c r="B213" s="29"/>
      <c r="C213" s="163" t="s">
        <v>244</v>
      </c>
      <c r="D213" s="163" t="s">
        <v>365</v>
      </c>
      <c r="E213" s="164" t="s">
        <v>2080</v>
      </c>
      <c r="F213" s="165" t="s">
        <v>2081</v>
      </c>
      <c r="G213" s="166" t="s">
        <v>287</v>
      </c>
      <c r="H213" s="167">
        <v>21</v>
      </c>
      <c r="I213" s="168"/>
      <c r="J213" s="168">
        <f>ROUND(I213*H213,2)</f>
        <v>0</v>
      </c>
      <c r="K213" s="165" t="s">
        <v>17</v>
      </c>
      <c r="L213" s="169"/>
      <c r="M213" s="170" t="s">
        <v>17</v>
      </c>
      <c r="N213" s="171" t="s">
        <v>39</v>
      </c>
      <c r="O213" s="135">
        <v>0</v>
      </c>
      <c r="P213" s="135">
        <f>O213*H213</f>
        <v>0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205</v>
      </c>
      <c r="AT213" s="137" t="s">
        <v>365</v>
      </c>
      <c r="AU213" s="137" t="s">
        <v>78</v>
      </c>
      <c r="AY213" s="17" t="s">
        <v>159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7" t="s">
        <v>76</v>
      </c>
      <c r="BK213" s="138">
        <f>ROUND(I213*H213,2)</f>
        <v>0</v>
      </c>
      <c r="BL213" s="17" t="s">
        <v>180</v>
      </c>
      <c r="BM213" s="137" t="s">
        <v>2082</v>
      </c>
    </row>
    <row r="214" spans="2:65" s="1" customFormat="1" ht="16.5" customHeight="1">
      <c r="B214" s="29"/>
      <c r="C214" s="127" t="s">
        <v>252</v>
      </c>
      <c r="D214" s="127" t="s">
        <v>162</v>
      </c>
      <c r="E214" s="128" t="s">
        <v>2083</v>
      </c>
      <c r="F214" s="129" t="s">
        <v>2084</v>
      </c>
      <c r="G214" s="130" t="s">
        <v>287</v>
      </c>
      <c r="H214" s="131">
        <v>196</v>
      </c>
      <c r="I214" s="132"/>
      <c r="J214" s="132">
        <f>ROUND(I214*H214,2)</f>
        <v>0</v>
      </c>
      <c r="K214" s="129" t="s">
        <v>239</v>
      </c>
      <c r="L214" s="29"/>
      <c r="M214" s="133" t="s">
        <v>17</v>
      </c>
      <c r="N214" s="134" t="s">
        <v>39</v>
      </c>
      <c r="O214" s="135">
        <v>0.45</v>
      </c>
      <c r="P214" s="135">
        <f>O214*H214</f>
        <v>88.2</v>
      </c>
      <c r="Q214" s="135">
        <v>1.8000000000000001E-4</v>
      </c>
      <c r="R214" s="135">
        <f>Q214*H214</f>
        <v>3.5279999999999999E-2</v>
      </c>
      <c r="S214" s="135">
        <v>0</v>
      </c>
      <c r="T214" s="136">
        <f>S214*H214</f>
        <v>0</v>
      </c>
      <c r="AR214" s="137" t="s">
        <v>180</v>
      </c>
      <c r="AT214" s="137" t="s">
        <v>162</v>
      </c>
      <c r="AU214" s="137" t="s">
        <v>78</v>
      </c>
      <c r="AY214" s="17" t="s">
        <v>159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7" t="s">
        <v>76</v>
      </c>
      <c r="BK214" s="138">
        <f>ROUND(I214*H214,2)</f>
        <v>0</v>
      </c>
      <c r="BL214" s="17" t="s">
        <v>180</v>
      </c>
      <c r="BM214" s="137" t="s">
        <v>2085</v>
      </c>
    </row>
    <row r="215" spans="2:65" s="1" customFormat="1">
      <c r="B215" s="29"/>
      <c r="D215" s="139" t="s">
        <v>169</v>
      </c>
      <c r="F215" s="140" t="s">
        <v>2086</v>
      </c>
      <c r="L215" s="29"/>
      <c r="M215" s="141"/>
      <c r="T215" s="50"/>
      <c r="AT215" s="17" t="s">
        <v>169</v>
      </c>
      <c r="AU215" s="17" t="s">
        <v>78</v>
      </c>
    </row>
    <row r="216" spans="2:65" s="13" customFormat="1">
      <c r="B216" s="149"/>
      <c r="D216" s="143" t="s">
        <v>189</v>
      </c>
      <c r="E216" s="150" t="s">
        <v>17</v>
      </c>
      <c r="F216" s="151" t="s">
        <v>1981</v>
      </c>
      <c r="H216" s="150" t="s">
        <v>17</v>
      </c>
      <c r="L216" s="149"/>
      <c r="M216" s="152"/>
      <c r="T216" s="153"/>
      <c r="AT216" s="150" t="s">
        <v>189</v>
      </c>
      <c r="AU216" s="150" t="s">
        <v>78</v>
      </c>
      <c r="AV216" s="13" t="s">
        <v>76</v>
      </c>
      <c r="AW216" s="13" t="s">
        <v>30</v>
      </c>
      <c r="AX216" s="13" t="s">
        <v>68</v>
      </c>
      <c r="AY216" s="150" t="s">
        <v>159</v>
      </c>
    </row>
    <row r="217" spans="2:65" s="12" customFormat="1">
      <c r="B217" s="142"/>
      <c r="D217" s="143" t="s">
        <v>189</v>
      </c>
      <c r="E217" s="144" t="s">
        <v>17</v>
      </c>
      <c r="F217" s="145" t="s">
        <v>2087</v>
      </c>
      <c r="H217" s="146">
        <v>9</v>
      </c>
      <c r="L217" s="142"/>
      <c r="M217" s="147"/>
      <c r="T217" s="148"/>
      <c r="AT217" s="144" t="s">
        <v>189</v>
      </c>
      <c r="AU217" s="144" t="s">
        <v>78</v>
      </c>
      <c r="AV217" s="12" t="s">
        <v>78</v>
      </c>
      <c r="AW217" s="12" t="s">
        <v>30</v>
      </c>
      <c r="AX217" s="12" t="s">
        <v>68</v>
      </c>
      <c r="AY217" s="144" t="s">
        <v>159</v>
      </c>
    </row>
    <row r="218" spans="2:65" s="12" customFormat="1">
      <c r="B218" s="142"/>
      <c r="D218" s="143" t="s">
        <v>189</v>
      </c>
      <c r="E218" s="144" t="s">
        <v>17</v>
      </c>
      <c r="F218" s="145" t="s">
        <v>2088</v>
      </c>
      <c r="H218" s="146">
        <v>4</v>
      </c>
      <c r="L218" s="142"/>
      <c r="M218" s="147"/>
      <c r="T218" s="148"/>
      <c r="AT218" s="144" t="s">
        <v>189</v>
      </c>
      <c r="AU218" s="144" t="s">
        <v>78</v>
      </c>
      <c r="AV218" s="12" t="s">
        <v>78</v>
      </c>
      <c r="AW218" s="12" t="s">
        <v>30</v>
      </c>
      <c r="AX218" s="12" t="s">
        <v>68</v>
      </c>
      <c r="AY218" s="144" t="s">
        <v>159</v>
      </c>
    </row>
    <row r="219" spans="2:65" s="12" customFormat="1">
      <c r="B219" s="142"/>
      <c r="D219" s="143" t="s">
        <v>189</v>
      </c>
      <c r="E219" s="144" t="s">
        <v>17</v>
      </c>
      <c r="F219" s="145" t="s">
        <v>2089</v>
      </c>
      <c r="H219" s="146">
        <v>10</v>
      </c>
      <c r="L219" s="142"/>
      <c r="M219" s="147"/>
      <c r="T219" s="148"/>
      <c r="AT219" s="144" t="s">
        <v>189</v>
      </c>
      <c r="AU219" s="144" t="s">
        <v>78</v>
      </c>
      <c r="AV219" s="12" t="s">
        <v>78</v>
      </c>
      <c r="AW219" s="12" t="s">
        <v>30</v>
      </c>
      <c r="AX219" s="12" t="s">
        <v>68</v>
      </c>
      <c r="AY219" s="144" t="s">
        <v>159</v>
      </c>
    </row>
    <row r="220" spans="2:65" s="12" customFormat="1">
      <c r="B220" s="142"/>
      <c r="D220" s="143" t="s">
        <v>189</v>
      </c>
      <c r="E220" s="144" t="s">
        <v>17</v>
      </c>
      <c r="F220" s="145" t="s">
        <v>2090</v>
      </c>
      <c r="H220" s="146">
        <v>6</v>
      </c>
      <c r="L220" s="142"/>
      <c r="M220" s="147"/>
      <c r="T220" s="148"/>
      <c r="AT220" s="144" t="s">
        <v>189</v>
      </c>
      <c r="AU220" s="144" t="s">
        <v>78</v>
      </c>
      <c r="AV220" s="12" t="s">
        <v>78</v>
      </c>
      <c r="AW220" s="12" t="s">
        <v>30</v>
      </c>
      <c r="AX220" s="12" t="s">
        <v>68</v>
      </c>
      <c r="AY220" s="144" t="s">
        <v>159</v>
      </c>
    </row>
    <row r="221" spans="2:65" s="12" customFormat="1">
      <c r="B221" s="142"/>
      <c r="D221" s="143" t="s">
        <v>189</v>
      </c>
      <c r="E221" s="144" t="s">
        <v>17</v>
      </c>
      <c r="F221" s="145" t="s">
        <v>2091</v>
      </c>
      <c r="H221" s="146">
        <v>11</v>
      </c>
      <c r="L221" s="142"/>
      <c r="M221" s="147"/>
      <c r="T221" s="148"/>
      <c r="AT221" s="144" t="s">
        <v>189</v>
      </c>
      <c r="AU221" s="144" t="s">
        <v>78</v>
      </c>
      <c r="AV221" s="12" t="s">
        <v>78</v>
      </c>
      <c r="AW221" s="12" t="s">
        <v>30</v>
      </c>
      <c r="AX221" s="12" t="s">
        <v>68</v>
      </c>
      <c r="AY221" s="144" t="s">
        <v>159</v>
      </c>
    </row>
    <row r="222" spans="2:65" s="12" customFormat="1">
      <c r="B222" s="142"/>
      <c r="D222" s="143" t="s">
        <v>189</v>
      </c>
      <c r="E222" s="144" t="s">
        <v>17</v>
      </c>
      <c r="F222" s="145" t="s">
        <v>2092</v>
      </c>
      <c r="H222" s="146">
        <v>10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2" customFormat="1">
      <c r="B223" s="142"/>
      <c r="D223" s="143" t="s">
        <v>189</v>
      </c>
      <c r="E223" s="144" t="s">
        <v>17</v>
      </c>
      <c r="F223" s="145" t="s">
        <v>2093</v>
      </c>
      <c r="H223" s="146">
        <v>3</v>
      </c>
      <c r="L223" s="142"/>
      <c r="M223" s="147"/>
      <c r="T223" s="148"/>
      <c r="AT223" s="144" t="s">
        <v>189</v>
      </c>
      <c r="AU223" s="144" t="s">
        <v>78</v>
      </c>
      <c r="AV223" s="12" t="s">
        <v>78</v>
      </c>
      <c r="AW223" s="12" t="s">
        <v>30</v>
      </c>
      <c r="AX223" s="12" t="s">
        <v>68</v>
      </c>
      <c r="AY223" s="144" t="s">
        <v>159</v>
      </c>
    </row>
    <row r="224" spans="2:65" s="12" customFormat="1">
      <c r="B224" s="142"/>
      <c r="D224" s="143" t="s">
        <v>189</v>
      </c>
      <c r="E224" s="144" t="s">
        <v>17</v>
      </c>
      <c r="F224" s="145" t="s">
        <v>2094</v>
      </c>
      <c r="H224" s="146">
        <v>9</v>
      </c>
      <c r="L224" s="142"/>
      <c r="M224" s="147"/>
      <c r="T224" s="148"/>
      <c r="AT224" s="144" t="s">
        <v>189</v>
      </c>
      <c r="AU224" s="144" t="s">
        <v>78</v>
      </c>
      <c r="AV224" s="12" t="s">
        <v>78</v>
      </c>
      <c r="AW224" s="12" t="s">
        <v>30</v>
      </c>
      <c r="AX224" s="12" t="s">
        <v>68</v>
      </c>
      <c r="AY224" s="144" t="s">
        <v>159</v>
      </c>
    </row>
    <row r="225" spans="2:65" s="12" customFormat="1">
      <c r="B225" s="142"/>
      <c r="D225" s="143" t="s">
        <v>189</v>
      </c>
      <c r="E225" s="144" t="s">
        <v>17</v>
      </c>
      <c r="F225" s="145" t="s">
        <v>2095</v>
      </c>
      <c r="H225" s="146">
        <v>6</v>
      </c>
      <c r="L225" s="142"/>
      <c r="M225" s="147"/>
      <c r="T225" s="148"/>
      <c r="AT225" s="144" t="s">
        <v>189</v>
      </c>
      <c r="AU225" s="144" t="s">
        <v>78</v>
      </c>
      <c r="AV225" s="12" t="s">
        <v>78</v>
      </c>
      <c r="AW225" s="12" t="s">
        <v>30</v>
      </c>
      <c r="AX225" s="12" t="s">
        <v>68</v>
      </c>
      <c r="AY225" s="144" t="s">
        <v>159</v>
      </c>
    </row>
    <row r="226" spans="2:65" s="13" customFormat="1">
      <c r="B226" s="149"/>
      <c r="D226" s="143" t="s">
        <v>189</v>
      </c>
      <c r="E226" s="150" t="s">
        <v>17</v>
      </c>
      <c r="F226" s="151" t="s">
        <v>2070</v>
      </c>
      <c r="H226" s="150" t="s">
        <v>17</v>
      </c>
      <c r="L226" s="149"/>
      <c r="M226" s="152"/>
      <c r="T226" s="153"/>
      <c r="AT226" s="150" t="s">
        <v>189</v>
      </c>
      <c r="AU226" s="150" t="s">
        <v>78</v>
      </c>
      <c r="AV226" s="13" t="s">
        <v>76</v>
      </c>
      <c r="AW226" s="13" t="s">
        <v>30</v>
      </c>
      <c r="AX226" s="13" t="s">
        <v>68</v>
      </c>
      <c r="AY226" s="150" t="s">
        <v>159</v>
      </c>
    </row>
    <row r="227" spans="2:65" s="12" customFormat="1">
      <c r="B227" s="142"/>
      <c r="D227" s="143" t="s">
        <v>189</v>
      </c>
      <c r="E227" s="144" t="s">
        <v>17</v>
      </c>
      <c r="F227" s="145" t="s">
        <v>2096</v>
      </c>
      <c r="H227" s="146">
        <v>128</v>
      </c>
      <c r="L227" s="142"/>
      <c r="M227" s="147"/>
      <c r="T227" s="148"/>
      <c r="AT227" s="144" t="s">
        <v>189</v>
      </c>
      <c r="AU227" s="144" t="s">
        <v>78</v>
      </c>
      <c r="AV227" s="12" t="s">
        <v>78</v>
      </c>
      <c r="AW227" s="12" t="s">
        <v>30</v>
      </c>
      <c r="AX227" s="12" t="s">
        <v>68</v>
      </c>
      <c r="AY227" s="144" t="s">
        <v>159</v>
      </c>
    </row>
    <row r="228" spans="2:65" s="14" customFormat="1">
      <c r="B228" s="157"/>
      <c r="D228" s="143" t="s">
        <v>189</v>
      </c>
      <c r="E228" s="158" t="s">
        <v>17</v>
      </c>
      <c r="F228" s="159" t="s">
        <v>284</v>
      </c>
      <c r="H228" s="160">
        <v>196</v>
      </c>
      <c r="L228" s="157"/>
      <c r="M228" s="161"/>
      <c r="T228" s="162"/>
      <c r="AT228" s="158" t="s">
        <v>189</v>
      </c>
      <c r="AU228" s="158" t="s">
        <v>78</v>
      </c>
      <c r="AV228" s="14" t="s">
        <v>180</v>
      </c>
      <c r="AW228" s="14" t="s">
        <v>30</v>
      </c>
      <c r="AX228" s="14" t="s">
        <v>76</v>
      </c>
      <c r="AY228" s="158" t="s">
        <v>159</v>
      </c>
    </row>
    <row r="229" spans="2:65" s="1" customFormat="1" ht="16.5" customHeight="1">
      <c r="B229" s="29"/>
      <c r="C229" s="163" t="s">
        <v>259</v>
      </c>
      <c r="D229" s="163" t="s">
        <v>365</v>
      </c>
      <c r="E229" s="164" t="s">
        <v>2097</v>
      </c>
      <c r="F229" s="165" t="s">
        <v>2098</v>
      </c>
      <c r="G229" s="166" t="s">
        <v>287</v>
      </c>
      <c r="H229" s="167">
        <v>68</v>
      </c>
      <c r="I229" s="168"/>
      <c r="J229" s="168">
        <f>ROUND(I229*H229,2)</f>
        <v>0</v>
      </c>
      <c r="K229" s="165" t="s">
        <v>17</v>
      </c>
      <c r="L229" s="169"/>
      <c r="M229" s="170" t="s">
        <v>17</v>
      </c>
      <c r="N229" s="171" t="s">
        <v>39</v>
      </c>
      <c r="O229" s="135">
        <v>0</v>
      </c>
      <c r="P229" s="135">
        <f>O229*H229</f>
        <v>0</v>
      </c>
      <c r="Q229" s="135">
        <v>0</v>
      </c>
      <c r="R229" s="135">
        <f>Q229*H229</f>
        <v>0</v>
      </c>
      <c r="S229" s="135">
        <v>0</v>
      </c>
      <c r="T229" s="136">
        <f>S229*H229</f>
        <v>0</v>
      </c>
      <c r="AR229" s="137" t="s">
        <v>205</v>
      </c>
      <c r="AT229" s="137" t="s">
        <v>365</v>
      </c>
      <c r="AU229" s="137" t="s">
        <v>78</v>
      </c>
      <c r="AY229" s="17" t="s">
        <v>159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7" t="s">
        <v>76</v>
      </c>
      <c r="BK229" s="138">
        <f>ROUND(I229*H229,2)</f>
        <v>0</v>
      </c>
      <c r="BL229" s="17" t="s">
        <v>180</v>
      </c>
      <c r="BM229" s="137" t="s">
        <v>2099</v>
      </c>
    </row>
    <row r="230" spans="2:65" s="1" customFormat="1" ht="16.5" customHeight="1">
      <c r="B230" s="29"/>
      <c r="C230" s="163" t="s">
        <v>353</v>
      </c>
      <c r="D230" s="163" t="s">
        <v>365</v>
      </c>
      <c r="E230" s="164" t="s">
        <v>2100</v>
      </c>
      <c r="F230" s="165" t="s">
        <v>2101</v>
      </c>
      <c r="G230" s="166" t="s">
        <v>287</v>
      </c>
      <c r="H230" s="167">
        <v>128</v>
      </c>
      <c r="I230" s="168"/>
      <c r="J230" s="168">
        <f>ROUND(I230*H230,2)</f>
        <v>0</v>
      </c>
      <c r="K230" s="165" t="s">
        <v>17</v>
      </c>
      <c r="L230" s="169"/>
      <c r="M230" s="170" t="s">
        <v>17</v>
      </c>
      <c r="N230" s="171" t="s">
        <v>39</v>
      </c>
      <c r="O230" s="135">
        <v>0</v>
      </c>
      <c r="P230" s="135">
        <f>O230*H230</f>
        <v>0</v>
      </c>
      <c r="Q230" s="135">
        <v>0</v>
      </c>
      <c r="R230" s="135">
        <f>Q230*H230</f>
        <v>0</v>
      </c>
      <c r="S230" s="135">
        <v>0</v>
      </c>
      <c r="T230" s="136">
        <f>S230*H230</f>
        <v>0</v>
      </c>
      <c r="AR230" s="137" t="s">
        <v>205</v>
      </c>
      <c r="AT230" s="137" t="s">
        <v>365</v>
      </c>
      <c r="AU230" s="137" t="s">
        <v>78</v>
      </c>
      <c r="AY230" s="17" t="s">
        <v>159</v>
      </c>
      <c r="BE230" s="138">
        <f>IF(N230="základní",J230,0)</f>
        <v>0</v>
      </c>
      <c r="BF230" s="138">
        <f>IF(N230="snížená",J230,0)</f>
        <v>0</v>
      </c>
      <c r="BG230" s="138">
        <f>IF(N230="zákl. přenesená",J230,0)</f>
        <v>0</v>
      </c>
      <c r="BH230" s="138">
        <f>IF(N230="sníž. přenesená",J230,0)</f>
        <v>0</v>
      </c>
      <c r="BI230" s="138">
        <f>IF(N230="nulová",J230,0)</f>
        <v>0</v>
      </c>
      <c r="BJ230" s="17" t="s">
        <v>76</v>
      </c>
      <c r="BK230" s="138">
        <f>ROUND(I230*H230,2)</f>
        <v>0</v>
      </c>
      <c r="BL230" s="17" t="s">
        <v>180</v>
      </c>
      <c r="BM230" s="137" t="s">
        <v>2102</v>
      </c>
    </row>
    <row r="231" spans="2:65" s="1" customFormat="1" ht="16.5" customHeight="1">
      <c r="B231" s="29"/>
      <c r="C231" s="127" t="s">
        <v>358</v>
      </c>
      <c r="D231" s="127" t="s">
        <v>162</v>
      </c>
      <c r="E231" s="128" t="s">
        <v>2103</v>
      </c>
      <c r="F231" s="129" t="s">
        <v>2104</v>
      </c>
      <c r="G231" s="130" t="s">
        <v>287</v>
      </c>
      <c r="H231" s="131">
        <v>128</v>
      </c>
      <c r="I231" s="132"/>
      <c r="J231" s="132">
        <f>ROUND(I231*H231,2)</f>
        <v>0</v>
      </c>
      <c r="K231" s="129" t="s">
        <v>17</v>
      </c>
      <c r="L231" s="29"/>
      <c r="M231" s="133" t="s">
        <v>17</v>
      </c>
      <c r="N231" s="134" t="s">
        <v>39</v>
      </c>
      <c r="O231" s="135">
        <v>0</v>
      </c>
      <c r="P231" s="135">
        <f>O231*H231</f>
        <v>0</v>
      </c>
      <c r="Q231" s="135">
        <v>0</v>
      </c>
      <c r="R231" s="135">
        <f>Q231*H231</f>
        <v>0</v>
      </c>
      <c r="S231" s="135">
        <v>0</v>
      </c>
      <c r="T231" s="136">
        <f>S231*H231</f>
        <v>0</v>
      </c>
      <c r="AR231" s="137" t="s">
        <v>180</v>
      </c>
      <c r="AT231" s="137" t="s">
        <v>162</v>
      </c>
      <c r="AU231" s="137" t="s">
        <v>78</v>
      </c>
      <c r="AY231" s="17" t="s">
        <v>159</v>
      </c>
      <c r="BE231" s="138">
        <f>IF(N231="základní",J231,0)</f>
        <v>0</v>
      </c>
      <c r="BF231" s="138">
        <f>IF(N231="snížená",J231,0)</f>
        <v>0</v>
      </c>
      <c r="BG231" s="138">
        <f>IF(N231="zákl. přenesená",J231,0)</f>
        <v>0</v>
      </c>
      <c r="BH231" s="138">
        <f>IF(N231="sníž. přenesená",J231,0)</f>
        <v>0</v>
      </c>
      <c r="BI231" s="138">
        <f>IF(N231="nulová",J231,0)</f>
        <v>0</v>
      </c>
      <c r="BJ231" s="17" t="s">
        <v>76</v>
      </c>
      <c r="BK231" s="138">
        <f>ROUND(I231*H231,2)</f>
        <v>0</v>
      </c>
      <c r="BL231" s="17" t="s">
        <v>180</v>
      </c>
      <c r="BM231" s="137" t="s">
        <v>2105</v>
      </c>
    </row>
    <row r="232" spans="2:65" s="13" customFormat="1">
      <c r="B232" s="149"/>
      <c r="D232" s="143" t="s">
        <v>189</v>
      </c>
      <c r="E232" s="150" t="s">
        <v>17</v>
      </c>
      <c r="F232" s="151" t="s">
        <v>2070</v>
      </c>
      <c r="H232" s="150" t="s">
        <v>17</v>
      </c>
      <c r="L232" s="149"/>
      <c r="M232" s="152"/>
      <c r="T232" s="153"/>
      <c r="AT232" s="150" t="s">
        <v>189</v>
      </c>
      <c r="AU232" s="150" t="s">
        <v>78</v>
      </c>
      <c r="AV232" s="13" t="s">
        <v>76</v>
      </c>
      <c r="AW232" s="13" t="s">
        <v>30</v>
      </c>
      <c r="AX232" s="13" t="s">
        <v>68</v>
      </c>
      <c r="AY232" s="150" t="s">
        <v>159</v>
      </c>
    </row>
    <row r="233" spans="2:65" s="12" customFormat="1">
      <c r="B233" s="142"/>
      <c r="D233" s="143" t="s">
        <v>189</v>
      </c>
      <c r="E233" s="144" t="s">
        <v>17</v>
      </c>
      <c r="F233" s="145" t="s">
        <v>2096</v>
      </c>
      <c r="H233" s="146">
        <v>128</v>
      </c>
      <c r="L233" s="142"/>
      <c r="M233" s="147"/>
      <c r="T233" s="148"/>
      <c r="AT233" s="144" t="s">
        <v>189</v>
      </c>
      <c r="AU233" s="144" t="s">
        <v>78</v>
      </c>
      <c r="AV233" s="12" t="s">
        <v>78</v>
      </c>
      <c r="AW233" s="12" t="s">
        <v>30</v>
      </c>
      <c r="AX233" s="12" t="s">
        <v>76</v>
      </c>
      <c r="AY233" s="144" t="s">
        <v>159</v>
      </c>
    </row>
    <row r="234" spans="2:65" s="1" customFormat="1" ht="21.75" customHeight="1">
      <c r="B234" s="29"/>
      <c r="C234" s="127" t="s">
        <v>364</v>
      </c>
      <c r="D234" s="127" t="s">
        <v>162</v>
      </c>
      <c r="E234" s="128" t="s">
        <v>2106</v>
      </c>
      <c r="F234" s="129" t="s">
        <v>2107</v>
      </c>
      <c r="G234" s="130" t="s">
        <v>287</v>
      </c>
      <c r="H234" s="131">
        <v>6</v>
      </c>
      <c r="I234" s="132"/>
      <c r="J234" s="132">
        <f>ROUND(I234*H234,2)</f>
        <v>0</v>
      </c>
      <c r="K234" s="129" t="s">
        <v>239</v>
      </c>
      <c r="L234" s="29"/>
      <c r="M234" s="133" t="s">
        <v>17</v>
      </c>
      <c r="N234" s="134" t="s">
        <v>39</v>
      </c>
      <c r="O234" s="135">
        <v>2.25</v>
      </c>
      <c r="P234" s="135">
        <f>O234*H234</f>
        <v>13.5</v>
      </c>
      <c r="Q234" s="135">
        <v>2.315E-2</v>
      </c>
      <c r="R234" s="135">
        <f>Q234*H234</f>
        <v>0.1389</v>
      </c>
      <c r="S234" s="135">
        <v>0</v>
      </c>
      <c r="T234" s="136">
        <f>S234*H234</f>
        <v>0</v>
      </c>
      <c r="AR234" s="137" t="s">
        <v>180</v>
      </c>
      <c r="AT234" s="137" t="s">
        <v>162</v>
      </c>
      <c r="AU234" s="137" t="s">
        <v>78</v>
      </c>
      <c r="AY234" s="17" t="s">
        <v>159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7" t="s">
        <v>76</v>
      </c>
      <c r="BK234" s="138">
        <f>ROUND(I234*H234,2)</f>
        <v>0</v>
      </c>
      <c r="BL234" s="17" t="s">
        <v>180</v>
      </c>
      <c r="BM234" s="137" t="s">
        <v>2108</v>
      </c>
    </row>
    <row r="235" spans="2:65" s="1" customFormat="1">
      <c r="B235" s="29"/>
      <c r="D235" s="139" t="s">
        <v>169</v>
      </c>
      <c r="F235" s="140" t="s">
        <v>2109</v>
      </c>
      <c r="L235" s="29"/>
      <c r="M235" s="141"/>
      <c r="T235" s="50"/>
      <c r="AT235" s="17" t="s">
        <v>169</v>
      </c>
      <c r="AU235" s="17" t="s">
        <v>78</v>
      </c>
    </row>
    <row r="236" spans="2:65" s="13" customFormat="1">
      <c r="B236" s="149"/>
      <c r="D236" s="143" t="s">
        <v>189</v>
      </c>
      <c r="E236" s="150" t="s">
        <v>17</v>
      </c>
      <c r="F236" s="151" t="s">
        <v>1981</v>
      </c>
      <c r="H236" s="150" t="s">
        <v>17</v>
      </c>
      <c r="L236" s="149"/>
      <c r="M236" s="152"/>
      <c r="T236" s="153"/>
      <c r="AT236" s="150" t="s">
        <v>189</v>
      </c>
      <c r="AU236" s="150" t="s">
        <v>78</v>
      </c>
      <c r="AV236" s="13" t="s">
        <v>76</v>
      </c>
      <c r="AW236" s="13" t="s">
        <v>30</v>
      </c>
      <c r="AX236" s="13" t="s">
        <v>68</v>
      </c>
      <c r="AY236" s="150" t="s">
        <v>159</v>
      </c>
    </row>
    <row r="237" spans="2:65" s="12" customFormat="1">
      <c r="B237" s="142"/>
      <c r="D237" s="143" t="s">
        <v>189</v>
      </c>
      <c r="E237" s="144" t="s">
        <v>17</v>
      </c>
      <c r="F237" s="145" t="s">
        <v>193</v>
      </c>
      <c r="H237" s="146">
        <v>6</v>
      </c>
      <c r="L237" s="142"/>
      <c r="M237" s="147"/>
      <c r="T237" s="148"/>
      <c r="AT237" s="144" t="s">
        <v>189</v>
      </c>
      <c r="AU237" s="144" t="s">
        <v>78</v>
      </c>
      <c r="AV237" s="12" t="s">
        <v>78</v>
      </c>
      <c r="AW237" s="12" t="s">
        <v>30</v>
      </c>
      <c r="AX237" s="12" t="s">
        <v>76</v>
      </c>
      <c r="AY237" s="144" t="s">
        <v>159</v>
      </c>
    </row>
    <row r="238" spans="2:65" s="1" customFormat="1" ht="16.5" customHeight="1">
      <c r="B238" s="29"/>
      <c r="C238" s="163" t="s">
        <v>371</v>
      </c>
      <c r="D238" s="163" t="s">
        <v>365</v>
      </c>
      <c r="E238" s="164" t="s">
        <v>2110</v>
      </c>
      <c r="F238" s="165" t="s">
        <v>2111</v>
      </c>
      <c r="G238" s="166" t="s">
        <v>287</v>
      </c>
      <c r="H238" s="167">
        <v>1</v>
      </c>
      <c r="I238" s="168"/>
      <c r="J238" s="168">
        <f>ROUND(I238*H238,2)</f>
        <v>0</v>
      </c>
      <c r="K238" s="165" t="s">
        <v>239</v>
      </c>
      <c r="L238" s="169"/>
      <c r="M238" s="170" t="s">
        <v>17</v>
      </c>
      <c r="N238" s="171" t="s">
        <v>39</v>
      </c>
      <c r="O238" s="135">
        <v>0</v>
      </c>
      <c r="P238" s="135">
        <f>O238*H238</f>
        <v>0</v>
      </c>
      <c r="Q238" s="135">
        <v>8.0000000000000004E-4</v>
      </c>
      <c r="R238" s="135">
        <f>Q238*H238</f>
        <v>8.0000000000000004E-4</v>
      </c>
      <c r="S238" s="135">
        <v>0</v>
      </c>
      <c r="T238" s="136">
        <f>S238*H238</f>
        <v>0</v>
      </c>
      <c r="AR238" s="137" t="s">
        <v>205</v>
      </c>
      <c r="AT238" s="137" t="s">
        <v>365</v>
      </c>
      <c r="AU238" s="137" t="s">
        <v>78</v>
      </c>
      <c r="AY238" s="17" t="s">
        <v>159</v>
      </c>
      <c r="BE238" s="138">
        <f>IF(N238="základní",J238,0)</f>
        <v>0</v>
      </c>
      <c r="BF238" s="138">
        <f>IF(N238="snížená",J238,0)</f>
        <v>0</v>
      </c>
      <c r="BG238" s="138">
        <f>IF(N238="zákl. přenesená",J238,0)</f>
        <v>0</v>
      </c>
      <c r="BH238" s="138">
        <f>IF(N238="sníž. přenesená",J238,0)</f>
        <v>0</v>
      </c>
      <c r="BI238" s="138">
        <f>IF(N238="nulová",J238,0)</f>
        <v>0</v>
      </c>
      <c r="BJ238" s="17" t="s">
        <v>76</v>
      </c>
      <c r="BK238" s="138">
        <f>ROUND(I238*H238,2)</f>
        <v>0</v>
      </c>
      <c r="BL238" s="17" t="s">
        <v>180</v>
      </c>
      <c r="BM238" s="137" t="s">
        <v>2112</v>
      </c>
    </row>
    <row r="239" spans="2:65" s="1" customFormat="1" ht="16.5" customHeight="1">
      <c r="B239" s="29"/>
      <c r="C239" s="127" t="s">
        <v>7</v>
      </c>
      <c r="D239" s="127" t="s">
        <v>162</v>
      </c>
      <c r="E239" s="128" t="s">
        <v>2113</v>
      </c>
      <c r="F239" s="129" t="s">
        <v>2114</v>
      </c>
      <c r="G239" s="130" t="s">
        <v>287</v>
      </c>
      <c r="H239" s="131">
        <v>2</v>
      </c>
      <c r="I239" s="132"/>
      <c r="J239" s="132">
        <f>ROUND(I239*H239,2)</f>
        <v>0</v>
      </c>
      <c r="K239" s="129" t="s">
        <v>239</v>
      </c>
      <c r="L239" s="29"/>
      <c r="M239" s="133" t="s">
        <v>17</v>
      </c>
      <c r="N239" s="134" t="s">
        <v>39</v>
      </c>
      <c r="O239" s="135">
        <v>1.4</v>
      </c>
      <c r="P239" s="135">
        <f>O239*H239</f>
        <v>2.8</v>
      </c>
      <c r="Q239" s="135">
        <v>4.8059999999999999E-2</v>
      </c>
      <c r="R239" s="135">
        <f>Q239*H239</f>
        <v>9.6119999999999997E-2</v>
      </c>
      <c r="S239" s="135">
        <v>0</v>
      </c>
      <c r="T239" s="136">
        <f>S239*H239</f>
        <v>0</v>
      </c>
      <c r="AR239" s="137" t="s">
        <v>180</v>
      </c>
      <c r="AT239" s="137" t="s">
        <v>162</v>
      </c>
      <c r="AU239" s="137" t="s">
        <v>78</v>
      </c>
      <c r="AY239" s="17" t="s">
        <v>159</v>
      </c>
      <c r="BE239" s="138">
        <f>IF(N239="základní",J239,0)</f>
        <v>0</v>
      </c>
      <c r="BF239" s="138">
        <f>IF(N239="snížená",J239,0)</f>
        <v>0</v>
      </c>
      <c r="BG239" s="138">
        <f>IF(N239="zákl. přenesená",J239,0)</f>
        <v>0</v>
      </c>
      <c r="BH239" s="138">
        <f>IF(N239="sníž. přenesená",J239,0)</f>
        <v>0</v>
      </c>
      <c r="BI239" s="138">
        <f>IF(N239="nulová",J239,0)</f>
        <v>0</v>
      </c>
      <c r="BJ239" s="17" t="s">
        <v>76</v>
      </c>
      <c r="BK239" s="138">
        <f>ROUND(I239*H239,2)</f>
        <v>0</v>
      </c>
      <c r="BL239" s="17" t="s">
        <v>180</v>
      </c>
      <c r="BM239" s="137" t="s">
        <v>2115</v>
      </c>
    </row>
    <row r="240" spans="2:65" s="1" customFormat="1">
      <c r="B240" s="29"/>
      <c r="D240" s="139" t="s">
        <v>169</v>
      </c>
      <c r="F240" s="140" t="s">
        <v>2116</v>
      </c>
      <c r="L240" s="29"/>
      <c r="M240" s="141"/>
      <c r="T240" s="50"/>
      <c r="AT240" s="17" t="s">
        <v>169</v>
      </c>
      <c r="AU240" s="17" t="s">
        <v>78</v>
      </c>
    </row>
    <row r="241" spans="2:65" s="13" customFormat="1">
      <c r="B241" s="149"/>
      <c r="D241" s="143" t="s">
        <v>189</v>
      </c>
      <c r="E241" s="150" t="s">
        <v>17</v>
      </c>
      <c r="F241" s="151" t="s">
        <v>1981</v>
      </c>
      <c r="H241" s="150" t="s">
        <v>17</v>
      </c>
      <c r="L241" s="149"/>
      <c r="M241" s="152"/>
      <c r="T241" s="153"/>
      <c r="AT241" s="150" t="s">
        <v>189</v>
      </c>
      <c r="AU241" s="150" t="s">
        <v>78</v>
      </c>
      <c r="AV241" s="13" t="s">
        <v>76</v>
      </c>
      <c r="AW241" s="13" t="s">
        <v>30</v>
      </c>
      <c r="AX241" s="13" t="s">
        <v>68</v>
      </c>
      <c r="AY241" s="150" t="s">
        <v>159</v>
      </c>
    </row>
    <row r="242" spans="2:65" s="12" customFormat="1">
      <c r="B242" s="142"/>
      <c r="D242" s="143" t="s">
        <v>189</v>
      </c>
      <c r="E242" s="144" t="s">
        <v>17</v>
      </c>
      <c r="F242" s="145" t="s">
        <v>2117</v>
      </c>
      <c r="H242" s="146">
        <v>2</v>
      </c>
      <c r="L242" s="142"/>
      <c r="M242" s="147"/>
      <c r="T242" s="148"/>
      <c r="AT242" s="144" t="s">
        <v>189</v>
      </c>
      <c r="AU242" s="144" t="s">
        <v>78</v>
      </c>
      <c r="AV242" s="12" t="s">
        <v>78</v>
      </c>
      <c r="AW242" s="12" t="s">
        <v>30</v>
      </c>
      <c r="AX242" s="12" t="s">
        <v>76</v>
      </c>
      <c r="AY242" s="144" t="s">
        <v>159</v>
      </c>
    </row>
    <row r="243" spans="2:65" s="1" customFormat="1" ht="16.5" customHeight="1">
      <c r="B243" s="29"/>
      <c r="C243" s="127" t="s">
        <v>382</v>
      </c>
      <c r="D243" s="127" t="s">
        <v>162</v>
      </c>
      <c r="E243" s="128" t="s">
        <v>2118</v>
      </c>
      <c r="F243" s="129" t="s">
        <v>2119</v>
      </c>
      <c r="G243" s="130" t="s">
        <v>287</v>
      </c>
      <c r="H243" s="131">
        <v>1</v>
      </c>
      <c r="I243" s="132"/>
      <c r="J243" s="132">
        <f>ROUND(I243*H243,2)</f>
        <v>0</v>
      </c>
      <c r="K243" s="129" t="s">
        <v>239</v>
      </c>
      <c r="L243" s="29"/>
      <c r="M243" s="133" t="s">
        <v>17</v>
      </c>
      <c r="N243" s="134" t="s">
        <v>39</v>
      </c>
      <c r="O243" s="135">
        <v>1.75</v>
      </c>
      <c r="P243" s="135">
        <f>O243*H243</f>
        <v>1.75</v>
      </c>
      <c r="Q243" s="135">
        <v>7.7490000000000003E-2</v>
      </c>
      <c r="R243" s="135">
        <f>Q243*H243</f>
        <v>7.7490000000000003E-2</v>
      </c>
      <c r="S243" s="135">
        <v>0</v>
      </c>
      <c r="T243" s="136">
        <f>S243*H243</f>
        <v>0</v>
      </c>
      <c r="AR243" s="137" t="s">
        <v>180</v>
      </c>
      <c r="AT243" s="137" t="s">
        <v>162</v>
      </c>
      <c r="AU243" s="137" t="s">
        <v>78</v>
      </c>
      <c r="AY243" s="17" t="s">
        <v>159</v>
      </c>
      <c r="BE243" s="138">
        <f>IF(N243="základní",J243,0)</f>
        <v>0</v>
      </c>
      <c r="BF243" s="138">
        <f>IF(N243="snížená",J243,0)</f>
        <v>0</v>
      </c>
      <c r="BG243" s="138">
        <f>IF(N243="zákl. přenesená",J243,0)</f>
        <v>0</v>
      </c>
      <c r="BH243" s="138">
        <f>IF(N243="sníž. přenesená",J243,0)</f>
        <v>0</v>
      </c>
      <c r="BI243" s="138">
        <f>IF(N243="nulová",J243,0)</f>
        <v>0</v>
      </c>
      <c r="BJ243" s="17" t="s">
        <v>76</v>
      </c>
      <c r="BK243" s="138">
        <f>ROUND(I243*H243,2)</f>
        <v>0</v>
      </c>
      <c r="BL243" s="17" t="s">
        <v>180</v>
      </c>
      <c r="BM243" s="137" t="s">
        <v>2120</v>
      </c>
    </row>
    <row r="244" spans="2:65" s="1" customFormat="1">
      <c r="B244" s="29"/>
      <c r="D244" s="139" t="s">
        <v>169</v>
      </c>
      <c r="F244" s="140" t="s">
        <v>2121</v>
      </c>
      <c r="L244" s="29"/>
      <c r="M244" s="141"/>
      <c r="T244" s="50"/>
      <c r="AT244" s="17" t="s">
        <v>169</v>
      </c>
      <c r="AU244" s="17" t="s">
        <v>78</v>
      </c>
    </row>
    <row r="245" spans="2:65" s="13" customFormat="1">
      <c r="B245" s="149"/>
      <c r="D245" s="143" t="s">
        <v>189</v>
      </c>
      <c r="E245" s="150" t="s">
        <v>17</v>
      </c>
      <c r="F245" s="151" t="s">
        <v>1981</v>
      </c>
      <c r="H245" s="150" t="s">
        <v>17</v>
      </c>
      <c r="L245" s="149"/>
      <c r="M245" s="152"/>
      <c r="T245" s="153"/>
      <c r="AT245" s="150" t="s">
        <v>189</v>
      </c>
      <c r="AU245" s="150" t="s">
        <v>78</v>
      </c>
      <c r="AV245" s="13" t="s">
        <v>76</v>
      </c>
      <c r="AW245" s="13" t="s">
        <v>30</v>
      </c>
      <c r="AX245" s="13" t="s">
        <v>68</v>
      </c>
      <c r="AY245" s="150" t="s">
        <v>159</v>
      </c>
    </row>
    <row r="246" spans="2:65" s="12" customFormat="1">
      <c r="B246" s="142"/>
      <c r="D246" s="143" t="s">
        <v>189</v>
      </c>
      <c r="E246" s="144" t="s">
        <v>17</v>
      </c>
      <c r="F246" s="145" t="s">
        <v>2122</v>
      </c>
      <c r="H246" s="146">
        <v>1</v>
      </c>
      <c r="L246" s="142"/>
      <c r="M246" s="147"/>
      <c r="T246" s="148"/>
      <c r="AT246" s="144" t="s">
        <v>189</v>
      </c>
      <c r="AU246" s="144" t="s">
        <v>78</v>
      </c>
      <c r="AV246" s="12" t="s">
        <v>78</v>
      </c>
      <c r="AW246" s="12" t="s">
        <v>30</v>
      </c>
      <c r="AX246" s="12" t="s">
        <v>76</v>
      </c>
      <c r="AY246" s="144" t="s">
        <v>159</v>
      </c>
    </row>
    <row r="247" spans="2:65" s="1" customFormat="1" ht="16.5" customHeight="1">
      <c r="B247" s="29"/>
      <c r="C247" s="127" t="s">
        <v>387</v>
      </c>
      <c r="D247" s="127" t="s">
        <v>162</v>
      </c>
      <c r="E247" s="128" t="s">
        <v>2123</v>
      </c>
      <c r="F247" s="129" t="s">
        <v>2124</v>
      </c>
      <c r="G247" s="130" t="s">
        <v>457</v>
      </c>
      <c r="H247" s="131">
        <v>120</v>
      </c>
      <c r="I247" s="132"/>
      <c r="J247" s="132">
        <f>ROUND(I247*H247,2)</f>
        <v>0</v>
      </c>
      <c r="K247" s="129" t="s">
        <v>17</v>
      </c>
      <c r="L247" s="29"/>
      <c r="M247" s="133" t="s">
        <v>17</v>
      </c>
      <c r="N247" s="134" t="s">
        <v>39</v>
      </c>
      <c r="O247" s="135">
        <v>0</v>
      </c>
      <c r="P247" s="135">
        <f>O247*H247</f>
        <v>0</v>
      </c>
      <c r="Q247" s="135">
        <v>0</v>
      </c>
      <c r="R247" s="135">
        <f>Q247*H247</f>
        <v>0</v>
      </c>
      <c r="S247" s="135">
        <v>0</v>
      </c>
      <c r="T247" s="136">
        <f>S247*H247</f>
        <v>0</v>
      </c>
      <c r="AR247" s="137" t="s">
        <v>180</v>
      </c>
      <c r="AT247" s="137" t="s">
        <v>162</v>
      </c>
      <c r="AU247" s="137" t="s">
        <v>78</v>
      </c>
      <c r="AY247" s="17" t="s">
        <v>159</v>
      </c>
      <c r="BE247" s="138">
        <f>IF(N247="základní",J247,0)</f>
        <v>0</v>
      </c>
      <c r="BF247" s="138">
        <f>IF(N247="snížená",J247,0)</f>
        <v>0</v>
      </c>
      <c r="BG247" s="138">
        <f>IF(N247="zákl. přenesená",J247,0)</f>
        <v>0</v>
      </c>
      <c r="BH247" s="138">
        <f>IF(N247="sníž. přenesená",J247,0)</f>
        <v>0</v>
      </c>
      <c r="BI247" s="138">
        <f>IF(N247="nulová",J247,0)</f>
        <v>0</v>
      </c>
      <c r="BJ247" s="17" t="s">
        <v>76</v>
      </c>
      <c r="BK247" s="138">
        <f>ROUND(I247*H247,2)</f>
        <v>0</v>
      </c>
      <c r="BL247" s="17" t="s">
        <v>180</v>
      </c>
      <c r="BM247" s="137" t="s">
        <v>2125</v>
      </c>
    </row>
    <row r="248" spans="2:65" s="1" customFormat="1" ht="16.5" customHeight="1">
      <c r="B248" s="29"/>
      <c r="C248" s="163" t="s">
        <v>392</v>
      </c>
      <c r="D248" s="163" t="s">
        <v>365</v>
      </c>
      <c r="E248" s="164" t="s">
        <v>2126</v>
      </c>
      <c r="F248" s="165" t="s">
        <v>2127</v>
      </c>
      <c r="G248" s="166" t="s">
        <v>457</v>
      </c>
      <c r="H248" s="167">
        <v>120</v>
      </c>
      <c r="I248" s="168"/>
      <c r="J248" s="168">
        <f>ROUND(I248*H248,2)</f>
        <v>0</v>
      </c>
      <c r="K248" s="165" t="s">
        <v>239</v>
      </c>
      <c r="L248" s="169"/>
      <c r="M248" s="170" t="s">
        <v>17</v>
      </c>
      <c r="N248" s="171" t="s">
        <v>39</v>
      </c>
      <c r="O248" s="135">
        <v>0</v>
      </c>
      <c r="P248" s="135">
        <f>O248*H248</f>
        <v>0</v>
      </c>
      <c r="Q248" s="135">
        <v>2.1000000000000001E-4</v>
      </c>
      <c r="R248" s="135">
        <f>Q248*H248</f>
        <v>2.52E-2</v>
      </c>
      <c r="S248" s="135">
        <v>0</v>
      </c>
      <c r="T248" s="136">
        <f>S248*H248</f>
        <v>0</v>
      </c>
      <c r="AR248" s="137" t="s">
        <v>205</v>
      </c>
      <c r="AT248" s="137" t="s">
        <v>365</v>
      </c>
      <c r="AU248" s="137" t="s">
        <v>78</v>
      </c>
      <c r="AY248" s="17" t="s">
        <v>159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7" t="s">
        <v>76</v>
      </c>
      <c r="BK248" s="138">
        <f>ROUND(I248*H248,2)</f>
        <v>0</v>
      </c>
      <c r="BL248" s="17" t="s">
        <v>180</v>
      </c>
      <c r="BM248" s="137" t="s">
        <v>2128</v>
      </c>
    </row>
    <row r="249" spans="2:65" s="13" customFormat="1">
      <c r="B249" s="149"/>
      <c r="D249" s="143" t="s">
        <v>189</v>
      </c>
      <c r="E249" s="150" t="s">
        <v>17</v>
      </c>
      <c r="F249" s="151" t="s">
        <v>1981</v>
      </c>
      <c r="H249" s="150" t="s">
        <v>17</v>
      </c>
      <c r="L249" s="149"/>
      <c r="M249" s="152"/>
      <c r="T249" s="153"/>
      <c r="AT249" s="150" t="s">
        <v>189</v>
      </c>
      <c r="AU249" s="150" t="s">
        <v>78</v>
      </c>
      <c r="AV249" s="13" t="s">
        <v>76</v>
      </c>
      <c r="AW249" s="13" t="s">
        <v>30</v>
      </c>
      <c r="AX249" s="13" t="s">
        <v>68</v>
      </c>
      <c r="AY249" s="150" t="s">
        <v>159</v>
      </c>
    </row>
    <row r="250" spans="2:65" s="12" customFormat="1">
      <c r="B250" s="142"/>
      <c r="D250" s="143" t="s">
        <v>189</v>
      </c>
      <c r="E250" s="144" t="s">
        <v>17</v>
      </c>
      <c r="F250" s="145" t="s">
        <v>2129</v>
      </c>
      <c r="H250" s="146">
        <v>120</v>
      </c>
      <c r="L250" s="142"/>
      <c r="M250" s="147"/>
      <c r="T250" s="148"/>
      <c r="AT250" s="144" t="s">
        <v>189</v>
      </c>
      <c r="AU250" s="144" t="s">
        <v>78</v>
      </c>
      <c r="AV250" s="12" t="s">
        <v>78</v>
      </c>
      <c r="AW250" s="12" t="s">
        <v>30</v>
      </c>
      <c r="AX250" s="12" t="s">
        <v>76</v>
      </c>
      <c r="AY250" s="144" t="s">
        <v>159</v>
      </c>
    </row>
    <row r="251" spans="2:65" s="1" customFormat="1" ht="16.5" customHeight="1">
      <c r="B251" s="29"/>
      <c r="C251" s="127" t="s">
        <v>398</v>
      </c>
      <c r="D251" s="127" t="s">
        <v>162</v>
      </c>
      <c r="E251" s="128" t="s">
        <v>2130</v>
      </c>
      <c r="F251" s="129" t="s">
        <v>2131</v>
      </c>
      <c r="G251" s="130" t="s">
        <v>287</v>
      </c>
      <c r="H251" s="131">
        <v>146</v>
      </c>
      <c r="I251" s="132"/>
      <c r="J251" s="132">
        <f>ROUND(I251*H251,2)</f>
        <v>0</v>
      </c>
      <c r="K251" s="129" t="s">
        <v>17</v>
      </c>
      <c r="L251" s="29"/>
      <c r="M251" s="133" t="s">
        <v>17</v>
      </c>
      <c r="N251" s="134" t="s">
        <v>39</v>
      </c>
      <c r="O251" s="135">
        <v>0</v>
      </c>
      <c r="P251" s="135">
        <f>O251*H251</f>
        <v>0</v>
      </c>
      <c r="Q251" s="135">
        <v>0</v>
      </c>
      <c r="R251" s="135">
        <f>Q251*H251</f>
        <v>0</v>
      </c>
      <c r="S251" s="135">
        <v>0</v>
      </c>
      <c r="T251" s="136">
        <f>S251*H251</f>
        <v>0</v>
      </c>
      <c r="AR251" s="137" t="s">
        <v>180</v>
      </c>
      <c r="AT251" s="137" t="s">
        <v>162</v>
      </c>
      <c r="AU251" s="137" t="s">
        <v>78</v>
      </c>
      <c r="AY251" s="17" t="s">
        <v>159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7" t="s">
        <v>76</v>
      </c>
      <c r="BK251" s="138">
        <f>ROUND(I251*H251,2)</f>
        <v>0</v>
      </c>
      <c r="BL251" s="17" t="s">
        <v>180</v>
      </c>
      <c r="BM251" s="137" t="s">
        <v>2132</v>
      </c>
    </row>
    <row r="252" spans="2:65" s="13" customFormat="1">
      <c r="B252" s="149"/>
      <c r="D252" s="143" t="s">
        <v>189</v>
      </c>
      <c r="E252" s="150" t="s">
        <v>17</v>
      </c>
      <c r="F252" s="151" t="s">
        <v>1981</v>
      </c>
      <c r="H252" s="150" t="s">
        <v>17</v>
      </c>
      <c r="L252" s="149"/>
      <c r="M252" s="152"/>
      <c r="T252" s="153"/>
      <c r="AT252" s="150" t="s">
        <v>189</v>
      </c>
      <c r="AU252" s="150" t="s">
        <v>78</v>
      </c>
      <c r="AV252" s="13" t="s">
        <v>76</v>
      </c>
      <c r="AW252" s="13" t="s">
        <v>30</v>
      </c>
      <c r="AX252" s="13" t="s">
        <v>68</v>
      </c>
      <c r="AY252" s="150" t="s">
        <v>159</v>
      </c>
    </row>
    <row r="253" spans="2:65" s="12" customFormat="1">
      <c r="B253" s="142"/>
      <c r="D253" s="143" t="s">
        <v>189</v>
      </c>
      <c r="E253" s="144" t="s">
        <v>17</v>
      </c>
      <c r="F253" s="145" t="s">
        <v>2133</v>
      </c>
      <c r="H253" s="146">
        <v>20</v>
      </c>
      <c r="L253" s="142"/>
      <c r="M253" s="147"/>
      <c r="T253" s="148"/>
      <c r="AT253" s="144" t="s">
        <v>189</v>
      </c>
      <c r="AU253" s="144" t="s">
        <v>78</v>
      </c>
      <c r="AV253" s="12" t="s">
        <v>78</v>
      </c>
      <c r="AW253" s="12" t="s">
        <v>30</v>
      </c>
      <c r="AX253" s="12" t="s">
        <v>68</v>
      </c>
      <c r="AY253" s="144" t="s">
        <v>159</v>
      </c>
    </row>
    <row r="254" spans="2:65" s="13" customFormat="1">
      <c r="B254" s="149"/>
      <c r="D254" s="143" t="s">
        <v>189</v>
      </c>
      <c r="E254" s="150" t="s">
        <v>17</v>
      </c>
      <c r="F254" s="151" t="s">
        <v>2134</v>
      </c>
      <c r="H254" s="150" t="s">
        <v>17</v>
      </c>
      <c r="L254" s="149"/>
      <c r="M254" s="152"/>
      <c r="T254" s="153"/>
      <c r="AT254" s="150" t="s">
        <v>189</v>
      </c>
      <c r="AU254" s="150" t="s">
        <v>78</v>
      </c>
      <c r="AV254" s="13" t="s">
        <v>76</v>
      </c>
      <c r="AW254" s="13" t="s">
        <v>30</v>
      </c>
      <c r="AX254" s="13" t="s">
        <v>68</v>
      </c>
      <c r="AY254" s="150" t="s">
        <v>159</v>
      </c>
    </row>
    <row r="255" spans="2:65" s="12" customFormat="1">
      <c r="B255" s="142"/>
      <c r="D255" s="143" t="s">
        <v>189</v>
      </c>
      <c r="E255" s="144" t="s">
        <v>17</v>
      </c>
      <c r="F255" s="145" t="s">
        <v>2135</v>
      </c>
      <c r="H255" s="146">
        <v>126</v>
      </c>
      <c r="L255" s="142"/>
      <c r="M255" s="147"/>
      <c r="T255" s="148"/>
      <c r="AT255" s="144" t="s">
        <v>189</v>
      </c>
      <c r="AU255" s="144" t="s">
        <v>78</v>
      </c>
      <c r="AV255" s="12" t="s">
        <v>78</v>
      </c>
      <c r="AW255" s="12" t="s">
        <v>30</v>
      </c>
      <c r="AX255" s="12" t="s">
        <v>68</v>
      </c>
      <c r="AY255" s="144" t="s">
        <v>159</v>
      </c>
    </row>
    <row r="256" spans="2:65" s="14" customFormat="1">
      <c r="B256" s="157"/>
      <c r="D256" s="143" t="s">
        <v>189</v>
      </c>
      <c r="E256" s="158" t="s">
        <v>17</v>
      </c>
      <c r="F256" s="159" t="s">
        <v>284</v>
      </c>
      <c r="H256" s="160">
        <v>146</v>
      </c>
      <c r="L256" s="157"/>
      <c r="M256" s="161"/>
      <c r="T256" s="162"/>
      <c r="AT256" s="158" t="s">
        <v>189</v>
      </c>
      <c r="AU256" s="158" t="s">
        <v>78</v>
      </c>
      <c r="AV256" s="14" t="s">
        <v>180</v>
      </c>
      <c r="AW256" s="14" t="s">
        <v>30</v>
      </c>
      <c r="AX256" s="14" t="s">
        <v>76</v>
      </c>
      <c r="AY256" s="158" t="s">
        <v>159</v>
      </c>
    </row>
    <row r="257" spans="2:65" s="1" customFormat="1" ht="16.5" customHeight="1">
      <c r="B257" s="29"/>
      <c r="C257" s="127" t="s">
        <v>404</v>
      </c>
      <c r="D257" s="127" t="s">
        <v>162</v>
      </c>
      <c r="E257" s="128" t="s">
        <v>2136</v>
      </c>
      <c r="F257" s="129" t="s">
        <v>2137</v>
      </c>
      <c r="G257" s="130" t="s">
        <v>287</v>
      </c>
      <c r="H257" s="131">
        <v>18</v>
      </c>
      <c r="I257" s="132"/>
      <c r="J257" s="132">
        <f>ROUND(I257*H257,2)</f>
        <v>0</v>
      </c>
      <c r="K257" s="129" t="s">
        <v>17</v>
      </c>
      <c r="L257" s="29"/>
      <c r="M257" s="133" t="s">
        <v>17</v>
      </c>
      <c r="N257" s="134" t="s">
        <v>39</v>
      </c>
      <c r="O257" s="135">
        <v>0</v>
      </c>
      <c r="P257" s="135">
        <f>O257*H257</f>
        <v>0</v>
      </c>
      <c r="Q257" s="135">
        <v>0</v>
      </c>
      <c r="R257" s="135">
        <f>Q257*H257</f>
        <v>0</v>
      </c>
      <c r="S257" s="135">
        <v>0</v>
      </c>
      <c r="T257" s="136">
        <f>S257*H257</f>
        <v>0</v>
      </c>
      <c r="AR257" s="137" t="s">
        <v>180</v>
      </c>
      <c r="AT257" s="137" t="s">
        <v>162</v>
      </c>
      <c r="AU257" s="137" t="s">
        <v>78</v>
      </c>
      <c r="AY257" s="17" t="s">
        <v>159</v>
      </c>
      <c r="BE257" s="138">
        <f>IF(N257="základní",J257,0)</f>
        <v>0</v>
      </c>
      <c r="BF257" s="138">
        <f>IF(N257="snížená",J257,0)</f>
        <v>0</v>
      </c>
      <c r="BG257" s="138">
        <f>IF(N257="zákl. přenesená",J257,0)</f>
        <v>0</v>
      </c>
      <c r="BH257" s="138">
        <f>IF(N257="sníž. přenesená",J257,0)</f>
        <v>0</v>
      </c>
      <c r="BI257" s="138">
        <f>IF(N257="nulová",J257,0)</f>
        <v>0</v>
      </c>
      <c r="BJ257" s="17" t="s">
        <v>76</v>
      </c>
      <c r="BK257" s="138">
        <f>ROUND(I257*H257,2)</f>
        <v>0</v>
      </c>
      <c r="BL257" s="17" t="s">
        <v>180</v>
      </c>
      <c r="BM257" s="137" t="s">
        <v>2138</v>
      </c>
    </row>
    <row r="258" spans="2:65" s="13" customFormat="1">
      <c r="B258" s="149"/>
      <c r="D258" s="143" t="s">
        <v>189</v>
      </c>
      <c r="E258" s="150" t="s">
        <v>17</v>
      </c>
      <c r="F258" s="151" t="s">
        <v>1981</v>
      </c>
      <c r="H258" s="150" t="s">
        <v>17</v>
      </c>
      <c r="L258" s="149"/>
      <c r="M258" s="152"/>
      <c r="T258" s="153"/>
      <c r="AT258" s="150" t="s">
        <v>189</v>
      </c>
      <c r="AU258" s="150" t="s">
        <v>78</v>
      </c>
      <c r="AV258" s="13" t="s">
        <v>76</v>
      </c>
      <c r="AW258" s="13" t="s">
        <v>30</v>
      </c>
      <c r="AX258" s="13" t="s">
        <v>68</v>
      </c>
      <c r="AY258" s="150" t="s">
        <v>159</v>
      </c>
    </row>
    <row r="259" spans="2:65" s="12" customFormat="1">
      <c r="B259" s="142"/>
      <c r="D259" s="143" t="s">
        <v>189</v>
      </c>
      <c r="E259" s="144" t="s">
        <v>17</v>
      </c>
      <c r="F259" s="145" t="s">
        <v>76</v>
      </c>
      <c r="H259" s="146">
        <v>1</v>
      </c>
      <c r="L259" s="142"/>
      <c r="M259" s="147"/>
      <c r="T259" s="148"/>
      <c r="AT259" s="144" t="s">
        <v>189</v>
      </c>
      <c r="AU259" s="144" t="s">
        <v>78</v>
      </c>
      <c r="AV259" s="12" t="s">
        <v>78</v>
      </c>
      <c r="AW259" s="12" t="s">
        <v>30</v>
      </c>
      <c r="AX259" s="12" t="s">
        <v>68</v>
      </c>
      <c r="AY259" s="144" t="s">
        <v>159</v>
      </c>
    </row>
    <row r="260" spans="2:65" s="13" customFormat="1">
      <c r="B260" s="149"/>
      <c r="D260" s="143" t="s">
        <v>189</v>
      </c>
      <c r="E260" s="150" t="s">
        <v>17</v>
      </c>
      <c r="F260" s="151" t="s">
        <v>2134</v>
      </c>
      <c r="H260" s="150" t="s">
        <v>17</v>
      </c>
      <c r="L260" s="149"/>
      <c r="M260" s="152"/>
      <c r="T260" s="153"/>
      <c r="AT260" s="150" t="s">
        <v>189</v>
      </c>
      <c r="AU260" s="150" t="s">
        <v>78</v>
      </c>
      <c r="AV260" s="13" t="s">
        <v>76</v>
      </c>
      <c r="AW260" s="13" t="s">
        <v>30</v>
      </c>
      <c r="AX260" s="13" t="s">
        <v>68</v>
      </c>
      <c r="AY260" s="150" t="s">
        <v>159</v>
      </c>
    </row>
    <row r="261" spans="2:65" s="12" customFormat="1">
      <c r="B261" s="142"/>
      <c r="D261" s="143" t="s">
        <v>189</v>
      </c>
      <c r="E261" s="144" t="s">
        <v>17</v>
      </c>
      <c r="F261" s="145" t="s">
        <v>353</v>
      </c>
      <c r="H261" s="146">
        <v>17</v>
      </c>
      <c r="L261" s="142"/>
      <c r="M261" s="147"/>
      <c r="T261" s="148"/>
      <c r="AT261" s="144" t="s">
        <v>189</v>
      </c>
      <c r="AU261" s="144" t="s">
        <v>78</v>
      </c>
      <c r="AV261" s="12" t="s">
        <v>78</v>
      </c>
      <c r="AW261" s="12" t="s">
        <v>30</v>
      </c>
      <c r="AX261" s="12" t="s">
        <v>68</v>
      </c>
      <c r="AY261" s="144" t="s">
        <v>159</v>
      </c>
    </row>
    <row r="262" spans="2:65" s="14" customFormat="1">
      <c r="B262" s="157"/>
      <c r="D262" s="143" t="s">
        <v>189</v>
      </c>
      <c r="E262" s="158" t="s">
        <v>17</v>
      </c>
      <c r="F262" s="159" t="s">
        <v>284</v>
      </c>
      <c r="H262" s="160">
        <v>18</v>
      </c>
      <c r="L262" s="157"/>
      <c r="M262" s="161"/>
      <c r="T262" s="162"/>
      <c r="AT262" s="158" t="s">
        <v>189</v>
      </c>
      <c r="AU262" s="158" t="s">
        <v>78</v>
      </c>
      <c r="AV262" s="14" t="s">
        <v>180</v>
      </c>
      <c r="AW262" s="14" t="s">
        <v>30</v>
      </c>
      <c r="AX262" s="14" t="s">
        <v>76</v>
      </c>
      <c r="AY262" s="158" t="s">
        <v>159</v>
      </c>
    </row>
    <row r="263" spans="2:65" s="1" customFormat="1" ht="16.5" customHeight="1">
      <c r="B263" s="29"/>
      <c r="C263" s="127" t="s">
        <v>412</v>
      </c>
      <c r="D263" s="127" t="s">
        <v>162</v>
      </c>
      <c r="E263" s="128" t="s">
        <v>2139</v>
      </c>
      <c r="F263" s="129" t="s">
        <v>2140</v>
      </c>
      <c r="G263" s="130" t="s">
        <v>1971</v>
      </c>
      <c r="H263" s="131">
        <v>3</v>
      </c>
      <c r="I263" s="132"/>
      <c r="J263" s="132">
        <f>ROUND(I263*H263,2)</f>
        <v>0</v>
      </c>
      <c r="K263" s="129" t="s">
        <v>17</v>
      </c>
      <c r="L263" s="29"/>
      <c r="M263" s="133" t="s">
        <v>17</v>
      </c>
      <c r="N263" s="134" t="s">
        <v>39</v>
      </c>
      <c r="O263" s="135">
        <v>0</v>
      </c>
      <c r="P263" s="135">
        <f>O263*H263</f>
        <v>0</v>
      </c>
      <c r="Q263" s="135">
        <v>0</v>
      </c>
      <c r="R263" s="135">
        <f>Q263*H263</f>
        <v>0</v>
      </c>
      <c r="S263" s="135">
        <v>0</v>
      </c>
      <c r="T263" s="136">
        <f>S263*H263</f>
        <v>0</v>
      </c>
      <c r="AR263" s="137" t="s">
        <v>180</v>
      </c>
      <c r="AT263" s="137" t="s">
        <v>162</v>
      </c>
      <c r="AU263" s="137" t="s">
        <v>78</v>
      </c>
      <c r="AY263" s="17" t="s">
        <v>159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7" t="s">
        <v>76</v>
      </c>
      <c r="BK263" s="138">
        <f>ROUND(I263*H263,2)</f>
        <v>0</v>
      </c>
      <c r="BL263" s="17" t="s">
        <v>180</v>
      </c>
      <c r="BM263" s="137" t="s">
        <v>2141</v>
      </c>
    </row>
    <row r="264" spans="2:65" s="13" customFormat="1">
      <c r="B264" s="149"/>
      <c r="D264" s="143" t="s">
        <v>189</v>
      </c>
      <c r="E264" s="150" t="s">
        <v>17</v>
      </c>
      <c r="F264" s="151" t="s">
        <v>1981</v>
      </c>
      <c r="H264" s="150" t="s">
        <v>17</v>
      </c>
      <c r="L264" s="149"/>
      <c r="M264" s="152"/>
      <c r="T264" s="153"/>
      <c r="AT264" s="150" t="s">
        <v>189</v>
      </c>
      <c r="AU264" s="150" t="s">
        <v>78</v>
      </c>
      <c r="AV264" s="13" t="s">
        <v>76</v>
      </c>
      <c r="AW264" s="13" t="s">
        <v>30</v>
      </c>
      <c r="AX264" s="13" t="s">
        <v>68</v>
      </c>
      <c r="AY264" s="150" t="s">
        <v>159</v>
      </c>
    </row>
    <row r="265" spans="2:65" s="12" customFormat="1">
      <c r="B265" s="142"/>
      <c r="D265" s="143" t="s">
        <v>189</v>
      </c>
      <c r="E265" s="144" t="s">
        <v>17</v>
      </c>
      <c r="F265" s="145" t="s">
        <v>2142</v>
      </c>
      <c r="H265" s="146">
        <v>1</v>
      </c>
      <c r="L265" s="142"/>
      <c r="M265" s="147"/>
      <c r="T265" s="148"/>
      <c r="AT265" s="144" t="s">
        <v>189</v>
      </c>
      <c r="AU265" s="144" t="s">
        <v>78</v>
      </c>
      <c r="AV265" s="12" t="s">
        <v>78</v>
      </c>
      <c r="AW265" s="12" t="s">
        <v>30</v>
      </c>
      <c r="AX265" s="12" t="s">
        <v>68</v>
      </c>
      <c r="AY265" s="144" t="s">
        <v>159</v>
      </c>
    </row>
    <row r="266" spans="2:65" s="12" customFormat="1">
      <c r="B266" s="142"/>
      <c r="D266" s="143" t="s">
        <v>189</v>
      </c>
      <c r="E266" s="144" t="s">
        <v>17</v>
      </c>
      <c r="F266" s="145" t="s">
        <v>2143</v>
      </c>
      <c r="H266" s="146">
        <v>1</v>
      </c>
      <c r="L266" s="142"/>
      <c r="M266" s="147"/>
      <c r="T266" s="148"/>
      <c r="AT266" s="144" t="s">
        <v>189</v>
      </c>
      <c r="AU266" s="144" t="s">
        <v>78</v>
      </c>
      <c r="AV266" s="12" t="s">
        <v>78</v>
      </c>
      <c r="AW266" s="12" t="s">
        <v>30</v>
      </c>
      <c r="AX266" s="12" t="s">
        <v>68</v>
      </c>
      <c r="AY266" s="144" t="s">
        <v>159</v>
      </c>
    </row>
    <row r="267" spans="2:65" s="12" customFormat="1">
      <c r="B267" s="142"/>
      <c r="D267" s="143" t="s">
        <v>189</v>
      </c>
      <c r="E267" s="144" t="s">
        <v>17</v>
      </c>
      <c r="F267" s="145" t="s">
        <v>2144</v>
      </c>
      <c r="H267" s="146">
        <v>1</v>
      </c>
      <c r="L267" s="142"/>
      <c r="M267" s="147"/>
      <c r="T267" s="148"/>
      <c r="AT267" s="144" t="s">
        <v>189</v>
      </c>
      <c r="AU267" s="144" t="s">
        <v>78</v>
      </c>
      <c r="AV267" s="12" t="s">
        <v>78</v>
      </c>
      <c r="AW267" s="12" t="s">
        <v>30</v>
      </c>
      <c r="AX267" s="12" t="s">
        <v>68</v>
      </c>
      <c r="AY267" s="144" t="s">
        <v>159</v>
      </c>
    </row>
    <row r="268" spans="2:65" s="14" customFormat="1">
      <c r="B268" s="157"/>
      <c r="D268" s="143" t="s">
        <v>189</v>
      </c>
      <c r="E268" s="158" t="s">
        <v>17</v>
      </c>
      <c r="F268" s="159" t="s">
        <v>284</v>
      </c>
      <c r="H268" s="160">
        <v>3</v>
      </c>
      <c r="L268" s="157"/>
      <c r="M268" s="161"/>
      <c r="T268" s="162"/>
      <c r="AT268" s="158" t="s">
        <v>189</v>
      </c>
      <c r="AU268" s="158" t="s">
        <v>78</v>
      </c>
      <c r="AV268" s="14" t="s">
        <v>180</v>
      </c>
      <c r="AW268" s="14" t="s">
        <v>30</v>
      </c>
      <c r="AX268" s="14" t="s">
        <v>76</v>
      </c>
      <c r="AY268" s="158" t="s">
        <v>159</v>
      </c>
    </row>
    <row r="269" spans="2:65" s="1" customFormat="1" ht="16.5" customHeight="1">
      <c r="B269" s="29"/>
      <c r="C269" s="127" t="s">
        <v>419</v>
      </c>
      <c r="D269" s="127" t="s">
        <v>162</v>
      </c>
      <c r="E269" s="128" t="s">
        <v>2145</v>
      </c>
      <c r="F269" s="129" t="s">
        <v>2146</v>
      </c>
      <c r="G269" s="130" t="s">
        <v>1971</v>
      </c>
      <c r="H269" s="131">
        <v>2</v>
      </c>
      <c r="I269" s="132"/>
      <c r="J269" s="132">
        <f>ROUND(I269*H269,2)</f>
        <v>0</v>
      </c>
      <c r="K269" s="129" t="s">
        <v>17</v>
      </c>
      <c r="L269" s="29"/>
      <c r="M269" s="133" t="s">
        <v>17</v>
      </c>
      <c r="N269" s="134" t="s">
        <v>39</v>
      </c>
      <c r="O269" s="135">
        <v>0</v>
      </c>
      <c r="P269" s="135">
        <f>O269*H269</f>
        <v>0</v>
      </c>
      <c r="Q269" s="135">
        <v>0</v>
      </c>
      <c r="R269" s="135">
        <f>Q269*H269</f>
        <v>0</v>
      </c>
      <c r="S269" s="135">
        <v>0</v>
      </c>
      <c r="T269" s="136">
        <f>S269*H269</f>
        <v>0</v>
      </c>
      <c r="AR269" s="137" t="s">
        <v>180</v>
      </c>
      <c r="AT269" s="137" t="s">
        <v>162</v>
      </c>
      <c r="AU269" s="137" t="s">
        <v>78</v>
      </c>
      <c r="AY269" s="17" t="s">
        <v>159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7" t="s">
        <v>76</v>
      </c>
      <c r="BK269" s="138">
        <f>ROUND(I269*H269,2)</f>
        <v>0</v>
      </c>
      <c r="BL269" s="17" t="s">
        <v>180</v>
      </c>
      <c r="BM269" s="137" t="s">
        <v>2147</v>
      </c>
    </row>
    <row r="270" spans="2:65" s="13" customFormat="1">
      <c r="B270" s="149"/>
      <c r="D270" s="143" t="s">
        <v>189</v>
      </c>
      <c r="E270" s="150" t="s">
        <v>17</v>
      </c>
      <c r="F270" s="151" t="s">
        <v>2134</v>
      </c>
      <c r="H270" s="150" t="s">
        <v>17</v>
      </c>
      <c r="L270" s="149"/>
      <c r="M270" s="152"/>
      <c r="T270" s="153"/>
      <c r="AT270" s="150" t="s">
        <v>189</v>
      </c>
      <c r="AU270" s="150" t="s">
        <v>78</v>
      </c>
      <c r="AV270" s="13" t="s">
        <v>76</v>
      </c>
      <c r="AW270" s="13" t="s">
        <v>30</v>
      </c>
      <c r="AX270" s="13" t="s">
        <v>68</v>
      </c>
      <c r="AY270" s="150" t="s">
        <v>159</v>
      </c>
    </row>
    <row r="271" spans="2:65" s="12" customFormat="1">
      <c r="B271" s="142"/>
      <c r="D271" s="143" t="s">
        <v>189</v>
      </c>
      <c r="E271" s="144" t="s">
        <v>17</v>
      </c>
      <c r="F271" s="145" t="s">
        <v>78</v>
      </c>
      <c r="H271" s="146">
        <v>2</v>
      </c>
      <c r="L271" s="142"/>
      <c r="M271" s="147"/>
      <c r="T271" s="148"/>
      <c r="AT271" s="144" t="s">
        <v>189</v>
      </c>
      <c r="AU271" s="144" t="s">
        <v>78</v>
      </c>
      <c r="AV271" s="12" t="s">
        <v>78</v>
      </c>
      <c r="AW271" s="12" t="s">
        <v>30</v>
      </c>
      <c r="AX271" s="12" t="s">
        <v>76</v>
      </c>
      <c r="AY271" s="144" t="s">
        <v>159</v>
      </c>
    </row>
    <row r="272" spans="2:65" s="1" customFormat="1" ht="16.5" customHeight="1">
      <c r="B272" s="29"/>
      <c r="C272" s="127" t="s">
        <v>427</v>
      </c>
      <c r="D272" s="127" t="s">
        <v>162</v>
      </c>
      <c r="E272" s="128" t="s">
        <v>2148</v>
      </c>
      <c r="F272" s="129" t="s">
        <v>2149</v>
      </c>
      <c r="G272" s="130" t="s">
        <v>287</v>
      </c>
      <c r="H272" s="131">
        <v>46</v>
      </c>
      <c r="I272" s="132"/>
      <c r="J272" s="132">
        <f>ROUND(I272*H272,2)</f>
        <v>0</v>
      </c>
      <c r="K272" s="129" t="s">
        <v>17</v>
      </c>
      <c r="L272" s="29"/>
      <c r="M272" s="133" t="s">
        <v>17</v>
      </c>
      <c r="N272" s="134" t="s">
        <v>39</v>
      </c>
      <c r="O272" s="135">
        <v>0</v>
      </c>
      <c r="P272" s="135">
        <f>O272*H272</f>
        <v>0</v>
      </c>
      <c r="Q272" s="135">
        <v>0</v>
      </c>
      <c r="R272" s="135">
        <f>Q272*H272</f>
        <v>0</v>
      </c>
      <c r="S272" s="135">
        <v>0</v>
      </c>
      <c r="T272" s="136">
        <f>S272*H272</f>
        <v>0</v>
      </c>
      <c r="AR272" s="137" t="s">
        <v>180</v>
      </c>
      <c r="AT272" s="137" t="s">
        <v>162</v>
      </c>
      <c r="AU272" s="137" t="s">
        <v>78</v>
      </c>
      <c r="AY272" s="17" t="s">
        <v>159</v>
      </c>
      <c r="BE272" s="138">
        <f>IF(N272="základní",J272,0)</f>
        <v>0</v>
      </c>
      <c r="BF272" s="138">
        <f>IF(N272="snížená",J272,0)</f>
        <v>0</v>
      </c>
      <c r="BG272" s="138">
        <f>IF(N272="zákl. přenesená",J272,0)</f>
        <v>0</v>
      </c>
      <c r="BH272" s="138">
        <f>IF(N272="sníž. přenesená",J272,0)</f>
        <v>0</v>
      </c>
      <c r="BI272" s="138">
        <f>IF(N272="nulová",J272,0)</f>
        <v>0</v>
      </c>
      <c r="BJ272" s="17" t="s">
        <v>76</v>
      </c>
      <c r="BK272" s="138">
        <f>ROUND(I272*H272,2)</f>
        <v>0</v>
      </c>
      <c r="BL272" s="17" t="s">
        <v>180</v>
      </c>
      <c r="BM272" s="137" t="s">
        <v>2150</v>
      </c>
    </row>
    <row r="273" spans="2:65" s="13" customFormat="1">
      <c r="B273" s="149"/>
      <c r="D273" s="143" t="s">
        <v>189</v>
      </c>
      <c r="E273" s="150" t="s">
        <v>17</v>
      </c>
      <c r="F273" s="151" t="s">
        <v>2134</v>
      </c>
      <c r="H273" s="150" t="s">
        <v>17</v>
      </c>
      <c r="L273" s="149"/>
      <c r="M273" s="152"/>
      <c r="T273" s="153"/>
      <c r="AT273" s="150" t="s">
        <v>189</v>
      </c>
      <c r="AU273" s="150" t="s">
        <v>78</v>
      </c>
      <c r="AV273" s="13" t="s">
        <v>76</v>
      </c>
      <c r="AW273" s="13" t="s">
        <v>30</v>
      </c>
      <c r="AX273" s="13" t="s">
        <v>68</v>
      </c>
      <c r="AY273" s="150" t="s">
        <v>159</v>
      </c>
    </row>
    <row r="274" spans="2:65" s="12" customFormat="1">
      <c r="B274" s="142"/>
      <c r="D274" s="143" t="s">
        <v>189</v>
      </c>
      <c r="E274" s="144" t="s">
        <v>17</v>
      </c>
      <c r="F274" s="145" t="s">
        <v>2151</v>
      </c>
      <c r="H274" s="146">
        <v>46</v>
      </c>
      <c r="L274" s="142"/>
      <c r="M274" s="147"/>
      <c r="T274" s="148"/>
      <c r="AT274" s="144" t="s">
        <v>189</v>
      </c>
      <c r="AU274" s="144" t="s">
        <v>78</v>
      </c>
      <c r="AV274" s="12" t="s">
        <v>78</v>
      </c>
      <c r="AW274" s="12" t="s">
        <v>30</v>
      </c>
      <c r="AX274" s="12" t="s">
        <v>68</v>
      </c>
      <c r="AY274" s="144" t="s">
        <v>159</v>
      </c>
    </row>
    <row r="275" spans="2:65" s="14" customFormat="1">
      <c r="B275" s="157"/>
      <c r="D275" s="143" t="s">
        <v>189</v>
      </c>
      <c r="E275" s="158" t="s">
        <v>17</v>
      </c>
      <c r="F275" s="159" t="s">
        <v>284</v>
      </c>
      <c r="H275" s="160">
        <v>46</v>
      </c>
      <c r="L275" s="157"/>
      <c r="M275" s="161"/>
      <c r="T275" s="162"/>
      <c r="AT275" s="158" t="s">
        <v>189</v>
      </c>
      <c r="AU275" s="158" t="s">
        <v>78</v>
      </c>
      <c r="AV275" s="14" t="s">
        <v>180</v>
      </c>
      <c r="AW275" s="14" t="s">
        <v>30</v>
      </c>
      <c r="AX275" s="14" t="s">
        <v>76</v>
      </c>
      <c r="AY275" s="158" t="s">
        <v>159</v>
      </c>
    </row>
    <row r="276" spans="2:65" s="1" customFormat="1" ht="16.5" customHeight="1">
      <c r="B276" s="29"/>
      <c r="C276" s="127" t="s">
        <v>722</v>
      </c>
      <c r="D276" s="127" t="s">
        <v>162</v>
      </c>
      <c r="E276" s="128" t="s">
        <v>2152</v>
      </c>
      <c r="F276" s="129" t="s">
        <v>2153</v>
      </c>
      <c r="G276" s="130" t="s">
        <v>1971</v>
      </c>
      <c r="H276" s="131">
        <v>14</v>
      </c>
      <c r="I276" s="132"/>
      <c r="J276" s="132">
        <f>ROUND(I276*H276,2)</f>
        <v>0</v>
      </c>
      <c r="K276" s="129" t="s">
        <v>239</v>
      </c>
      <c r="L276" s="29"/>
      <c r="M276" s="133" t="s">
        <v>17</v>
      </c>
      <c r="N276" s="134" t="s">
        <v>39</v>
      </c>
      <c r="O276" s="135">
        <v>1.1839999999999999</v>
      </c>
      <c r="P276" s="135">
        <f>O276*H276</f>
        <v>16.576000000000001</v>
      </c>
      <c r="Q276" s="135">
        <v>4.0000000000000002E-4</v>
      </c>
      <c r="R276" s="135">
        <f>Q276*H276</f>
        <v>5.5999999999999999E-3</v>
      </c>
      <c r="S276" s="135">
        <v>0</v>
      </c>
      <c r="T276" s="136">
        <f>S276*H276</f>
        <v>0</v>
      </c>
      <c r="AR276" s="137" t="s">
        <v>180</v>
      </c>
      <c r="AT276" s="137" t="s">
        <v>162</v>
      </c>
      <c r="AU276" s="137" t="s">
        <v>78</v>
      </c>
      <c r="AY276" s="17" t="s">
        <v>159</v>
      </c>
      <c r="BE276" s="138">
        <f>IF(N276="základní",J276,0)</f>
        <v>0</v>
      </c>
      <c r="BF276" s="138">
        <f>IF(N276="snížená",J276,0)</f>
        <v>0</v>
      </c>
      <c r="BG276" s="138">
        <f>IF(N276="zákl. přenesená",J276,0)</f>
        <v>0</v>
      </c>
      <c r="BH276" s="138">
        <f>IF(N276="sníž. přenesená",J276,0)</f>
        <v>0</v>
      </c>
      <c r="BI276" s="138">
        <f>IF(N276="nulová",J276,0)</f>
        <v>0</v>
      </c>
      <c r="BJ276" s="17" t="s">
        <v>76</v>
      </c>
      <c r="BK276" s="138">
        <f>ROUND(I276*H276,2)</f>
        <v>0</v>
      </c>
      <c r="BL276" s="17" t="s">
        <v>180</v>
      </c>
      <c r="BM276" s="137" t="s">
        <v>2154</v>
      </c>
    </row>
    <row r="277" spans="2:65" s="1" customFormat="1">
      <c r="B277" s="29"/>
      <c r="D277" s="139" t="s">
        <v>169</v>
      </c>
      <c r="F277" s="140" t="s">
        <v>2155</v>
      </c>
      <c r="L277" s="29"/>
      <c r="M277" s="141"/>
      <c r="T277" s="50"/>
      <c r="AT277" s="17" t="s">
        <v>169</v>
      </c>
      <c r="AU277" s="17" t="s">
        <v>78</v>
      </c>
    </row>
    <row r="278" spans="2:65" s="13" customFormat="1">
      <c r="B278" s="149"/>
      <c r="D278" s="143" t="s">
        <v>189</v>
      </c>
      <c r="E278" s="150" t="s">
        <v>17</v>
      </c>
      <c r="F278" s="151" t="s">
        <v>1981</v>
      </c>
      <c r="H278" s="150" t="s">
        <v>17</v>
      </c>
      <c r="L278" s="149"/>
      <c r="M278" s="152"/>
      <c r="T278" s="153"/>
      <c r="AT278" s="150" t="s">
        <v>189</v>
      </c>
      <c r="AU278" s="150" t="s">
        <v>78</v>
      </c>
      <c r="AV278" s="13" t="s">
        <v>76</v>
      </c>
      <c r="AW278" s="13" t="s">
        <v>30</v>
      </c>
      <c r="AX278" s="13" t="s">
        <v>68</v>
      </c>
      <c r="AY278" s="150" t="s">
        <v>159</v>
      </c>
    </row>
    <row r="279" spans="2:65" s="12" customFormat="1">
      <c r="B279" s="142"/>
      <c r="D279" s="143" t="s">
        <v>189</v>
      </c>
      <c r="E279" s="144" t="s">
        <v>17</v>
      </c>
      <c r="F279" s="145" t="s">
        <v>76</v>
      </c>
      <c r="H279" s="146">
        <v>1</v>
      </c>
      <c r="L279" s="142"/>
      <c r="M279" s="147"/>
      <c r="T279" s="148"/>
      <c r="AT279" s="144" t="s">
        <v>189</v>
      </c>
      <c r="AU279" s="144" t="s">
        <v>78</v>
      </c>
      <c r="AV279" s="12" t="s">
        <v>78</v>
      </c>
      <c r="AW279" s="12" t="s">
        <v>30</v>
      </c>
      <c r="AX279" s="12" t="s">
        <v>68</v>
      </c>
      <c r="AY279" s="144" t="s">
        <v>159</v>
      </c>
    </row>
    <row r="280" spans="2:65" s="13" customFormat="1">
      <c r="B280" s="149"/>
      <c r="D280" s="143" t="s">
        <v>189</v>
      </c>
      <c r="E280" s="150" t="s">
        <v>17</v>
      </c>
      <c r="F280" s="151" t="s">
        <v>2134</v>
      </c>
      <c r="H280" s="150" t="s">
        <v>17</v>
      </c>
      <c r="L280" s="149"/>
      <c r="M280" s="152"/>
      <c r="T280" s="153"/>
      <c r="AT280" s="150" t="s">
        <v>189</v>
      </c>
      <c r="AU280" s="150" t="s">
        <v>78</v>
      </c>
      <c r="AV280" s="13" t="s">
        <v>76</v>
      </c>
      <c r="AW280" s="13" t="s">
        <v>30</v>
      </c>
      <c r="AX280" s="13" t="s">
        <v>68</v>
      </c>
      <c r="AY280" s="150" t="s">
        <v>159</v>
      </c>
    </row>
    <row r="281" spans="2:65" s="12" customFormat="1">
      <c r="B281" s="142"/>
      <c r="D281" s="143" t="s">
        <v>189</v>
      </c>
      <c r="E281" s="144" t="s">
        <v>17</v>
      </c>
      <c r="F281" s="145" t="s">
        <v>236</v>
      </c>
      <c r="H281" s="146">
        <v>13</v>
      </c>
      <c r="L281" s="142"/>
      <c r="M281" s="147"/>
      <c r="T281" s="148"/>
      <c r="AT281" s="144" t="s">
        <v>189</v>
      </c>
      <c r="AU281" s="144" t="s">
        <v>78</v>
      </c>
      <c r="AV281" s="12" t="s">
        <v>78</v>
      </c>
      <c r="AW281" s="12" t="s">
        <v>30</v>
      </c>
      <c r="AX281" s="12" t="s">
        <v>68</v>
      </c>
      <c r="AY281" s="144" t="s">
        <v>159</v>
      </c>
    </row>
    <row r="282" spans="2:65" s="14" customFormat="1">
      <c r="B282" s="157"/>
      <c r="D282" s="143" t="s">
        <v>189</v>
      </c>
      <c r="E282" s="158" t="s">
        <v>17</v>
      </c>
      <c r="F282" s="159" t="s">
        <v>284</v>
      </c>
      <c r="H282" s="160">
        <v>14</v>
      </c>
      <c r="L282" s="157"/>
      <c r="M282" s="161"/>
      <c r="T282" s="162"/>
      <c r="AT282" s="158" t="s">
        <v>189</v>
      </c>
      <c r="AU282" s="158" t="s">
        <v>78</v>
      </c>
      <c r="AV282" s="14" t="s">
        <v>180</v>
      </c>
      <c r="AW282" s="14" t="s">
        <v>30</v>
      </c>
      <c r="AX282" s="14" t="s">
        <v>76</v>
      </c>
      <c r="AY282" s="158" t="s">
        <v>159</v>
      </c>
    </row>
    <row r="283" spans="2:65" s="1" customFormat="1" ht="16.5" customHeight="1">
      <c r="B283" s="29"/>
      <c r="C283" s="127" t="s">
        <v>727</v>
      </c>
      <c r="D283" s="127" t="s">
        <v>162</v>
      </c>
      <c r="E283" s="128" t="s">
        <v>2156</v>
      </c>
      <c r="F283" s="129" t="s">
        <v>2157</v>
      </c>
      <c r="G283" s="130" t="s">
        <v>1971</v>
      </c>
      <c r="H283" s="131">
        <v>8</v>
      </c>
      <c r="I283" s="132"/>
      <c r="J283" s="132">
        <f>ROUND(I283*H283,2)</f>
        <v>0</v>
      </c>
      <c r="K283" s="129" t="s">
        <v>239</v>
      </c>
      <c r="L283" s="29"/>
      <c r="M283" s="133" t="s">
        <v>17</v>
      </c>
      <c r="N283" s="134" t="s">
        <v>39</v>
      </c>
      <c r="O283" s="135">
        <v>1.6839999999999999</v>
      </c>
      <c r="P283" s="135">
        <f>O283*H283</f>
        <v>13.472</v>
      </c>
      <c r="Q283" s="135">
        <v>5.6999999999999998E-4</v>
      </c>
      <c r="R283" s="135">
        <f>Q283*H283</f>
        <v>4.5599999999999998E-3</v>
      </c>
      <c r="S283" s="135">
        <v>0</v>
      </c>
      <c r="T283" s="136">
        <f>S283*H283</f>
        <v>0</v>
      </c>
      <c r="AR283" s="137" t="s">
        <v>180</v>
      </c>
      <c r="AT283" s="137" t="s">
        <v>162</v>
      </c>
      <c r="AU283" s="137" t="s">
        <v>78</v>
      </c>
      <c r="AY283" s="17" t="s">
        <v>159</v>
      </c>
      <c r="BE283" s="138">
        <f>IF(N283="základní",J283,0)</f>
        <v>0</v>
      </c>
      <c r="BF283" s="138">
        <f>IF(N283="snížená",J283,0)</f>
        <v>0</v>
      </c>
      <c r="BG283" s="138">
        <f>IF(N283="zákl. přenesená",J283,0)</f>
        <v>0</v>
      </c>
      <c r="BH283" s="138">
        <f>IF(N283="sníž. přenesená",J283,0)</f>
        <v>0</v>
      </c>
      <c r="BI283" s="138">
        <f>IF(N283="nulová",J283,0)</f>
        <v>0</v>
      </c>
      <c r="BJ283" s="17" t="s">
        <v>76</v>
      </c>
      <c r="BK283" s="138">
        <f>ROUND(I283*H283,2)</f>
        <v>0</v>
      </c>
      <c r="BL283" s="17" t="s">
        <v>180</v>
      </c>
      <c r="BM283" s="137" t="s">
        <v>2158</v>
      </c>
    </row>
    <row r="284" spans="2:65" s="1" customFormat="1">
      <c r="B284" s="29"/>
      <c r="D284" s="139" t="s">
        <v>169</v>
      </c>
      <c r="F284" s="140" t="s">
        <v>2159</v>
      </c>
      <c r="L284" s="29"/>
      <c r="M284" s="141"/>
      <c r="T284" s="50"/>
      <c r="AT284" s="17" t="s">
        <v>169</v>
      </c>
      <c r="AU284" s="17" t="s">
        <v>78</v>
      </c>
    </row>
    <row r="285" spans="2:65" s="13" customFormat="1">
      <c r="B285" s="149"/>
      <c r="D285" s="143" t="s">
        <v>189</v>
      </c>
      <c r="E285" s="150" t="s">
        <v>17</v>
      </c>
      <c r="F285" s="151" t="s">
        <v>1981</v>
      </c>
      <c r="H285" s="150" t="s">
        <v>17</v>
      </c>
      <c r="L285" s="149"/>
      <c r="M285" s="152"/>
      <c r="T285" s="153"/>
      <c r="AT285" s="150" t="s">
        <v>189</v>
      </c>
      <c r="AU285" s="150" t="s">
        <v>78</v>
      </c>
      <c r="AV285" s="13" t="s">
        <v>76</v>
      </c>
      <c r="AW285" s="13" t="s">
        <v>30</v>
      </c>
      <c r="AX285" s="13" t="s">
        <v>68</v>
      </c>
      <c r="AY285" s="150" t="s">
        <v>159</v>
      </c>
    </row>
    <row r="286" spans="2:65" s="12" customFormat="1">
      <c r="B286" s="142"/>
      <c r="D286" s="143" t="s">
        <v>189</v>
      </c>
      <c r="E286" s="144" t="s">
        <v>17</v>
      </c>
      <c r="F286" s="145" t="s">
        <v>76</v>
      </c>
      <c r="H286" s="146">
        <v>1</v>
      </c>
      <c r="L286" s="142"/>
      <c r="M286" s="147"/>
      <c r="T286" s="148"/>
      <c r="AT286" s="144" t="s">
        <v>189</v>
      </c>
      <c r="AU286" s="144" t="s">
        <v>78</v>
      </c>
      <c r="AV286" s="12" t="s">
        <v>78</v>
      </c>
      <c r="AW286" s="12" t="s">
        <v>30</v>
      </c>
      <c r="AX286" s="12" t="s">
        <v>68</v>
      </c>
      <c r="AY286" s="144" t="s">
        <v>159</v>
      </c>
    </row>
    <row r="287" spans="2:65" s="13" customFormat="1">
      <c r="B287" s="149"/>
      <c r="D287" s="143" t="s">
        <v>189</v>
      </c>
      <c r="E287" s="150" t="s">
        <v>17</v>
      </c>
      <c r="F287" s="151" t="s">
        <v>2134</v>
      </c>
      <c r="H287" s="150" t="s">
        <v>17</v>
      </c>
      <c r="L287" s="149"/>
      <c r="M287" s="152"/>
      <c r="T287" s="153"/>
      <c r="AT287" s="150" t="s">
        <v>189</v>
      </c>
      <c r="AU287" s="150" t="s">
        <v>78</v>
      </c>
      <c r="AV287" s="13" t="s">
        <v>76</v>
      </c>
      <c r="AW287" s="13" t="s">
        <v>30</v>
      </c>
      <c r="AX287" s="13" t="s">
        <v>68</v>
      </c>
      <c r="AY287" s="150" t="s">
        <v>159</v>
      </c>
    </row>
    <row r="288" spans="2:65" s="12" customFormat="1">
      <c r="B288" s="142"/>
      <c r="D288" s="143" t="s">
        <v>189</v>
      </c>
      <c r="E288" s="144" t="s">
        <v>17</v>
      </c>
      <c r="F288" s="145" t="s">
        <v>198</v>
      </c>
      <c r="H288" s="146">
        <v>7</v>
      </c>
      <c r="L288" s="142"/>
      <c r="M288" s="147"/>
      <c r="T288" s="148"/>
      <c r="AT288" s="144" t="s">
        <v>189</v>
      </c>
      <c r="AU288" s="144" t="s">
        <v>78</v>
      </c>
      <c r="AV288" s="12" t="s">
        <v>78</v>
      </c>
      <c r="AW288" s="12" t="s">
        <v>30</v>
      </c>
      <c r="AX288" s="12" t="s">
        <v>68</v>
      </c>
      <c r="AY288" s="144" t="s">
        <v>159</v>
      </c>
    </row>
    <row r="289" spans="2:65" s="14" customFormat="1">
      <c r="B289" s="157"/>
      <c r="D289" s="143" t="s">
        <v>189</v>
      </c>
      <c r="E289" s="158" t="s">
        <v>17</v>
      </c>
      <c r="F289" s="159" t="s">
        <v>284</v>
      </c>
      <c r="H289" s="160">
        <v>8</v>
      </c>
      <c r="L289" s="157"/>
      <c r="M289" s="161"/>
      <c r="T289" s="162"/>
      <c r="AT289" s="158" t="s">
        <v>189</v>
      </c>
      <c r="AU289" s="158" t="s">
        <v>78</v>
      </c>
      <c r="AV289" s="14" t="s">
        <v>180</v>
      </c>
      <c r="AW289" s="14" t="s">
        <v>30</v>
      </c>
      <c r="AX289" s="14" t="s">
        <v>76</v>
      </c>
      <c r="AY289" s="158" t="s">
        <v>159</v>
      </c>
    </row>
    <row r="290" spans="2:65" s="1" customFormat="1" ht="16.5" customHeight="1">
      <c r="B290" s="29"/>
      <c r="C290" s="127" t="s">
        <v>732</v>
      </c>
      <c r="D290" s="127" t="s">
        <v>162</v>
      </c>
      <c r="E290" s="128" t="s">
        <v>2160</v>
      </c>
      <c r="F290" s="129" t="s">
        <v>2161</v>
      </c>
      <c r="G290" s="130" t="s">
        <v>1971</v>
      </c>
      <c r="H290" s="131">
        <v>1</v>
      </c>
      <c r="I290" s="132"/>
      <c r="J290" s="132">
        <f>ROUND(I290*H290,2)</f>
        <v>0</v>
      </c>
      <c r="K290" s="129" t="s">
        <v>239</v>
      </c>
      <c r="L290" s="29"/>
      <c r="M290" s="133" t="s">
        <v>17</v>
      </c>
      <c r="N290" s="134" t="s">
        <v>39</v>
      </c>
      <c r="O290" s="135">
        <v>1.4</v>
      </c>
      <c r="P290" s="135">
        <f>O290*H290</f>
        <v>1.4</v>
      </c>
      <c r="Q290" s="135">
        <v>7.2999999999999996E-4</v>
      </c>
      <c r="R290" s="135">
        <f>Q290*H290</f>
        <v>7.2999999999999996E-4</v>
      </c>
      <c r="S290" s="135">
        <v>0</v>
      </c>
      <c r="T290" s="136">
        <f>S290*H290</f>
        <v>0</v>
      </c>
      <c r="AR290" s="137" t="s">
        <v>180</v>
      </c>
      <c r="AT290" s="137" t="s">
        <v>162</v>
      </c>
      <c r="AU290" s="137" t="s">
        <v>78</v>
      </c>
      <c r="AY290" s="17" t="s">
        <v>159</v>
      </c>
      <c r="BE290" s="138">
        <f>IF(N290="základní",J290,0)</f>
        <v>0</v>
      </c>
      <c r="BF290" s="138">
        <f>IF(N290="snížená",J290,0)</f>
        <v>0</v>
      </c>
      <c r="BG290" s="138">
        <f>IF(N290="zákl. přenesená",J290,0)</f>
        <v>0</v>
      </c>
      <c r="BH290" s="138">
        <f>IF(N290="sníž. přenesená",J290,0)</f>
        <v>0</v>
      </c>
      <c r="BI290" s="138">
        <f>IF(N290="nulová",J290,0)</f>
        <v>0</v>
      </c>
      <c r="BJ290" s="17" t="s">
        <v>76</v>
      </c>
      <c r="BK290" s="138">
        <f>ROUND(I290*H290,2)</f>
        <v>0</v>
      </c>
      <c r="BL290" s="17" t="s">
        <v>180</v>
      </c>
      <c r="BM290" s="137" t="s">
        <v>2162</v>
      </c>
    </row>
    <row r="291" spans="2:65" s="1" customFormat="1">
      <c r="B291" s="29"/>
      <c r="D291" s="139" t="s">
        <v>169</v>
      </c>
      <c r="F291" s="140" t="s">
        <v>2163</v>
      </c>
      <c r="L291" s="29"/>
      <c r="M291" s="141"/>
      <c r="T291" s="50"/>
      <c r="AT291" s="17" t="s">
        <v>169</v>
      </c>
      <c r="AU291" s="17" t="s">
        <v>78</v>
      </c>
    </row>
    <row r="292" spans="2:65" s="13" customFormat="1">
      <c r="B292" s="149"/>
      <c r="D292" s="143" t="s">
        <v>189</v>
      </c>
      <c r="E292" s="150" t="s">
        <v>17</v>
      </c>
      <c r="F292" s="151" t="s">
        <v>1981</v>
      </c>
      <c r="H292" s="150" t="s">
        <v>17</v>
      </c>
      <c r="L292" s="149"/>
      <c r="M292" s="152"/>
      <c r="T292" s="153"/>
      <c r="AT292" s="150" t="s">
        <v>189</v>
      </c>
      <c r="AU292" s="150" t="s">
        <v>78</v>
      </c>
      <c r="AV292" s="13" t="s">
        <v>76</v>
      </c>
      <c r="AW292" s="13" t="s">
        <v>30</v>
      </c>
      <c r="AX292" s="13" t="s">
        <v>68</v>
      </c>
      <c r="AY292" s="150" t="s">
        <v>159</v>
      </c>
    </row>
    <row r="293" spans="2:65" s="12" customFormat="1">
      <c r="B293" s="142"/>
      <c r="D293" s="143" t="s">
        <v>189</v>
      </c>
      <c r="E293" s="144" t="s">
        <v>17</v>
      </c>
      <c r="F293" s="145" t="s">
        <v>76</v>
      </c>
      <c r="H293" s="146">
        <v>1</v>
      </c>
      <c r="L293" s="142"/>
      <c r="M293" s="147"/>
      <c r="T293" s="148"/>
      <c r="AT293" s="144" t="s">
        <v>189</v>
      </c>
      <c r="AU293" s="144" t="s">
        <v>78</v>
      </c>
      <c r="AV293" s="12" t="s">
        <v>78</v>
      </c>
      <c r="AW293" s="12" t="s">
        <v>30</v>
      </c>
      <c r="AX293" s="12" t="s">
        <v>76</v>
      </c>
      <c r="AY293" s="144" t="s">
        <v>159</v>
      </c>
    </row>
    <row r="294" spans="2:65" s="1" customFormat="1" ht="16.5" customHeight="1">
      <c r="B294" s="29"/>
      <c r="C294" s="163" t="s">
        <v>737</v>
      </c>
      <c r="D294" s="163" t="s">
        <v>365</v>
      </c>
      <c r="E294" s="164" t="s">
        <v>2164</v>
      </c>
      <c r="F294" s="165" t="s">
        <v>2165</v>
      </c>
      <c r="G294" s="166" t="s">
        <v>287</v>
      </c>
      <c r="H294" s="167">
        <v>55</v>
      </c>
      <c r="I294" s="168"/>
      <c r="J294" s="168">
        <f>ROUND(I294*H294,2)</f>
        <v>0</v>
      </c>
      <c r="K294" s="165" t="s">
        <v>17</v>
      </c>
      <c r="L294" s="169"/>
      <c r="M294" s="170" t="s">
        <v>17</v>
      </c>
      <c r="N294" s="171" t="s">
        <v>39</v>
      </c>
      <c r="O294" s="135">
        <v>0</v>
      </c>
      <c r="P294" s="135">
        <f>O294*H294</f>
        <v>0</v>
      </c>
      <c r="Q294" s="135">
        <v>0</v>
      </c>
      <c r="R294" s="135">
        <f>Q294*H294</f>
        <v>0</v>
      </c>
      <c r="S294" s="135">
        <v>0</v>
      </c>
      <c r="T294" s="136">
        <f>S294*H294</f>
        <v>0</v>
      </c>
      <c r="AR294" s="137" t="s">
        <v>205</v>
      </c>
      <c r="AT294" s="137" t="s">
        <v>365</v>
      </c>
      <c r="AU294" s="137" t="s">
        <v>78</v>
      </c>
      <c r="AY294" s="17" t="s">
        <v>159</v>
      </c>
      <c r="BE294" s="138">
        <f>IF(N294="základní",J294,0)</f>
        <v>0</v>
      </c>
      <c r="BF294" s="138">
        <f>IF(N294="snížená",J294,0)</f>
        <v>0</v>
      </c>
      <c r="BG294" s="138">
        <f>IF(N294="zákl. přenesená",J294,0)</f>
        <v>0</v>
      </c>
      <c r="BH294" s="138">
        <f>IF(N294="sníž. přenesená",J294,0)</f>
        <v>0</v>
      </c>
      <c r="BI294" s="138">
        <f>IF(N294="nulová",J294,0)</f>
        <v>0</v>
      </c>
      <c r="BJ294" s="17" t="s">
        <v>76</v>
      </c>
      <c r="BK294" s="138">
        <f>ROUND(I294*H294,2)</f>
        <v>0</v>
      </c>
      <c r="BL294" s="17" t="s">
        <v>180</v>
      </c>
      <c r="BM294" s="137" t="s">
        <v>2166</v>
      </c>
    </row>
    <row r="295" spans="2:65" s="13" customFormat="1">
      <c r="B295" s="149"/>
      <c r="D295" s="143" t="s">
        <v>189</v>
      </c>
      <c r="E295" s="150" t="s">
        <v>17</v>
      </c>
      <c r="F295" s="151" t="s">
        <v>1981</v>
      </c>
      <c r="H295" s="150" t="s">
        <v>17</v>
      </c>
      <c r="L295" s="149"/>
      <c r="M295" s="152"/>
      <c r="T295" s="153"/>
      <c r="AT295" s="150" t="s">
        <v>189</v>
      </c>
      <c r="AU295" s="150" t="s">
        <v>78</v>
      </c>
      <c r="AV295" s="13" t="s">
        <v>76</v>
      </c>
      <c r="AW295" s="13" t="s">
        <v>30</v>
      </c>
      <c r="AX295" s="13" t="s">
        <v>68</v>
      </c>
      <c r="AY295" s="150" t="s">
        <v>159</v>
      </c>
    </row>
    <row r="296" spans="2:65" s="12" customFormat="1">
      <c r="B296" s="142"/>
      <c r="D296" s="143" t="s">
        <v>189</v>
      </c>
      <c r="E296" s="144" t="s">
        <v>17</v>
      </c>
      <c r="F296" s="145" t="s">
        <v>2167</v>
      </c>
      <c r="H296" s="146">
        <v>9</v>
      </c>
      <c r="L296" s="142"/>
      <c r="M296" s="147"/>
      <c r="T296" s="148"/>
      <c r="AT296" s="144" t="s">
        <v>189</v>
      </c>
      <c r="AU296" s="144" t="s">
        <v>78</v>
      </c>
      <c r="AV296" s="12" t="s">
        <v>78</v>
      </c>
      <c r="AW296" s="12" t="s">
        <v>30</v>
      </c>
      <c r="AX296" s="12" t="s">
        <v>68</v>
      </c>
      <c r="AY296" s="144" t="s">
        <v>159</v>
      </c>
    </row>
    <row r="297" spans="2:65" s="13" customFormat="1">
      <c r="B297" s="149"/>
      <c r="D297" s="143" t="s">
        <v>189</v>
      </c>
      <c r="E297" s="150" t="s">
        <v>17</v>
      </c>
      <c r="F297" s="151" t="s">
        <v>2134</v>
      </c>
      <c r="H297" s="150" t="s">
        <v>17</v>
      </c>
      <c r="L297" s="149"/>
      <c r="M297" s="152"/>
      <c r="T297" s="153"/>
      <c r="AT297" s="150" t="s">
        <v>189</v>
      </c>
      <c r="AU297" s="150" t="s">
        <v>78</v>
      </c>
      <c r="AV297" s="13" t="s">
        <v>76</v>
      </c>
      <c r="AW297" s="13" t="s">
        <v>30</v>
      </c>
      <c r="AX297" s="13" t="s">
        <v>68</v>
      </c>
      <c r="AY297" s="150" t="s">
        <v>159</v>
      </c>
    </row>
    <row r="298" spans="2:65" s="12" customFormat="1">
      <c r="B298" s="142"/>
      <c r="D298" s="143" t="s">
        <v>189</v>
      </c>
      <c r="E298" s="144" t="s">
        <v>17</v>
      </c>
      <c r="F298" s="145" t="s">
        <v>794</v>
      </c>
      <c r="H298" s="146">
        <v>46</v>
      </c>
      <c r="L298" s="142"/>
      <c r="M298" s="147"/>
      <c r="T298" s="148"/>
      <c r="AT298" s="144" t="s">
        <v>189</v>
      </c>
      <c r="AU298" s="144" t="s">
        <v>78</v>
      </c>
      <c r="AV298" s="12" t="s">
        <v>78</v>
      </c>
      <c r="AW298" s="12" t="s">
        <v>30</v>
      </c>
      <c r="AX298" s="12" t="s">
        <v>68</v>
      </c>
      <c r="AY298" s="144" t="s">
        <v>159</v>
      </c>
    </row>
    <row r="299" spans="2:65" s="14" customFormat="1">
      <c r="B299" s="157"/>
      <c r="D299" s="143" t="s">
        <v>189</v>
      </c>
      <c r="E299" s="158" t="s">
        <v>17</v>
      </c>
      <c r="F299" s="159" t="s">
        <v>284</v>
      </c>
      <c r="H299" s="160">
        <v>55</v>
      </c>
      <c r="L299" s="157"/>
      <c r="M299" s="161"/>
      <c r="T299" s="162"/>
      <c r="AT299" s="158" t="s">
        <v>189</v>
      </c>
      <c r="AU299" s="158" t="s">
        <v>78</v>
      </c>
      <c r="AV299" s="14" t="s">
        <v>180</v>
      </c>
      <c r="AW299" s="14" t="s">
        <v>30</v>
      </c>
      <c r="AX299" s="14" t="s">
        <v>76</v>
      </c>
      <c r="AY299" s="158" t="s">
        <v>159</v>
      </c>
    </row>
    <row r="300" spans="2:65" s="1" customFormat="1" ht="24.2" customHeight="1">
      <c r="B300" s="29"/>
      <c r="C300" s="127" t="s">
        <v>742</v>
      </c>
      <c r="D300" s="127" t="s">
        <v>162</v>
      </c>
      <c r="E300" s="128" t="s">
        <v>2168</v>
      </c>
      <c r="F300" s="129" t="s">
        <v>2169</v>
      </c>
      <c r="G300" s="130" t="s">
        <v>287</v>
      </c>
      <c r="H300" s="131">
        <v>1</v>
      </c>
      <c r="I300" s="132"/>
      <c r="J300" s="132">
        <f>ROUND(I300*H300,2)</f>
        <v>0</v>
      </c>
      <c r="K300" s="129" t="s">
        <v>17</v>
      </c>
      <c r="L300" s="29"/>
      <c r="M300" s="133" t="s">
        <v>17</v>
      </c>
      <c r="N300" s="134" t="s">
        <v>39</v>
      </c>
      <c r="O300" s="135">
        <v>4.75</v>
      </c>
      <c r="P300" s="135">
        <f>O300*H300</f>
        <v>4.75</v>
      </c>
      <c r="Q300" s="135">
        <v>0</v>
      </c>
      <c r="R300" s="135">
        <f>Q300*H300</f>
        <v>0</v>
      </c>
      <c r="S300" s="135">
        <v>0</v>
      </c>
      <c r="T300" s="136">
        <f>S300*H300</f>
        <v>0</v>
      </c>
      <c r="AR300" s="137" t="s">
        <v>180</v>
      </c>
      <c r="AT300" s="137" t="s">
        <v>162</v>
      </c>
      <c r="AU300" s="137" t="s">
        <v>78</v>
      </c>
      <c r="AY300" s="17" t="s">
        <v>159</v>
      </c>
      <c r="BE300" s="138">
        <f>IF(N300="základní",J300,0)</f>
        <v>0</v>
      </c>
      <c r="BF300" s="138">
        <f>IF(N300="snížená",J300,0)</f>
        <v>0</v>
      </c>
      <c r="BG300" s="138">
        <f>IF(N300="zákl. přenesená",J300,0)</f>
        <v>0</v>
      </c>
      <c r="BH300" s="138">
        <f>IF(N300="sníž. přenesená",J300,0)</f>
        <v>0</v>
      </c>
      <c r="BI300" s="138">
        <f>IF(N300="nulová",J300,0)</f>
        <v>0</v>
      </c>
      <c r="BJ300" s="17" t="s">
        <v>76</v>
      </c>
      <c r="BK300" s="138">
        <f>ROUND(I300*H300,2)</f>
        <v>0</v>
      </c>
      <c r="BL300" s="17" t="s">
        <v>180</v>
      </c>
      <c r="BM300" s="137" t="s">
        <v>2170</v>
      </c>
    </row>
    <row r="301" spans="2:65" s="13" customFormat="1">
      <c r="B301" s="149"/>
      <c r="D301" s="143" t="s">
        <v>189</v>
      </c>
      <c r="E301" s="150" t="s">
        <v>17</v>
      </c>
      <c r="F301" s="151" t="s">
        <v>2134</v>
      </c>
      <c r="H301" s="150" t="s">
        <v>17</v>
      </c>
      <c r="L301" s="149"/>
      <c r="M301" s="152"/>
      <c r="T301" s="153"/>
      <c r="AT301" s="150" t="s">
        <v>189</v>
      </c>
      <c r="AU301" s="150" t="s">
        <v>78</v>
      </c>
      <c r="AV301" s="13" t="s">
        <v>76</v>
      </c>
      <c r="AW301" s="13" t="s">
        <v>30</v>
      </c>
      <c r="AX301" s="13" t="s">
        <v>68</v>
      </c>
      <c r="AY301" s="150" t="s">
        <v>159</v>
      </c>
    </row>
    <row r="302" spans="2:65" s="12" customFormat="1">
      <c r="B302" s="142"/>
      <c r="D302" s="143" t="s">
        <v>189</v>
      </c>
      <c r="E302" s="144" t="s">
        <v>17</v>
      </c>
      <c r="F302" s="145" t="s">
        <v>76</v>
      </c>
      <c r="H302" s="146">
        <v>1</v>
      </c>
      <c r="L302" s="142"/>
      <c r="M302" s="147"/>
      <c r="T302" s="148"/>
      <c r="AT302" s="144" t="s">
        <v>189</v>
      </c>
      <c r="AU302" s="144" t="s">
        <v>78</v>
      </c>
      <c r="AV302" s="12" t="s">
        <v>78</v>
      </c>
      <c r="AW302" s="12" t="s">
        <v>30</v>
      </c>
      <c r="AX302" s="12" t="s">
        <v>76</v>
      </c>
      <c r="AY302" s="144" t="s">
        <v>159</v>
      </c>
    </row>
    <row r="303" spans="2:65" s="1" customFormat="1" ht="33" customHeight="1">
      <c r="B303" s="29"/>
      <c r="C303" s="163" t="s">
        <v>747</v>
      </c>
      <c r="D303" s="163" t="s">
        <v>365</v>
      </c>
      <c r="E303" s="164" t="s">
        <v>2171</v>
      </c>
      <c r="F303" s="165" t="s">
        <v>2172</v>
      </c>
      <c r="G303" s="166" t="s">
        <v>287</v>
      </c>
      <c r="H303" s="167">
        <v>1</v>
      </c>
      <c r="I303" s="168"/>
      <c r="J303" s="168">
        <f>ROUND(I303*H303,2)</f>
        <v>0</v>
      </c>
      <c r="K303" s="165" t="s">
        <v>17</v>
      </c>
      <c r="L303" s="169"/>
      <c r="M303" s="170" t="s">
        <v>17</v>
      </c>
      <c r="N303" s="171" t="s">
        <v>39</v>
      </c>
      <c r="O303" s="135">
        <v>0</v>
      </c>
      <c r="P303" s="135">
        <f>O303*H303</f>
        <v>0</v>
      </c>
      <c r="Q303" s="135">
        <v>1.3999999999999999E-4</v>
      </c>
      <c r="R303" s="135">
        <f>Q303*H303</f>
        <v>1.3999999999999999E-4</v>
      </c>
      <c r="S303" s="135">
        <v>0</v>
      </c>
      <c r="T303" s="136">
        <f>S303*H303</f>
        <v>0</v>
      </c>
      <c r="AR303" s="137" t="s">
        <v>205</v>
      </c>
      <c r="AT303" s="137" t="s">
        <v>365</v>
      </c>
      <c r="AU303" s="137" t="s">
        <v>78</v>
      </c>
      <c r="AY303" s="17" t="s">
        <v>159</v>
      </c>
      <c r="BE303" s="138">
        <f>IF(N303="základní",J303,0)</f>
        <v>0</v>
      </c>
      <c r="BF303" s="138">
        <f>IF(N303="snížená",J303,0)</f>
        <v>0</v>
      </c>
      <c r="BG303" s="138">
        <f>IF(N303="zákl. přenesená",J303,0)</f>
        <v>0</v>
      </c>
      <c r="BH303" s="138">
        <f>IF(N303="sníž. přenesená",J303,0)</f>
        <v>0</v>
      </c>
      <c r="BI303" s="138">
        <f>IF(N303="nulová",J303,0)</f>
        <v>0</v>
      </c>
      <c r="BJ303" s="17" t="s">
        <v>76</v>
      </c>
      <c r="BK303" s="138">
        <f>ROUND(I303*H303,2)</f>
        <v>0</v>
      </c>
      <c r="BL303" s="17" t="s">
        <v>180</v>
      </c>
      <c r="BM303" s="137" t="s">
        <v>2173</v>
      </c>
    </row>
    <row r="304" spans="2:65" s="1" customFormat="1" ht="16.5" customHeight="1">
      <c r="B304" s="29"/>
      <c r="C304" s="127" t="s">
        <v>752</v>
      </c>
      <c r="D304" s="127" t="s">
        <v>162</v>
      </c>
      <c r="E304" s="128" t="s">
        <v>2174</v>
      </c>
      <c r="F304" s="129" t="s">
        <v>2175</v>
      </c>
      <c r="G304" s="130" t="s">
        <v>1971</v>
      </c>
      <c r="H304" s="131">
        <v>1</v>
      </c>
      <c r="I304" s="132"/>
      <c r="J304" s="132">
        <f>ROUND(I304*H304,2)</f>
        <v>0</v>
      </c>
      <c r="K304" s="129" t="s">
        <v>17</v>
      </c>
      <c r="L304" s="29"/>
      <c r="M304" s="133" t="s">
        <v>17</v>
      </c>
      <c r="N304" s="134" t="s">
        <v>39</v>
      </c>
      <c r="O304" s="135">
        <v>0</v>
      </c>
      <c r="P304" s="135">
        <f>O304*H304</f>
        <v>0</v>
      </c>
      <c r="Q304" s="135">
        <v>0</v>
      </c>
      <c r="R304" s="135">
        <f>Q304*H304</f>
        <v>0</v>
      </c>
      <c r="S304" s="135">
        <v>0</v>
      </c>
      <c r="T304" s="136">
        <f>S304*H304</f>
        <v>0</v>
      </c>
      <c r="AR304" s="137" t="s">
        <v>180</v>
      </c>
      <c r="AT304" s="137" t="s">
        <v>162</v>
      </c>
      <c r="AU304" s="137" t="s">
        <v>78</v>
      </c>
      <c r="AY304" s="17" t="s">
        <v>159</v>
      </c>
      <c r="BE304" s="138">
        <f>IF(N304="základní",J304,0)</f>
        <v>0</v>
      </c>
      <c r="BF304" s="138">
        <f>IF(N304="snížená",J304,0)</f>
        <v>0</v>
      </c>
      <c r="BG304" s="138">
        <f>IF(N304="zákl. přenesená",J304,0)</f>
        <v>0</v>
      </c>
      <c r="BH304" s="138">
        <f>IF(N304="sníž. přenesená",J304,0)</f>
        <v>0</v>
      </c>
      <c r="BI304" s="138">
        <f>IF(N304="nulová",J304,0)</f>
        <v>0</v>
      </c>
      <c r="BJ304" s="17" t="s">
        <v>76</v>
      </c>
      <c r="BK304" s="138">
        <f>ROUND(I304*H304,2)</f>
        <v>0</v>
      </c>
      <c r="BL304" s="17" t="s">
        <v>180</v>
      </c>
      <c r="BM304" s="137" t="s">
        <v>2176</v>
      </c>
    </row>
    <row r="305" spans="2:65" s="1" customFormat="1" ht="16.5" customHeight="1">
      <c r="B305" s="29"/>
      <c r="C305" s="127" t="s">
        <v>757</v>
      </c>
      <c r="D305" s="127" t="s">
        <v>162</v>
      </c>
      <c r="E305" s="128" t="s">
        <v>2177</v>
      </c>
      <c r="F305" s="129" t="s">
        <v>2178</v>
      </c>
      <c r="G305" s="130" t="s">
        <v>457</v>
      </c>
      <c r="H305" s="131">
        <v>1275</v>
      </c>
      <c r="I305" s="132"/>
      <c r="J305" s="132">
        <f>ROUND(I305*H305,2)</f>
        <v>0</v>
      </c>
      <c r="K305" s="129" t="s">
        <v>239</v>
      </c>
      <c r="L305" s="29"/>
      <c r="M305" s="133" t="s">
        <v>17</v>
      </c>
      <c r="N305" s="134" t="s">
        <v>39</v>
      </c>
      <c r="O305" s="135">
        <v>3.3000000000000002E-2</v>
      </c>
      <c r="P305" s="135">
        <f>O305*H305</f>
        <v>42.075000000000003</v>
      </c>
      <c r="Q305" s="135">
        <v>0</v>
      </c>
      <c r="R305" s="135">
        <f>Q305*H305</f>
        <v>0</v>
      </c>
      <c r="S305" s="135">
        <v>0</v>
      </c>
      <c r="T305" s="136">
        <f>S305*H305</f>
        <v>0</v>
      </c>
      <c r="AR305" s="137" t="s">
        <v>180</v>
      </c>
      <c r="AT305" s="137" t="s">
        <v>162</v>
      </c>
      <c r="AU305" s="137" t="s">
        <v>78</v>
      </c>
      <c r="AY305" s="17" t="s">
        <v>159</v>
      </c>
      <c r="BE305" s="138">
        <f>IF(N305="základní",J305,0)</f>
        <v>0</v>
      </c>
      <c r="BF305" s="138">
        <f>IF(N305="snížená",J305,0)</f>
        <v>0</v>
      </c>
      <c r="BG305" s="138">
        <f>IF(N305="zákl. přenesená",J305,0)</f>
        <v>0</v>
      </c>
      <c r="BH305" s="138">
        <f>IF(N305="sníž. přenesená",J305,0)</f>
        <v>0</v>
      </c>
      <c r="BI305" s="138">
        <f>IF(N305="nulová",J305,0)</f>
        <v>0</v>
      </c>
      <c r="BJ305" s="17" t="s">
        <v>76</v>
      </c>
      <c r="BK305" s="138">
        <f>ROUND(I305*H305,2)</f>
        <v>0</v>
      </c>
      <c r="BL305" s="17" t="s">
        <v>180</v>
      </c>
      <c r="BM305" s="137" t="s">
        <v>2179</v>
      </c>
    </row>
    <row r="306" spans="2:65" s="1" customFormat="1">
      <c r="B306" s="29"/>
      <c r="D306" s="139" t="s">
        <v>169</v>
      </c>
      <c r="F306" s="140" t="s">
        <v>2180</v>
      </c>
      <c r="L306" s="29"/>
      <c r="M306" s="141"/>
      <c r="T306" s="50"/>
      <c r="AT306" s="17" t="s">
        <v>169</v>
      </c>
      <c r="AU306" s="17" t="s">
        <v>78</v>
      </c>
    </row>
    <row r="307" spans="2:65" s="13" customFormat="1">
      <c r="B307" s="149"/>
      <c r="D307" s="143" t="s">
        <v>189</v>
      </c>
      <c r="E307" s="150" t="s">
        <v>17</v>
      </c>
      <c r="F307" s="151" t="s">
        <v>1981</v>
      </c>
      <c r="H307" s="150" t="s">
        <v>17</v>
      </c>
      <c r="L307" s="149"/>
      <c r="M307" s="152"/>
      <c r="T307" s="153"/>
      <c r="AT307" s="150" t="s">
        <v>189</v>
      </c>
      <c r="AU307" s="150" t="s">
        <v>78</v>
      </c>
      <c r="AV307" s="13" t="s">
        <v>76</v>
      </c>
      <c r="AW307" s="13" t="s">
        <v>30</v>
      </c>
      <c r="AX307" s="13" t="s">
        <v>68</v>
      </c>
      <c r="AY307" s="150" t="s">
        <v>159</v>
      </c>
    </row>
    <row r="308" spans="2:65" s="12" customFormat="1">
      <c r="B308" s="142"/>
      <c r="D308" s="143" t="s">
        <v>189</v>
      </c>
      <c r="E308" s="144" t="s">
        <v>17</v>
      </c>
      <c r="F308" s="145" t="s">
        <v>2181</v>
      </c>
      <c r="H308" s="146">
        <v>1275</v>
      </c>
      <c r="L308" s="142"/>
      <c r="M308" s="147"/>
      <c r="T308" s="148"/>
      <c r="AT308" s="144" t="s">
        <v>189</v>
      </c>
      <c r="AU308" s="144" t="s">
        <v>78</v>
      </c>
      <c r="AV308" s="12" t="s">
        <v>78</v>
      </c>
      <c r="AW308" s="12" t="s">
        <v>30</v>
      </c>
      <c r="AX308" s="12" t="s">
        <v>76</v>
      </c>
      <c r="AY308" s="144" t="s">
        <v>159</v>
      </c>
    </row>
    <row r="309" spans="2:65" s="1" customFormat="1" ht="16.5" customHeight="1">
      <c r="B309" s="29"/>
      <c r="C309" s="127" t="s">
        <v>762</v>
      </c>
      <c r="D309" s="127" t="s">
        <v>162</v>
      </c>
      <c r="E309" s="128" t="s">
        <v>2182</v>
      </c>
      <c r="F309" s="129" t="s">
        <v>2183</v>
      </c>
      <c r="G309" s="130" t="s">
        <v>1971</v>
      </c>
      <c r="H309" s="131">
        <v>1</v>
      </c>
      <c r="I309" s="132"/>
      <c r="J309" s="132">
        <f>ROUND(I309*H309,2)</f>
        <v>0</v>
      </c>
      <c r="K309" s="129" t="s">
        <v>239</v>
      </c>
      <c r="L309" s="29"/>
      <c r="M309" s="133" t="s">
        <v>17</v>
      </c>
      <c r="N309" s="134" t="s">
        <v>39</v>
      </c>
      <c r="O309" s="135">
        <v>10</v>
      </c>
      <c r="P309" s="135">
        <f>O309*H309</f>
        <v>10</v>
      </c>
      <c r="Q309" s="135">
        <v>0</v>
      </c>
      <c r="R309" s="135">
        <f>Q309*H309</f>
        <v>0</v>
      </c>
      <c r="S309" s="135">
        <v>0</v>
      </c>
      <c r="T309" s="136">
        <f>S309*H309</f>
        <v>0</v>
      </c>
      <c r="AR309" s="137" t="s">
        <v>180</v>
      </c>
      <c r="AT309" s="137" t="s">
        <v>162</v>
      </c>
      <c r="AU309" s="137" t="s">
        <v>78</v>
      </c>
      <c r="AY309" s="17" t="s">
        <v>159</v>
      </c>
      <c r="BE309" s="138">
        <f>IF(N309="základní",J309,0)</f>
        <v>0</v>
      </c>
      <c r="BF309" s="138">
        <f>IF(N309="snížená",J309,0)</f>
        <v>0</v>
      </c>
      <c r="BG309" s="138">
        <f>IF(N309="zákl. přenesená",J309,0)</f>
        <v>0</v>
      </c>
      <c r="BH309" s="138">
        <f>IF(N309="sníž. přenesená",J309,0)</f>
        <v>0</v>
      </c>
      <c r="BI309" s="138">
        <f>IF(N309="nulová",J309,0)</f>
        <v>0</v>
      </c>
      <c r="BJ309" s="17" t="s">
        <v>76</v>
      </c>
      <c r="BK309" s="138">
        <f>ROUND(I309*H309,2)</f>
        <v>0</v>
      </c>
      <c r="BL309" s="17" t="s">
        <v>180</v>
      </c>
      <c r="BM309" s="137" t="s">
        <v>2184</v>
      </c>
    </row>
    <row r="310" spans="2:65" s="1" customFormat="1">
      <c r="B310" s="29"/>
      <c r="D310" s="139" t="s">
        <v>169</v>
      </c>
      <c r="F310" s="140" t="s">
        <v>2185</v>
      </c>
      <c r="L310" s="29"/>
      <c r="M310" s="141"/>
      <c r="T310" s="50"/>
      <c r="AT310" s="17" t="s">
        <v>169</v>
      </c>
      <c r="AU310" s="17" t="s">
        <v>78</v>
      </c>
    </row>
    <row r="311" spans="2:65" s="11" customFormat="1" ht="22.9" customHeight="1">
      <c r="B311" s="116"/>
      <c r="D311" s="117" t="s">
        <v>67</v>
      </c>
      <c r="E311" s="125" t="s">
        <v>425</v>
      </c>
      <c r="F311" s="125" t="s">
        <v>426</v>
      </c>
      <c r="J311" s="126">
        <f>BK311</f>
        <v>0</v>
      </c>
      <c r="L311" s="116"/>
      <c r="M311" s="120"/>
      <c r="P311" s="121">
        <f>SUM(P312:P313)</f>
        <v>1.7706520000000001</v>
      </c>
      <c r="R311" s="121">
        <f>SUM(R312:R313)</f>
        <v>0</v>
      </c>
      <c r="T311" s="122">
        <f>SUM(T312:T313)</f>
        <v>0</v>
      </c>
      <c r="AR311" s="117" t="s">
        <v>76</v>
      </c>
      <c r="AT311" s="123" t="s">
        <v>67</v>
      </c>
      <c r="AU311" s="123" t="s">
        <v>76</v>
      </c>
      <c r="AY311" s="117" t="s">
        <v>159</v>
      </c>
      <c r="BK311" s="124">
        <f>SUM(BK312:BK313)</f>
        <v>0</v>
      </c>
    </row>
    <row r="312" spans="2:65" s="1" customFormat="1" ht="16.5" customHeight="1">
      <c r="B312" s="29"/>
      <c r="C312" s="127" t="s">
        <v>767</v>
      </c>
      <c r="D312" s="127" t="s">
        <v>162</v>
      </c>
      <c r="E312" s="128" t="s">
        <v>428</v>
      </c>
      <c r="F312" s="129" t="s">
        <v>429</v>
      </c>
      <c r="G312" s="130" t="s">
        <v>368</v>
      </c>
      <c r="H312" s="131">
        <v>0.88400000000000001</v>
      </c>
      <c r="I312" s="132"/>
      <c r="J312" s="132">
        <f>ROUND(I312*H312,2)</f>
        <v>0</v>
      </c>
      <c r="K312" s="129" t="s">
        <v>239</v>
      </c>
      <c r="L312" s="29"/>
      <c r="M312" s="133" t="s">
        <v>17</v>
      </c>
      <c r="N312" s="134" t="s">
        <v>39</v>
      </c>
      <c r="O312" s="135">
        <v>2.0030000000000001</v>
      </c>
      <c r="P312" s="135">
        <f>O312*H312</f>
        <v>1.7706520000000001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180</v>
      </c>
      <c r="AT312" s="137" t="s">
        <v>162</v>
      </c>
      <c r="AU312" s="137" t="s">
        <v>78</v>
      </c>
      <c r="AY312" s="17" t="s">
        <v>159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7" t="s">
        <v>76</v>
      </c>
      <c r="BK312" s="138">
        <f>ROUND(I312*H312,2)</f>
        <v>0</v>
      </c>
      <c r="BL312" s="17" t="s">
        <v>180</v>
      </c>
      <c r="BM312" s="137" t="s">
        <v>2186</v>
      </c>
    </row>
    <row r="313" spans="2:65" s="1" customFormat="1">
      <c r="B313" s="29"/>
      <c r="D313" s="139" t="s">
        <v>169</v>
      </c>
      <c r="F313" s="140" t="s">
        <v>431</v>
      </c>
      <c r="L313" s="29"/>
      <c r="M313" s="141"/>
      <c r="T313" s="50"/>
      <c r="AT313" s="17" t="s">
        <v>169</v>
      </c>
      <c r="AU313" s="17" t="s">
        <v>78</v>
      </c>
    </row>
    <row r="314" spans="2:65" s="11" customFormat="1" ht="25.9" customHeight="1">
      <c r="B314" s="116"/>
      <c r="D314" s="117" t="s">
        <v>67</v>
      </c>
      <c r="E314" s="118" t="s">
        <v>365</v>
      </c>
      <c r="F314" s="118" t="s">
        <v>2187</v>
      </c>
      <c r="J314" s="119">
        <f>BK314</f>
        <v>0</v>
      </c>
      <c r="L314" s="116"/>
      <c r="M314" s="120"/>
      <c r="P314" s="121">
        <f>P315</f>
        <v>24.06</v>
      </c>
      <c r="R314" s="121">
        <f>R315</f>
        <v>0</v>
      </c>
      <c r="T314" s="122">
        <f>T315</f>
        <v>0</v>
      </c>
      <c r="AR314" s="117" t="s">
        <v>175</v>
      </c>
      <c r="AT314" s="123" t="s">
        <v>67</v>
      </c>
      <c r="AU314" s="123" t="s">
        <v>68</v>
      </c>
      <c r="AY314" s="117" t="s">
        <v>159</v>
      </c>
      <c r="BK314" s="124">
        <f>BK315</f>
        <v>0</v>
      </c>
    </row>
    <row r="315" spans="2:65" s="11" customFormat="1" ht="22.9" customHeight="1">
      <c r="B315" s="116"/>
      <c r="D315" s="117" t="s">
        <v>67</v>
      </c>
      <c r="E315" s="125" t="s">
        <v>2188</v>
      </c>
      <c r="F315" s="125" t="s">
        <v>2189</v>
      </c>
      <c r="J315" s="126">
        <f>BK315</f>
        <v>0</v>
      </c>
      <c r="L315" s="116"/>
      <c r="M315" s="120"/>
      <c r="P315" s="121">
        <f>SUM(P316:P319)</f>
        <v>24.06</v>
      </c>
      <c r="R315" s="121">
        <f>SUM(R316:R319)</f>
        <v>0</v>
      </c>
      <c r="T315" s="122">
        <f>SUM(T316:T319)</f>
        <v>0</v>
      </c>
      <c r="AR315" s="117" t="s">
        <v>175</v>
      </c>
      <c r="AT315" s="123" t="s">
        <v>67</v>
      </c>
      <c r="AU315" s="123" t="s">
        <v>76</v>
      </c>
      <c r="AY315" s="117" t="s">
        <v>159</v>
      </c>
      <c r="BK315" s="124">
        <f>SUM(BK316:BK319)</f>
        <v>0</v>
      </c>
    </row>
    <row r="316" spans="2:65" s="1" customFormat="1" ht="24.2" customHeight="1">
      <c r="B316" s="29"/>
      <c r="C316" s="127" t="s">
        <v>772</v>
      </c>
      <c r="D316" s="127" t="s">
        <v>162</v>
      </c>
      <c r="E316" s="128" t="s">
        <v>2190</v>
      </c>
      <c r="F316" s="129" t="s">
        <v>2191</v>
      </c>
      <c r="G316" s="130" t="s">
        <v>287</v>
      </c>
      <c r="H316" s="131">
        <v>2</v>
      </c>
      <c r="I316" s="132"/>
      <c r="J316" s="132">
        <f>ROUND(I316*H316,2)</f>
        <v>0</v>
      </c>
      <c r="K316" s="129" t="s">
        <v>239</v>
      </c>
      <c r="L316" s="29"/>
      <c r="M316" s="133" t="s">
        <v>17</v>
      </c>
      <c r="N316" s="134" t="s">
        <v>39</v>
      </c>
      <c r="O316" s="135">
        <v>12.03</v>
      </c>
      <c r="P316" s="135">
        <f>O316*H316</f>
        <v>24.06</v>
      </c>
      <c r="Q316" s="135">
        <v>0</v>
      </c>
      <c r="R316" s="135">
        <f>Q316*H316</f>
        <v>0</v>
      </c>
      <c r="S316" s="135">
        <v>0</v>
      </c>
      <c r="T316" s="136">
        <f>S316*H316</f>
        <v>0</v>
      </c>
      <c r="AR316" s="137" t="s">
        <v>1386</v>
      </c>
      <c r="AT316" s="137" t="s">
        <v>162</v>
      </c>
      <c r="AU316" s="137" t="s">
        <v>78</v>
      </c>
      <c r="AY316" s="17" t="s">
        <v>159</v>
      </c>
      <c r="BE316" s="138">
        <f>IF(N316="základní",J316,0)</f>
        <v>0</v>
      </c>
      <c r="BF316" s="138">
        <f>IF(N316="snížená",J316,0)</f>
        <v>0</v>
      </c>
      <c r="BG316" s="138">
        <f>IF(N316="zákl. přenesená",J316,0)</f>
        <v>0</v>
      </c>
      <c r="BH316" s="138">
        <f>IF(N316="sníž. přenesená",J316,0)</f>
        <v>0</v>
      </c>
      <c r="BI316" s="138">
        <f>IF(N316="nulová",J316,0)</f>
        <v>0</v>
      </c>
      <c r="BJ316" s="17" t="s">
        <v>76</v>
      </c>
      <c r="BK316" s="138">
        <f>ROUND(I316*H316,2)</f>
        <v>0</v>
      </c>
      <c r="BL316" s="17" t="s">
        <v>1386</v>
      </c>
      <c r="BM316" s="137" t="s">
        <v>2192</v>
      </c>
    </row>
    <row r="317" spans="2:65" s="1" customFormat="1">
      <c r="B317" s="29"/>
      <c r="D317" s="139" t="s">
        <v>169</v>
      </c>
      <c r="F317" s="140" t="s">
        <v>2193</v>
      </c>
      <c r="L317" s="29"/>
      <c r="M317" s="141"/>
      <c r="T317" s="50"/>
      <c r="AT317" s="17" t="s">
        <v>169</v>
      </c>
      <c r="AU317" s="17" t="s">
        <v>78</v>
      </c>
    </row>
    <row r="318" spans="2:65" s="13" customFormat="1">
      <c r="B318" s="149"/>
      <c r="D318" s="143" t="s">
        <v>189</v>
      </c>
      <c r="E318" s="150" t="s">
        <v>17</v>
      </c>
      <c r="F318" s="151" t="s">
        <v>1997</v>
      </c>
      <c r="H318" s="150" t="s">
        <v>17</v>
      </c>
      <c r="L318" s="149"/>
      <c r="M318" s="152"/>
      <c r="T318" s="153"/>
      <c r="AT318" s="150" t="s">
        <v>189</v>
      </c>
      <c r="AU318" s="150" t="s">
        <v>78</v>
      </c>
      <c r="AV318" s="13" t="s">
        <v>76</v>
      </c>
      <c r="AW318" s="13" t="s">
        <v>30</v>
      </c>
      <c r="AX318" s="13" t="s">
        <v>68</v>
      </c>
      <c r="AY318" s="150" t="s">
        <v>159</v>
      </c>
    </row>
    <row r="319" spans="2:65" s="12" customFormat="1">
      <c r="B319" s="142"/>
      <c r="D319" s="143" t="s">
        <v>189</v>
      </c>
      <c r="E319" s="144" t="s">
        <v>17</v>
      </c>
      <c r="F319" s="145" t="s">
        <v>1893</v>
      </c>
      <c r="H319" s="146">
        <v>2</v>
      </c>
      <c r="L319" s="142"/>
      <c r="M319" s="179"/>
      <c r="N319" s="180"/>
      <c r="O319" s="180"/>
      <c r="P319" s="180"/>
      <c r="Q319" s="180"/>
      <c r="R319" s="180"/>
      <c r="S319" s="180"/>
      <c r="T319" s="181"/>
      <c r="AT319" s="144" t="s">
        <v>189</v>
      </c>
      <c r="AU319" s="144" t="s">
        <v>78</v>
      </c>
      <c r="AV319" s="12" t="s">
        <v>78</v>
      </c>
      <c r="AW319" s="12" t="s">
        <v>30</v>
      </c>
      <c r="AX319" s="12" t="s">
        <v>76</v>
      </c>
      <c r="AY319" s="144" t="s">
        <v>159</v>
      </c>
    </row>
    <row r="320" spans="2:65" s="1" customFormat="1" ht="6.95" customHeight="1">
      <c r="B320" s="38"/>
      <c r="C320" s="39"/>
      <c r="D320" s="39"/>
      <c r="E320" s="39"/>
      <c r="F320" s="39"/>
      <c r="G320" s="39"/>
      <c r="H320" s="39"/>
      <c r="I320" s="39"/>
      <c r="J320" s="39"/>
      <c r="K320" s="39"/>
      <c r="L320" s="29"/>
    </row>
  </sheetData>
  <autoFilter ref="C91:K319" xr:uid="{00000000-0009-0000-0000-00000C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C00-000000000000}"/>
    <hyperlink ref="F111" r:id="rId2" xr:uid="{00000000-0004-0000-0C00-000001000000}"/>
    <hyperlink ref="F116" r:id="rId3" xr:uid="{00000000-0004-0000-0C00-000002000000}"/>
    <hyperlink ref="F132" r:id="rId4" xr:uid="{00000000-0004-0000-0C00-000003000000}"/>
    <hyperlink ref="F146" r:id="rId5" xr:uid="{00000000-0004-0000-0C00-000004000000}"/>
    <hyperlink ref="F161" r:id="rId6" xr:uid="{00000000-0004-0000-0C00-000005000000}"/>
    <hyperlink ref="F175" r:id="rId7" xr:uid="{00000000-0004-0000-0C00-000006000000}"/>
    <hyperlink ref="F181" r:id="rId8" xr:uid="{00000000-0004-0000-0C00-000007000000}"/>
    <hyperlink ref="F201" r:id="rId9" xr:uid="{00000000-0004-0000-0C00-000008000000}"/>
    <hyperlink ref="F215" r:id="rId10" xr:uid="{00000000-0004-0000-0C00-000009000000}"/>
    <hyperlink ref="F235" r:id="rId11" xr:uid="{00000000-0004-0000-0C00-00000A000000}"/>
    <hyperlink ref="F240" r:id="rId12" xr:uid="{00000000-0004-0000-0C00-00000B000000}"/>
    <hyperlink ref="F244" r:id="rId13" xr:uid="{00000000-0004-0000-0C00-00000C000000}"/>
    <hyperlink ref="F277" r:id="rId14" xr:uid="{00000000-0004-0000-0C00-00000D000000}"/>
    <hyperlink ref="F284" r:id="rId15" xr:uid="{00000000-0004-0000-0C00-00000E000000}"/>
    <hyperlink ref="F291" r:id="rId16" xr:uid="{00000000-0004-0000-0C00-00000F000000}"/>
    <hyperlink ref="F306" r:id="rId17" xr:uid="{00000000-0004-0000-0C00-000010000000}"/>
    <hyperlink ref="F310" r:id="rId18" xr:uid="{00000000-0004-0000-0C00-000011000000}"/>
    <hyperlink ref="F313" r:id="rId19" xr:uid="{00000000-0004-0000-0C00-000012000000}"/>
    <hyperlink ref="F317" r:id="rId20" xr:uid="{00000000-0004-0000-0C00-00001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73"/>
  <sheetViews>
    <sheetView showGridLines="0" topLeftCell="A241" workbookViewId="0">
      <selection activeCell="J279" sqref="J27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1781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2194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1095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ROUND(J99,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ROUND((SUM(BE99:BE272)),  2)</f>
        <v>0</v>
      </c>
      <c r="I35" s="90">
        <v>0.21</v>
      </c>
      <c r="J35" s="80">
        <f>ROUND(((SUM(BE99:BE272))*I35),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ROUND((SUM(BF99:BF272)),  2)</f>
        <v>0</v>
      </c>
      <c r="I36" s="90">
        <v>0.12</v>
      </c>
      <c r="J36" s="80">
        <f>ROUND(((SUM(BF99:BF272))*I36),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ROUND((SUM(BG99:BG272)),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ROUND((SUM(BH99:BH272)),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ROUND((SUM(BI99:BI272)),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1781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SO-05-03 - Závlahový systém - dešťová voda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>Poděbrady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J99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J100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J101</f>
        <v>0</v>
      </c>
      <c r="L65" s="104"/>
    </row>
    <row r="66" spans="2:12" s="9" customFormat="1" ht="19.899999999999999" customHeight="1">
      <c r="B66" s="104"/>
      <c r="D66" s="105" t="s">
        <v>1096</v>
      </c>
      <c r="E66" s="106"/>
      <c r="F66" s="106"/>
      <c r="G66" s="106"/>
      <c r="H66" s="106"/>
      <c r="I66" s="106"/>
      <c r="J66" s="107">
        <f>J150</f>
        <v>0</v>
      </c>
      <c r="L66" s="104"/>
    </row>
    <row r="67" spans="2:12" s="9" customFormat="1" ht="19.899999999999999" customHeight="1">
      <c r="B67" s="104"/>
      <c r="D67" s="105" t="s">
        <v>2195</v>
      </c>
      <c r="E67" s="106"/>
      <c r="F67" s="106"/>
      <c r="G67" s="106"/>
      <c r="H67" s="106"/>
      <c r="I67" s="106"/>
      <c r="J67" s="107">
        <f>J157</f>
        <v>0</v>
      </c>
      <c r="L67" s="104"/>
    </row>
    <row r="68" spans="2:12" s="9" customFormat="1" ht="19.899999999999999" customHeight="1">
      <c r="B68" s="104"/>
      <c r="D68" s="105" t="s">
        <v>1783</v>
      </c>
      <c r="E68" s="106"/>
      <c r="F68" s="106"/>
      <c r="G68" s="106"/>
      <c r="H68" s="106"/>
      <c r="I68" s="106"/>
      <c r="J68" s="107">
        <f>J161</f>
        <v>0</v>
      </c>
      <c r="L68" s="104"/>
    </row>
    <row r="69" spans="2:12" s="9" customFormat="1" ht="19.899999999999999" customHeight="1">
      <c r="B69" s="104"/>
      <c r="D69" s="105" t="s">
        <v>1784</v>
      </c>
      <c r="E69" s="106"/>
      <c r="F69" s="106"/>
      <c r="G69" s="106"/>
      <c r="H69" s="106"/>
      <c r="I69" s="106"/>
      <c r="J69" s="107">
        <f>J167</f>
        <v>0</v>
      </c>
      <c r="L69" s="104"/>
    </row>
    <row r="70" spans="2:12" s="9" customFormat="1" ht="19.899999999999999" customHeight="1">
      <c r="B70" s="104"/>
      <c r="D70" s="105" t="s">
        <v>433</v>
      </c>
      <c r="E70" s="106"/>
      <c r="F70" s="106"/>
      <c r="G70" s="106"/>
      <c r="H70" s="106"/>
      <c r="I70" s="106"/>
      <c r="J70" s="107">
        <f>J226</f>
        <v>0</v>
      </c>
      <c r="L70" s="104"/>
    </row>
    <row r="71" spans="2:12" s="9" customFormat="1" ht="19.899999999999999" customHeight="1">
      <c r="B71" s="104"/>
      <c r="D71" s="105" t="s">
        <v>272</v>
      </c>
      <c r="E71" s="106"/>
      <c r="F71" s="106"/>
      <c r="G71" s="106"/>
      <c r="H71" s="106"/>
      <c r="I71" s="106"/>
      <c r="J71" s="107">
        <f>J231</f>
        <v>0</v>
      </c>
      <c r="L71" s="104"/>
    </row>
    <row r="72" spans="2:12" s="8" customFormat="1" ht="24.95" customHeight="1">
      <c r="B72" s="100"/>
      <c r="D72" s="101" t="s">
        <v>1098</v>
      </c>
      <c r="E72" s="102"/>
      <c r="F72" s="102"/>
      <c r="G72" s="102"/>
      <c r="H72" s="102"/>
      <c r="I72" s="102"/>
      <c r="J72" s="103">
        <f>J234</f>
        <v>0</v>
      </c>
      <c r="L72" s="100"/>
    </row>
    <row r="73" spans="2:12" s="9" customFormat="1" ht="19.899999999999999" customHeight="1">
      <c r="B73" s="104"/>
      <c r="D73" s="105" t="s">
        <v>2196</v>
      </c>
      <c r="E73" s="106"/>
      <c r="F73" s="106"/>
      <c r="G73" s="106"/>
      <c r="H73" s="106"/>
      <c r="I73" s="106"/>
      <c r="J73" s="107">
        <f>J235</f>
        <v>0</v>
      </c>
      <c r="L73" s="104"/>
    </row>
    <row r="74" spans="2:12" s="9" customFormat="1" ht="19.899999999999999" customHeight="1">
      <c r="B74" s="104"/>
      <c r="D74" s="105" t="s">
        <v>1101</v>
      </c>
      <c r="E74" s="106"/>
      <c r="F74" s="106"/>
      <c r="G74" s="106"/>
      <c r="H74" s="106"/>
      <c r="I74" s="106"/>
      <c r="J74" s="107">
        <f>J246</f>
        <v>0</v>
      </c>
      <c r="L74" s="104"/>
    </row>
    <row r="75" spans="2:12" s="8" customFormat="1" ht="24.95" customHeight="1">
      <c r="B75" s="100"/>
      <c r="D75" s="101" t="s">
        <v>1975</v>
      </c>
      <c r="E75" s="102"/>
      <c r="F75" s="102"/>
      <c r="G75" s="102"/>
      <c r="H75" s="102"/>
      <c r="I75" s="102"/>
      <c r="J75" s="103">
        <f>J257</f>
        <v>0</v>
      </c>
      <c r="L75" s="100"/>
    </row>
    <row r="76" spans="2:12" s="9" customFormat="1" ht="19.899999999999999" customHeight="1">
      <c r="B76" s="104"/>
      <c r="D76" s="105" t="s">
        <v>2197</v>
      </c>
      <c r="E76" s="106"/>
      <c r="F76" s="106"/>
      <c r="G76" s="106"/>
      <c r="H76" s="106"/>
      <c r="I76" s="106"/>
      <c r="J76" s="107">
        <f>J258</f>
        <v>0</v>
      </c>
      <c r="L76" s="104"/>
    </row>
    <row r="77" spans="2:12" s="9" customFormat="1" ht="19.899999999999999" customHeight="1">
      <c r="B77" s="104"/>
      <c r="D77" s="105" t="s">
        <v>1976</v>
      </c>
      <c r="E77" s="106"/>
      <c r="F77" s="106"/>
      <c r="G77" s="106"/>
      <c r="H77" s="106"/>
      <c r="I77" s="106"/>
      <c r="J77" s="107">
        <f>J264</f>
        <v>0</v>
      </c>
      <c r="L77" s="104"/>
    </row>
    <row r="78" spans="2:12" s="1" customFormat="1" ht="21.75" customHeight="1">
      <c r="B78" s="29"/>
      <c r="L78" s="29"/>
    </row>
    <row r="79" spans="2:12" s="1" customFormat="1" ht="6.95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29"/>
    </row>
    <row r="83" spans="2:12" s="1" customFormat="1" ht="6.95" customHeight="1"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29"/>
    </row>
    <row r="84" spans="2:12" s="1" customFormat="1" ht="24.95" customHeight="1">
      <c r="B84" s="29"/>
      <c r="C84" s="21" t="s">
        <v>144</v>
      </c>
      <c r="L84" s="29"/>
    </row>
    <row r="85" spans="2:12" s="1" customFormat="1" ht="6.95" customHeight="1">
      <c r="B85" s="29"/>
      <c r="L85" s="29"/>
    </row>
    <row r="86" spans="2:12" s="1" customFormat="1" ht="12" customHeight="1">
      <c r="B86" s="29"/>
      <c r="C86" s="26" t="s">
        <v>14</v>
      </c>
      <c r="L86" s="29"/>
    </row>
    <row r="87" spans="2:12" s="1" customFormat="1" ht="16.5" customHeight="1">
      <c r="B87" s="29"/>
      <c r="E87" s="304" t="str">
        <f>E7</f>
        <v>CENTRÁLNÍ LÁZEŇSKÝ PARK PODĚBRADY - etapa 4 až 9 - adaptační obnova zelené infrastruktury</v>
      </c>
      <c r="F87" s="305"/>
      <c r="G87" s="305"/>
      <c r="H87" s="305"/>
      <c r="L87" s="29"/>
    </row>
    <row r="88" spans="2:12" ht="12" customHeight="1">
      <c r="B88" s="20"/>
      <c r="C88" s="26" t="s">
        <v>131</v>
      </c>
      <c r="L88" s="20"/>
    </row>
    <row r="89" spans="2:12" s="1" customFormat="1" ht="16.5" customHeight="1">
      <c r="B89" s="29"/>
      <c r="E89" s="304" t="s">
        <v>1781</v>
      </c>
      <c r="F89" s="303"/>
      <c r="G89" s="303"/>
      <c r="H89" s="303"/>
      <c r="L89" s="29"/>
    </row>
    <row r="90" spans="2:12" s="1" customFormat="1" ht="12" customHeight="1">
      <c r="B90" s="29"/>
      <c r="C90" s="26" t="s">
        <v>267</v>
      </c>
      <c r="L90" s="29"/>
    </row>
    <row r="91" spans="2:12" s="1" customFormat="1" ht="16.5" customHeight="1">
      <c r="B91" s="29"/>
      <c r="E91" s="299" t="str">
        <f>E11</f>
        <v>SO-05-03 - Závlahový systém - dešťová voda</v>
      </c>
      <c r="F91" s="303"/>
      <c r="G91" s="303"/>
      <c r="H91" s="303"/>
      <c r="L91" s="29"/>
    </row>
    <row r="92" spans="2:12" s="1" customFormat="1" ht="6.95" customHeight="1">
      <c r="B92" s="29"/>
      <c r="L92" s="29"/>
    </row>
    <row r="93" spans="2:12" s="1" customFormat="1" ht="12" customHeight="1">
      <c r="B93" s="29"/>
      <c r="C93" s="26" t="s">
        <v>19</v>
      </c>
      <c r="F93" s="24" t="str">
        <f>F14</f>
        <v>Poděbrady</v>
      </c>
      <c r="I93" s="26" t="s">
        <v>21</v>
      </c>
      <c r="J93" s="46" t="str">
        <f>IF(J14="","",J14)</f>
        <v>10. 1. 2025</v>
      </c>
      <c r="L93" s="29"/>
    </row>
    <row r="94" spans="2:12" s="1" customFormat="1" ht="6.95" customHeight="1">
      <c r="B94" s="29"/>
      <c r="L94" s="29"/>
    </row>
    <row r="95" spans="2:12" s="1" customFormat="1" ht="15.2" customHeight="1">
      <c r="B95" s="29"/>
      <c r="C95" s="26" t="s">
        <v>23</v>
      </c>
      <c r="F95" s="24" t="str">
        <f>E17</f>
        <v>Město Poděbrady</v>
      </c>
      <c r="I95" s="26" t="s">
        <v>28</v>
      </c>
      <c r="J95" s="27" t="str">
        <f>E23</f>
        <v>New Visit s.r.o.</v>
      </c>
      <c r="L95" s="29"/>
    </row>
    <row r="96" spans="2:12" s="1" customFormat="1" ht="15.2" customHeight="1">
      <c r="B96" s="29"/>
      <c r="C96" s="26" t="s">
        <v>27</v>
      </c>
      <c r="F96" s="24" t="str">
        <f>IF(E20="","",E20)</f>
        <v xml:space="preserve"> </v>
      </c>
      <c r="I96" s="26" t="s">
        <v>31</v>
      </c>
      <c r="J96" s="27" t="str">
        <f>E26</f>
        <v xml:space="preserve"> </v>
      </c>
      <c r="L96" s="29"/>
    </row>
    <row r="97" spans="2:65" s="1" customFormat="1" ht="10.35" customHeight="1">
      <c r="B97" s="29"/>
      <c r="L97" s="29"/>
    </row>
    <row r="98" spans="2:65" s="10" customFormat="1" ht="29.25" customHeight="1">
      <c r="B98" s="108"/>
      <c r="C98" s="109" t="s">
        <v>145</v>
      </c>
      <c r="D98" s="110" t="s">
        <v>53</v>
      </c>
      <c r="E98" s="110" t="s">
        <v>49</v>
      </c>
      <c r="F98" s="110" t="s">
        <v>50</v>
      </c>
      <c r="G98" s="110" t="s">
        <v>146</v>
      </c>
      <c r="H98" s="110" t="s">
        <v>147</v>
      </c>
      <c r="I98" s="110" t="s">
        <v>148</v>
      </c>
      <c r="J98" s="110" t="s">
        <v>135</v>
      </c>
      <c r="K98" s="111" t="s">
        <v>149</v>
      </c>
      <c r="L98" s="108"/>
      <c r="M98" s="53" t="s">
        <v>17</v>
      </c>
      <c r="N98" s="54" t="s">
        <v>38</v>
      </c>
      <c r="O98" s="54" t="s">
        <v>150</v>
      </c>
      <c r="P98" s="54" t="s">
        <v>151</v>
      </c>
      <c r="Q98" s="54" t="s">
        <v>152</v>
      </c>
      <c r="R98" s="54" t="s">
        <v>153</v>
      </c>
      <c r="S98" s="54" t="s">
        <v>154</v>
      </c>
      <c r="T98" s="55" t="s">
        <v>155</v>
      </c>
    </row>
    <row r="99" spans="2:65" s="1" customFormat="1" ht="22.9" customHeight="1">
      <c r="B99" s="29"/>
      <c r="C99" s="58" t="s">
        <v>156</v>
      </c>
      <c r="J99" s="112">
        <f>BK99</f>
        <v>0</v>
      </c>
      <c r="L99" s="29"/>
      <c r="M99" s="56"/>
      <c r="N99" s="47"/>
      <c r="O99" s="47"/>
      <c r="P99" s="113">
        <f>P100+P234+P257</f>
        <v>869.23502900000005</v>
      </c>
      <c r="Q99" s="47"/>
      <c r="R99" s="113">
        <f>R100+R234+R257</f>
        <v>118.9617575</v>
      </c>
      <c r="S99" s="47"/>
      <c r="T99" s="114">
        <f>T100+T234+T257</f>
        <v>0.17610000000000001</v>
      </c>
      <c r="AT99" s="17" t="s">
        <v>67</v>
      </c>
      <c r="AU99" s="17" t="s">
        <v>136</v>
      </c>
      <c r="BK99" s="115">
        <f>BK100+BK234+BK257</f>
        <v>0</v>
      </c>
    </row>
    <row r="100" spans="2:65" s="11" customFormat="1" ht="25.9" customHeight="1">
      <c r="B100" s="116"/>
      <c r="D100" s="117" t="s">
        <v>67</v>
      </c>
      <c r="E100" s="118" t="s">
        <v>273</v>
      </c>
      <c r="F100" s="118" t="s">
        <v>274</v>
      </c>
      <c r="J100" s="119">
        <f>BK100</f>
        <v>0</v>
      </c>
      <c r="L100" s="116"/>
      <c r="M100" s="120"/>
      <c r="P100" s="121">
        <f>P101+P150+P157+P161+P167+P226+P231</f>
        <v>770.04373400000009</v>
      </c>
      <c r="R100" s="121">
        <f>R101+R150+R157+R161+R167+R226+R231</f>
        <v>118.717595</v>
      </c>
      <c r="T100" s="122">
        <f>T101+T150+T157+T161+T167+T226+T231</f>
        <v>0</v>
      </c>
      <c r="AR100" s="117" t="s">
        <v>76</v>
      </c>
      <c r="AT100" s="123" t="s">
        <v>67</v>
      </c>
      <c r="AU100" s="123" t="s">
        <v>68</v>
      </c>
      <c r="AY100" s="117" t="s">
        <v>159</v>
      </c>
      <c r="BK100" s="124">
        <f>BK101+BK150+BK157+BK161+BK167+BK226+BK231</f>
        <v>0</v>
      </c>
    </row>
    <row r="101" spans="2:65" s="11" customFormat="1" ht="22.9" customHeight="1">
      <c r="B101" s="116"/>
      <c r="D101" s="117" t="s">
        <v>67</v>
      </c>
      <c r="E101" s="125" t="s">
        <v>76</v>
      </c>
      <c r="F101" s="125" t="s">
        <v>275</v>
      </c>
      <c r="J101" s="126">
        <f>BK101</f>
        <v>0</v>
      </c>
      <c r="L101" s="116"/>
      <c r="M101" s="120"/>
      <c r="P101" s="121">
        <f>SUM(P102:P149)</f>
        <v>368.72196000000002</v>
      </c>
      <c r="R101" s="121">
        <f>SUM(R102:R149)</f>
        <v>113.16</v>
      </c>
      <c r="T101" s="122">
        <f>SUM(T102:T149)</f>
        <v>0</v>
      </c>
      <c r="AR101" s="117" t="s">
        <v>76</v>
      </c>
      <c r="AT101" s="123" t="s">
        <v>67</v>
      </c>
      <c r="AU101" s="123" t="s">
        <v>76</v>
      </c>
      <c r="AY101" s="117" t="s">
        <v>159</v>
      </c>
      <c r="BK101" s="124">
        <f>SUM(BK102:BK149)</f>
        <v>0</v>
      </c>
    </row>
    <row r="102" spans="2:65" s="1" customFormat="1" ht="24.2" customHeight="1">
      <c r="B102" s="29"/>
      <c r="C102" s="127" t="s">
        <v>76</v>
      </c>
      <c r="D102" s="127" t="s">
        <v>162</v>
      </c>
      <c r="E102" s="128" t="s">
        <v>2198</v>
      </c>
      <c r="F102" s="129" t="s">
        <v>2199</v>
      </c>
      <c r="G102" s="130" t="s">
        <v>457</v>
      </c>
      <c r="H102" s="131">
        <v>65</v>
      </c>
      <c r="I102" s="132"/>
      <c r="J102" s="132">
        <f>ROUND(I102*H102,2)</f>
        <v>0</v>
      </c>
      <c r="K102" s="129" t="s">
        <v>239</v>
      </c>
      <c r="L102" s="29"/>
      <c r="M102" s="133" t="s">
        <v>17</v>
      </c>
      <c r="N102" s="134" t="s">
        <v>39</v>
      </c>
      <c r="O102" s="135">
        <v>8.1000000000000003E-2</v>
      </c>
      <c r="P102" s="135">
        <f>O102*H102</f>
        <v>5.2650000000000006</v>
      </c>
      <c r="Q102" s="135">
        <v>0</v>
      </c>
      <c r="R102" s="135">
        <f>Q102*H102</f>
        <v>0</v>
      </c>
      <c r="S102" s="135">
        <v>0</v>
      </c>
      <c r="T102" s="136">
        <f>S102*H102</f>
        <v>0</v>
      </c>
      <c r="AR102" s="137" t="s">
        <v>180</v>
      </c>
      <c r="AT102" s="137" t="s">
        <v>162</v>
      </c>
      <c r="AU102" s="137" t="s">
        <v>78</v>
      </c>
      <c r="AY102" s="17" t="s">
        <v>159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7" t="s">
        <v>76</v>
      </c>
      <c r="BK102" s="138">
        <f>ROUND(I102*H102,2)</f>
        <v>0</v>
      </c>
      <c r="BL102" s="17" t="s">
        <v>180</v>
      </c>
      <c r="BM102" s="137" t="s">
        <v>2200</v>
      </c>
    </row>
    <row r="103" spans="2:65" s="1" customFormat="1">
      <c r="B103" s="29"/>
      <c r="D103" s="139" t="s">
        <v>169</v>
      </c>
      <c r="F103" s="140" t="s">
        <v>2201</v>
      </c>
      <c r="L103" s="29"/>
      <c r="M103" s="141"/>
      <c r="T103" s="50"/>
      <c r="AT103" s="17" t="s">
        <v>169</v>
      </c>
      <c r="AU103" s="17" t="s">
        <v>78</v>
      </c>
    </row>
    <row r="104" spans="2:65" s="13" customFormat="1">
      <c r="B104" s="149"/>
      <c r="D104" s="143" t="s">
        <v>189</v>
      </c>
      <c r="E104" s="150" t="s">
        <v>17</v>
      </c>
      <c r="F104" s="151" t="s">
        <v>2202</v>
      </c>
      <c r="H104" s="150" t="s">
        <v>17</v>
      </c>
      <c r="L104" s="149"/>
      <c r="M104" s="152"/>
      <c r="T104" s="153"/>
      <c r="AT104" s="150" t="s">
        <v>189</v>
      </c>
      <c r="AU104" s="150" t="s">
        <v>78</v>
      </c>
      <c r="AV104" s="13" t="s">
        <v>76</v>
      </c>
      <c r="AW104" s="13" t="s">
        <v>30</v>
      </c>
      <c r="AX104" s="13" t="s">
        <v>68</v>
      </c>
      <c r="AY104" s="150" t="s">
        <v>159</v>
      </c>
    </row>
    <row r="105" spans="2:65" s="12" customFormat="1">
      <c r="B105" s="142"/>
      <c r="D105" s="143" t="s">
        <v>189</v>
      </c>
      <c r="E105" s="144" t="s">
        <v>17</v>
      </c>
      <c r="F105" s="145" t="s">
        <v>1393</v>
      </c>
      <c r="H105" s="146">
        <v>65</v>
      </c>
      <c r="L105" s="142"/>
      <c r="M105" s="147"/>
      <c r="T105" s="148"/>
      <c r="AT105" s="144" t="s">
        <v>189</v>
      </c>
      <c r="AU105" s="144" t="s">
        <v>78</v>
      </c>
      <c r="AV105" s="12" t="s">
        <v>78</v>
      </c>
      <c r="AW105" s="12" t="s">
        <v>30</v>
      </c>
      <c r="AX105" s="12" t="s">
        <v>76</v>
      </c>
      <c r="AY105" s="144" t="s">
        <v>159</v>
      </c>
    </row>
    <row r="106" spans="2:65" s="1" customFormat="1" ht="24.2" customHeight="1">
      <c r="B106" s="29"/>
      <c r="C106" s="127" t="s">
        <v>78</v>
      </c>
      <c r="D106" s="127" t="s">
        <v>162</v>
      </c>
      <c r="E106" s="128" t="s">
        <v>2203</v>
      </c>
      <c r="F106" s="129" t="s">
        <v>2204</v>
      </c>
      <c r="G106" s="130" t="s">
        <v>379</v>
      </c>
      <c r="H106" s="131">
        <v>83.16</v>
      </c>
      <c r="I106" s="132"/>
      <c r="J106" s="132">
        <f>ROUND(I106*H106,2)</f>
        <v>0</v>
      </c>
      <c r="K106" s="129" t="s">
        <v>239</v>
      </c>
      <c r="L106" s="29"/>
      <c r="M106" s="133" t="s">
        <v>17</v>
      </c>
      <c r="N106" s="134" t="s">
        <v>39</v>
      </c>
      <c r="O106" s="135">
        <v>1.1220000000000001</v>
      </c>
      <c r="P106" s="135">
        <f>O106*H106</f>
        <v>93.305520000000001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180</v>
      </c>
      <c r="AT106" s="137" t="s">
        <v>162</v>
      </c>
      <c r="AU106" s="137" t="s">
        <v>78</v>
      </c>
      <c r="AY106" s="17" t="s">
        <v>159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7" t="s">
        <v>76</v>
      </c>
      <c r="BK106" s="138">
        <f>ROUND(I106*H106,2)</f>
        <v>0</v>
      </c>
      <c r="BL106" s="17" t="s">
        <v>180</v>
      </c>
      <c r="BM106" s="137" t="s">
        <v>2205</v>
      </c>
    </row>
    <row r="107" spans="2:65" s="1" customFormat="1">
      <c r="B107" s="29"/>
      <c r="D107" s="139" t="s">
        <v>169</v>
      </c>
      <c r="F107" s="140" t="s">
        <v>2206</v>
      </c>
      <c r="L107" s="29"/>
      <c r="M107" s="141"/>
      <c r="T107" s="50"/>
      <c r="AT107" s="17" t="s">
        <v>169</v>
      </c>
      <c r="AU107" s="17" t="s">
        <v>78</v>
      </c>
    </row>
    <row r="108" spans="2:65" s="13" customFormat="1">
      <c r="B108" s="149"/>
      <c r="D108" s="143" t="s">
        <v>189</v>
      </c>
      <c r="E108" s="150" t="s">
        <v>17</v>
      </c>
      <c r="F108" s="151" t="s">
        <v>2202</v>
      </c>
      <c r="H108" s="150" t="s">
        <v>17</v>
      </c>
      <c r="L108" s="149"/>
      <c r="M108" s="152"/>
      <c r="T108" s="153"/>
      <c r="AT108" s="150" t="s">
        <v>189</v>
      </c>
      <c r="AU108" s="150" t="s">
        <v>78</v>
      </c>
      <c r="AV108" s="13" t="s">
        <v>76</v>
      </c>
      <c r="AW108" s="13" t="s">
        <v>30</v>
      </c>
      <c r="AX108" s="13" t="s">
        <v>68</v>
      </c>
      <c r="AY108" s="150" t="s">
        <v>159</v>
      </c>
    </row>
    <row r="109" spans="2:65" s="12" customFormat="1">
      <c r="B109" s="142"/>
      <c r="D109" s="143" t="s">
        <v>189</v>
      </c>
      <c r="E109" s="144" t="s">
        <v>17</v>
      </c>
      <c r="F109" s="145" t="s">
        <v>2207</v>
      </c>
      <c r="H109" s="146">
        <v>83.16</v>
      </c>
      <c r="L109" s="142"/>
      <c r="M109" s="147"/>
      <c r="T109" s="148"/>
      <c r="AT109" s="144" t="s">
        <v>189</v>
      </c>
      <c r="AU109" s="144" t="s">
        <v>78</v>
      </c>
      <c r="AV109" s="12" t="s">
        <v>78</v>
      </c>
      <c r="AW109" s="12" t="s">
        <v>30</v>
      </c>
      <c r="AX109" s="12" t="s">
        <v>76</v>
      </c>
      <c r="AY109" s="144" t="s">
        <v>159</v>
      </c>
    </row>
    <row r="110" spans="2:65" s="1" customFormat="1" ht="16.5" customHeight="1">
      <c r="B110" s="29"/>
      <c r="C110" s="127" t="s">
        <v>175</v>
      </c>
      <c r="D110" s="127" t="s">
        <v>162</v>
      </c>
      <c r="E110" s="128" t="s">
        <v>2208</v>
      </c>
      <c r="F110" s="129" t="s">
        <v>2209</v>
      </c>
      <c r="G110" s="130" t="s">
        <v>379</v>
      </c>
      <c r="H110" s="131">
        <v>121.5</v>
      </c>
      <c r="I110" s="132"/>
      <c r="J110" s="132">
        <f>ROUND(I110*H110,2)</f>
        <v>0</v>
      </c>
      <c r="K110" s="129" t="s">
        <v>239</v>
      </c>
      <c r="L110" s="29"/>
      <c r="M110" s="133" t="s">
        <v>17</v>
      </c>
      <c r="N110" s="134" t="s">
        <v>39</v>
      </c>
      <c r="O110" s="135">
        <v>1.353</v>
      </c>
      <c r="P110" s="135">
        <f>O110*H110</f>
        <v>164.3895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180</v>
      </c>
      <c r="AT110" s="137" t="s">
        <v>162</v>
      </c>
      <c r="AU110" s="137" t="s">
        <v>78</v>
      </c>
      <c r="AY110" s="17" t="s">
        <v>159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7" t="s">
        <v>76</v>
      </c>
      <c r="BK110" s="138">
        <f>ROUND(I110*H110,2)</f>
        <v>0</v>
      </c>
      <c r="BL110" s="17" t="s">
        <v>180</v>
      </c>
      <c r="BM110" s="137" t="s">
        <v>2210</v>
      </c>
    </row>
    <row r="111" spans="2:65" s="1" customFormat="1">
      <c r="B111" s="29"/>
      <c r="D111" s="139" t="s">
        <v>169</v>
      </c>
      <c r="F111" s="140" t="s">
        <v>2211</v>
      </c>
      <c r="L111" s="29"/>
      <c r="M111" s="141"/>
      <c r="T111" s="50"/>
      <c r="AT111" s="17" t="s">
        <v>169</v>
      </c>
      <c r="AU111" s="17" t="s">
        <v>78</v>
      </c>
    </row>
    <row r="112" spans="2:65" s="13" customFormat="1">
      <c r="B112" s="149"/>
      <c r="D112" s="143" t="s">
        <v>189</v>
      </c>
      <c r="E112" s="150" t="s">
        <v>17</v>
      </c>
      <c r="F112" s="151" t="s">
        <v>2202</v>
      </c>
      <c r="H112" s="150" t="s">
        <v>17</v>
      </c>
      <c r="L112" s="149"/>
      <c r="M112" s="152"/>
      <c r="T112" s="153"/>
      <c r="AT112" s="150" t="s">
        <v>189</v>
      </c>
      <c r="AU112" s="150" t="s">
        <v>78</v>
      </c>
      <c r="AV112" s="13" t="s">
        <v>76</v>
      </c>
      <c r="AW112" s="13" t="s">
        <v>30</v>
      </c>
      <c r="AX112" s="13" t="s">
        <v>68</v>
      </c>
      <c r="AY112" s="150" t="s">
        <v>159</v>
      </c>
    </row>
    <row r="113" spans="2:65" s="12" customFormat="1">
      <c r="B113" s="142"/>
      <c r="D113" s="143" t="s">
        <v>189</v>
      </c>
      <c r="E113" s="144" t="s">
        <v>17</v>
      </c>
      <c r="F113" s="145" t="s">
        <v>2212</v>
      </c>
      <c r="H113" s="146">
        <v>22.5</v>
      </c>
      <c r="L113" s="142"/>
      <c r="M113" s="147"/>
      <c r="T113" s="148"/>
      <c r="AT113" s="144" t="s">
        <v>189</v>
      </c>
      <c r="AU113" s="144" t="s">
        <v>78</v>
      </c>
      <c r="AV113" s="12" t="s">
        <v>78</v>
      </c>
      <c r="AW113" s="12" t="s">
        <v>30</v>
      </c>
      <c r="AX113" s="12" t="s">
        <v>68</v>
      </c>
      <c r="AY113" s="144" t="s">
        <v>159</v>
      </c>
    </row>
    <row r="114" spans="2:65" s="12" customFormat="1">
      <c r="B114" s="142"/>
      <c r="D114" s="143" t="s">
        <v>189</v>
      </c>
      <c r="E114" s="144" t="s">
        <v>17</v>
      </c>
      <c r="F114" s="145" t="s">
        <v>2213</v>
      </c>
      <c r="H114" s="146">
        <v>99</v>
      </c>
      <c r="L114" s="142"/>
      <c r="M114" s="147"/>
      <c r="T114" s="148"/>
      <c r="AT114" s="144" t="s">
        <v>189</v>
      </c>
      <c r="AU114" s="144" t="s">
        <v>78</v>
      </c>
      <c r="AV114" s="12" t="s">
        <v>78</v>
      </c>
      <c r="AW114" s="12" t="s">
        <v>30</v>
      </c>
      <c r="AX114" s="12" t="s">
        <v>68</v>
      </c>
      <c r="AY114" s="144" t="s">
        <v>159</v>
      </c>
    </row>
    <row r="115" spans="2:65" s="14" customFormat="1">
      <c r="B115" s="157"/>
      <c r="D115" s="143" t="s">
        <v>189</v>
      </c>
      <c r="E115" s="158" t="s">
        <v>17</v>
      </c>
      <c r="F115" s="159" t="s">
        <v>284</v>
      </c>
      <c r="H115" s="160">
        <v>121.5</v>
      </c>
      <c r="L115" s="157"/>
      <c r="M115" s="161"/>
      <c r="T115" s="162"/>
      <c r="AT115" s="158" t="s">
        <v>189</v>
      </c>
      <c r="AU115" s="158" t="s">
        <v>78</v>
      </c>
      <c r="AV115" s="14" t="s">
        <v>180</v>
      </c>
      <c r="AW115" s="14" t="s">
        <v>30</v>
      </c>
      <c r="AX115" s="14" t="s">
        <v>76</v>
      </c>
      <c r="AY115" s="158" t="s">
        <v>159</v>
      </c>
    </row>
    <row r="116" spans="2:65" s="1" customFormat="1" ht="37.9" customHeight="1">
      <c r="B116" s="29"/>
      <c r="C116" s="127" t="s">
        <v>180</v>
      </c>
      <c r="D116" s="127" t="s">
        <v>162</v>
      </c>
      <c r="E116" s="128" t="s">
        <v>522</v>
      </c>
      <c r="F116" s="129" t="s">
        <v>523</v>
      </c>
      <c r="G116" s="130" t="s">
        <v>379</v>
      </c>
      <c r="H116" s="131">
        <v>124.92</v>
      </c>
      <c r="I116" s="132"/>
      <c r="J116" s="132">
        <f>ROUND(I116*H116,2)</f>
        <v>0</v>
      </c>
      <c r="K116" s="129" t="s">
        <v>239</v>
      </c>
      <c r="L116" s="29"/>
      <c r="M116" s="133" t="s">
        <v>17</v>
      </c>
      <c r="N116" s="134" t="s">
        <v>39</v>
      </c>
      <c r="O116" s="135">
        <v>8.6999999999999994E-2</v>
      </c>
      <c r="P116" s="135">
        <f>O116*H116</f>
        <v>10.868039999999999</v>
      </c>
      <c r="Q116" s="135">
        <v>0</v>
      </c>
      <c r="R116" s="135">
        <f>Q116*H116</f>
        <v>0</v>
      </c>
      <c r="S116" s="135">
        <v>0</v>
      </c>
      <c r="T116" s="136">
        <f>S116*H116</f>
        <v>0</v>
      </c>
      <c r="AR116" s="137" t="s">
        <v>180</v>
      </c>
      <c r="AT116" s="137" t="s">
        <v>162</v>
      </c>
      <c r="AU116" s="137" t="s">
        <v>78</v>
      </c>
      <c r="AY116" s="17" t="s">
        <v>159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7" t="s">
        <v>76</v>
      </c>
      <c r="BK116" s="138">
        <f>ROUND(I116*H116,2)</f>
        <v>0</v>
      </c>
      <c r="BL116" s="17" t="s">
        <v>180</v>
      </c>
      <c r="BM116" s="137" t="s">
        <v>2214</v>
      </c>
    </row>
    <row r="117" spans="2:65" s="1" customFormat="1">
      <c r="B117" s="29"/>
      <c r="D117" s="139" t="s">
        <v>169</v>
      </c>
      <c r="F117" s="140" t="s">
        <v>525</v>
      </c>
      <c r="L117" s="29"/>
      <c r="M117" s="141"/>
      <c r="T117" s="50"/>
      <c r="AT117" s="17" t="s">
        <v>169</v>
      </c>
      <c r="AU117" s="17" t="s">
        <v>78</v>
      </c>
    </row>
    <row r="118" spans="2:65" s="13" customFormat="1">
      <c r="B118" s="149"/>
      <c r="D118" s="143" t="s">
        <v>189</v>
      </c>
      <c r="E118" s="150" t="s">
        <v>17</v>
      </c>
      <c r="F118" s="151" t="s">
        <v>2202</v>
      </c>
      <c r="H118" s="150" t="s">
        <v>17</v>
      </c>
      <c r="L118" s="149"/>
      <c r="M118" s="152"/>
      <c r="T118" s="153"/>
      <c r="AT118" s="150" t="s">
        <v>189</v>
      </c>
      <c r="AU118" s="150" t="s">
        <v>78</v>
      </c>
      <c r="AV118" s="13" t="s">
        <v>76</v>
      </c>
      <c r="AW118" s="13" t="s">
        <v>30</v>
      </c>
      <c r="AX118" s="13" t="s">
        <v>68</v>
      </c>
      <c r="AY118" s="150" t="s">
        <v>159</v>
      </c>
    </row>
    <row r="119" spans="2:65" s="12" customFormat="1">
      <c r="B119" s="142"/>
      <c r="D119" s="143" t="s">
        <v>189</v>
      </c>
      <c r="E119" s="144" t="s">
        <v>17</v>
      </c>
      <c r="F119" s="145" t="s">
        <v>2215</v>
      </c>
      <c r="H119" s="146">
        <v>124.92</v>
      </c>
      <c r="L119" s="142"/>
      <c r="M119" s="147"/>
      <c r="T119" s="148"/>
      <c r="AT119" s="144" t="s">
        <v>189</v>
      </c>
      <c r="AU119" s="144" t="s">
        <v>78</v>
      </c>
      <c r="AV119" s="12" t="s">
        <v>78</v>
      </c>
      <c r="AW119" s="12" t="s">
        <v>30</v>
      </c>
      <c r="AX119" s="12" t="s">
        <v>68</v>
      </c>
      <c r="AY119" s="144" t="s">
        <v>159</v>
      </c>
    </row>
    <row r="120" spans="2:65" s="14" customFormat="1">
      <c r="B120" s="157"/>
      <c r="D120" s="143" t="s">
        <v>189</v>
      </c>
      <c r="E120" s="158" t="s">
        <v>17</v>
      </c>
      <c r="F120" s="159" t="s">
        <v>284</v>
      </c>
      <c r="H120" s="160">
        <v>124.92</v>
      </c>
      <c r="L120" s="157"/>
      <c r="M120" s="161"/>
      <c r="T120" s="162"/>
      <c r="AT120" s="158" t="s">
        <v>189</v>
      </c>
      <c r="AU120" s="158" t="s">
        <v>78</v>
      </c>
      <c r="AV120" s="14" t="s">
        <v>180</v>
      </c>
      <c r="AW120" s="14" t="s">
        <v>30</v>
      </c>
      <c r="AX120" s="14" t="s">
        <v>76</v>
      </c>
      <c r="AY120" s="158" t="s">
        <v>159</v>
      </c>
    </row>
    <row r="121" spans="2:65" s="1" customFormat="1" ht="24.2" customHeight="1">
      <c r="B121" s="29"/>
      <c r="C121" s="127" t="s">
        <v>158</v>
      </c>
      <c r="D121" s="127" t="s">
        <v>162</v>
      </c>
      <c r="E121" s="128" t="s">
        <v>528</v>
      </c>
      <c r="F121" s="129" t="s">
        <v>529</v>
      </c>
      <c r="G121" s="130" t="s">
        <v>379</v>
      </c>
      <c r="H121" s="131">
        <v>124.92</v>
      </c>
      <c r="I121" s="132"/>
      <c r="J121" s="132">
        <f>ROUND(I121*H121,2)</f>
        <v>0</v>
      </c>
      <c r="K121" s="129" t="s">
        <v>239</v>
      </c>
      <c r="L121" s="29"/>
      <c r="M121" s="133" t="s">
        <v>17</v>
      </c>
      <c r="N121" s="134" t="s">
        <v>39</v>
      </c>
      <c r="O121" s="135">
        <v>0.19700000000000001</v>
      </c>
      <c r="P121" s="135">
        <f>O121*H121</f>
        <v>24.60924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180</v>
      </c>
      <c r="AT121" s="137" t="s">
        <v>162</v>
      </c>
      <c r="AU121" s="137" t="s">
        <v>78</v>
      </c>
      <c r="AY121" s="17" t="s">
        <v>159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76</v>
      </c>
      <c r="BK121" s="138">
        <f>ROUND(I121*H121,2)</f>
        <v>0</v>
      </c>
      <c r="BL121" s="17" t="s">
        <v>180</v>
      </c>
      <c r="BM121" s="137" t="s">
        <v>2216</v>
      </c>
    </row>
    <row r="122" spans="2:65" s="1" customFormat="1">
      <c r="B122" s="29"/>
      <c r="D122" s="139" t="s">
        <v>169</v>
      </c>
      <c r="F122" s="140" t="s">
        <v>531</v>
      </c>
      <c r="L122" s="29"/>
      <c r="M122" s="141"/>
      <c r="T122" s="50"/>
      <c r="AT122" s="17" t="s">
        <v>169</v>
      </c>
      <c r="AU122" s="17" t="s">
        <v>78</v>
      </c>
    </row>
    <row r="123" spans="2:65" s="13" customFormat="1">
      <c r="B123" s="149"/>
      <c r="D123" s="143" t="s">
        <v>189</v>
      </c>
      <c r="E123" s="150" t="s">
        <v>17</v>
      </c>
      <c r="F123" s="151" t="s">
        <v>2202</v>
      </c>
      <c r="H123" s="150" t="s">
        <v>17</v>
      </c>
      <c r="L123" s="149"/>
      <c r="M123" s="152"/>
      <c r="T123" s="153"/>
      <c r="AT123" s="150" t="s">
        <v>189</v>
      </c>
      <c r="AU123" s="150" t="s">
        <v>78</v>
      </c>
      <c r="AV123" s="13" t="s">
        <v>76</v>
      </c>
      <c r="AW123" s="13" t="s">
        <v>30</v>
      </c>
      <c r="AX123" s="13" t="s">
        <v>68</v>
      </c>
      <c r="AY123" s="150" t="s">
        <v>159</v>
      </c>
    </row>
    <row r="124" spans="2:65" s="12" customFormat="1">
      <c r="B124" s="142"/>
      <c r="D124" s="143" t="s">
        <v>189</v>
      </c>
      <c r="E124" s="144" t="s">
        <v>17</v>
      </c>
      <c r="F124" s="145" t="s">
        <v>2217</v>
      </c>
      <c r="H124" s="146">
        <v>124.92</v>
      </c>
      <c r="L124" s="142"/>
      <c r="M124" s="147"/>
      <c r="T124" s="148"/>
      <c r="AT124" s="144" t="s">
        <v>189</v>
      </c>
      <c r="AU124" s="144" t="s">
        <v>78</v>
      </c>
      <c r="AV124" s="12" t="s">
        <v>78</v>
      </c>
      <c r="AW124" s="12" t="s">
        <v>30</v>
      </c>
      <c r="AX124" s="12" t="s">
        <v>68</v>
      </c>
      <c r="AY124" s="144" t="s">
        <v>159</v>
      </c>
    </row>
    <row r="125" spans="2:65" s="14" customFormat="1">
      <c r="B125" s="157"/>
      <c r="D125" s="143" t="s">
        <v>189</v>
      </c>
      <c r="E125" s="158" t="s">
        <v>17</v>
      </c>
      <c r="F125" s="159" t="s">
        <v>284</v>
      </c>
      <c r="H125" s="160">
        <v>124.92</v>
      </c>
      <c r="L125" s="157"/>
      <c r="M125" s="161"/>
      <c r="T125" s="162"/>
      <c r="AT125" s="158" t="s">
        <v>189</v>
      </c>
      <c r="AU125" s="158" t="s">
        <v>78</v>
      </c>
      <c r="AV125" s="14" t="s">
        <v>180</v>
      </c>
      <c r="AW125" s="14" t="s">
        <v>30</v>
      </c>
      <c r="AX125" s="14" t="s">
        <v>76</v>
      </c>
      <c r="AY125" s="158" t="s">
        <v>159</v>
      </c>
    </row>
    <row r="126" spans="2:65" s="1" customFormat="1" ht="24.2" customHeight="1">
      <c r="B126" s="29"/>
      <c r="C126" s="127" t="s">
        <v>193</v>
      </c>
      <c r="D126" s="127" t="s">
        <v>162</v>
      </c>
      <c r="E126" s="128" t="s">
        <v>532</v>
      </c>
      <c r="F126" s="129" t="s">
        <v>498</v>
      </c>
      <c r="G126" s="130" t="s">
        <v>368</v>
      </c>
      <c r="H126" s="131">
        <v>224.85599999999999</v>
      </c>
      <c r="I126" s="132"/>
      <c r="J126" s="132">
        <f>ROUND(I126*H126,2)</f>
        <v>0</v>
      </c>
      <c r="K126" s="129" t="s">
        <v>239</v>
      </c>
      <c r="L126" s="29"/>
      <c r="M126" s="133" t="s">
        <v>17</v>
      </c>
      <c r="N126" s="134" t="s">
        <v>39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180</v>
      </c>
      <c r="AT126" s="137" t="s">
        <v>162</v>
      </c>
      <c r="AU126" s="137" t="s">
        <v>78</v>
      </c>
      <c r="AY126" s="17" t="s">
        <v>159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7" t="s">
        <v>76</v>
      </c>
      <c r="BK126" s="138">
        <f>ROUND(I126*H126,2)</f>
        <v>0</v>
      </c>
      <c r="BL126" s="17" t="s">
        <v>180</v>
      </c>
      <c r="BM126" s="137" t="s">
        <v>2218</v>
      </c>
    </row>
    <row r="127" spans="2:65" s="1" customFormat="1">
      <c r="B127" s="29"/>
      <c r="D127" s="139" t="s">
        <v>169</v>
      </c>
      <c r="F127" s="140" t="s">
        <v>534</v>
      </c>
      <c r="L127" s="29"/>
      <c r="M127" s="141"/>
      <c r="T127" s="50"/>
      <c r="AT127" s="17" t="s">
        <v>169</v>
      </c>
      <c r="AU127" s="17" t="s">
        <v>78</v>
      </c>
    </row>
    <row r="128" spans="2:65" s="13" customFormat="1">
      <c r="B128" s="149"/>
      <c r="D128" s="143" t="s">
        <v>189</v>
      </c>
      <c r="E128" s="150" t="s">
        <v>17</v>
      </c>
      <c r="F128" s="151" t="s">
        <v>1790</v>
      </c>
      <c r="H128" s="150" t="s">
        <v>17</v>
      </c>
      <c r="L128" s="149"/>
      <c r="M128" s="152"/>
      <c r="T128" s="153"/>
      <c r="AT128" s="150" t="s">
        <v>189</v>
      </c>
      <c r="AU128" s="150" t="s">
        <v>78</v>
      </c>
      <c r="AV128" s="13" t="s">
        <v>76</v>
      </c>
      <c r="AW128" s="13" t="s">
        <v>30</v>
      </c>
      <c r="AX128" s="13" t="s">
        <v>68</v>
      </c>
      <c r="AY128" s="150" t="s">
        <v>159</v>
      </c>
    </row>
    <row r="129" spans="2:65" s="12" customFormat="1">
      <c r="B129" s="142"/>
      <c r="D129" s="143" t="s">
        <v>189</v>
      </c>
      <c r="E129" s="144" t="s">
        <v>17</v>
      </c>
      <c r="F129" s="145" t="s">
        <v>2219</v>
      </c>
      <c r="H129" s="146">
        <v>224.85599999999999</v>
      </c>
      <c r="L129" s="142"/>
      <c r="M129" s="147"/>
      <c r="T129" s="148"/>
      <c r="AT129" s="144" t="s">
        <v>189</v>
      </c>
      <c r="AU129" s="144" t="s">
        <v>78</v>
      </c>
      <c r="AV129" s="12" t="s">
        <v>78</v>
      </c>
      <c r="AW129" s="12" t="s">
        <v>30</v>
      </c>
      <c r="AX129" s="12" t="s">
        <v>76</v>
      </c>
      <c r="AY129" s="144" t="s">
        <v>159</v>
      </c>
    </row>
    <row r="130" spans="2:65" s="1" customFormat="1" ht="24.2" customHeight="1">
      <c r="B130" s="29"/>
      <c r="C130" s="127" t="s">
        <v>198</v>
      </c>
      <c r="D130" s="127" t="s">
        <v>162</v>
      </c>
      <c r="E130" s="128" t="s">
        <v>1820</v>
      </c>
      <c r="F130" s="129" t="s">
        <v>1821</v>
      </c>
      <c r="G130" s="130" t="s">
        <v>379</v>
      </c>
      <c r="H130" s="131">
        <v>79.739999999999995</v>
      </c>
      <c r="I130" s="132"/>
      <c r="J130" s="132">
        <f>ROUND(I130*H130,2)</f>
        <v>0</v>
      </c>
      <c r="K130" s="129" t="s">
        <v>239</v>
      </c>
      <c r="L130" s="29"/>
      <c r="M130" s="133" t="s">
        <v>17</v>
      </c>
      <c r="N130" s="134" t="s">
        <v>39</v>
      </c>
      <c r="O130" s="135">
        <v>0.32800000000000001</v>
      </c>
      <c r="P130" s="135">
        <f>O130*H130</f>
        <v>26.154720000000001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180</v>
      </c>
      <c r="AT130" s="137" t="s">
        <v>162</v>
      </c>
      <c r="AU130" s="137" t="s">
        <v>78</v>
      </c>
      <c r="AY130" s="17" t="s">
        <v>159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7" t="s">
        <v>76</v>
      </c>
      <c r="BK130" s="138">
        <f>ROUND(I130*H130,2)</f>
        <v>0</v>
      </c>
      <c r="BL130" s="17" t="s">
        <v>180</v>
      </c>
      <c r="BM130" s="137" t="s">
        <v>2220</v>
      </c>
    </row>
    <row r="131" spans="2:65" s="1" customFormat="1">
      <c r="B131" s="29"/>
      <c r="D131" s="139" t="s">
        <v>169</v>
      </c>
      <c r="F131" s="140" t="s">
        <v>1823</v>
      </c>
      <c r="L131" s="29"/>
      <c r="M131" s="141"/>
      <c r="T131" s="50"/>
      <c r="AT131" s="17" t="s">
        <v>169</v>
      </c>
      <c r="AU131" s="17" t="s">
        <v>78</v>
      </c>
    </row>
    <row r="132" spans="2:65" s="13" customFormat="1">
      <c r="B132" s="149"/>
      <c r="D132" s="143" t="s">
        <v>189</v>
      </c>
      <c r="E132" s="150" t="s">
        <v>17</v>
      </c>
      <c r="F132" s="151" t="s">
        <v>2202</v>
      </c>
      <c r="H132" s="150" t="s">
        <v>17</v>
      </c>
      <c r="L132" s="149"/>
      <c r="M132" s="152"/>
      <c r="T132" s="153"/>
      <c r="AT132" s="150" t="s">
        <v>189</v>
      </c>
      <c r="AU132" s="150" t="s">
        <v>78</v>
      </c>
      <c r="AV132" s="13" t="s">
        <v>76</v>
      </c>
      <c r="AW132" s="13" t="s">
        <v>30</v>
      </c>
      <c r="AX132" s="13" t="s">
        <v>68</v>
      </c>
      <c r="AY132" s="150" t="s">
        <v>159</v>
      </c>
    </row>
    <row r="133" spans="2:65" s="12" customFormat="1">
      <c r="B133" s="142"/>
      <c r="D133" s="143" t="s">
        <v>189</v>
      </c>
      <c r="E133" s="144" t="s">
        <v>17</v>
      </c>
      <c r="F133" s="145" t="s">
        <v>2221</v>
      </c>
      <c r="H133" s="146">
        <v>49.86</v>
      </c>
      <c r="L133" s="142"/>
      <c r="M133" s="147"/>
      <c r="T133" s="148"/>
      <c r="AT133" s="144" t="s">
        <v>189</v>
      </c>
      <c r="AU133" s="144" t="s">
        <v>78</v>
      </c>
      <c r="AV133" s="12" t="s">
        <v>78</v>
      </c>
      <c r="AW133" s="12" t="s">
        <v>30</v>
      </c>
      <c r="AX133" s="12" t="s">
        <v>68</v>
      </c>
      <c r="AY133" s="144" t="s">
        <v>159</v>
      </c>
    </row>
    <row r="134" spans="2:65" s="12" customFormat="1">
      <c r="B134" s="142"/>
      <c r="D134" s="143" t="s">
        <v>189</v>
      </c>
      <c r="E134" s="144" t="s">
        <v>17</v>
      </c>
      <c r="F134" s="145" t="s">
        <v>2222</v>
      </c>
      <c r="H134" s="146">
        <v>22.5</v>
      </c>
      <c r="L134" s="142"/>
      <c r="M134" s="147"/>
      <c r="T134" s="148"/>
      <c r="AT134" s="144" t="s">
        <v>189</v>
      </c>
      <c r="AU134" s="144" t="s">
        <v>78</v>
      </c>
      <c r="AV134" s="12" t="s">
        <v>78</v>
      </c>
      <c r="AW134" s="12" t="s">
        <v>30</v>
      </c>
      <c r="AX134" s="12" t="s">
        <v>68</v>
      </c>
      <c r="AY134" s="144" t="s">
        <v>159</v>
      </c>
    </row>
    <row r="135" spans="2:65" s="12" customFormat="1">
      <c r="B135" s="142"/>
      <c r="D135" s="143" t="s">
        <v>189</v>
      </c>
      <c r="E135" s="144" t="s">
        <v>17</v>
      </c>
      <c r="F135" s="145" t="s">
        <v>2223</v>
      </c>
      <c r="H135" s="146">
        <v>7.38</v>
      </c>
      <c r="L135" s="142"/>
      <c r="M135" s="147"/>
      <c r="T135" s="148"/>
      <c r="AT135" s="144" t="s">
        <v>189</v>
      </c>
      <c r="AU135" s="144" t="s">
        <v>78</v>
      </c>
      <c r="AV135" s="12" t="s">
        <v>78</v>
      </c>
      <c r="AW135" s="12" t="s">
        <v>30</v>
      </c>
      <c r="AX135" s="12" t="s">
        <v>68</v>
      </c>
      <c r="AY135" s="144" t="s">
        <v>159</v>
      </c>
    </row>
    <row r="136" spans="2:65" s="14" customFormat="1">
      <c r="B136" s="157"/>
      <c r="D136" s="143" t="s">
        <v>189</v>
      </c>
      <c r="E136" s="158" t="s">
        <v>17</v>
      </c>
      <c r="F136" s="159" t="s">
        <v>284</v>
      </c>
      <c r="H136" s="160">
        <v>79.739999999999995</v>
      </c>
      <c r="L136" s="157"/>
      <c r="M136" s="161"/>
      <c r="T136" s="162"/>
      <c r="AT136" s="158" t="s">
        <v>189</v>
      </c>
      <c r="AU136" s="158" t="s">
        <v>78</v>
      </c>
      <c r="AV136" s="14" t="s">
        <v>180</v>
      </c>
      <c r="AW136" s="14" t="s">
        <v>30</v>
      </c>
      <c r="AX136" s="14" t="s">
        <v>76</v>
      </c>
      <c r="AY136" s="158" t="s">
        <v>159</v>
      </c>
    </row>
    <row r="137" spans="2:65" s="1" customFormat="1" ht="24.2" customHeight="1">
      <c r="B137" s="29"/>
      <c r="C137" s="127" t="s">
        <v>205</v>
      </c>
      <c r="D137" s="127" t="s">
        <v>162</v>
      </c>
      <c r="E137" s="128" t="s">
        <v>1820</v>
      </c>
      <c r="F137" s="129" t="s">
        <v>1821</v>
      </c>
      <c r="G137" s="130" t="s">
        <v>379</v>
      </c>
      <c r="H137" s="131">
        <v>15</v>
      </c>
      <c r="I137" s="132"/>
      <c r="J137" s="132">
        <f>ROUND(I137*H137,2)</f>
        <v>0</v>
      </c>
      <c r="K137" s="129" t="s">
        <v>239</v>
      </c>
      <c r="L137" s="29"/>
      <c r="M137" s="133" t="s">
        <v>17</v>
      </c>
      <c r="N137" s="134" t="s">
        <v>39</v>
      </c>
      <c r="O137" s="135">
        <v>0.32800000000000001</v>
      </c>
      <c r="P137" s="135">
        <f>O137*H137</f>
        <v>4.92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180</v>
      </c>
      <c r="AT137" s="137" t="s">
        <v>162</v>
      </c>
      <c r="AU137" s="137" t="s">
        <v>78</v>
      </c>
      <c r="AY137" s="17" t="s">
        <v>159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7" t="s">
        <v>76</v>
      </c>
      <c r="BK137" s="138">
        <f>ROUND(I137*H137,2)</f>
        <v>0</v>
      </c>
      <c r="BL137" s="17" t="s">
        <v>180</v>
      </c>
      <c r="BM137" s="137" t="s">
        <v>2224</v>
      </c>
    </row>
    <row r="138" spans="2:65" s="1" customFormat="1">
      <c r="B138" s="29"/>
      <c r="D138" s="139" t="s">
        <v>169</v>
      </c>
      <c r="F138" s="140" t="s">
        <v>1823</v>
      </c>
      <c r="L138" s="29"/>
      <c r="M138" s="141"/>
      <c r="T138" s="50"/>
      <c r="AT138" s="17" t="s">
        <v>169</v>
      </c>
      <c r="AU138" s="17" t="s">
        <v>78</v>
      </c>
    </row>
    <row r="139" spans="2:65" s="13" customFormat="1">
      <c r="B139" s="149"/>
      <c r="D139" s="143" t="s">
        <v>189</v>
      </c>
      <c r="E139" s="150" t="s">
        <v>17</v>
      </c>
      <c r="F139" s="151" t="s">
        <v>2202</v>
      </c>
      <c r="H139" s="150" t="s">
        <v>17</v>
      </c>
      <c r="L139" s="149"/>
      <c r="M139" s="152"/>
      <c r="T139" s="153"/>
      <c r="AT139" s="150" t="s">
        <v>189</v>
      </c>
      <c r="AU139" s="150" t="s">
        <v>78</v>
      </c>
      <c r="AV139" s="13" t="s">
        <v>76</v>
      </c>
      <c r="AW139" s="13" t="s">
        <v>30</v>
      </c>
      <c r="AX139" s="13" t="s">
        <v>68</v>
      </c>
      <c r="AY139" s="150" t="s">
        <v>159</v>
      </c>
    </row>
    <row r="140" spans="2:65" s="12" customFormat="1">
      <c r="B140" s="142"/>
      <c r="D140" s="143" t="s">
        <v>189</v>
      </c>
      <c r="E140" s="144" t="s">
        <v>17</v>
      </c>
      <c r="F140" s="145" t="s">
        <v>2225</v>
      </c>
      <c r="H140" s="146">
        <v>15</v>
      </c>
      <c r="L140" s="142"/>
      <c r="M140" s="147"/>
      <c r="T140" s="148"/>
      <c r="AT140" s="144" t="s">
        <v>189</v>
      </c>
      <c r="AU140" s="144" t="s">
        <v>78</v>
      </c>
      <c r="AV140" s="12" t="s">
        <v>78</v>
      </c>
      <c r="AW140" s="12" t="s">
        <v>30</v>
      </c>
      <c r="AX140" s="12" t="s">
        <v>76</v>
      </c>
      <c r="AY140" s="144" t="s">
        <v>159</v>
      </c>
    </row>
    <row r="141" spans="2:65" s="1" customFormat="1" ht="16.5" customHeight="1">
      <c r="B141" s="29"/>
      <c r="C141" s="163" t="s">
        <v>211</v>
      </c>
      <c r="D141" s="163" t="s">
        <v>365</v>
      </c>
      <c r="E141" s="164" t="s">
        <v>1830</v>
      </c>
      <c r="F141" s="165" t="s">
        <v>1831</v>
      </c>
      <c r="G141" s="166" t="s">
        <v>368</v>
      </c>
      <c r="H141" s="167">
        <v>30</v>
      </c>
      <c r="I141" s="168"/>
      <c r="J141" s="168">
        <f>ROUND(I141*H141,2)</f>
        <v>0</v>
      </c>
      <c r="K141" s="165" t="s">
        <v>239</v>
      </c>
      <c r="L141" s="169"/>
      <c r="M141" s="170" t="s">
        <v>17</v>
      </c>
      <c r="N141" s="171" t="s">
        <v>39</v>
      </c>
      <c r="O141" s="135">
        <v>0</v>
      </c>
      <c r="P141" s="135">
        <f>O141*H141</f>
        <v>0</v>
      </c>
      <c r="Q141" s="135">
        <v>1</v>
      </c>
      <c r="R141" s="135">
        <f>Q141*H141</f>
        <v>30</v>
      </c>
      <c r="S141" s="135">
        <v>0</v>
      </c>
      <c r="T141" s="136">
        <f>S141*H141</f>
        <v>0</v>
      </c>
      <c r="AR141" s="137" t="s">
        <v>205</v>
      </c>
      <c r="AT141" s="137" t="s">
        <v>365</v>
      </c>
      <c r="AU141" s="137" t="s">
        <v>78</v>
      </c>
      <c r="AY141" s="17" t="s">
        <v>159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7" t="s">
        <v>76</v>
      </c>
      <c r="BK141" s="138">
        <f>ROUND(I141*H141,2)</f>
        <v>0</v>
      </c>
      <c r="BL141" s="17" t="s">
        <v>180</v>
      </c>
      <c r="BM141" s="137" t="s">
        <v>2226</v>
      </c>
    </row>
    <row r="142" spans="2:65" s="12" customFormat="1">
      <c r="B142" s="142"/>
      <c r="D142" s="143" t="s">
        <v>189</v>
      </c>
      <c r="F142" s="145" t="s">
        <v>2227</v>
      </c>
      <c r="H142" s="146">
        <v>30</v>
      </c>
      <c r="L142" s="142"/>
      <c r="M142" s="147"/>
      <c r="T142" s="148"/>
      <c r="AT142" s="144" t="s">
        <v>189</v>
      </c>
      <c r="AU142" s="144" t="s">
        <v>78</v>
      </c>
      <c r="AV142" s="12" t="s">
        <v>78</v>
      </c>
      <c r="AW142" s="12" t="s">
        <v>4</v>
      </c>
      <c r="AX142" s="12" t="s">
        <v>76</v>
      </c>
      <c r="AY142" s="144" t="s">
        <v>159</v>
      </c>
    </row>
    <row r="143" spans="2:65" s="1" customFormat="1" ht="37.9" customHeight="1">
      <c r="B143" s="29"/>
      <c r="C143" s="127" t="s">
        <v>216</v>
      </c>
      <c r="D143" s="127" t="s">
        <v>162</v>
      </c>
      <c r="E143" s="128" t="s">
        <v>1834</v>
      </c>
      <c r="F143" s="129" t="s">
        <v>1835</v>
      </c>
      <c r="G143" s="130" t="s">
        <v>379</v>
      </c>
      <c r="H143" s="131">
        <v>41.58</v>
      </c>
      <c r="I143" s="132"/>
      <c r="J143" s="132">
        <f>ROUND(I143*H143,2)</f>
        <v>0</v>
      </c>
      <c r="K143" s="129" t="s">
        <v>239</v>
      </c>
      <c r="L143" s="29"/>
      <c r="M143" s="133" t="s">
        <v>17</v>
      </c>
      <c r="N143" s="134" t="s">
        <v>39</v>
      </c>
      <c r="O143" s="135">
        <v>0.94299999999999995</v>
      </c>
      <c r="P143" s="135">
        <f>O143*H143</f>
        <v>39.209939999999996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180</v>
      </c>
      <c r="AT143" s="137" t="s">
        <v>162</v>
      </c>
      <c r="AU143" s="137" t="s">
        <v>78</v>
      </c>
      <c r="AY143" s="17" t="s">
        <v>159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7" t="s">
        <v>76</v>
      </c>
      <c r="BK143" s="138">
        <f>ROUND(I143*H143,2)</f>
        <v>0</v>
      </c>
      <c r="BL143" s="17" t="s">
        <v>180</v>
      </c>
      <c r="BM143" s="137" t="s">
        <v>2228</v>
      </c>
    </row>
    <row r="144" spans="2:65" s="1" customFormat="1">
      <c r="B144" s="29"/>
      <c r="D144" s="139" t="s">
        <v>169</v>
      </c>
      <c r="F144" s="140" t="s">
        <v>1837</v>
      </c>
      <c r="L144" s="29"/>
      <c r="M144" s="141"/>
      <c r="T144" s="50"/>
      <c r="AT144" s="17" t="s">
        <v>169</v>
      </c>
      <c r="AU144" s="17" t="s">
        <v>78</v>
      </c>
    </row>
    <row r="145" spans="2:65" s="13" customFormat="1">
      <c r="B145" s="149"/>
      <c r="D145" s="143" t="s">
        <v>189</v>
      </c>
      <c r="E145" s="150" t="s">
        <v>17</v>
      </c>
      <c r="F145" s="151" t="s">
        <v>2202</v>
      </c>
      <c r="H145" s="150" t="s">
        <v>17</v>
      </c>
      <c r="L145" s="149"/>
      <c r="M145" s="152"/>
      <c r="T145" s="153"/>
      <c r="AT145" s="150" t="s">
        <v>189</v>
      </c>
      <c r="AU145" s="150" t="s">
        <v>78</v>
      </c>
      <c r="AV145" s="13" t="s">
        <v>76</v>
      </c>
      <c r="AW145" s="13" t="s">
        <v>30</v>
      </c>
      <c r="AX145" s="13" t="s">
        <v>68</v>
      </c>
      <c r="AY145" s="150" t="s">
        <v>159</v>
      </c>
    </row>
    <row r="146" spans="2:65" s="12" customFormat="1">
      <c r="B146" s="142"/>
      <c r="D146" s="143" t="s">
        <v>189</v>
      </c>
      <c r="E146" s="144" t="s">
        <v>17</v>
      </c>
      <c r="F146" s="145" t="s">
        <v>2229</v>
      </c>
      <c r="H146" s="146">
        <v>41.58</v>
      </c>
      <c r="L146" s="142"/>
      <c r="M146" s="147"/>
      <c r="T146" s="148"/>
      <c r="AT146" s="144" t="s">
        <v>189</v>
      </c>
      <c r="AU146" s="144" t="s">
        <v>78</v>
      </c>
      <c r="AV146" s="12" t="s">
        <v>78</v>
      </c>
      <c r="AW146" s="12" t="s">
        <v>30</v>
      </c>
      <c r="AX146" s="12" t="s">
        <v>68</v>
      </c>
      <c r="AY146" s="144" t="s">
        <v>159</v>
      </c>
    </row>
    <row r="147" spans="2:65" s="14" customFormat="1">
      <c r="B147" s="157"/>
      <c r="D147" s="143" t="s">
        <v>189</v>
      </c>
      <c r="E147" s="158" t="s">
        <v>17</v>
      </c>
      <c r="F147" s="159" t="s">
        <v>284</v>
      </c>
      <c r="H147" s="160">
        <v>41.58</v>
      </c>
      <c r="L147" s="157"/>
      <c r="M147" s="161"/>
      <c r="T147" s="162"/>
      <c r="AT147" s="158" t="s">
        <v>189</v>
      </c>
      <c r="AU147" s="158" t="s">
        <v>78</v>
      </c>
      <c r="AV147" s="14" t="s">
        <v>180</v>
      </c>
      <c r="AW147" s="14" t="s">
        <v>30</v>
      </c>
      <c r="AX147" s="14" t="s">
        <v>76</v>
      </c>
      <c r="AY147" s="158" t="s">
        <v>159</v>
      </c>
    </row>
    <row r="148" spans="2:65" s="1" customFormat="1" ht="16.5" customHeight="1">
      <c r="B148" s="29"/>
      <c r="C148" s="163" t="s">
        <v>222</v>
      </c>
      <c r="D148" s="163" t="s">
        <v>365</v>
      </c>
      <c r="E148" s="164" t="s">
        <v>1841</v>
      </c>
      <c r="F148" s="165" t="s">
        <v>1842</v>
      </c>
      <c r="G148" s="166" t="s">
        <v>368</v>
      </c>
      <c r="H148" s="167">
        <v>83.16</v>
      </c>
      <c r="I148" s="168"/>
      <c r="J148" s="168">
        <f>ROUND(I148*H148,2)</f>
        <v>0</v>
      </c>
      <c r="K148" s="165" t="s">
        <v>239</v>
      </c>
      <c r="L148" s="169"/>
      <c r="M148" s="170" t="s">
        <v>17</v>
      </c>
      <c r="N148" s="171" t="s">
        <v>39</v>
      </c>
      <c r="O148" s="135">
        <v>0</v>
      </c>
      <c r="P148" s="135">
        <f>O148*H148</f>
        <v>0</v>
      </c>
      <c r="Q148" s="135">
        <v>1</v>
      </c>
      <c r="R148" s="135">
        <f>Q148*H148</f>
        <v>83.16</v>
      </c>
      <c r="S148" s="135">
        <v>0</v>
      </c>
      <c r="T148" s="136">
        <f>S148*H148</f>
        <v>0</v>
      </c>
      <c r="AR148" s="137" t="s">
        <v>205</v>
      </c>
      <c r="AT148" s="137" t="s">
        <v>365</v>
      </c>
      <c r="AU148" s="137" t="s">
        <v>78</v>
      </c>
      <c r="AY148" s="17" t="s">
        <v>159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7" t="s">
        <v>76</v>
      </c>
      <c r="BK148" s="138">
        <f>ROUND(I148*H148,2)</f>
        <v>0</v>
      </c>
      <c r="BL148" s="17" t="s">
        <v>180</v>
      </c>
      <c r="BM148" s="137" t="s">
        <v>2230</v>
      </c>
    </row>
    <row r="149" spans="2:65" s="12" customFormat="1">
      <c r="B149" s="142"/>
      <c r="D149" s="143" t="s">
        <v>189</v>
      </c>
      <c r="F149" s="145" t="s">
        <v>2231</v>
      </c>
      <c r="H149" s="146">
        <v>83.16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4</v>
      </c>
      <c r="AX149" s="12" t="s">
        <v>76</v>
      </c>
      <c r="AY149" s="144" t="s">
        <v>159</v>
      </c>
    </row>
    <row r="150" spans="2:65" s="11" customFormat="1" ht="22.9" customHeight="1">
      <c r="B150" s="116"/>
      <c r="D150" s="117" t="s">
        <v>67</v>
      </c>
      <c r="E150" s="125" t="s">
        <v>78</v>
      </c>
      <c r="F150" s="125" t="s">
        <v>1135</v>
      </c>
      <c r="J150" s="126">
        <f>BK150</f>
        <v>0</v>
      </c>
      <c r="L150" s="116"/>
      <c r="M150" s="120"/>
      <c r="P150" s="121">
        <f>SUM(P151:P156)</f>
        <v>4.29</v>
      </c>
      <c r="R150" s="121">
        <f>SUM(R151:R156)</f>
        <v>1.7744999999999997E-2</v>
      </c>
      <c r="T150" s="122">
        <f>SUM(T151:T156)</f>
        <v>0</v>
      </c>
      <c r="AR150" s="117" t="s">
        <v>76</v>
      </c>
      <c r="AT150" s="123" t="s">
        <v>67</v>
      </c>
      <c r="AU150" s="123" t="s">
        <v>76</v>
      </c>
      <c r="AY150" s="117" t="s">
        <v>159</v>
      </c>
      <c r="BK150" s="124">
        <f>SUM(BK151:BK156)</f>
        <v>0</v>
      </c>
    </row>
    <row r="151" spans="2:65" s="1" customFormat="1" ht="16.5" customHeight="1">
      <c r="B151" s="29"/>
      <c r="C151" s="127" t="s">
        <v>8</v>
      </c>
      <c r="D151" s="127" t="s">
        <v>162</v>
      </c>
      <c r="E151" s="128" t="s">
        <v>2232</v>
      </c>
      <c r="F151" s="129" t="s">
        <v>2233</v>
      </c>
      <c r="G151" s="130" t="s">
        <v>457</v>
      </c>
      <c r="H151" s="131">
        <v>65</v>
      </c>
      <c r="I151" s="132"/>
      <c r="J151" s="132">
        <f>ROUND(I151*H151,2)</f>
        <v>0</v>
      </c>
      <c r="K151" s="129" t="s">
        <v>239</v>
      </c>
      <c r="L151" s="29"/>
      <c r="M151" s="133" t="s">
        <v>17</v>
      </c>
      <c r="N151" s="134" t="s">
        <v>39</v>
      </c>
      <c r="O151" s="135">
        <v>6.6000000000000003E-2</v>
      </c>
      <c r="P151" s="135">
        <f>O151*H151</f>
        <v>4.29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180</v>
      </c>
      <c r="AT151" s="137" t="s">
        <v>162</v>
      </c>
      <c r="AU151" s="137" t="s">
        <v>78</v>
      </c>
      <c r="AY151" s="17" t="s">
        <v>159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7" t="s">
        <v>76</v>
      </c>
      <c r="BK151" s="138">
        <f>ROUND(I151*H151,2)</f>
        <v>0</v>
      </c>
      <c r="BL151" s="17" t="s">
        <v>180</v>
      </c>
      <c r="BM151" s="137" t="s">
        <v>2234</v>
      </c>
    </row>
    <row r="152" spans="2:65" s="1" customFormat="1">
      <c r="B152" s="29"/>
      <c r="D152" s="139" t="s">
        <v>169</v>
      </c>
      <c r="F152" s="140" t="s">
        <v>2235</v>
      </c>
      <c r="L152" s="29"/>
      <c r="M152" s="141"/>
      <c r="T152" s="50"/>
      <c r="AT152" s="17" t="s">
        <v>169</v>
      </c>
      <c r="AU152" s="17" t="s">
        <v>78</v>
      </c>
    </row>
    <row r="153" spans="2:65" s="13" customFormat="1">
      <c r="B153" s="149"/>
      <c r="D153" s="143" t="s">
        <v>189</v>
      </c>
      <c r="E153" s="150" t="s">
        <v>17</v>
      </c>
      <c r="F153" s="151" t="s">
        <v>2202</v>
      </c>
      <c r="H153" s="150" t="s">
        <v>17</v>
      </c>
      <c r="L153" s="149"/>
      <c r="M153" s="152"/>
      <c r="T153" s="153"/>
      <c r="AT153" s="150" t="s">
        <v>189</v>
      </c>
      <c r="AU153" s="150" t="s">
        <v>78</v>
      </c>
      <c r="AV153" s="13" t="s">
        <v>76</v>
      </c>
      <c r="AW153" s="13" t="s">
        <v>30</v>
      </c>
      <c r="AX153" s="13" t="s">
        <v>68</v>
      </c>
      <c r="AY153" s="150" t="s">
        <v>159</v>
      </c>
    </row>
    <row r="154" spans="2:65" s="12" customFormat="1">
      <c r="B154" s="142"/>
      <c r="D154" s="143" t="s">
        <v>189</v>
      </c>
      <c r="E154" s="144" t="s">
        <v>17</v>
      </c>
      <c r="F154" s="145" t="s">
        <v>1393</v>
      </c>
      <c r="H154" s="146">
        <v>65</v>
      </c>
      <c r="L154" s="142"/>
      <c r="M154" s="147"/>
      <c r="T154" s="148"/>
      <c r="AT154" s="144" t="s">
        <v>189</v>
      </c>
      <c r="AU154" s="144" t="s">
        <v>78</v>
      </c>
      <c r="AV154" s="12" t="s">
        <v>78</v>
      </c>
      <c r="AW154" s="12" t="s">
        <v>30</v>
      </c>
      <c r="AX154" s="12" t="s">
        <v>76</v>
      </c>
      <c r="AY154" s="144" t="s">
        <v>159</v>
      </c>
    </row>
    <row r="155" spans="2:65" s="1" customFormat="1" ht="16.5" customHeight="1">
      <c r="B155" s="29"/>
      <c r="C155" s="163" t="s">
        <v>236</v>
      </c>
      <c r="D155" s="163" t="s">
        <v>365</v>
      </c>
      <c r="E155" s="164" t="s">
        <v>2236</v>
      </c>
      <c r="F155" s="165" t="s">
        <v>2237</v>
      </c>
      <c r="G155" s="166" t="s">
        <v>457</v>
      </c>
      <c r="H155" s="167">
        <v>68.25</v>
      </c>
      <c r="I155" s="168"/>
      <c r="J155" s="168">
        <f>ROUND(I155*H155,2)</f>
        <v>0</v>
      </c>
      <c r="K155" s="165" t="s">
        <v>239</v>
      </c>
      <c r="L155" s="169"/>
      <c r="M155" s="170" t="s">
        <v>17</v>
      </c>
      <c r="N155" s="171" t="s">
        <v>39</v>
      </c>
      <c r="O155" s="135">
        <v>0</v>
      </c>
      <c r="P155" s="135">
        <f>O155*H155</f>
        <v>0</v>
      </c>
      <c r="Q155" s="135">
        <v>2.5999999999999998E-4</v>
      </c>
      <c r="R155" s="135">
        <f>Q155*H155</f>
        <v>1.7744999999999997E-2</v>
      </c>
      <c r="S155" s="135">
        <v>0</v>
      </c>
      <c r="T155" s="136">
        <f>S155*H155</f>
        <v>0</v>
      </c>
      <c r="AR155" s="137" t="s">
        <v>205</v>
      </c>
      <c r="AT155" s="137" t="s">
        <v>365</v>
      </c>
      <c r="AU155" s="137" t="s">
        <v>78</v>
      </c>
      <c r="AY155" s="17" t="s">
        <v>159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7" t="s">
        <v>76</v>
      </c>
      <c r="BK155" s="138">
        <f>ROUND(I155*H155,2)</f>
        <v>0</v>
      </c>
      <c r="BL155" s="17" t="s">
        <v>180</v>
      </c>
      <c r="BM155" s="137" t="s">
        <v>2238</v>
      </c>
    </row>
    <row r="156" spans="2:65" s="12" customFormat="1">
      <c r="B156" s="142"/>
      <c r="D156" s="143" t="s">
        <v>189</v>
      </c>
      <c r="F156" s="145" t="s">
        <v>2239</v>
      </c>
      <c r="H156" s="146">
        <v>68.25</v>
      </c>
      <c r="L156" s="142"/>
      <c r="M156" s="147"/>
      <c r="T156" s="148"/>
      <c r="AT156" s="144" t="s">
        <v>189</v>
      </c>
      <c r="AU156" s="144" t="s">
        <v>78</v>
      </c>
      <c r="AV156" s="12" t="s">
        <v>78</v>
      </c>
      <c r="AW156" s="12" t="s">
        <v>4</v>
      </c>
      <c r="AX156" s="12" t="s">
        <v>76</v>
      </c>
      <c r="AY156" s="144" t="s">
        <v>159</v>
      </c>
    </row>
    <row r="157" spans="2:65" s="11" customFormat="1" ht="22.9" customHeight="1">
      <c r="B157" s="116"/>
      <c r="D157" s="117" t="s">
        <v>67</v>
      </c>
      <c r="E157" s="125" t="s">
        <v>175</v>
      </c>
      <c r="F157" s="125" t="s">
        <v>2240</v>
      </c>
      <c r="J157" s="126">
        <f>BK157</f>
        <v>0</v>
      </c>
      <c r="L157" s="116"/>
      <c r="M157" s="120"/>
      <c r="P157" s="121">
        <f>SUM(P158:P160)</f>
        <v>1.583</v>
      </c>
      <c r="R157" s="121">
        <f>SUM(R158:R160)</f>
        <v>3.61896</v>
      </c>
      <c r="T157" s="122">
        <f>SUM(T158:T160)</f>
        <v>0</v>
      </c>
      <c r="AR157" s="117" t="s">
        <v>76</v>
      </c>
      <c r="AT157" s="123" t="s">
        <v>67</v>
      </c>
      <c r="AU157" s="123" t="s">
        <v>76</v>
      </c>
      <c r="AY157" s="117" t="s">
        <v>159</v>
      </c>
      <c r="BK157" s="124">
        <f>SUM(BK158:BK160)</f>
        <v>0</v>
      </c>
    </row>
    <row r="158" spans="2:65" s="1" customFormat="1" ht="33" customHeight="1">
      <c r="B158" s="29"/>
      <c r="C158" s="127" t="s">
        <v>244</v>
      </c>
      <c r="D158" s="127" t="s">
        <v>162</v>
      </c>
      <c r="E158" s="128" t="s">
        <v>2241</v>
      </c>
      <c r="F158" s="129" t="s">
        <v>2242</v>
      </c>
      <c r="G158" s="130" t="s">
        <v>287</v>
      </c>
      <c r="H158" s="131">
        <v>1</v>
      </c>
      <c r="I158" s="132"/>
      <c r="J158" s="132">
        <f>ROUND(I158*H158,2)</f>
        <v>0</v>
      </c>
      <c r="K158" s="129" t="s">
        <v>17</v>
      </c>
      <c r="L158" s="29"/>
      <c r="M158" s="133" t="s">
        <v>17</v>
      </c>
      <c r="N158" s="134" t="s">
        <v>39</v>
      </c>
      <c r="O158" s="135">
        <v>1.583</v>
      </c>
      <c r="P158" s="135">
        <f>O158*H158</f>
        <v>1.583</v>
      </c>
      <c r="Q158" s="135">
        <v>3.61896</v>
      </c>
      <c r="R158" s="135">
        <f>Q158*H158</f>
        <v>3.61896</v>
      </c>
      <c r="S158" s="135">
        <v>0</v>
      </c>
      <c r="T158" s="136">
        <f>S158*H158</f>
        <v>0</v>
      </c>
      <c r="AR158" s="137" t="s">
        <v>180</v>
      </c>
      <c r="AT158" s="137" t="s">
        <v>162</v>
      </c>
      <c r="AU158" s="137" t="s">
        <v>78</v>
      </c>
      <c r="AY158" s="17" t="s">
        <v>159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7" t="s">
        <v>76</v>
      </c>
      <c r="BK158" s="138">
        <f>ROUND(I158*H158,2)</f>
        <v>0</v>
      </c>
      <c r="BL158" s="17" t="s">
        <v>180</v>
      </c>
      <c r="BM158" s="137" t="s">
        <v>2243</v>
      </c>
    </row>
    <row r="159" spans="2:65" s="13" customFormat="1">
      <c r="B159" s="149"/>
      <c r="D159" s="143" t="s">
        <v>189</v>
      </c>
      <c r="E159" s="150" t="s">
        <v>17</v>
      </c>
      <c r="F159" s="151" t="s">
        <v>2202</v>
      </c>
      <c r="H159" s="150" t="s">
        <v>17</v>
      </c>
      <c r="L159" s="149"/>
      <c r="M159" s="152"/>
      <c r="T159" s="153"/>
      <c r="AT159" s="150" t="s">
        <v>189</v>
      </c>
      <c r="AU159" s="150" t="s">
        <v>78</v>
      </c>
      <c r="AV159" s="13" t="s">
        <v>76</v>
      </c>
      <c r="AW159" s="13" t="s">
        <v>30</v>
      </c>
      <c r="AX159" s="13" t="s">
        <v>68</v>
      </c>
      <c r="AY159" s="150" t="s">
        <v>159</v>
      </c>
    </row>
    <row r="160" spans="2:65" s="12" customFormat="1">
      <c r="B160" s="142"/>
      <c r="D160" s="143" t="s">
        <v>189</v>
      </c>
      <c r="E160" s="144" t="s">
        <v>17</v>
      </c>
      <c r="F160" s="145" t="s">
        <v>76</v>
      </c>
      <c r="H160" s="146">
        <v>1</v>
      </c>
      <c r="L160" s="142"/>
      <c r="M160" s="147"/>
      <c r="T160" s="148"/>
      <c r="AT160" s="144" t="s">
        <v>189</v>
      </c>
      <c r="AU160" s="144" t="s">
        <v>78</v>
      </c>
      <c r="AV160" s="12" t="s">
        <v>78</v>
      </c>
      <c r="AW160" s="12" t="s">
        <v>30</v>
      </c>
      <c r="AX160" s="12" t="s">
        <v>76</v>
      </c>
      <c r="AY160" s="144" t="s">
        <v>159</v>
      </c>
    </row>
    <row r="161" spans="2:65" s="11" customFormat="1" ht="22.9" customHeight="1">
      <c r="B161" s="116"/>
      <c r="D161" s="117" t="s">
        <v>67</v>
      </c>
      <c r="E161" s="125" t="s">
        <v>180</v>
      </c>
      <c r="F161" s="125" t="s">
        <v>1858</v>
      </c>
      <c r="J161" s="126">
        <f>BK161</f>
        <v>0</v>
      </c>
      <c r="L161" s="116"/>
      <c r="M161" s="120"/>
      <c r="P161" s="121">
        <f>SUM(P162:P166)</f>
        <v>18.253619999999998</v>
      </c>
      <c r="R161" s="121">
        <f>SUM(R162:R166)</f>
        <v>0</v>
      </c>
      <c r="T161" s="122">
        <f>SUM(T162:T166)</f>
        <v>0</v>
      </c>
      <c r="AR161" s="117" t="s">
        <v>76</v>
      </c>
      <c r="AT161" s="123" t="s">
        <v>67</v>
      </c>
      <c r="AU161" s="123" t="s">
        <v>76</v>
      </c>
      <c r="AY161" s="117" t="s">
        <v>159</v>
      </c>
      <c r="BK161" s="124">
        <f>SUM(BK162:BK166)</f>
        <v>0</v>
      </c>
    </row>
    <row r="162" spans="2:65" s="1" customFormat="1" ht="16.5" customHeight="1">
      <c r="B162" s="29"/>
      <c r="C162" s="127" t="s">
        <v>252</v>
      </c>
      <c r="D162" s="127" t="s">
        <v>162</v>
      </c>
      <c r="E162" s="128" t="s">
        <v>1859</v>
      </c>
      <c r="F162" s="129" t="s">
        <v>1860</v>
      </c>
      <c r="G162" s="130" t="s">
        <v>379</v>
      </c>
      <c r="H162" s="131">
        <v>13.86</v>
      </c>
      <c r="I162" s="132"/>
      <c r="J162" s="132">
        <f>ROUND(I162*H162,2)</f>
        <v>0</v>
      </c>
      <c r="K162" s="129" t="s">
        <v>239</v>
      </c>
      <c r="L162" s="29"/>
      <c r="M162" s="133" t="s">
        <v>17</v>
      </c>
      <c r="N162" s="134" t="s">
        <v>39</v>
      </c>
      <c r="O162" s="135">
        <v>1.3169999999999999</v>
      </c>
      <c r="P162" s="135">
        <f>O162*H162</f>
        <v>18.253619999999998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180</v>
      </c>
      <c r="AT162" s="137" t="s">
        <v>162</v>
      </c>
      <c r="AU162" s="137" t="s">
        <v>78</v>
      </c>
      <c r="AY162" s="17" t="s">
        <v>159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7" t="s">
        <v>76</v>
      </c>
      <c r="BK162" s="138">
        <f>ROUND(I162*H162,2)</f>
        <v>0</v>
      </c>
      <c r="BL162" s="17" t="s">
        <v>180</v>
      </c>
      <c r="BM162" s="137" t="s">
        <v>2244</v>
      </c>
    </row>
    <row r="163" spans="2:65" s="1" customFormat="1">
      <c r="B163" s="29"/>
      <c r="D163" s="139" t="s">
        <v>169</v>
      </c>
      <c r="F163" s="140" t="s">
        <v>1862</v>
      </c>
      <c r="L163" s="29"/>
      <c r="M163" s="141"/>
      <c r="T163" s="50"/>
      <c r="AT163" s="17" t="s">
        <v>169</v>
      </c>
      <c r="AU163" s="17" t="s">
        <v>78</v>
      </c>
    </row>
    <row r="164" spans="2:65" s="13" customFormat="1">
      <c r="B164" s="149"/>
      <c r="D164" s="143" t="s">
        <v>189</v>
      </c>
      <c r="E164" s="150" t="s">
        <v>17</v>
      </c>
      <c r="F164" s="151" t="s">
        <v>2202</v>
      </c>
      <c r="H164" s="150" t="s">
        <v>17</v>
      </c>
      <c r="L164" s="149"/>
      <c r="M164" s="152"/>
      <c r="T164" s="153"/>
      <c r="AT164" s="150" t="s">
        <v>189</v>
      </c>
      <c r="AU164" s="150" t="s">
        <v>78</v>
      </c>
      <c r="AV164" s="13" t="s">
        <v>76</v>
      </c>
      <c r="AW164" s="13" t="s">
        <v>30</v>
      </c>
      <c r="AX164" s="13" t="s">
        <v>68</v>
      </c>
      <c r="AY164" s="150" t="s">
        <v>159</v>
      </c>
    </row>
    <row r="165" spans="2:65" s="12" customFormat="1">
      <c r="B165" s="142"/>
      <c r="D165" s="143" t="s">
        <v>189</v>
      </c>
      <c r="E165" s="144" t="s">
        <v>17</v>
      </c>
      <c r="F165" s="145" t="s">
        <v>2245</v>
      </c>
      <c r="H165" s="146">
        <v>13.86</v>
      </c>
      <c r="L165" s="142"/>
      <c r="M165" s="147"/>
      <c r="T165" s="148"/>
      <c r="AT165" s="144" t="s">
        <v>189</v>
      </c>
      <c r="AU165" s="144" t="s">
        <v>78</v>
      </c>
      <c r="AV165" s="12" t="s">
        <v>78</v>
      </c>
      <c r="AW165" s="12" t="s">
        <v>30</v>
      </c>
      <c r="AX165" s="12" t="s">
        <v>68</v>
      </c>
      <c r="AY165" s="144" t="s">
        <v>159</v>
      </c>
    </row>
    <row r="166" spans="2:65" s="14" customFormat="1">
      <c r="B166" s="157"/>
      <c r="D166" s="143" t="s">
        <v>189</v>
      </c>
      <c r="E166" s="158" t="s">
        <v>17</v>
      </c>
      <c r="F166" s="159" t="s">
        <v>284</v>
      </c>
      <c r="H166" s="160">
        <v>13.86</v>
      </c>
      <c r="L166" s="157"/>
      <c r="M166" s="161"/>
      <c r="T166" s="162"/>
      <c r="AT166" s="158" t="s">
        <v>189</v>
      </c>
      <c r="AU166" s="158" t="s">
        <v>78</v>
      </c>
      <c r="AV166" s="14" t="s">
        <v>180</v>
      </c>
      <c r="AW166" s="14" t="s">
        <v>30</v>
      </c>
      <c r="AX166" s="14" t="s">
        <v>76</v>
      </c>
      <c r="AY166" s="158" t="s">
        <v>159</v>
      </c>
    </row>
    <row r="167" spans="2:65" s="11" customFormat="1" ht="22.9" customHeight="1">
      <c r="B167" s="116"/>
      <c r="D167" s="117" t="s">
        <v>67</v>
      </c>
      <c r="E167" s="125" t="s">
        <v>205</v>
      </c>
      <c r="F167" s="125" t="s">
        <v>1870</v>
      </c>
      <c r="J167" s="126">
        <f>BK167</f>
        <v>0</v>
      </c>
      <c r="L167" s="116"/>
      <c r="M167" s="120"/>
      <c r="P167" s="121">
        <f>SUM(P168:P225)</f>
        <v>136.92300000000003</v>
      </c>
      <c r="R167" s="121">
        <f>SUM(R168:R225)</f>
        <v>1.9097299999999997</v>
      </c>
      <c r="T167" s="122">
        <f>SUM(T168:T225)</f>
        <v>0</v>
      </c>
      <c r="AR167" s="117" t="s">
        <v>76</v>
      </c>
      <c r="AT167" s="123" t="s">
        <v>67</v>
      </c>
      <c r="AU167" s="123" t="s">
        <v>76</v>
      </c>
      <c r="AY167" s="117" t="s">
        <v>159</v>
      </c>
      <c r="BK167" s="124">
        <f>SUM(BK168:BK225)</f>
        <v>0</v>
      </c>
    </row>
    <row r="168" spans="2:65" s="1" customFormat="1" ht="16.5" customHeight="1">
      <c r="B168" s="29"/>
      <c r="C168" s="127" t="s">
        <v>259</v>
      </c>
      <c r="D168" s="127" t="s">
        <v>162</v>
      </c>
      <c r="E168" s="128" t="s">
        <v>2011</v>
      </c>
      <c r="F168" s="129" t="s">
        <v>2012</v>
      </c>
      <c r="G168" s="130" t="s">
        <v>457</v>
      </c>
      <c r="H168" s="131">
        <v>107</v>
      </c>
      <c r="I168" s="132"/>
      <c r="J168" s="132">
        <f>ROUND(I168*H168,2)</f>
        <v>0</v>
      </c>
      <c r="K168" s="129" t="s">
        <v>239</v>
      </c>
      <c r="L168" s="29"/>
      <c r="M168" s="133" t="s">
        <v>17</v>
      </c>
      <c r="N168" s="134" t="s">
        <v>39</v>
      </c>
      <c r="O168" s="135">
        <v>0.1</v>
      </c>
      <c r="P168" s="135">
        <f>O168*H168</f>
        <v>10.700000000000001</v>
      </c>
      <c r="Q168" s="135">
        <v>2.0000000000000001E-4</v>
      </c>
      <c r="R168" s="135">
        <f>Q168*H168</f>
        <v>2.1400000000000002E-2</v>
      </c>
      <c r="S168" s="135">
        <v>0</v>
      </c>
      <c r="T168" s="136">
        <f>S168*H168</f>
        <v>0</v>
      </c>
      <c r="AR168" s="137" t="s">
        <v>180</v>
      </c>
      <c r="AT168" s="137" t="s">
        <v>162</v>
      </c>
      <c r="AU168" s="137" t="s">
        <v>78</v>
      </c>
      <c r="AY168" s="17" t="s">
        <v>159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7" t="s">
        <v>76</v>
      </c>
      <c r="BK168" s="138">
        <f>ROUND(I168*H168,2)</f>
        <v>0</v>
      </c>
      <c r="BL168" s="17" t="s">
        <v>180</v>
      </c>
      <c r="BM168" s="137" t="s">
        <v>2246</v>
      </c>
    </row>
    <row r="169" spans="2:65" s="1" customFormat="1">
      <c r="B169" s="29"/>
      <c r="D169" s="139" t="s">
        <v>169</v>
      </c>
      <c r="F169" s="140" t="s">
        <v>2014</v>
      </c>
      <c r="L169" s="29"/>
      <c r="M169" s="141"/>
      <c r="T169" s="50"/>
      <c r="AT169" s="17" t="s">
        <v>169</v>
      </c>
      <c r="AU169" s="17" t="s">
        <v>78</v>
      </c>
    </row>
    <row r="170" spans="2:65" s="13" customFormat="1">
      <c r="B170" s="149"/>
      <c r="D170" s="143" t="s">
        <v>189</v>
      </c>
      <c r="E170" s="150" t="s">
        <v>17</v>
      </c>
      <c r="F170" s="151" t="s">
        <v>2202</v>
      </c>
      <c r="H170" s="150" t="s">
        <v>17</v>
      </c>
      <c r="L170" s="149"/>
      <c r="M170" s="152"/>
      <c r="T170" s="153"/>
      <c r="AT170" s="150" t="s">
        <v>189</v>
      </c>
      <c r="AU170" s="150" t="s">
        <v>78</v>
      </c>
      <c r="AV170" s="13" t="s">
        <v>76</v>
      </c>
      <c r="AW170" s="13" t="s">
        <v>30</v>
      </c>
      <c r="AX170" s="13" t="s">
        <v>68</v>
      </c>
      <c r="AY170" s="150" t="s">
        <v>159</v>
      </c>
    </row>
    <row r="171" spans="2:65" s="12" customFormat="1">
      <c r="B171" s="142"/>
      <c r="D171" s="143" t="s">
        <v>189</v>
      </c>
      <c r="E171" s="144" t="s">
        <v>17</v>
      </c>
      <c r="F171" s="145" t="s">
        <v>2247</v>
      </c>
      <c r="H171" s="146">
        <v>107</v>
      </c>
      <c r="L171" s="142"/>
      <c r="M171" s="147"/>
      <c r="T171" s="148"/>
      <c r="AT171" s="144" t="s">
        <v>189</v>
      </c>
      <c r="AU171" s="144" t="s">
        <v>78</v>
      </c>
      <c r="AV171" s="12" t="s">
        <v>78</v>
      </c>
      <c r="AW171" s="12" t="s">
        <v>30</v>
      </c>
      <c r="AX171" s="12" t="s">
        <v>76</v>
      </c>
      <c r="AY171" s="144" t="s">
        <v>159</v>
      </c>
    </row>
    <row r="172" spans="2:65" s="1" customFormat="1" ht="16.5" customHeight="1">
      <c r="B172" s="29"/>
      <c r="C172" s="127" t="s">
        <v>353</v>
      </c>
      <c r="D172" s="127" t="s">
        <v>162</v>
      </c>
      <c r="E172" s="128" t="s">
        <v>2248</v>
      </c>
      <c r="F172" s="129" t="s">
        <v>2249</v>
      </c>
      <c r="G172" s="130" t="s">
        <v>457</v>
      </c>
      <c r="H172" s="131">
        <v>231</v>
      </c>
      <c r="I172" s="132"/>
      <c r="J172" s="132">
        <f>ROUND(I172*H172,2)</f>
        <v>0</v>
      </c>
      <c r="K172" s="129" t="s">
        <v>239</v>
      </c>
      <c r="L172" s="29"/>
      <c r="M172" s="133" t="s">
        <v>17</v>
      </c>
      <c r="N172" s="134" t="s">
        <v>39</v>
      </c>
      <c r="O172" s="135">
        <v>0.29699999999999999</v>
      </c>
      <c r="P172" s="135">
        <f>O172*H172</f>
        <v>68.606999999999999</v>
      </c>
      <c r="Q172" s="135">
        <v>1.0000000000000001E-5</v>
      </c>
      <c r="R172" s="135">
        <f>Q172*H172</f>
        <v>2.31E-3</v>
      </c>
      <c r="S172" s="135">
        <v>0</v>
      </c>
      <c r="T172" s="136">
        <f>S172*H172</f>
        <v>0</v>
      </c>
      <c r="AR172" s="137" t="s">
        <v>180</v>
      </c>
      <c r="AT172" s="137" t="s">
        <v>162</v>
      </c>
      <c r="AU172" s="137" t="s">
        <v>78</v>
      </c>
      <c r="AY172" s="17" t="s">
        <v>159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7" t="s">
        <v>76</v>
      </c>
      <c r="BK172" s="138">
        <f>ROUND(I172*H172,2)</f>
        <v>0</v>
      </c>
      <c r="BL172" s="17" t="s">
        <v>180</v>
      </c>
      <c r="BM172" s="137" t="s">
        <v>2250</v>
      </c>
    </row>
    <row r="173" spans="2:65" s="1" customFormat="1">
      <c r="B173" s="29"/>
      <c r="D173" s="139" t="s">
        <v>169</v>
      </c>
      <c r="F173" s="140" t="s">
        <v>2251</v>
      </c>
      <c r="L173" s="29"/>
      <c r="M173" s="141"/>
      <c r="T173" s="50"/>
      <c r="AT173" s="17" t="s">
        <v>169</v>
      </c>
      <c r="AU173" s="17" t="s">
        <v>78</v>
      </c>
    </row>
    <row r="174" spans="2:65" s="13" customFormat="1">
      <c r="B174" s="149"/>
      <c r="D174" s="143" t="s">
        <v>189</v>
      </c>
      <c r="E174" s="150" t="s">
        <v>17</v>
      </c>
      <c r="F174" s="151" t="s">
        <v>2202</v>
      </c>
      <c r="H174" s="150" t="s">
        <v>17</v>
      </c>
      <c r="L174" s="149"/>
      <c r="M174" s="152"/>
      <c r="T174" s="153"/>
      <c r="AT174" s="150" t="s">
        <v>189</v>
      </c>
      <c r="AU174" s="150" t="s">
        <v>78</v>
      </c>
      <c r="AV174" s="13" t="s">
        <v>76</v>
      </c>
      <c r="AW174" s="13" t="s">
        <v>30</v>
      </c>
      <c r="AX174" s="13" t="s">
        <v>68</v>
      </c>
      <c r="AY174" s="150" t="s">
        <v>159</v>
      </c>
    </row>
    <row r="175" spans="2:65" s="12" customFormat="1">
      <c r="B175" s="142"/>
      <c r="D175" s="143" t="s">
        <v>189</v>
      </c>
      <c r="E175" s="144" t="s">
        <v>17</v>
      </c>
      <c r="F175" s="145" t="s">
        <v>2252</v>
      </c>
      <c r="H175" s="146">
        <v>231</v>
      </c>
      <c r="L175" s="142"/>
      <c r="M175" s="147"/>
      <c r="T175" s="148"/>
      <c r="AT175" s="144" t="s">
        <v>189</v>
      </c>
      <c r="AU175" s="144" t="s">
        <v>78</v>
      </c>
      <c r="AV175" s="12" t="s">
        <v>78</v>
      </c>
      <c r="AW175" s="12" t="s">
        <v>30</v>
      </c>
      <c r="AX175" s="12" t="s">
        <v>76</v>
      </c>
      <c r="AY175" s="144" t="s">
        <v>159</v>
      </c>
    </row>
    <row r="176" spans="2:65" s="1" customFormat="1" ht="16.5" customHeight="1">
      <c r="B176" s="29"/>
      <c r="C176" s="163" t="s">
        <v>358</v>
      </c>
      <c r="D176" s="163" t="s">
        <v>365</v>
      </c>
      <c r="E176" s="164" t="s">
        <v>2253</v>
      </c>
      <c r="F176" s="165" t="s">
        <v>2254</v>
      </c>
      <c r="G176" s="166" t="s">
        <v>457</v>
      </c>
      <c r="H176" s="167">
        <v>234.465</v>
      </c>
      <c r="I176" s="168"/>
      <c r="J176" s="168">
        <f>ROUND(I176*H176,2)</f>
        <v>0</v>
      </c>
      <c r="K176" s="165" t="s">
        <v>239</v>
      </c>
      <c r="L176" s="169"/>
      <c r="M176" s="170" t="s">
        <v>17</v>
      </c>
      <c r="N176" s="171" t="s">
        <v>39</v>
      </c>
      <c r="O176" s="135">
        <v>0</v>
      </c>
      <c r="P176" s="135">
        <f>O176*H176</f>
        <v>0</v>
      </c>
      <c r="Q176" s="135">
        <v>4.0000000000000001E-3</v>
      </c>
      <c r="R176" s="135">
        <f>Q176*H176</f>
        <v>0.93786000000000003</v>
      </c>
      <c r="S176" s="135">
        <v>0</v>
      </c>
      <c r="T176" s="136">
        <f>S176*H176</f>
        <v>0</v>
      </c>
      <c r="AR176" s="137" t="s">
        <v>205</v>
      </c>
      <c r="AT176" s="137" t="s">
        <v>365</v>
      </c>
      <c r="AU176" s="137" t="s">
        <v>78</v>
      </c>
      <c r="AY176" s="17" t="s">
        <v>159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7" t="s">
        <v>76</v>
      </c>
      <c r="BK176" s="138">
        <f>ROUND(I176*H176,2)</f>
        <v>0</v>
      </c>
      <c r="BL176" s="17" t="s">
        <v>180</v>
      </c>
      <c r="BM176" s="137" t="s">
        <v>2255</v>
      </c>
    </row>
    <row r="177" spans="2:65" s="12" customFormat="1">
      <c r="B177" s="142"/>
      <c r="D177" s="143" t="s">
        <v>189</v>
      </c>
      <c r="F177" s="145" t="s">
        <v>2256</v>
      </c>
      <c r="H177" s="146">
        <v>234.465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4</v>
      </c>
      <c r="AX177" s="12" t="s">
        <v>76</v>
      </c>
      <c r="AY177" s="144" t="s">
        <v>159</v>
      </c>
    </row>
    <row r="178" spans="2:65" s="1" customFormat="1" ht="24.2" customHeight="1">
      <c r="B178" s="29"/>
      <c r="C178" s="127" t="s">
        <v>364</v>
      </c>
      <c r="D178" s="127" t="s">
        <v>162</v>
      </c>
      <c r="E178" s="128" t="s">
        <v>2257</v>
      </c>
      <c r="F178" s="129" t="s">
        <v>2258</v>
      </c>
      <c r="G178" s="130" t="s">
        <v>287</v>
      </c>
      <c r="H178" s="131">
        <v>44</v>
      </c>
      <c r="I178" s="132"/>
      <c r="J178" s="132">
        <f>ROUND(I178*H178,2)</f>
        <v>0</v>
      </c>
      <c r="K178" s="129" t="s">
        <v>239</v>
      </c>
      <c r="L178" s="29"/>
      <c r="M178" s="133" t="s">
        <v>17</v>
      </c>
      <c r="N178" s="134" t="s">
        <v>39</v>
      </c>
      <c r="O178" s="135">
        <v>0.68300000000000005</v>
      </c>
      <c r="P178" s="135">
        <f>O178*H178</f>
        <v>30.052000000000003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180</v>
      </c>
      <c r="AT178" s="137" t="s">
        <v>162</v>
      </c>
      <c r="AU178" s="137" t="s">
        <v>78</v>
      </c>
      <c r="AY178" s="17" t="s">
        <v>159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7" t="s">
        <v>76</v>
      </c>
      <c r="BK178" s="138">
        <f>ROUND(I178*H178,2)</f>
        <v>0</v>
      </c>
      <c r="BL178" s="17" t="s">
        <v>180</v>
      </c>
      <c r="BM178" s="137" t="s">
        <v>2259</v>
      </c>
    </row>
    <row r="179" spans="2:65" s="1" customFormat="1">
      <c r="B179" s="29"/>
      <c r="D179" s="139" t="s">
        <v>169</v>
      </c>
      <c r="F179" s="140" t="s">
        <v>2260</v>
      </c>
      <c r="L179" s="29"/>
      <c r="M179" s="141"/>
      <c r="T179" s="50"/>
      <c r="AT179" s="17" t="s">
        <v>169</v>
      </c>
      <c r="AU179" s="17" t="s">
        <v>78</v>
      </c>
    </row>
    <row r="180" spans="2:65" s="13" customFormat="1">
      <c r="B180" s="149"/>
      <c r="D180" s="143" t="s">
        <v>189</v>
      </c>
      <c r="E180" s="150" t="s">
        <v>17</v>
      </c>
      <c r="F180" s="151" t="s">
        <v>2202</v>
      </c>
      <c r="H180" s="150" t="s">
        <v>17</v>
      </c>
      <c r="L180" s="149"/>
      <c r="M180" s="152"/>
      <c r="T180" s="153"/>
      <c r="AT180" s="150" t="s">
        <v>189</v>
      </c>
      <c r="AU180" s="150" t="s">
        <v>78</v>
      </c>
      <c r="AV180" s="13" t="s">
        <v>76</v>
      </c>
      <c r="AW180" s="13" t="s">
        <v>30</v>
      </c>
      <c r="AX180" s="13" t="s">
        <v>68</v>
      </c>
      <c r="AY180" s="150" t="s">
        <v>159</v>
      </c>
    </row>
    <row r="181" spans="2:65" s="12" customFormat="1">
      <c r="B181" s="142"/>
      <c r="D181" s="143" t="s">
        <v>189</v>
      </c>
      <c r="E181" s="144" t="s">
        <v>17</v>
      </c>
      <c r="F181" s="145" t="s">
        <v>2261</v>
      </c>
      <c r="H181" s="146">
        <v>37</v>
      </c>
      <c r="L181" s="142"/>
      <c r="M181" s="147"/>
      <c r="T181" s="148"/>
      <c r="AT181" s="144" t="s">
        <v>189</v>
      </c>
      <c r="AU181" s="144" t="s">
        <v>78</v>
      </c>
      <c r="AV181" s="12" t="s">
        <v>78</v>
      </c>
      <c r="AW181" s="12" t="s">
        <v>30</v>
      </c>
      <c r="AX181" s="12" t="s">
        <v>68</v>
      </c>
      <c r="AY181" s="144" t="s">
        <v>159</v>
      </c>
    </row>
    <row r="182" spans="2:65" s="12" customFormat="1">
      <c r="B182" s="142"/>
      <c r="D182" s="143" t="s">
        <v>189</v>
      </c>
      <c r="E182" s="144" t="s">
        <v>17</v>
      </c>
      <c r="F182" s="145" t="s">
        <v>2262</v>
      </c>
      <c r="H182" s="146">
        <v>7</v>
      </c>
      <c r="L182" s="142"/>
      <c r="M182" s="147"/>
      <c r="T182" s="148"/>
      <c r="AT182" s="144" t="s">
        <v>189</v>
      </c>
      <c r="AU182" s="144" t="s">
        <v>78</v>
      </c>
      <c r="AV182" s="12" t="s">
        <v>78</v>
      </c>
      <c r="AW182" s="12" t="s">
        <v>30</v>
      </c>
      <c r="AX182" s="12" t="s">
        <v>68</v>
      </c>
      <c r="AY182" s="144" t="s">
        <v>159</v>
      </c>
    </row>
    <row r="183" spans="2:65" s="14" customFormat="1">
      <c r="B183" s="157"/>
      <c r="D183" s="143" t="s">
        <v>189</v>
      </c>
      <c r="E183" s="158" t="s">
        <v>17</v>
      </c>
      <c r="F183" s="159" t="s">
        <v>284</v>
      </c>
      <c r="H183" s="160">
        <v>44</v>
      </c>
      <c r="L183" s="157"/>
      <c r="M183" s="161"/>
      <c r="T183" s="162"/>
      <c r="AT183" s="158" t="s">
        <v>189</v>
      </c>
      <c r="AU183" s="158" t="s">
        <v>78</v>
      </c>
      <c r="AV183" s="14" t="s">
        <v>180</v>
      </c>
      <c r="AW183" s="14" t="s">
        <v>30</v>
      </c>
      <c r="AX183" s="14" t="s">
        <v>76</v>
      </c>
      <c r="AY183" s="158" t="s">
        <v>159</v>
      </c>
    </row>
    <row r="184" spans="2:65" s="1" customFormat="1" ht="16.5" customHeight="1">
      <c r="B184" s="29"/>
      <c r="C184" s="163" t="s">
        <v>371</v>
      </c>
      <c r="D184" s="163" t="s">
        <v>365</v>
      </c>
      <c r="E184" s="164" t="s">
        <v>2263</v>
      </c>
      <c r="F184" s="165" t="s">
        <v>2264</v>
      </c>
      <c r="G184" s="166" t="s">
        <v>287</v>
      </c>
      <c r="H184" s="167">
        <v>37</v>
      </c>
      <c r="I184" s="168"/>
      <c r="J184" s="168">
        <f>ROUND(I184*H184,2)</f>
        <v>0</v>
      </c>
      <c r="K184" s="165" t="s">
        <v>239</v>
      </c>
      <c r="L184" s="169"/>
      <c r="M184" s="170" t="s">
        <v>17</v>
      </c>
      <c r="N184" s="171" t="s">
        <v>39</v>
      </c>
      <c r="O184" s="135">
        <v>0</v>
      </c>
      <c r="P184" s="135">
        <f>O184*H184</f>
        <v>0</v>
      </c>
      <c r="Q184" s="135">
        <v>8.0000000000000004E-4</v>
      </c>
      <c r="R184" s="135">
        <f>Q184*H184</f>
        <v>2.9600000000000001E-2</v>
      </c>
      <c r="S184" s="135">
        <v>0</v>
      </c>
      <c r="T184" s="136">
        <f>S184*H184</f>
        <v>0</v>
      </c>
      <c r="AR184" s="137" t="s">
        <v>205</v>
      </c>
      <c r="AT184" s="137" t="s">
        <v>365</v>
      </c>
      <c r="AU184" s="137" t="s">
        <v>78</v>
      </c>
      <c r="AY184" s="17" t="s">
        <v>159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7" t="s">
        <v>76</v>
      </c>
      <c r="BK184" s="138">
        <f>ROUND(I184*H184,2)</f>
        <v>0</v>
      </c>
      <c r="BL184" s="17" t="s">
        <v>180</v>
      </c>
      <c r="BM184" s="137" t="s">
        <v>2265</v>
      </c>
    </row>
    <row r="185" spans="2:65" s="1" customFormat="1" ht="16.5" customHeight="1">
      <c r="B185" s="29"/>
      <c r="C185" s="163" t="s">
        <v>7</v>
      </c>
      <c r="D185" s="163" t="s">
        <v>365</v>
      </c>
      <c r="E185" s="164" t="s">
        <v>2266</v>
      </c>
      <c r="F185" s="165" t="s">
        <v>2267</v>
      </c>
      <c r="G185" s="166" t="s">
        <v>287</v>
      </c>
      <c r="H185" s="167">
        <v>7</v>
      </c>
      <c r="I185" s="168"/>
      <c r="J185" s="168">
        <f>ROUND(I185*H185,2)</f>
        <v>0</v>
      </c>
      <c r="K185" s="165" t="s">
        <v>239</v>
      </c>
      <c r="L185" s="169"/>
      <c r="M185" s="170" t="s">
        <v>17</v>
      </c>
      <c r="N185" s="171" t="s">
        <v>39</v>
      </c>
      <c r="O185" s="135">
        <v>0</v>
      </c>
      <c r="P185" s="135">
        <f>O185*H185</f>
        <v>0</v>
      </c>
      <c r="Q185" s="135">
        <v>1.8000000000000001E-4</v>
      </c>
      <c r="R185" s="135">
        <f>Q185*H185</f>
        <v>1.2600000000000001E-3</v>
      </c>
      <c r="S185" s="135">
        <v>0</v>
      </c>
      <c r="T185" s="136">
        <f>S185*H185</f>
        <v>0</v>
      </c>
      <c r="AR185" s="137" t="s">
        <v>205</v>
      </c>
      <c r="AT185" s="137" t="s">
        <v>365</v>
      </c>
      <c r="AU185" s="137" t="s">
        <v>78</v>
      </c>
      <c r="AY185" s="17" t="s">
        <v>159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7" t="s">
        <v>76</v>
      </c>
      <c r="BK185" s="138">
        <f>ROUND(I185*H185,2)</f>
        <v>0</v>
      </c>
      <c r="BL185" s="17" t="s">
        <v>180</v>
      </c>
      <c r="BM185" s="137" t="s">
        <v>2268</v>
      </c>
    </row>
    <row r="186" spans="2:65" s="1" customFormat="1" ht="24.2" customHeight="1">
      <c r="B186" s="29"/>
      <c r="C186" s="127" t="s">
        <v>382</v>
      </c>
      <c r="D186" s="127" t="s">
        <v>162</v>
      </c>
      <c r="E186" s="128" t="s">
        <v>2269</v>
      </c>
      <c r="F186" s="129" t="s">
        <v>2270</v>
      </c>
      <c r="G186" s="130" t="s">
        <v>287</v>
      </c>
      <c r="H186" s="131">
        <v>6</v>
      </c>
      <c r="I186" s="132"/>
      <c r="J186" s="132">
        <f>ROUND(I186*H186,2)</f>
        <v>0</v>
      </c>
      <c r="K186" s="129" t="s">
        <v>239</v>
      </c>
      <c r="L186" s="29"/>
      <c r="M186" s="133" t="s">
        <v>17</v>
      </c>
      <c r="N186" s="134" t="s">
        <v>39</v>
      </c>
      <c r="O186" s="135">
        <v>1.1319999999999999</v>
      </c>
      <c r="P186" s="135">
        <f>O186*H186</f>
        <v>6.7919999999999998</v>
      </c>
      <c r="Q186" s="135">
        <v>0</v>
      </c>
      <c r="R186" s="135">
        <f>Q186*H186</f>
        <v>0</v>
      </c>
      <c r="S186" s="135">
        <v>0</v>
      </c>
      <c r="T186" s="136">
        <f>S186*H186</f>
        <v>0</v>
      </c>
      <c r="AR186" s="137" t="s">
        <v>180</v>
      </c>
      <c r="AT186" s="137" t="s">
        <v>162</v>
      </c>
      <c r="AU186" s="137" t="s">
        <v>78</v>
      </c>
      <c r="AY186" s="17" t="s">
        <v>159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7" t="s">
        <v>76</v>
      </c>
      <c r="BK186" s="138">
        <f>ROUND(I186*H186,2)</f>
        <v>0</v>
      </c>
      <c r="BL186" s="17" t="s">
        <v>180</v>
      </c>
      <c r="BM186" s="137" t="s">
        <v>2271</v>
      </c>
    </row>
    <row r="187" spans="2:65" s="1" customFormat="1">
      <c r="B187" s="29"/>
      <c r="D187" s="139" t="s">
        <v>169</v>
      </c>
      <c r="F187" s="140" t="s">
        <v>2272</v>
      </c>
      <c r="L187" s="29"/>
      <c r="M187" s="141"/>
      <c r="T187" s="50"/>
      <c r="AT187" s="17" t="s">
        <v>169</v>
      </c>
      <c r="AU187" s="17" t="s">
        <v>78</v>
      </c>
    </row>
    <row r="188" spans="2:65" s="13" customFormat="1">
      <c r="B188" s="149"/>
      <c r="D188" s="143" t="s">
        <v>189</v>
      </c>
      <c r="E188" s="150" t="s">
        <v>17</v>
      </c>
      <c r="F188" s="151" t="s">
        <v>2202</v>
      </c>
      <c r="H188" s="150" t="s">
        <v>17</v>
      </c>
      <c r="L188" s="149"/>
      <c r="M188" s="152"/>
      <c r="T188" s="153"/>
      <c r="AT188" s="150" t="s">
        <v>189</v>
      </c>
      <c r="AU188" s="150" t="s">
        <v>78</v>
      </c>
      <c r="AV188" s="13" t="s">
        <v>76</v>
      </c>
      <c r="AW188" s="13" t="s">
        <v>30</v>
      </c>
      <c r="AX188" s="13" t="s">
        <v>68</v>
      </c>
      <c r="AY188" s="150" t="s">
        <v>159</v>
      </c>
    </row>
    <row r="189" spans="2:65" s="12" customFormat="1">
      <c r="B189" s="142"/>
      <c r="D189" s="143" t="s">
        <v>189</v>
      </c>
      <c r="E189" s="144" t="s">
        <v>17</v>
      </c>
      <c r="F189" s="145" t="s">
        <v>2273</v>
      </c>
      <c r="H189" s="146">
        <v>6</v>
      </c>
      <c r="L189" s="142"/>
      <c r="M189" s="147"/>
      <c r="T189" s="148"/>
      <c r="AT189" s="144" t="s">
        <v>189</v>
      </c>
      <c r="AU189" s="144" t="s">
        <v>78</v>
      </c>
      <c r="AV189" s="12" t="s">
        <v>78</v>
      </c>
      <c r="AW189" s="12" t="s">
        <v>30</v>
      </c>
      <c r="AX189" s="12" t="s">
        <v>76</v>
      </c>
      <c r="AY189" s="144" t="s">
        <v>159</v>
      </c>
    </row>
    <row r="190" spans="2:65" s="1" customFormat="1" ht="16.5" customHeight="1">
      <c r="B190" s="29"/>
      <c r="C190" s="163" t="s">
        <v>387</v>
      </c>
      <c r="D190" s="163" t="s">
        <v>365</v>
      </c>
      <c r="E190" s="164" t="s">
        <v>2274</v>
      </c>
      <c r="F190" s="165" t="s">
        <v>2275</v>
      </c>
      <c r="G190" s="166" t="s">
        <v>287</v>
      </c>
      <c r="H190" s="167">
        <v>6</v>
      </c>
      <c r="I190" s="168"/>
      <c r="J190" s="168">
        <f>ROUND(I190*H190,2)</f>
        <v>0</v>
      </c>
      <c r="K190" s="165" t="s">
        <v>239</v>
      </c>
      <c r="L190" s="169"/>
      <c r="M190" s="170" t="s">
        <v>17</v>
      </c>
      <c r="N190" s="171" t="s">
        <v>39</v>
      </c>
      <c r="O190" s="135">
        <v>0</v>
      </c>
      <c r="P190" s="135">
        <f>O190*H190</f>
        <v>0</v>
      </c>
      <c r="Q190" s="135">
        <v>1.6000000000000001E-3</v>
      </c>
      <c r="R190" s="135">
        <f>Q190*H190</f>
        <v>9.6000000000000009E-3</v>
      </c>
      <c r="S190" s="135">
        <v>0</v>
      </c>
      <c r="T190" s="136">
        <f>S190*H190</f>
        <v>0</v>
      </c>
      <c r="AR190" s="137" t="s">
        <v>205</v>
      </c>
      <c r="AT190" s="137" t="s">
        <v>365</v>
      </c>
      <c r="AU190" s="137" t="s">
        <v>78</v>
      </c>
      <c r="AY190" s="17" t="s">
        <v>159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7" t="s">
        <v>76</v>
      </c>
      <c r="BK190" s="138">
        <f>ROUND(I190*H190,2)</f>
        <v>0</v>
      </c>
      <c r="BL190" s="17" t="s">
        <v>180</v>
      </c>
      <c r="BM190" s="137" t="s">
        <v>2276</v>
      </c>
    </row>
    <row r="191" spans="2:65" s="1" customFormat="1" ht="21.75" customHeight="1">
      <c r="B191" s="29"/>
      <c r="C191" s="127" t="s">
        <v>392</v>
      </c>
      <c r="D191" s="127" t="s">
        <v>162</v>
      </c>
      <c r="E191" s="128" t="s">
        <v>2106</v>
      </c>
      <c r="F191" s="129" t="s">
        <v>2107</v>
      </c>
      <c r="G191" s="130" t="s">
        <v>287</v>
      </c>
      <c r="H191" s="131">
        <v>3</v>
      </c>
      <c r="I191" s="132"/>
      <c r="J191" s="132">
        <f>ROUND(I191*H191,2)</f>
        <v>0</v>
      </c>
      <c r="K191" s="129" t="s">
        <v>239</v>
      </c>
      <c r="L191" s="29"/>
      <c r="M191" s="133" t="s">
        <v>17</v>
      </c>
      <c r="N191" s="134" t="s">
        <v>39</v>
      </c>
      <c r="O191" s="135">
        <v>2.25</v>
      </c>
      <c r="P191" s="135">
        <f>O191*H191</f>
        <v>6.75</v>
      </c>
      <c r="Q191" s="135">
        <v>2.315E-2</v>
      </c>
      <c r="R191" s="135">
        <f>Q191*H191</f>
        <v>6.9449999999999998E-2</v>
      </c>
      <c r="S191" s="135">
        <v>0</v>
      </c>
      <c r="T191" s="136">
        <f>S191*H191</f>
        <v>0</v>
      </c>
      <c r="AR191" s="137" t="s">
        <v>180</v>
      </c>
      <c r="AT191" s="137" t="s">
        <v>162</v>
      </c>
      <c r="AU191" s="137" t="s">
        <v>78</v>
      </c>
      <c r="AY191" s="17" t="s">
        <v>159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7" t="s">
        <v>76</v>
      </c>
      <c r="BK191" s="138">
        <f>ROUND(I191*H191,2)</f>
        <v>0</v>
      </c>
      <c r="BL191" s="17" t="s">
        <v>180</v>
      </c>
      <c r="BM191" s="137" t="s">
        <v>2277</v>
      </c>
    </row>
    <row r="192" spans="2:65" s="1" customFormat="1">
      <c r="B192" s="29"/>
      <c r="D192" s="139" t="s">
        <v>169</v>
      </c>
      <c r="F192" s="140" t="s">
        <v>2109</v>
      </c>
      <c r="L192" s="29"/>
      <c r="M192" s="141"/>
      <c r="T192" s="50"/>
      <c r="AT192" s="17" t="s">
        <v>169</v>
      </c>
      <c r="AU192" s="17" t="s">
        <v>78</v>
      </c>
    </row>
    <row r="193" spans="2:65" s="13" customFormat="1">
      <c r="B193" s="149"/>
      <c r="D193" s="143" t="s">
        <v>189</v>
      </c>
      <c r="E193" s="150" t="s">
        <v>17</v>
      </c>
      <c r="F193" s="151" t="s">
        <v>2202</v>
      </c>
      <c r="H193" s="150" t="s">
        <v>17</v>
      </c>
      <c r="L193" s="149"/>
      <c r="M193" s="152"/>
      <c r="T193" s="153"/>
      <c r="AT193" s="150" t="s">
        <v>189</v>
      </c>
      <c r="AU193" s="150" t="s">
        <v>78</v>
      </c>
      <c r="AV193" s="13" t="s">
        <v>76</v>
      </c>
      <c r="AW193" s="13" t="s">
        <v>30</v>
      </c>
      <c r="AX193" s="13" t="s">
        <v>68</v>
      </c>
      <c r="AY193" s="150" t="s">
        <v>159</v>
      </c>
    </row>
    <row r="194" spans="2:65" s="12" customFormat="1">
      <c r="B194" s="142"/>
      <c r="D194" s="143" t="s">
        <v>189</v>
      </c>
      <c r="E194" s="144" t="s">
        <v>17</v>
      </c>
      <c r="F194" s="145" t="s">
        <v>175</v>
      </c>
      <c r="H194" s="146">
        <v>3</v>
      </c>
      <c r="L194" s="142"/>
      <c r="M194" s="147"/>
      <c r="T194" s="148"/>
      <c r="AT194" s="144" t="s">
        <v>189</v>
      </c>
      <c r="AU194" s="144" t="s">
        <v>78</v>
      </c>
      <c r="AV194" s="12" t="s">
        <v>78</v>
      </c>
      <c r="AW194" s="12" t="s">
        <v>30</v>
      </c>
      <c r="AX194" s="12" t="s">
        <v>76</v>
      </c>
      <c r="AY194" s="144" t="s">
        <v>159</v>
      </c>
    </row>
    <row r="195" spans="2:65" s="1" customFormat="1" ht="24.2" customHeight="1">
      <c r="B195" s="29"/>
      <c r="C195" s="127" t="s">
        <v>398</v>
      </c>
      <c r="D195" s="127" t="s">
        <v>162</v>
      </c>
      <c r="E195" s="128" t="s">
        <v>2278</v>
      </c>
      <c r="F195" s="129" t="s">
        <v>2279</v>
      </c>
      <c r="G195" s="130" t="s">
        <v>287</v>
      </c>
      <c r="H195" s="131">
        <v>5</v>
      </c>
      <c r="I195" s="132"/>
      <c r="J195" s="132">
        <f>ROUND(I195*H195,2)</f>
        <v>0</v>
      </c>
      <c r="K195" s="129" t="s">
        <v>239</v>
      </c>
      <c r="L195" s="29"/>
      <c r="M195" s="133" t="s">
        <v>17</v>
      </c>
      <c r="N195" s="134" t="s">
        <v>39</v>
      </c>
      <c r="O195" s="135">
        <v>0.5</v>
      </c>
      <c r="P195" s="135">
        <f>O195*H195</f>
        <v>2.5</v>
      </c>
      <c r="Q195" s="135">
        <v>0.04</v>
      </c>
      <c r="R195" s="135">
        <f>Q195*H195</f>
        <v>0.2</v>
      </c>
      <c r="S195" s="135">
        <v>0</v>
      </c>
      <c r="T195" s="136">
        <f>S195*H195</f>
        <v>0</v>
      </c>
      <c r="AR195" s="137" t="s">
        <v>180</v>
      </c>
      <c r="AT195" s="137" t="s">
        <v>162</v>
      </c>
      <c r="AU195" s="137" t="s">
        <v>78</v>
      </c>
      <c r="AY195" s="17" t="s">
        <v>159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7" t="s">
        <v>76</v>
      </c>
      <c r="BK195" s="138">
        <f>ROUND(I195*H195,2)</f>
        <v>0</v>
      </c>
      <c r="BL195" s="17" t="s">
        <v>180</v>
      </c>
      <c r="BM195" s="137" t="s">
        <v>2280</v>
      </c>
    </row>
    <row r="196" spans="2:65" s="1" customFormat="1">
      <c r="B196" s="29"/>
      <c r="D196" s="139" t="s">
        <v>169</v>
      </c>
      <c r="F196" s="140" t="s">
        <v>2281</v>
      </c>
      <c r="L196" s="29"/>
      <c r="M196" s="141"/>
      <c r="T196" s="50"/>
      <c r="AT196" s="17" t="s">
        <v>169</v>
      </c>
      <c r="AU196" s="17" t="s">
        <v>78</v>
      </c>
    </row>
    <row r="197" spans="2:65" s="13" customFormat="1">
      <c r="B197" s="149"/>
      <c r="D197" s="143" t="s">
        <v>189</v>
      </c>
      <c r="E197" s="150" t="s">
        <v>17</v>
      </c>
      <c r="F197" s="151" t="s">
        <v>2202</v>
      </c>
      <c r="H197" s="150" t="s">
        <v>17</v>
      </c>
      <c r="L197" s="149"/>
      <c r="M197" s="152"/>
      <c r="T197" s="153"/>
      <c r="AT197" s="150" t="s">
        <v>189</v>
      </c>
      <c r="AU197" s="150" t="s">
        <v>78</v>
      </c>
      <c r="AV197" s="13" t="s">
        <v>76</v>
      </c>
      <c r="AW197" s="13" t="s">
        <v>30</v>
      </c>
      <c r="AX197" s="13" t="s">
        <v>68</v>
      </c>
      <c r="AY197" s="150" t="s">
        <v>159</v>
      </c>
    </row>
    <row r="198" spans="2:65" s="12" customFormat="1">
      <c r="B198" s="142"/>
      <c r="D198" s="143" t="s">
        <v>189</v>
      </c>
      <c r="E198" s="144" t="s">
        <v>17</v>
      </c>
      <c r="F198" s="145" t="s">
        <v>158</v>
      </c>
      <c r="H198" s="146">
        <v>5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76</v>
      </c>
      <c r="AY198" s="144" t="s">
        <v>159</v>
      </c>
    </row>
    <row r="199" spans="2:65" s="1" customFormat="1" ht="24.2" customHeight="1">
      <c r="B199" s="29"/>
      <c r="C199" s="127" t="s">
        <v>404</v>
      </c>
      <c r="D199" s="127" t="s">
        <v>162</v>
      </c>
      <c r="E199" s="128" t="s">
        <v>2282</v>
      </c>
      <c r="F199" s="129" t="s">
        <v>2283</v>
      </c>
      <c r="G199" s="130" t="s">
        <v>287</v>
      </c>
      <c r="H199" s="131">
        <v>3</v>
      </c>
      <c r="I199" s="132"/>
      <c r="J199" s="132">
        <f>ROUND(I199*H199,2)</f>
        <v>0</v>
      </c>
      <c r="K199" s="129" t="s">
        <v>239</v>
      </c>
      <c r="L199" s="29"/>
      <c r="M199" s="133" t="s">
        <v>17</v>
      </c>
      <c r="N199" s="134" t="s">
        <v>39</v>
      </c>
      <c r="O199" s="135">
        <v>0.5</v>
      </c>
      <c r="P199" s="135">
        <f>O199*H199</f>
        <v>1.5</v>
      </c>
      <c r="Q199" s="135">
        <v>5.4460000000000001E-2</v>
      </c>
      <c r="R199" s="135">
        <f>Q199*H199</f>
        <v>0.16338</v>
      </c>
      <c r="S199" s="135">
        <v>0</v>
      </c>
      <c r="T199" s="136">
        <f>S199*H199</f>
        <v>0</v>
      </c>
      <c r="AR199" s="137" t="s">
        <v>180</v>
      </c>
      <c r="AT199" s="137" t="s">
        <v>162</v>
      </c>
      <c r="AU199" s="137" t="s">
        <v>78</v>
      </c>
      <c r="AY199" s="17" t="s">
        <v>159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7" t="s">
        <v>76</v>
      </c>
      <c r="BK199" s="138">
        <f>ROUND(I199*H199,2)</f>
        <v>0</v>
      </c>
      <c r="BL199" s="17" t="s">
        <v>180</v>
      </c>
      <c r="BM199" s="137" t="s">
        <v>2284</v>
      </c>
    </row>
    <row r="200" spans="2:65" s="1" customFormat="1">
      <c r="B200" s="29"/>
      <c r="D200" s="139" t="s">
        <v>169</v>
      </c>
      <c r="F200" s="140" t="s">
        <v>2285</v>
      </c>
      <c r="L200" s="29"/>
      <c r="M200" s="141"/>
      <c r="T200" s="50"/>
      <c r="AT200" s="17" t="s">
        <v>169</v>
      </c>
      <c r="AU200" s="17" t="s">
        <v>78</v>
      </c>
    </row>
    <row r="201" spans="2:65" s="13" customFormat="1">
      <c r="B201" s="149"/>
      <c r="D201" s="143" t="s">
        <v>189</v>
      </c>
      <c r="E201" s="150" t="s">
        <v>17</v>
      </c>
      <c r="F201" s="151" t="s">
        <v>2202</v>
      </c>
      <c r="H201" s="150" t="s">
        <v>17</v>
      </c>
      <c r="L201" s="149"/>
      <c r="M201" s="152"/>
      <c r="T201" s="153"/>
      <c r="AT201" s="150" t="s">
        <v>189</v>
      </c>
      <c r="AU201" s="150" t="s">
        <v>78</v>
      </c>
      <c r="AV201" s="13" t="s">
        <v>76</v>
      </c>
      <c r="AW201" s="13" t="s">
        <v>30</v>
      </c>
      <c r="AX201" s="13" t="s">
        <v>68</v>
      </c>
      <c r="AY201" s="150" t="s">
        <v>159</v>
      </c>
    </row>
    <row r="202" spans="2:65" s="12" customFormat="1">
      <c r="B202" s="142"/>
      <c r="D202" s="143" t="s">
        <v>189</v>
      </c>
      <c r="E202" s="144" t="s">
        <v>17</v>
      </c>
      <c r="F202" s="145" t="s">
        <v>2286</v>
      </c>
      <c r="H202" s="146">
        <v>3</v>
      </c>
      <c r="L202" s="142"/>
      <c r="M202" s="147"/>
      <c r="T202" s="148"/>
      <c r="AT202" s="144" t="s">
        <v>189</v>
      </c>
      <c r="AU202" s="144" t="s">
        <v>78</v>
      </c>
      <c r="AV202" s="12" t="s">
        <v>78</v>
      </c>
      <c r="AW202" s="12" t="s">
        <v>30</v>
      </c>
      <c r="AX202" s="12" t="s">
        <v>76</v>
      </c>
      <c r="AY202" s="144" t="s">
        <v>159</v>
      </c>
    </row>
    <row r="203" spans="2:65" s="1" customFormat="1" ht="24.2" customHeight="1">
      <c r="B203" s="29"/>
      <c r="C203" s="127" t="s">
        <v>412</v>
      </c>
      <c r="D203" s="127" t="s">
        <v>162</v>
      </c>
      <c r="E203" s="128" t="s">
        <v>2287</v>
      </c>
      <c r="F203" s="129" t="s">
        <v>2288</v>
      </c>
      <c r="G203" s="130" t="s">
        <v>287</v>
      </c>
      <c r="H203" s="131">
        <v>1</v>
      </c>
      <c r="I203" s="132"/>
      <c r="J203" s="132">
        <f>ROUND(I203*H203,2)</f>
        <v>0</v>
      </c>
      <c r="K203" s="129" t="s">
        <v>239</v>
      </c>
      <c r="L203" s="29"/>
      <c r="M203" s="133" t="s">
        <v>17</v>
      </c>
      <c r="N203" s="134" t="s">
        <v>39</v>
      </c>
      <c r="O203" s="135">
        <v>0.5</v>
      </c>
      <c r="P203" s="135">
        <f>O203*H203</f>
        <v>0.5</v>
      </c>
      <c r="Q203" s="135">
        <v>6.5009999999999998E-2</v>
      </c>
      <c r="R203" s="135">
        <f>Q203*H203</f>
        <v>6.5009999999999998E-2</v>
      </c>
      <c r="S203" s="135">
        <v>0</v>
      </c>
      <c r="T203" s="136">
        <f>S203*H203</f>
        <v>0</v>
      </c>
      <c r="AR203" s="137" t="s">
        <v>180</v>
      </c>
      <c r="AT203" s="137" t="s">
        <v>162</v>
      </c>
      <c r="AU203" s="137" t="s">
        <v>78</v>
      </c>
      <c r="AY203" s="17" t="s">
        <v>159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7" t="s">
        <v>76</v>
      </c>
      <c r="BK203" s="138">
        <f>ROUND(I203*H203,2)</f>
        <v>0</v>
      </c>
      <c r="BL203" s="17" t="s">
        <v>180</v>
      </c>
      <c r="BM203" s="137" t="s">
        <v>2289</v>
      </c>
    </row>
    <row r="204" spans="2:65" s="1" customFormat="1">
      <c r="B204" s="29"/>
      <c r="D204" s="139" t="s">
        <v>169</v>
      </c>
      <c r="F204" s="140" t="s">
        <v>2290</v>
      </c>
      <c r="L204" s="29"/>
      <c r="M204" s="141"/>
      <c r="T204" s="50"/>
      <c r="AT204" s="17" t="s">
        <v>169</v>
      </c>
      <c r="AU204" s="17" t="s">
        <v>78</v>
      </c>
    </row>
    <row r="205" spans="2:65" s="13" customFormat="1">
      <c r="B205" s="149"/>
      <c r="D205" s="143" t="s">
        <v>189</v>
      </c>
      <c r="E205" s="150" t="s">
        <v>17</v>
      </c>
      <c r="F205" s="151" t="s">
        <v>2202</v>
      </c>
      <c r="H205" s="150" t="s">
        <v>17</v>
      </c>
      <c r="L205" s="149"/>
      <c r="M205" s="152"/>
      <c r="T205" s="153"/>
      <c r="AT205" s="150" t="s">
        <v>189</v>
      </c>
      <c r="AU205" s="150" t="s">
        <v>78</v>
      </c>
      <c r="AV205" s="13" t="s">
        <v>76</v>
      </c>
      <c r="AW205" s="13" t="s">
        <v>30</v>
      </c>
      <c r="AX205" s="13" t="s">
        <v>68</v>
      </c>
      <c r="AY205" s="150" t="s">
        <v>159</v>
      </c>
    </row>
    <row r="206" spans="2:65" s="12" customFormat="1">
      <c r="B206" s="142"/>
      <c r="D206" s="143" t="s">
        <v>189</v>
      </c>
      <c r="E206" s="144" t="s">
        <v>17</v>
      </c>
      <c r="F206" s="145" t="s">
        <v>76</v>
      </c>
      <c r="H206" s="146">
        <v>1</v>
      </c>
      <c r="L206" s="142"/>
      <c r="M206" s="147"/>
      <c r="T206" s="148"/>
      <c r="AT206" s="144" t="s">
        <v>189</v>
      </c>
      <c r="AU206" s="144" t="s">
        <v>78</v>
      </c>
      <c r="AV206" s="12" t="s">
        <v>78</v>
      </c>
      <c r="AW206" s="12" t="s">
        <v>30</v>
      </c>
      <c r="AX206" s="12" t="s">
        <v>76</v>
      </c>
      <c r="AY206" s="144" t="s">
        <v>159</v>
      </c>
    </row>
    <row r="207" spans="2:65" s="1" customFormat="1" ht="24.2" customHeight="1">
      <c r="B207" s="29"/>
      <c r="C207" s="127" t="s">
        <v>419</v>
      </c>
      <c r="D207" s="127" t="s">
        <v>162</v>
      </c>
      <c r="E207" s="128" t="s">
        <v>2291</v>
      </c>
      <c r="F207" s="129" t="s">
        <v>2292</v>
      </c>
      <c r="G207" s="130" t="s">
        <v>287</v>
      </c>
      <c r="H207" s="131">
        <v>4</v>
      </c>
      <c r="I207" s="132"/>
      <c r="J207" s="132">
        <f>ROUND(I207*H207,2)</f>
        <v>0</v>
      </c>
      <c r="K207" s="129" t="s">
        <v>239</v>
      </c>
      <c r="L207" s="29"/>
      <c r="M207" s="133" t="s">
        <v>17</v>
      </c>
      <c r="N207" s="134" t="s">
        <v>39</v>
      </c>
      <c r="O207" s="135">
        <v>0.25</v>
      </c>
      <c r="P207" s="135">
        <f>O207*H207</f>
        <v>1</v>
      </c>
      <c r="Q207" s="135">
        <v>3.62E-3</v>
      </c>
      <c r="R207" s="135">
        <f>Q207*H207</f>
        <v>1.448E-2</v>
      </c>
      <c r="S207" s="135">
        <v>0</v>
      </c>
      <c r="T207" s="136">
        <f>S207*H207</f>
        <v>0</v>
      </c>
      <c r="AR207" s="137" t="s">
        <v>180</v>
      </c>
      <c r="AT207" s="137" t="s">
        <v>162</v>
      </c>
      <c r="AU207" s="137" t="s">
        <v>78</v>
      </c>
      <c r="AY207" s="17" t="s">
        <v>159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7" t="s">
        <v>76</v>
      </c>
      <c r="BK207" s="138">
        <f>ROUND(I207*H207,2)</f>
        <v>0</v>
      </c>
      <c r="BL207" s="17" t="s">
        <v>180</v>
      </c>
      <c r="BM207" s="137" t="s">
        <v>2293</v>
      </c>
    </row>
    <row r="208" spans="2:65" s="1" customFormat="1">
      <c r="B208" s="29"/>
      <c r="D208" s="139" t="s">
        <v>169</v>
      </c>
      <c r="F208" s="140" t="s">
        <v>2294</v>
      </c>
      <c r="L208" s="29"/>
      <c r="M208" s="141"/>
      <c r="T208" s="50"/>
      <c r="AT208" s="17" t="s">
        <v>169</v>
      </c>
      <c r="AU208" s="17" t="s">
        <v>78</v>
      </c>
    </row>
    <row r="209" spans="2:65" s="13" customFormat="1">
      <c r="B209" s="149"/>
      <c r="D209" s="143" t="s">
        <v>189</v>
      </c>
      <c r="E209" s="150" t="s">
        <v>17</v>
      </c>
      <c r="F209" s="151" t="s">
        <v>2202</v>
      </c>
      <c r="H209" s="150" t="s">
        <v>17</v>
      </c>
      <c r="L209" s="149"/>
      <c r="M209" s="152"/>
      <c r="T209" s="153"/>
      <c r="AT209" s="150" t="s">
        <v>189</v>
      </c>
      <c r="AU209" s="150" t="s">
        <v>78</v>
      </c>
      <c r="AV209" s="13" t="s">
        <v>76</v>
      </c>
      <c r="AW209" s="13" t="s">
        <v>30</v>
      </c>
      <c r="AX209" s="13" t="s">
        <v>68</v>
      </c>
      <c r="AY209" s="150" t="s">
        <v>159</v>
      </c>
    </row>
    <row r="210" spans="2:65" s="12" customFormat="1">
      <c r="B210" s="142"/>
      <c r="D210" s="143" t="s">
        <v>189</v>
      </c>
      <c r="E210" s="144" t="s">
        <v>17</v>
      </c>
      <c r="F210" s="145" t="s">
        <v>180</v>
      </c>
      <c r="H210" s="146">
        <v>4</v>
      </c>
      <c r="L210" s="142"/>
      <c r="M210" s="147"/>
      <c r="T210" s="148"/>
      <c r="AT210" s="144" t="s">
        <v>189</v>
      </c>
      <c r="AU210" s="144" t="s">
        <v>78</v>
      </c>
      <c r="AV210" s="12" t="s">
        <v>78</v>
      </c>
      <c r="AW210" s="12" t="s">
        <v>30</v>
      </c>
      <c r="AX210" s="12" t="s">
        <v>76</v>
      </c>
      <c r="AY210" s="144" t="s">
        <v>159</v>
      </c>
    </row>
    <row r="211" spans="2:65" s="1" customFormat="1" ht="24.2" customHeight="1">
      <c r="B211" s="29"/>
      <c r="C211" s="127" t="s">
        <v>427</v>
      </c>
      <c r="D211" s="127" t="s">
        <v>162</v>
      </c>
      <c r="E211" s="128" t="s">
        <v>2295</v>
      </c>
      <c r="F211" s="129" t="s">
        <v>2296</v>
      </c>
      <c r="G211" s="130" t="s">
        <v>287</v>
      </c>
      <c r="H211" s="131">
        <v>5</v>
      </c>
      <c r="I211" s="132"/>
      <c r="J211" s="132">
        <f>ROUND(I211*H211,2)</f>
        <v>0</v>
      </c>
      <c r="K211" s="129" t="s">
        <v>239</v>
      </c>
      <c r="L211" s="29"/>
      <c r="M211" s="133" t="s">
        <v>17</v>
      </c>
      <c r="N211" s="134" t="s">
        <v>39</v>
      </c>
      <c r="O211" s="135">
        <v>0.33300000000000002</v>
      </c>
      <c r="P211" s="135">
        <f>O211*H211</f>
        <v>1.665</v>
      </c>
      <c r="Q211" s="135">
        <v>7.0200000000000002E-3</v>
      </c>
      <c r="R211" s="135">
        <f>Q211*H211</f>
        <v>3.5099999999999999E-2</v>
      </c>
      <c r="S211" s="135">
        <v>0</v>
      </c>
      <c r="T211" s="136">
        <f>S211*H211</f>
        <v>0</v>
      </c>
      <c r="AR211" s="137" t="s">
        <v>180</v>
      </c>
      <c r="AT211" s="137" t="s">
        <v>162</v>
      </c>
      <c r="AU211" s="137" t="s">
        <v>78</v>
      </c>
      <c r="AY211" s="17" t="s">
        <v>159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7" t="s">
        <v>76</v>
      </c>
      <c r="BK211" s="138">
        <f>ROUND(I211*H211,2)</f>
        <v>0</v>
      </c>
      <c r="BL211" s="17" t="s">
        <v>180</v>
      </c>
      <c r="BM211" s="137" t="s">
        <v>2297</v>
      </c>
    </row>
    <row r="212" spans="2:65" s="1" customFormat="1">
      <c r="B212" s="29"/>
      <c r="D212" s="139" t="s">
        <v>169</v>
      </c>
      <c r="F212" s="140" t="s">
        <v>2298</v>
      </c>
      <c r="L212" s="29"/>
      <c r="M212" s="141"/>
      <c r="T212" s="50"/>
      <c r="AT212" s="17" t="s">
        <v>169</v>
      </c>
      <c r="AU212" s="17" t="s">
        <v>78</v>
      </c>
    </row>
    <row r="213" spans="2:65" s="13" customFormat="1">
      <c r="B213" s="149"/>
      <c r="D213" s="143" t="s">
        <v>189</v>
      </c>
      <c r="E213" s="150" t="s">
        <v>17</v>
      </c>
      <c r="F213" s="151" t="s">
        <v>2202</v>
      </c>
      <c r="H213" s="150" t="s">
        <v>17</v>
      </c>
      <c r="L213" s="149"/>
      <c r="M213" s="152"/>
      <c r="T213" s="153"/>
      <c r="AT213" s="150" t="s">
        <v>189</v>
      </c>
      <c r="AU213" s="150" t="s">
        <v>78</v>
      </c>
      <c r="AV213" s="13" t="s">
        <v>76</v>
      </c>
      <c r="AW213" s="13" t="s">
        <v>30</v>
      </c>
      <c r="AX213" s="13" t="s">
        <v>68</v>
      </c>
      <c r="AY213" s="150" t="s">
        <v>159</v>
      </c>
    </row>
    <row r="214" spans="2:65" s="12" customFormat="1">
      <c r="B214" s="142"/>
      <c r="D214" s="143" t="s">
        <v>189</v>
      </c>
      <c r="E214" s="144" t="s">
        <v>17</v>
      </c>
      <c r="F214" s="145" t="s">
        <v>158</v>
      </c>
      <c r="H214" s="146">
        <v>5</v>
      </c>
      <c r="L214" s="142"/>
      <c r="M214" s="147"/>
      <c r="T214" s="148"/>
      <c r="AT214" s="144" t="s">
        <v>189</v>
      </c>
      <c r="AU214" s="144" t="s">
        <v>78</v>
      </c>
      <c r="AV214" s="12" t="s">
        <v>78</v>
      </c>
      <c r="AW214" s="12" t="s">
        <v>30</v>
      </c>
      <c r="AX214" s="12" t="s">
        <v>76</v>
      </c>
      <c r="AY214" s="144" t="s">
        <v>159</v>
      </c>
    </row>
    <row r="215" spans="2:65" s="1" customFormat="1" ht="24.2" customHeight="1">
      <c r="B215" s="29"/>
      <c r="C215" s="127" t="s">
        <v>722</v>
      </c>
      <c r="D215" s="127" t="s">
        <v>162</v>
      </c>
      <c r="E215" s="128" t="s">
        <v>2299</v>
      </c>
      <c r="F215" s="129" t="s">
        <v>2300</v>
      </c>
      <c r="G215" s="130" t="s">
        <v>287</v>
      </c>
      <c r="H215" s="131">
        <v>9</v>
      </c>
      <c r="I215" s="132"/>
      <c r="J215" s="132">
        <f>ROUND(I215*H215,2)</f>
        <v>0</v>
      </c>
      <c r="K215" s="129" t="s">
        <v>239</v>
      </c>
      <c r="L215" s="29"/>
      <c r="M215" s="133" t="s">
        <v>17</v>
      </c>
      <c r="N215" s="134" t="s">
        <v>39</v>
      </c>
      <c r="O215" s="135">
        <v>0.16700000000000001</v>
      </c>
      <c r="P215" s="135">
        <f>O215*H215</f>
        <v>1.5030000000000001</v>
      </c>
      <c r="Q215" s="135">
        <v>0</v>
      </c>
      <c r="R215" s="135">
        <f>Q215*H215</f>
        <v>0</v>
      </c>
      <c r="S215" s="135">
        <v>0</v>
      </c>
      <c r="T215" s="136">
        <f>S215*H215</f>
        <v>0</v>
      </c>
      <c r="AR215" s="137" t="s">
        <v>180</v>
      </c>
      <c r="AT215" s="137" t="s">
        <v>162</v>
      </c>
      <c r="AU215" s="137" t="s">
        <v>78</v>
      </c>
      <c r="AY215" s="17" t="s">
        <v>159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7" t="s">
        <v>76</v>
      </c>
      <c r="BK215" s="138">
        <f>ROUND(I215*H215,2)</f>
        <v>0</v>
      </c>
      <c r="BL215" s="17" t="s">
        <v>180</v>
      </c>
      <c r="BM215" s="137" t="s">
        <v>2301</v>
      </c>
    </row>
    <row r="216" spans="2:65" s="1" customFormat="1">
      <c r="B216" s="29"/>
      <c r="D216" s="139" t="s">
        <v>169</v>
      </c>
      <c r="F216" s="140" t="s">
        <v>2302</v>
      </c>
      <c r="L216" s="29"/>
      <c r="M216" s="141"/>
      <c r="T216" s="50"/>
      <c r="AT216" s="17" t="s">
        <v>169</v>
      </c>
      <c r="AU216" s="17" t="s">
        <v>78</v>
      </c>
    </row>
    <row r="217" spans="2:65" s="1" customFormat="1" ht="16.5" customHeight="1">
      <c r="B217" s="29"/>
      <c r="C217" s="163" t="s">
        <v>727</v>
      </c>
      <c r="D217" s="163" t="s">
        <v>365</v>
      </c>
      <c r="E217" s="164" t="s">
        <v>2303</v>
      </c>
      <c r="F217" s="165" t="s">
        <v>2304</v>
      </c>
      <c r="G217" s="166" t="s">
        <v>287</v>
      </c>
      <c r="H217" s="167">
        <v>9</v>
      </c>
      <c r="I217" s="168"/>
      <c r="J217" s="168">
        <f>ROUND(I217*H217,2)</f>
        <v>0</v>
      </c>
      <c r="K217" s="165" t="s">
        <v>239</v>
      </c>
      <c r="L217" s="169"/>
      <c r="M217" s="170" t="s">
        <v>17</v>
      </c>
      <c r="N217" s="171" t="s">
        <v>39</v>
      </c>
      <c r="O217" s="135">
        <v>0</v>
      </c>
      <c r="P217" s="135">
        <f>O217*H217</f>
        <v>0</v>
      </c>
      <c r="Q217" s="135">
        <v>4.4000000000000002E-4</v>
      </c>
      <c r="R217" s="135">
        <f>Q217*H217</f>
        <v>3.96E-3</v>
      </c>
      <c r="S217" s="135">
        <v>0</v>
      </c>
      <c r="T217" s="136">
        <f>S217*H217</f>
        <v>0</v>
      </c>
      <c r="AR217" s="137" t="s">
        <v>205</v>
      </c>
      <c r="AT217" s="137" t="s">
        <v>365</v>
      </c>
      <c r="AU217" s="137" t="s">
        <v>78</v>
      </c>
      <c r="AY217" s="17" t="s">
        <v>159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7" t="s">
        <v>76</v>
      </c>
      <c r="BK217" s="138">
        <f>ROUND(I217*H217,2)</f>
        <v>0</v>
      </c>
      <c r="BL217" s="17" t="s">
        <v>180</v>
      </c>
      <c r="BM217" s="137" t="s">
        <v>2305</v>
      </c>
    </row>
    <row r="218" spans="2:65" s="1" customFormat="1" ht="24.2" customHeight="1">
      <c r="B218" s="29"/>
      <c r="C218" s="127" t="s">
        <v>732</v>
      </c>
      <c r="D218" s="127" t="s">
        <v>162</v>
      </c>
      <c r="E218" s="128" t="s">
        <v>2306</v>
      </c>
      <c r="F218" s="129" t="s">
        <v>2307</v>
      </c>
      <c r="G218" s="130" t="s">
        <v>287</v>
      </c>
      <c r="H218" s="131">
        <v>9</v>
      </c>
      <c r="I218" s="132"/>
      <c r="J218" s="132">
        <f>ROUND(I218*H218,2)</f>
        <v>0</v>
      </c>
      <c r="K218" s="129" t="s">
        <v>239</v>
      </c>
      <c r="L218" s="29"/>
      <c r="M218" s="133" t="s">
        <v>17</v>
      </c>
      <c r="N218" s="134" t="s">
        <v>39</v>
      </c>
      <c r="O218" s="135">
        <v>0.33300000000000002</v>
      </c>
      <c r="P218" s="135">
        <f>O218*H218</f>
        <v>2.9970000000000003</v>
      </c>
      <c r="Q218" s="135">
        <v>3.8379999999999997E-2</v>
      </c>
      <c r="R218" s="135">
        <f>Q218*H218</f>
        <v>0.34541999999999995</v>
      </c>
      <c r="S218" s="135">
        <v>0</v>
      </c>
      <c r="T218" s="136">
        <f>S218*H218</f>
        <v>0</v>
      </c>
      <c r="AR218" s="137" t="s">
        <v>180</v>
      </c>
      <c r="AT218" s="137" t="s">
        <v>162</v>
      </c>
      <c r="AU218" s="137" t="s">
        <v>78</v>
      </c>
      <c r="AY218" s="17" t="s">
        <v>159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7" t="s">
        <v>76</v>
      </c>
      <c r="BK218" s="138">
        <f>ROUND(I218*H218,2)</f>
        <v>0</v>
      </c>
      <c r="BL218" s="17" t="s">
        <v>180</v>
      </c>
      <c r="BM218" s="137" t="s">
        <v>2308</v>
      </c>
    </row>
    <row r="219" spans="2:65" s="1" customFormat="1">
      <c r="B219" s="29"/>
      <c r="D219" s="139" t="s">
        <v>169</v>
      </c>
      <c r="F219" s="140" t="s">
        <v>2309</v>
      </c>
      <c r="L219" s="29"/>
      <c r="M219" s="141"/>
      <c r="T219" s="50"/>
      <c r="AT219" s="17" t="s">
        <v>169</v>
      </c>
      <c r="AU219" s="17" t="s">
        <v>78</v>
      </c>
    </row>
    <row r="220" spans="2:65" s="13" customFormat="1">
      <c r="B220" s="149"/>
      <c r="D220" s="143" t="s">
        <v>189</v>
      </c>
      <c r="E220" s="150" t="s">
        <v>17</v>
      </c>
      <c r="F220" s="151" t="s">
        <v>2202</v>
      </c>
      <c r="H220" s="150" t="s">
        <v>17</v>
      </c>
      <c r="L220" s="149"/>
      <c r="M220" s="152"/>
      <c r="T220" s="153"/>
      <c r="AT220" s="150" t="s">
        <v>189</v>
      </c>
      <c r="AU220" s="150" t="s">
        <v>78</v>
      </c>
      <c r="AV220" s="13" t="s">
        <v>76</v>
      </c>
      <c r="AW220" s="13" t="s">
        <v>30</v>
      </c>
      <c r="AX220" s="13" t="s">
        <v>68</v>
      </c>
      <c r="AY220" s="150" t="s">
        <v>159</v>
      </c>
    </row>
    <row r="221" spans="2:65" s="12" customFormat="1">
      <c r="B221" s="142"/>
      <c r="D221" s="143" t="s">
        <v>189</v>
      </c>
      <c r="E221" s="144" t="s">
        <v>17</v>
      </c>
      <c r="F221" s="145" t="s">
        <v>211</v>
      </c>
      <c r="H221" s="146">
        <v>9</v>
      </c>
      <c r="L221" s="142"/>
      <c r="M221" s="147"/>
      <c r="T221" s="148"/>
      <c r="AT221" s="144" t="s">
        <v>189</v>
      </c>
      <c r="AU221" s="144" t="s">
        <v>78</v>
      </c>
      <c r="AV221" s="12" t="s">
        <v>78</v>
      </c>
      <c r="AW221" s="12" t="s">
        <v>30</v>
      </c>
      <c r="AX221" s="12" t="s">
        <v>76</v>
      </c>
      <c r="AY221" s="144" t="s">
        <v>159</v>
      </c>
    </row>
    <row r="222" spans="2:65" s="1" customFormat="1" ht="24.2" customHeight="1">
      <c r="B222" s="29"/>
      <c r="C222" s="127" t="s">
        <v>737</v>
      </c>
      <c r="D222" s="127" t="s">
        <v>162</v>
      </c>
      <c r="E222" s="128" t="s">
        <v>2310</v>
      </c>
      <c r="F222" s="129" t="s">
        <v>2311</v>
      </c>
      <c r="G222" s="130" t="s">
        <v>287</v>
      </c>
      <c r="H222" s="131">
        <v>1</v>
      </c>
      <c r="I222" s="132"/>
      <c r="J222" s="132">
        <f>ROUND(I222*H222,2)</f>
        <v>0</v>
      </c>
      <c r="K222" s="129" t="s">
        <v>239</v>
      </c>
      <c r="L222" s="29"/>
      <c r="M222" s="133" t="s">
        <v>17</v>
      </c>
      <c r="N222" s="134" t="s">
        <v>39</v>
      </c>
      <c r="O222" s="135">
        <v>2.3570000000000002</v>
      </c>
      <c r="P222" s="135">
        <f>O222*H222</f>
        <v>2.3570000000000002</v>
      </c>
      <c r="Q222" s="135">
        <v>1.09E-2</v>
      </c>
      <c r="R222" s="135">
        <f>Q222*H222</f>
        <v>1.09E-2</v>
      </c>
      <c r="S222" s="135">
        <v>0</v>
      </c>
      <c r="T222" s="136">
        <f>S222*H222</f>
        <v>0</v>
      </c>
      <c r="AR222" s="137" t="s">
        <v>180</v>
      </c>
      <c r="AT222" s="137" t="s">
        <v>162</v>
      </c>
      <c r="AU222" s="137" t="s">
        <v>78</v>
      </c>
      <c r="AY222" s="17" t="s">
        <v>159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7" t="s">
        <v>76</v>
      </c>
      <c r="BK222" s="138">
        <f>ROUND(I222*H222,2)</f>
        <v>0</v>
      </c>
      <c r="BL222" s="17" t="s">
        <v>180</v>
      </c>
      <c r="BM222" s="137" t="s">
        <v>2312</v>
      </c>
    </row>
    <row r="223" spans="2:65" s="1" customFormat="1">
      <c r="B223" s="29"/>
      <c r="D223" s="139" t="s">
        <v>169</v>
      </c>
      <c r="F223" s="140" t="s">
        <v>2313</v>
      </c>
      <c r="L223" s="29"/>
      <c r="M223" s="141"/>
      <c r="T223" s="50"/>
      <c r="AT223" s="17" t="s">
        <v>169</v>
      </c>
      <c r="AU223" s="17" t="s">
        <v>78</v>
      </c>
    </row>
    <row r="224" spans="2:65" s="13" customFormat="1">
      <c r="B224" s="149"/>
      <c r="D224" s="143" t="s">
        <v>189</v>
      </c>
      <c r="E224" s="150" t="s">
        <v>17</v>
      </c>
      <c r="F224" s="151" t="s">
        <v>2202</v>
      </c>
      <c r="H224" s="150" t="s">
        <v>17</v>
      </c>
      <c r="L224" s="149"/>
      <c r="M224" s="152"/>
      <c r="T224" s="153"/>
      <c r="AT224" s="150" t="s">
        <v>189</v>
      </c>
      <c r="AU224" s="150" t="s">
        <v>78</v>
      </c>
      <c r="AV224" s="13" t="s">
        <v>76</v>
      </c>
      <c r="AW224" s="13" t="s">
        <v>30</v>
      </c>
      <c r="AX224" s="13" t="s">
        <v>68</v>
      </c>
      <c r="AY224" s="150" t="s">
        <v>159</v>
      </c>
    </row>
    <row r="225" spans="2:65" s="12" customFormat="1">
      <c r="B225" s="142"/>
      <c r="D225" s="143" t="s">
        <v>189</v>
      </c>
      <c r="E225" s="144" t="s">
        <v>17</v>
      </c>
      <c r="F225" s="145" t="s">
        <v>76</v>
      </c>
      <c r="H225" s="146">
        <v>1</v>
      </c>
      <c r="L225" s="142"/>
      <c r="M225" s="147"/>
      <c r="T225" s="148"/>
      <c r="AT225" s="144" t="s">
        <v>189</v>
      </c>
      <c r="AU225" s="144" t="s">
        <v>78</v>
      </c>
      <c r="AV225" s="12" t="s">
        <v>78</v>
      </c>
      <c r="AW225" s="12" t="s">
        <v>30</v>
      </c>
      <c r="AX225" s="12" t="s">
        <v>76</v>
      </c>
      <c r="AY225" s="144" t="s">
        <v>159</v>
      </c>
    </row>
    <row r="226" spans="2:65" s="11" customFormat="1" ht="22.9" customHeight="1">
      <c r="B226" s="116"/>
      <c r="D226" s="117" t="s">
        <v>67</v>
      </c>
      <c r="E226" s="125" t="s">
        <v>211</v>
      </c>
      <c r="F226" s="125" t="s">
        <v>461</v>
      </c>
      <c r="J226" s="126">
        <f>BK226</f>
        <v>0</v>
      </c>
      <c r="L226" s="116"/>
      <c r="M226" s="120"/>
      <c r="P226" s="121">
        <f>SUM(P227:P230)</f>
        <v>2.48</v>
      </c>
      <c r="R226" s="121">
        <f>SUM(R227:R230)</f>
        <v>1.1160000000000002E-2</v>
      </c>
      <c r="T226" s="122">
        <f>SUM(T227:T230)</f>
        <v>0</v>
      </c>
      <c r="AR226" s="117" t="s">
        <v>76</v>
      </c>
      <c r="AT226" s="123" t="s">
        <v>67</v>
      </c>
      <c r="AU226" s="123" t="s">
        <v>76</v>
      </c>
      <c r="AY226" s="117" t="s">
        <v>159</v>
      </c>
      <c r="BK226" s="124">
        <f>SUM(BK227:BK230)</f>
        <v>0</v>
      </c>
    </row>
    <row r="227" spans="2:65" s="1" customFormat="1" ht="16.5" customHeight="1">
      <c r="B227" s="29"/>
      <c r="C227" s="127" t="s">
        <v>742</v>
      </c>
      <c r="D227" s="127" t="s">
        <v>162</v>
      </c>
      <c r="E227" s="128" t="s">
        <v>1950</v>
      </c>
      <c r="F227" s="129" t="s">
        <v>1951</v>
      </c>
      <c r="G227" s="130" t="s">
        <v>278</v>
      </c>
      <c r="H227" s="131">
        <v>31</v>
      </c>
      <c r="I227" s="132"/>
      <c r="J227" s="132">
        <f>ROUND(I227*H227,2)</f>
        <v>0</v>
      </c>
      <c r="K227" s="129" t="s">
        <v>239</v>
      </c>
      <c r="L227" s="29"/>
      <c r="M227" s="133" t="s">
        <v>17</v>
      </c>
      <c r="N227" s="134" t="s">
        <v>39</v>
      </c>
      <c r="O227" s="135">
        <v>0.08</v>
      </c>
      <c r="P227" s="135">
        <f>O227*H227</f>
        <v>2.48</v>
      </c>
      <c r="Q227" s="135">
        <v>3.6000000000000002E-4</v>
      </c>
      <c r="R227" s="135">
        <f>Q227*H227</f>
        <v>1.1160000000000002E-2</v>
      </c>
      <c r="S227" s="135">
        <v>0</v>
      </c>
      <c r="T227" s="136">
        <f>S227*H227</f>
        <v>0</v>
      </c>
      <c r="AR227" s="137" t="s">
        <v>180</v>
      </c>
      <c r="AT227" s="137" t="s">
        <v>162</v>
      </c>
      <c r="AU227" s="137" t="s">
        <v>78</v>
      </c>
      <c r="AY227" s="17" t="s">
        <v>159</v>
      </c>
      <c r="BE227" s="138">
        <f>IF(N227="základní",J227,0)</f>
        <v>0</v>
      </c>
      <c r="BF227" s="138">
        <f>IF(N227="snížená",J227,0)</f>
        <v>0</v>
      </c>
      <c r="BG227" s="138">
        <f>IF(N227="zákl. přenesená",J227,0)</f>
        <v>0</v>
      </c>
      <c r="BH227" s="138">
        <f>IF(N227="sníž. přenesená",J227,0)</f>
        <v>0</v>
      </c>
      <c r="BI227" s="138">
        <f>IF(N227="nulová",J227,0)</f>
        <v>0</v>
      </c>
      <c r="BJ227" s="17" t="s">
        <v>76</v>
      </c>
      <c r="BK227" s="138">
        <f>ROUND(I227*H227,2)</f>
        <v>0</v>
      </c>
      <c r="BL227" s="17" t="s">
        <v>180</v>
      </c>
      <c r="BM227" s="137" t="s">
        <v>2314</v>
      </c>
    </row>
    <row r="228" spans="2:65" s="1" customFormat="1">
      <c r="B228" s="29"/>
      <c r="D228" s="139" t="s">
        <v>169</v>
      </c>
      <c r="F228" s="140" t="s">
        <v>1953</v>
      </c>
      <c r="L228" s="29"/>
      <c r="M228" s="141"/>
      <c r="T228" s="50"/>
      <c r="AT228" s="17" t="s">
        <v>169</v>
      </c>
      <c r="AU228" s="17" t="s">
        <v>78</v>
      </c>
    </row>
    <row r="229" spans="2:65" s="13" customFormat="1">
      <c r="B229" s="149"/>
      <c r="D229" s="143" t="s">
        <v>189</v>
      </c>
      <c r="E229" s="150" t="s">
        <v>17</v>
      </c>
      <c r="F229" s="151" t="s">
        <v>2202</v>
      </c>
      <c r="H229" s="150" t="s">
        <v>17</v>
      </c>
      <c r="L229" s="149"/>
      <c r="M229" s="152"/>
      <c r="T229" s="153"/>
      <c r="AT229" s="150" t="s">
        <v>189</v>
      </c>
      <c r="AU229" s="150" t="s">
        <v>78</v>
      </c>
      <c r="AV229" s="13" t="s">
        <v>76</v>
      </c>
      <c r="AW229" s="13" t="s">
        <v>30</v>
      </c>
      <c r="AX229" s="13" t="s">
        <v>68</v>
      </c>
      <c r="AY229" s="150" t="s">
        <v>159</v>
      </c>
    </row>
    <row r="230" spans="2:65" s="12" customFormat="1">
      <c r="B230" s="142"/>
      <c r="D230" s="143" t="s">
        <v>189</v>
      </c>
      <c r="E230" s="144" t="s">
        <v>17</v>
      </c>
      <c r="F230" s="145" t="s">
        <v>2315</v>
      </c>
      <c r="H230" s="146">
        <v>31</v>
      </c>
      <c r="L230" s="142"/>
      <c r="M230" s="147"/>
      <c r="T230" s="148"/>
      <c r="AT230" s="144" t="s">
        <v>189</v>
      </c>
      <c r="AU230" s="144" t="s">
        <v>78</v>
      </c>
      <c r="AV230" s="12" t="s">
        <v>78</v>
      </c>
      <c r="AW230" s="12" t="s">
        <v>30</v>
      </c>
      <c r="AX230" s="12" t="s">
        <v>76</v>
      </c>
      <c r="AY230" s="144" t="s">
        <v>159</v>
      </c>
    </row>
    <row r="231" spans="2:65" s="11" customFormat="1" ht="22.9" customHeight="1">
      <c r="B231" s="116"/>
      <c r="D231" s="117" t="s">
        <v>67</v>
      </c>
      <c r="E231" s="125" t="s">
        <v>425</v>
      </c>
      <c r="F231" s="125" t="s">
        <v>426</v>
      </c>
      <c r="J231" s="126">
        <f>BK231</f>
        <v>0</v>
      </c>
      <c r="L231" s="116"/>
      <c r="M231" s="120"/>
      <c r="P231" s="121">
        <f>SUM(P232:P233)</f>
        <v>237.79215400000001</v>
      </c>
      <c r="R231" s="121">
        <f>SUM(R232:R233)</f>
        <v>0</v>
      </c>
      <c r="T231" s="122">
        <f>SUM(T232:T233)</f>
        <v>0</v>
      </c>
      <c r="AR231" s="117" t="s">
        <v>76</v>
      </c>
      <c r="AT231" s="123" t="s">
        <v>67</v>
      </c>
      <c r="AU231" s="123" t="s">
        <v>76</v>
      </c>
      <c r="AY231" s="117" t="s">
        <v>159</v>
      </c>
      <c r="BK231" s="124">
        <f>SUM(BK232:BK233)</f>
        <v>0</v>
      </c>
    </row>
    <row r="232" spans="2:65" s="1" customFormat="1" ht="16.5" customHeight="1">
      <c r="B232" s="29"/>
      <c r="C232" s="127" t="s">
        <v>747</v>
      </c>
      <c r="D232" s="127" t="s">
        <v>162</v>
      </c>
      <c r="E232" s="128" t="s">
        <v>428</v>
      </c>
      <c r="F232" s="129" t="s">
        <v>429</v>
      </c>
      <c r="G232" s="130" t="s">
        <v>368</v>
      </c>
      <c r="H232" s="131">
        <v>118.718</v>
      </c>
      <c r="I232" s="132"/>
      <c r="J232" s="132">
        <f>ROUND(I232*H232,2)</f>
        <v>0</v>
      </c>
      <c r="K232" s="129" t="s">
        <v>239</v>
      </c>
      <c r="L232" s="29"/>
      <c r="M232" s="133" t="s">
        <v>17</v>
      </c>
      <c r="N232" s="134" t="s">
        <v>39</v>
      </c>
      <c r="O232" s="135">
        <v>2.0030000000000001</v>
      </c>
      <c r="P232" s="135">
        <f>O232*H232</f>
        <v>237.79215400000001</v>
      </c>
      <c r="Q232" s="135">
        <v>0</v>
      </c>
      <c r="R232" s="135">
        <f>Q232*H232</f>
        <v>0</v>
      </c>
      <c r="S232" s="135">
        <v>0</v>
      </c>
      <c r="T232" s="136">
        <f>S232*H232</f>
        <v>0</v>
      </c>
      <c r="AR232" s="137" t="s">
        <v>180</v>
      </c>
      <c r="AT232" s="137" t="s">
        <v>162</v>
      </c>
      <c r="AU232" s="137" t="s">
        <v>78</v>
      </c>
      <c r="AY232" s="17" t="s">
        <v>159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7" t="s">
        <v>76</v>
      </c>
      <c r="BK232" s="138">
        <f>ROUND(I232*H232,2)</f>
        <v>0</v>
      </c>
      <c r="BL232" s="17" t="s">
        <v>180</v>
      </c>
      <c r="BM232" s="137" t="s">
        <v>2316</v>
      </c>
    </row>
    <row r="233" spans="2:65" s="1" customFormat="1">
      <c r="B233" s="29"/>
      <c r="D233" s="139" t="s">
        <v>169</v>
      </c>
      <c r="F233" s="140" t="s">
        <v>431</v>
      </c>
      <c r="L233" s="29"/>
      <c r="M233" s="141"/>
      <c r="T233" s="50"/>
      <c r="AT233" s="17" t="s">
        <v>169</v>
      </c>
      <c r="AU233" s="17" t="s">
        <v>78</v>
      </c>
    </row>
    <row r="234" spans="2:65" s="11" customFormat="1" ht="25.9" customHeight="1">
      <c r="B234" s="116"/>
      <c r="D234" s="117" t="s">
        <v>67</v>
      </c>
      <c r="E234" s="118" t="s">
        <v>1308</v>
      </c>
      <c r="F234" s="118" t="s">
        <v>1309</v>
      </c>
      <c r="J234" s="119">
        <f>BK234</f>
        <v>0</v>
      </c>
      <c r="L234" s="116"/>
      <c r="M234" s="120"/>
      <c r="P234" s="121">
        <f>P235+P246</f>
        <v>14.396295</v>
      </c>
      <c r="R234" s="121">
        <f>R235+R246</f>
        <v>0.16916249999999999</v>
      </c>
      <c r="T234" s="122">
        <f>T235+T246</f>
        <v>0.17610000000000001</v>
      </c>
      <c r="AR234" s="117" t="s">
        <v>78</v>
      </c>
      <c r="AT234" s="123" t="s">
        <v>67</v>
      </c>
      <c r="AU234" s="123" t="s">
        <v>68</v>
      </c>
      <c r="AY234" s="117" t="s">
        <v>159</v>
      </c>
      <c r="BK234" s="124">
        <f>BK235+BK246</f>
        <v>0</v>
      </c>
    </row>
    <row r="235" spans="2:65" s="11" customFormat="1" ht="22.9" customHeight="1">
      <c r="B235" s="116"/>
      <c r="D235" s="117" t="s">
        <v>67</v>
      </c>
      <c r="E235" s="125" t="s">
        <v>2317</v>
      </c>
      <c r="F235" s="125" t="s">
        <v>2318</v>
      </c>
      <c r="J235" s="126">
        <f>BK235</f>
        <v>0</v>
      </c>
      <c r="L235" s="116"/>
      <c r="M235" s="120"/>
      <c r="P235" s="121">
        <f>SUM(P236:P245)</f>
        <v>6.98787</v>
      </c>
      <c r="R235" s="121">
        <f>SUM(R236:R245)</f>
        <v>0.1545</v>
      </c>
      <c r="T235" s="122">
        <f>SUM(T236:T245)</f>
        <v>0.17610000000000001</v>
      </c>
      <c r="AR235" s="117" t="s">
        <v>78</v>
      </c>
      <c r="AT235" s="123" t="s">
        <v>67</v>
      </c>
      <c r="AU235" s="123" t="s">
        <v>76</v>
      </c>
      <c r="AY235" s="117" t="s">
        <v>159</v>
      </c>
      <c r="BK235" s="124">
        <f>SUM(BK236:BK245)</f>
        <v>0</v>
      </c>
    </row>
    <row r="236" spans="2:65" s="1" customFormat="1" ht="16.5" customHeight="1">
      <c r="B236" s="29"/>
      <c r="C236" s="127" t="s">
        <v>752</v>
      </c>
      <c r="D236" s="127" t="s">
        <v>162</v>
      </c>
      <c r="E236" s="128" t="s">
        <v>2319</v>
      </c>
      <c r="F236" s="129" t="s">
        <v>2320</v>
      </c>
      <c r="G236" s="130" t="s">
        <v>287</v>
      </c>
      <c r="H236" s="131">
        <v>5</v>
      </c>
      <c r="I236" s="132"/>
      <c r="J236" s="132">
        <f>ROUND(I236*H236,2)</f>
        <v>0</v>
      </c>
      <c r="K236" s="129" t="s">
        <v>239</v>
      </c>
      <c r="L236" s="29"/>
      <c r="M236" s="133" t="s">
        <v>17</v>
      </c>
      <c r="N236" s="134" t="s">
        <v>39</v>
      </c>
      <c r="O236" s="135">
        <v>0.80400000000000005</v>
      </c>
      <c r="P236" s="135">
        <f>O236*H236</f>
        <v>4.0200000000000005</v>
      </c>
      <c r="Q236" s="135">
        <v>3.09E-2</v>
      </c>
      <c r="R236" s="135">
        <f>Q236*H236</f>
        <v>0.1545</v>
      </c>
      <c r="S236" s="135">
        <v>0</v>
      </c>
      <c r="T236" s="136">
        <f>S236*H236</f>
        <v>0</v>
      </c>
      <c r="AR236" s="137" t="s">
        <v>259</v>
      </c>
      <c r="AT236" s="137" t="s">
        <v>162</v>
      </c>
      <c r="AU236" s="137" t="s">
        <v>78</v>
      </c>
      <c r="AY236" s="17" t="s">
        <v>159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7" t="s">
        <v>76</v>
      </c>
      <c r="BK236" s="138">
        <f>ROUND(I236*H236,2)</f>
        <v>0</v>
      </c>
      <c r="BL236" s="17" t="s">
        <v>259</v>
      </c>
      <c r="BM236" s="137" t="s">
        <v>2321</v>
      </c>
    </row>
    <row r="237" spans="2:65" s="1" customFormat="1">
      <c r="B237" s="29"/>
      <c r="D237" s="139" t="s">
        <v>169</v>
      </c>
      <c r="F237" s="140" t="s">
        <v>2322</v>
      </c>
      <c r="L237" s="29"/>
      <c r="M237" s="141"/>
      <c r="T237" s="50"/>
      <c r="AT237" s="17" t="s">
        <v>169</v>
      </c>
      <c r="AU237" s="17" t="s">
        <v>78</v>
      </c>
    </row>
    <row r="238" spans="2:65" s="13" customFormat="1">
      <c r="B238" s="149"/>
      <c r="D238" s="143" t="s">
        <v>189</v>
      </c>
      <c r="E238" s="150" t="s">
        <v>17</v>
      </c>
      <c r="F238" s="151" t="s">
        <v>2202</v>
      </c>
      <c r="H238" s="150" t="s">
        <v>17</v>
      </c>
      <c r="L238" s="149"/>
      <c r="M238" s="152"/>
      <c r="T238" s="153"/>
      <c r="AT238" s="150" t="s">
        <v>189</v>
      </c>
      <c r="AU238" s="150" t="s">
        <v>78</v>
      </c>
      <c r="AV238" s="13" t="s">
        <v>76</v>
      </c>
      <c r="AW238" s="13" t="s">
        <v>30</v>
      </c>
      <c r="AX238" s="13" t="s">
        <v>68</v>
      </c>
      <c r="AY238" s="150" t="s">
        <v>159</v>
      </c>
    </row>
    <row r="239" spans="2:65" s="12" customFormat="1">
      <c r="B239" s="142"/>
      <c r="D239" s="143" t="s">
        <v>189</v>
      </c>
      <c r="E239" s="144" t="s">
        <v>17</v>
      </c>
      <c r="F239" s="145" t="s">
        <v>158</v>
      </c>
      <c r="H239" s="146">
        <v>5</v>
      </c>
      <c r="L239" s="142"/>
      <c r="M239" s="147"/>
      <c r="T239" s="148"/>
      <c r="AT239" s="144" t="s">
        <v>189</v>
      </c>
      <c r="AU239" s="144" t="s">
        <v>78</v>
      </c>
      <c r="AV239" s="12" t="s">
        <v>78</v>
      </c>
      <c r="AW239" s="12" t="s">
        <v>30</v>
      </c>
      <c r="AX239" s="12" t="s">
        <v>76</v>
      </c>
      <c r="AY239" s="144" t="s">
        <v>159</v>
      </c>
    </row>
    <row r="240" spans="2:65" s="1" customFormat="1" ht="16.5" customHeight="1">
      <c r="B240" s="29"/>
      <c r="C240" s="127" t="s">
        <v>757</v>
      </c>
      <c r="D240" s="127" t="s">
        <v>162</v>
      </c>
      <c r="E240" s="128" t="s">
        <v>2323</v>
      </c>
      <c r="F240" s="129" t="s">
        <v>2324</v>
      </c>
      <c r="G240" s="130" t="s">
        <v>287</v>
      </c>
      <c r="H240" s="131">
        <v>5</v>
      </c>
      <c r="I240" s="132"/>
      <c r="J240" s="132">
        <f>ROUND(I240*H240,2)</f>
        <v>0</v>
      </c>
      <c r="K240" s="129" t="s">
        <v>239</v>
      </c>
      <c r="L240" s="29"/>
      <c r="M240" s="133" t="s">
        <v>17</v>
      </c>
      <c r="N240" s="134" t="s">
        <v>39</v>
      </c>
      <c r="O240" s="135">
        <v>0.56399999999999995</v>
      </c>
      <c r="P240" s="135">
        <f>O240*H240</f>
        <v>2.82</v>
      </c>
      <c r="Q240" s="135">
        <v>0</v>
      </c>
      <c r="R240" s="135">
        <f>Q240*H240</f>
        <v>0</v>
      </c>
      <c r="S240" s="135">
        <v>3.5220000000000001E-2</v>
      </c>
      <c r="T240" s="136">
        <f>S240*H240</f>
        <v>0.17610000000000001</v>
      </c>
      <c r="AR240" s="137" t="s">
        <v>259</v>
      </c>
      <c r="AT240" s="137" t="s">
        <v>162</v>
      </c>
      <c r="AU240" s="137" t="s">
        <v>78</v>
      </c>
      <c r="AY240" s="17" t="s">
        <v>159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7" t="s">
        <v>76</v>
      </c>
      <c r="BK240" s="138">
        <f>ROUND(I240*H240,2)</f>
        <v>0</v>
      </c>
      <c r="BL240" s="17" t="s">
        <v>259</v>
      </c>
      <c r="BM240" s="137" t="s">
        <v>2325</v>
      </c>
    </row>
    <row r="241" spans="2:65" s="1" customFormat="1">
      <c r="B241" s="29"/>
      <c r="D241" s="139" t="s">
        <v>169</v>
      </c>
      <c r="F241" s="140" t="s">
        <v>2326</v>
      </c>
      <c r="L241" s="29"/>
      <c r="M241" s="141"/>
      <c r="T241" s="50"/>
      <c r="AT241" s="17" t="s">
        <v>169</v>
      </c>
      <c r="AU241" s="17" t="s">
        <v>78</v>
      </c>
    </row>
    <row r="242" spans="2:65" s="13" customFormat="1">
      <c r="B242" s="149"/>
      <c r="D242" s="143" t="s">
        <v>189</v>
      </c>
      <c r="E242" s="150" t="s">
        <v>17</v>
      </c>
      <c r="F242" s="151" t="s">
        <v>2202</v>
      </c>
      <c r="H242" s="150" t="s">
        <v>17</v>
      </c>
      <c r="L242" s="149"/>
      <c r="M242" s="152"/>
      <c r="T242" s="153"/>
      <c r="AT242" s="150" t="s">
        <v>189</v>
      </c>
      <c r="AU242" s="150" t="s">
        <v>78</v>
      </c>
      <c r="AV242" s="13" t="s">
        <v>76</v>
      </c>
      <c r="AW242" s="13" t="s">
        <v>30</v>
      </c>
      <c r="AX242" s="13" t="s">
        <v>68</v>
      </c>
      <c r="AY242" s="150" t="s">
        <v>159</v>
      </c>
    </row>
    <row r="243" spans="2:65" s="12" customFormat="1">
      <c r="B243" s="142"/>
      <c r="D243" s="143" t="s">
        <v>189</v>
      </c>
      <c r="E243" s="144" t="s">
        <v>17</v>
      </c>
      <c r="F243" s="145" t="s">
        <v>158</v>
      </c>
      <c r="H243" s="146">
        <v>5</v>
      </c>
      <c r="L243" s="142"/>
      <c r="M243" s="147"/>
      <c r="T243" s="148"/>
      <c r="AT243" s="144" t="s">
        <v>189</v>
      </c>
      <c r="AU243" s="144" t="s">
        <v>78</v>
      </c>
      <c r="AV243" s="12" t="s">
        <v>78</v>
      </c>
      <c r="AW243" s="12" t="s">
        <v>30</v>
      </c>
      <c r="AX243" s="12" t="s">
        <v>76</v>
      </c>
      <c r="AY243" s="144" t="s">
        <v>159</v>
      </c>
    </row>
    <row r="244" spans="2:65" s="1" customFormat="1" ht="24.2" customHeight="1">
      <c r="B244" s="29"/>
      <c r="C244" s="127" t="s">
        <v>762</v>
      </c>
      <c r="D244" s="127" t="s">
        <v>162</v>
      </c>
      <c r="E244" s="128" t="s">
        <v>2327</v>
      </c>
      <c r="F244" s="129" t="s">
        <v>2328</v>
      </c>
      <c r="G244" s="130" t="s">
        <v>368</v>
      </c>
      <c r="H244" s="131">
        <v>0.155</v>
      </c>
      <c r="I244" s="132"/>
      <c r="J244" s="132">
        <f>ROUND(I244*H244,2)</f>
        <v>0</v>
      </c>
      <c r="K244" s="129" t="s">
        <v>239</v>
      </c>
      <c r="L244" s="29"/>
      <c r="M244" s="133" t="s">
        <v>17</v>
      </c>
      <c r="N244" s="134" t="s">
        <v>39</v>
      </c>
      <c r="O244" s="135">
        <v>0.95399999999999996</v>
      </c>
      <c r="P244" s="135">
        <f>O244*H244</f>
        <v>0.14787</v>
      </c>
      <c r="Q244" s="135">
        <v>0</v>
      </c>
      <c r="R244" s="135">
        <f>Q244*H244</f>
        <v>0</v>
      </c>
      <c r="S244" s="135">
        <v>0</v>
      </c>
      <c r="T244" s="136">
        <f>S244*H244</f>
        <v>0</v>
      </c>
      <c r="AR244" s="137" t="s">
        <v>259</v>
      </c>
      <c r="AT244" s="137" t="s">
        <v>162</v>
      </c>
      <c r="AU244" s="137" t="s">
        <v>78</v>
      </c>
      <c r="AY244" s="17" t="s">
        <v>159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7" t="s">
        <v>76</v>
      </c>
      <c r="BK244" s="138">
        <f>ROUND(I244*H244,2)</f>
        <v>0</v>
      </c>
      <c r="BL244" s="17" t="s">
        <v>259</v>
      </c>
      <c r="BM244" s="137" t="s">
        <v>2329</v>
      </c>
    </row>
    <row r="245" spans="2:65" s="1" customFormat="1">
      <c r="B245" s="29"/>
      <c r="D245" s="139" t="s">
        <v>169</v>
      </c>
      <c r="F245" s="140" t="s">
        <v>2330</v>
      </c>
      <c r="L245" s="29"/>
      <c r="M245" s="141"/>
      <c r="T245" s="50"/>
      <c r="AT245" s="17" t="s">
        <v>169</v>
      </c>
      <c r="AU245" s="17" t="s">
        <v>78</v>
      </c>
    </row>
    <row r="246" spans="2:65" s="11" customFormat="1" ht="22.9" customHeight="1">
      <c r="B246" s="116"/>
      <c r="D246" s="117" t="s">
        <v>67</v>
      </c>
      <c r="E246" s="125" t="s">
        <v>1391</v>
      </c>
      <c r="F246" s="125" t="s">
        <v>1392</v>
      </c>
      <c r="J246" s="126">
        <f>BK246</f>
        <v>0</v>
      </c>
      <c r="L246" s="116"/>
      <c r="M246" s="120"/>
      <c r="P246" s="121">
        <f>SUM(P247:P256)</f>
        <v>7.4084250000000003</v>
      </c>
      <c r="R246" s="121">
        <f>SUM(R247:R256)</f>
        <v>1.4662500000000002E-2</v>
      </c>
      <c r="T246" s="122">
        <f>SUM(T247:T256)</f>
        <v>0</v>
      </c>
      <c r="AR246" s="117" t="s">
        <v>78</v>
      </c>
      <c r="AT246" s="123" t="s">
        <v>67</v>
      </c>
      <c r="AU246" s="123" t="s">
        <v>76</v>
      </c>
      <c r="AY246" s="117" t="s">
        <v>159</v>
      </c>
      <c r="BK246" s="124">
        <f>SUM(BK247:BK256)</f>
        <v>0</v>
      </c>
    </row>
    <row r="247" spans="2:65" s="1" customFormat="1" ht="24.2" customHeight="1">
      <c r="B247" s="29"/>
      <c r="C247" s="127" t="s">
        <v>767</v>
      </c>
      <c r="D247" s="127" t="s">
        <v>162</v>
      </c>
      <c r="E247" s="128" t="s">
        <v>2331</v>
      </c>
      <c r="F247" s="129" t="s">
        <v>2332</v>
      </c>
      <c r="G247" s="130" t="s">
        <v>457</v>
      </c>
      <c r="H247" s="131">
        <v>75</v>
      </c>
      <c r="I247" s="132"/>
      <c r="J247" s="132">
        <f>ROUND(I247*H247,2)</f>
        <v>0</v>
      </c>
      <c r="K247" s="129" t="s">
        <v>239</v>
      </c>
      <c r="L247" s="29"/>
      <c r="M247" s="133" t="s">
        <v>17</v>
      </c>
      <c r="N247" s="134" t="s">
        <v>39</v>
      </c>
      <c r="O247" s="135">
        <v>9.8000000000000004E-2</v>
      </c>
      <c r="P247" s="135">
        <f>O247*H247</f>
        <v>7.3500000000000005</v>
      </c>
      <c r="Q247" s="135">
        <v>0</v>
      </c>
      <c r="R247" s="135">
        <f>Q247*H247</f>
        <v>0</v>
      </c>
      <c r="S247" s="135">
        <v>0</v>
      </c>
      <c r="T247" s="136">
        <f>S247*H247</f>
        <v>0</v>
      </c>
      <c r="AR247" s="137" t="s">
        <v>259</v>
      </c>
      <c r="AT247" s="137" t="s">
        <v>162</v>
      </c>
      <c r="AU247" s="137" t="s">
        <v>78</v>
      </c>
      <c r="AY247" s="17" t="s">
        <v>159</v>
      </c>
      <c r="BE247" s="138">
        <f>IF(N247="základní",J247,0)</f>
        <v>0</v>
      </c>
      <c r="BF247" s="138">
        <f>IF(N247="snížená",J247,0)</f>
        <v>0</v>
      </c>
      <c r="BG247" s="138">
        <f>IF(N247="zákl. přenesená",J247,0)</f>
        <v>0</v>
      </c>
      <c r="BH247" s="138">
        <f>IF(N247="sníž. přenesená",J247,0)</f>
        <v>0</v>
      </c>
      <c r="BI247" s="138">
        <f>IF(N247="nulová",J247,0)</f>
        <v>0</v>
      </c>
      <c r="BJ247" s="17" t="s">
        <v>76</v>
      </c>
      <c r="BK247" s="138">
        <f>ROUND(I247*H247,2)</f>
        <v>0</v>
      </c>
      <c r="BL247" s="17" t="s">
        <v>259</v>
      </c>
      <c r="BM247" s="137" t="s">
        <v>2333</v>
      </c>
    </row>
    <row r="248" spans="2:65" s="1" customFormat="1">
      <c r="B248" s="29"/>
      <c r="D248" s="139" t="s">
        <v>169</v>
      </c>
      <c r="F248" s="140" t="s">
        <v>2334</v>
      </c>
      <c r="L248" s="29"/>
      <c r="M248" s="141"/>
      <c r="T248" s="50"/>
      <c r="AT248" s="17" t="s">
        <v>169</v>
      </c>
      <c r="AU248" s="17" t="s">
        <v>78</v>
      </c>
    </row>
    <row r="249" spans="2:65" s="13" customFormat="1">
      <c r="B249" s="149"/>
      <c r="D249" s="143" t="s">
        <v>189</v>
      </c>
      <c r="E249" s="150" t="s">
        <v>17</v>
      </c>
      <c r="F249" s="151" t="s">
        <v>2202</v>
      </c>
      <c r="H249" s="150" t="s">
        <v>17</v>
      </c>
      <c r="L249" s="149"/>
      <c r="M249" s="152"/>
      <c r="T249" s="153"/>
      <c r="AT249" s="150" t="s">
        <v>189</v>
      </c>
      <c r="AU249" s="150" t="s">
        <v>78</v>
      </c>
      <c r="AV249" s="13" t="s">
        <v>76</v>
      </c>
      <c r="AW249" s="13" t="s">
        <v>30</v>
      </c>
      <c r="AX249" s="13" t="s">
        <v>68</v>
      </c>
      <c r="AY249" s="150" t="s">
        <v>159</v>
      </c>
    </row>
    <row r="250" spans="2:65" s="12" customFormat="1">
      <c r="B250" s="142"/>
      <c r="D250" s="143" t="s">
        <v>189</v>
      </c>
      <c r="E250" s="144" t="s">
        <v>17</v>
      </c>
      <c r="F250" s="145" t="s">
        <v>2335</v>
      </c>
      <c r="H250" s="146">
        <v>75</v>
      </c>
      <c r="L250" s="142"/>
      <c r="M250" s="147"/>
      <c r="T250" s="148"/>
      <c r="AT250" s="144" t="s">
        <v>189</v>
      </c>
      <c r="AU250" s="144" t="s">
        <v>78</v>
      </c>
      <c r="AV250" s="12" t="s">
        <v>78</v>
      </c>
      <c r="AW250" s="12" t="s">
        <v>30</v>
      </c>
      <c r="AX250" s="12" t="s">
        <v>76</v>
      </c>
      <c r="AY250" s="144" t="s">
        <v>159</v>
      </c>
    </row>
    <row r="251" spans="2:65" s="1" customFormat="1" ht="16.5" customHeight="1">
      <c r="B251" s="29"/>
      <c r="C251" s="163" t="s">
        <v>772</v>
      </c>
      <c r="D251" s="163" t="s">
        <v>365</v>
      </c>
      <c r="E251" s="164" t="s">
        <v>1408</v>
      </c>
      <c r="F251" s="165" t="s">
        <v>1409</v>
      </c>
      <c r="G251" s="166" t="s">
        <v>457</v>
      </c>
      <c r="H251" s="167">
        <v>86.25</v>
      </c>
      <c r="I251" s="168"/>
      <c r="J251" s="168">
        <f>ROUND(I251*H251,2)</f>
        <v>0</v>
      </c>
      <c r="K251" s="165" t="s">
        <v>239</v>
      </c>
      <c r="L251" s="169"/>
      <c r="M251" s="170" t="s">
        <v>17</v>
      </c>
      <c r="N251" s="171" t="s">
        <v>39</v>
      </c>
      <c r="O251" s="135">
        <v>0</v>
      </c>
      <c r="P251" s="135">
        <f>O251*H251</f>
        <v>0</v>
      </c>
      <c r="Q251" s="135">
        <v>1.7000000000000001E-4</v>
      </c>
      <c r="R251" s="135">
        <f>Q251*H251</f>
        <v>1.4662500000000002E-2</v>
      </c>
      <c r="S251" s="135">
        <v>0</v>
      </c>
      <c r="T251" s="136">
        <f>S251*H251</f>
        <v>0</v>
      </c>
      <c r="AR251" s="137" t="s">
        <v>732</v>
      </c>
      <c r="AT251" s="137" t="s">
        <v>365</v>
      </c>
      <c r="AU251" s="137" t="s">
        <v>78</v>
      </c>
      <c r="AY251" s="17" t="s">
        <v>159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7" t="s">
        <v>76</v>
      </c>
      <c r="BK251" s="138">
        <f>ROUND(I251*H251,2)</f>
        <v>0</v>
      </c>
      <c r="BL251" s="17" t="s">
        <v>259</v>
      </c>
      <c r="BM251" s="137" t="s">
        <v>2336</v>
      </c>
    </row>
    <row r="252" spans="2:65" s="12" customFormat="1">
      <c r="B252" s="142"/>
      <c r="D252" s="143" t="s">
        <v>189</v>
      </c>
      <c r="F252" s="145" t="s">
        <v>2337</v>
      </c>
      <c r="H252" s="146">
        <v>86.25</v>
      </c>
      <c r="L252" s="142"/>
      <c r="M252" s="147"/>
      <c r="T252" s="148"/>
      <c r="AT252" s="144" t="s">
        <v>189</v>
      </c>
      <c r="AU252" s="144" t="s">
        <v>78</v>
      </c>
      <c r="AV252" s="12" t="s">
        <v>78</v>
      </c>
      <c r="AW252" s="12" t="s">
        <v>4</v>
      </c>
      <c r="AX252" s="12" t="s">
        <v>76</v>
      </c>
      <c r="AY252" s="144" t="s">
        <v>159</v>
      </c>
    </row>
    <row r="253" spans="2:65" s="1" customFormat="1" ht="21.75" customHeight="1">
      <c r="B253" s="29"/>
      <c r="C253" s="127" t="s">
        <v>777</v>
      </c>
      <c r="D253" s="127" t="s">
        <v>162</v>
      </c>
      <c r="E253" s="128" t="s">
        <v>2338</v>
      </c>
      <c r="F253" s="129" t="s">
        <v>2339</v>
      </c>
      <c r="G253" s="130" t="s">
        <v>1971</v>
      </c>
      <c r="H253" s="131">
        <v>1</v>
      </c>
      <c r="I253" s="132"/>
      <c r="J253" s="132">
        <f>ROUND(I253*H253,2)</f>
        <v>0</v>
      </c>
      <c r="K253" s="129" t="s">
        <v>17</v>
      </c>
      <c r="L253" s="29"/>
      <c r="M253" s="133" t="s">
        <v>17</v>
      </c>
      <c r="N253" s="134" t="s">
        <v>39</v>
      </c>
      <c r="O253" s="135">
        <v>0</v>
      </c>
      <c r="P253" s="135">
        <f>O253*H253</f>
        <v>0</v>
      </c>
      <c r="Q253" s="135">
        <v>0</v>
      </c>
      <c r="R253" s="135">
        <f>Q253*H253</f>
        <v>0</v>
      </c>
      <c r="S253" s="135">
        <v>0</v>
      </c>
      <c r="T253" s="136">
        <f>S253*H253</f>
        <v>0</v>
      </c>
      <c r="AR253" s="137" t="s">
        <v>259</v>
      </c>
      <c r="AT253" s="137" t="s">
        <v>162</v>
      </c>
      <c r="AU253" s="137" t="s">
        <v>78</v>
      </c>
      <c r="AY253" s="17" t="s">
        <v>159</v>
      </c>
      <c r="BE253" s="138">
        <f>IF(N253="základní",J253,0)</f>
        <v>0</v>
      </c>
      <c r="BF253" s="138">
        <f>IF(N253="snížená",J253,0)</f>
        <v>0</v>
      </c>
      <c r="BG253" s="138">
        <f>IF(N253="zákl. přenesená",J253,0)</f>
        <v>0</v>
      </c>
      <c r="BH253" s="138">
        <f>IF(N253="sníž. přenesená",J253,0)</f>
        <v>0</v>
      </c>
      <c r="BI253" s="138">
        <f>IF(N253="nulová",J253,0)</f>
        <v>0</v>
      </c>
      <c r="BJ253" s="17" t="s">
        <v>76</v>
      </c>
      <c r="BK253" s="138">
        <f>ROUND(I253*H253,2)</f>
        <v>0</v>
      </c>
      <c r="BL253" s="17" t="s">
        <v>259</v>
      </c>
      <c r="BM253" s="137" t="s">
        <v>2340</v>
      </c>
    </row>
    <row r="254" spans="2:65" s="1" customFormat="1" ht="16.5" customHeight="1">
      <c r="B254" s="29"/>
      <c r="C254" s="127" t="s">
        <v>780</v>
      </c>
      <c r="D254" s="127" t="s">
        <v>162</v>
      </c>
      <c r="E254" s="128" t="s">
        <v>2341</v>
      </c>
      <c r="F254" s="129" t="s">
        <v>2342</v>
      </c>
      <c r="G254" s="130" t="s">
        <v>1971</v>
      </c>
      <c r="H254" s="131">
        <v>1</v>
      </c>
      <c r="I254" s="132"/>
      <c r="J254" s="132">
        <f>ROUND(I254*H254,2)</f>
        <v>0</v>
      </c>
      <c r="K254" s="129" t="s">
        <v>17</v>
      </c>
      <c r="L254" s="29"/>
      <c r="M254" s="133" t="s">
        <v>17</v>
      </c>
      <c r="N254" s="134" t="s">
        <v>39</v>
      </c>
      <c r="O254" s="135">
        <v>0</v>
      </c>
      <c r="P254" s="135">
        <f>O254*H254</f>
        <v>0</v>
      </c>
      <c r="Q254" s="135">
        <v>0</v>
      </c>
      <c r="R254" s="135">
        <f>Q254*H254</f>
        <v>0</v>
      </c>
      <c r="S254" s="135">
        <v>0</v>
      </c>
      <c r="T254" s="136">
        <f>S254*H254</f>
        <v>0</v>
      </c>
      <c r="AR254" s="137" t="s">
        <v>259</v>
      </c>
      <c r="AT254" s="137" t="s">
        <v>162</v>
      </c>
      <c r="AU254" s="137" t="s">
        <v>78</v>
      </c>
      <c r="AY254" s="17" t="s">
        <v>159</v>
      </c>
      <c r="BE254" s="138">
        <f>IF(N254="základní",J254,0)</f>
        <v>0</v>
      </c>
      <c r="BF254" s="138">
        <f>IF(N254="snížená",J254,0)</f>
        <v>0</v>
      </c>
      <c r="BG254" s="138">
        <f>IF(N254="zákl. přenesená",J254,0)</f>
        <v>0</v>
      </c>
      <c r="BH254" s="138">
        <f>IF(N254="sníž. přenesená",J254,0)</f>
        <v>0</v>
      </c>
      <c r="BI254" s="138">
        <f>IF(N254="nulová",J254,0)</f>
        <v>0</v>
      </c>
      <c r="BJ254" s="17" t="s">
        <v>76</v>
      </c>
      <c r="BK254" s="138">
        <f>ROUND(I254*H254,2)</f>
        <v>0</v>
      </c>
      <c r="BL254" s="17" t="s">
        <v>259</v>
      </c>
      <c r="BM254" s="137" t="s">
        <v>2343</v>
      </c>
    </row>
    <row r="255" spans="2:65" s="1" customFormat="1" ht="24.2" customHeight="1">
      <c r="B255" s="29"/>
      <c r="C255" s="127" t="s">
        <v>782</v>
      </c>
      <c r="D255" s="127" t="s">
        <v>162</v>
      </c>
      <c r="E255" s="128" t="s">
        <v>2344</v>
      </c>
      <c r="F255" s="129" t="s">
        <v>2345</v>
      </c>
      <c r="G255" s="130" t="s">
        <v>368</v>
      </c>
      <c r="H255" s="131">
        <v>1.4999999999999999E-2</v>
      </c>
      <c r="I255" s="132"/>
      <c r="J255" s="132">
        <f>ROUND(I255*H255,2)</f>
        <v>0</v>
      </c>
      <c r="K255" s="129" t="s">
        <v>239</v>
      </c>
      <c r="L255" s="29"/>
      <c r="M255" s="133" t="s">
        <v>17</v>
      </c>
      <c r="N255" s="134" t="s">
        <v>39</v>
      </c>
      <c r="O255" s="135">
        <v>3.895</v>
      </c>
      <c r="P255" s="135">
        <f>O255*H255</f>
        <v>5.8424999999999998E-2</v>
      </c>
      <c r="Q255" s="135">
        <v>0</v>
      </c>
      <c r="R255" s="135">
        <f>Q255*H255</f>
        <v>0</v>
      </c>
      <c r="S255" s="135">
        <v>0</v>
      </c>
      <c r="T255" s="136">
        <f>S255*H255</f>
        <v>0</v>
      </c>
      <c r="AR255" s="137" t="s">
        <v>259</v>
      </c>
      <c r="AT255" s="137" t="s">
        <v>162</v>
      </c>
      <c r="AU255" s="137" t="s">
        <v>78</v>
      </c>
      <c r="AY255" s="17" t="s">
        <v>159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7" t="s">
        <v>76</v>
      </c>
      <c r="BK255" s="138">
        <f>ROUND(I255*H255,2)</f>
        <v>0</v>
      </c>
      <c r="BL255" s="17" t="s">
        <v>259</v>
      </c>
      <c r="BM255" s="137" t="s">
        <v>2346</v>
      </c>
    </row>
    <row r="256" spans="2:65" s="1" customFormat="1">
      <c r="B256" s="29"/>
      <c r="D256" s="139" t="s">
        <v>169</v>
      </c>
      <c r="F256" s="140" t="s">
        <v>2347</v>
      </c>
      <c r="L256" s="29"/>
      <c r="M256" s="141"/>
      <c r="T256" s="50"/>
      <c r="AT256" s="17" t="s">
        <v>169</v>
      </c>
      <c r="AU256" s="17" t="s">
        <v>78</v>
      </c>
    </row>
    <row r="257" spans="2:65" s="11" customFormat="1" ht="25.9" customHeight="1">
      <c r="B257" s="116"/>
      <c r="D257" s="117" t="s">
        <v>67</v>
      </c>
      <c r="E257" s="118" t="s">
        <v>365</v>
      </c>
      <c r="F257" s="118" t="s">
        <v>2187</v>
      </c>
      <c r="J257" s="119">
        <f>BK257</f>
        <v>0</v>
      </c>
      <c r="L257" s="116"/>
      <c r="M257" s="120"/>
      <c r="P257" s="121">
        <f>P258+P264</f>
        <v>84.795000000000002</v>
      </c>
      <c r="R257" s="121">
        <f>R258+R264</f>
        <v>7.4999999999999997E-2</v>
      </c>
      <c r="T257" s="122">
        <f>T258+T264</f>
        <v>0</v>
      </c>
      <c r="AR257" s="117" t="s">
        <v>175</v>
      </c>
      <c r="AT257" s="123" t="s">
        <v>67</v>
      </c>
      <c r="AU257" s="123" t="s">
        <v>68</v>
      </c>
      <c r="AY257" s="117" t="s">
        <v>159</v>
      </c>
      <c r="BK257" s="124">
        <f>BK258+BK264</f>
        <v>0</v>
      </c>
    </row>
    <row r="258" spans="2:65" s="11" customFormat="1" ht="22.9" customHeight="1">
      <c r="B258" s="116"/>
      <c r="D258" s="117" t="s">
        <v>67</v>
      </c>
      <c r="E258" s="125" t="s">
        <v>2348</v>
      </c>
      <c r="F258" s="125" t="s">
        <v>2349</v>
      </c>
      <c r="J258" s="126">
        <f>BK258</f>
        <v>0</v>
      </c>
      <c r="L258" s="116"/>
      <c r="M258" s="120"/>
      <c r="P258" s="121">
        <f>SUM(P259:P263)</f>
        <v>10.500000000000002</v>
      </c>
      <c r="R258" s="121">
        <f>SUM(R259:R263)</f>
        <v>7.4999999999999997E-2</v>
      </c>
      <c r="T258" s="122">
        <f>SUM(T259:T263)</f>
        <v>0</v>
      </c>
      <c r="AR258" s="117" t="s">
        <v>175</v>
      </c>
      <c r="AT258" s="123" t="s">
        <v>67</v>
      </c>
      <c r="AU258" s="123" t="s">
        <v>76</v>
      </c>
      <c r="AY258" s="117" t="s">
        <v>159</v>
      </c>
      <c r="BK258" s="124">
        <f>SUM(BK259:BK263)</f>
        <v>0</v>
      </c>
    </row>
    <row r="259" spans="2:65" s="1" customFormat="1" ht="24.2" customHeight="1">
      <c r="B259" s="29"/>
      <c r="C259" s="127" t="s">
        <v>784</v>
      </c>
      <c r="D259" s="127" t="s">
        <v>162</v>
      </c>
      <c r="E259" s="128" t="s">
        <v>2350</v>
      </c>
      <c r="F259" s="129" t="s">
        <v>2351</v>
      </c>
      <c r="G259" s="130" t="s">
        <v>457</v>
      </c>
      <c r="H259" s="131">
        <v>75</v>
      </c>
      <c r="I259" s="132"/>
      <c r="J259" s="132">
        <f>ROUND(I259*H259,2)</f>
        <v>0</v>
      </c>
      <c r="K259" s="129" t="s">
        <v>239</v>
      </c>
      <c r="L259" s="29"/>
      <c r="M259" s="133" t="s">
        <v>17</v>
      </c>
      <c r="N259" s="134" t="s">
        <v>39</v>
      </c>
      <c r="O259" s="135">
        <v>0.14000000000000001</v>
      </c>
      <c r="P259" s="135">
        <f>O259*H259</f>
        <v>10.500000000000002</v>
      </c>
      <c r="Q259" s="135">
        <v>0</v>
      </c>
      <c r="R259" s="135">
        <f>Q259*H259</f>
        <v>0</v>
      </c>
      <c r="S259" s="135">
        <v>0</v>
      </c>
      <c r="T259" s="136">
        <f>S259*H259</f>
        <v>0</v>
      </c>
      <c r="AR259" s="137" t="s">
        <v>1386</v>
      </c>
      <c r="AT259" s="137" t="s">
        <v>162</v>
      </c>
      <c r="AU259" s="137" t="s">
        <v>78</v>
      </c>
      <c r="AY259" s="17" t="s">
        <v>159</v>
      </c>
      <c r="BE259" s="138">
        <f>IF(N259="základní",J259,0)</f>
        <v>0</v>
      </c>
      <c r="BF259" s="138">
        <f>IF(N259="snížená",J259,0)</f>
        <v>0</v>
      </c>
      <c r="BG259" s="138">
        <f>IF(N259="zákl. přenesená",J259,0)</f>
        <v>0</v>
      </c>
      <c r="BH259" s="138">
        <f>IF(N259="sníž. přenesená",J259,0)</f>
        <v>0</v>
      </c>
      <c r="BI259" s="138">
        <f>IF(N259="nulová",J259,0)</f>
        <v>0</v>
      </c>
      <c r="BJ259" s="17" t="s">
        <v>76</v>
      </c>
      <c r="BK259" s="138">
        <f>ROUND(I259*H259,2)</f>
        <v>0</v>
      </c>
      <c r="BL259" s="17" t="s">
        <v>1386</v>
      </c>
      <c r="BM259" s="137" t="s">
        <v>2352</v>
      </c>
    </row>
    <row r="260" spans="2:65" s="1" customFormat="1">
      <c r="B260" s="29"/>
      <c r="D260" s="139" t="s">
        <v>169</v>
      </c>
      <c r="F260" s="140" t="s">
        <v>2353</v>
      </c>
      <c r="L260" s="29"/>
      <c r="M260" s="141"/>
      <c r="T260" s="50"/>
      <c r="AT260" s="17" t="s">
        <v>169</v>
      </c>
      <c r="AU260" s="17" t="s">
        <v>78</v>
      </c>
    </row>
    <row r="261" spans="2:65" s="13" customFormat="1">
      <c r="B261" s="149"/>
      <c r="D261" s="143" t="s">
        <v>189</v>
      </c>
      <c r="E261" s="150" t="s">
        <v>17</v>
      </c>
      <c r="F261" s="151" t="s">
        <v>2202</v>
      </c>
      <c r="H261" s="150" t="s">
        <v>17</v>
      </c>
      <c r="L261" s="149"/>
      <c r="M261" s="152"/>
      <c r="T261" s="153"/>
      <c r="AT261" s="150" t="s">
        <v>189</v>
      </c>
      <c r="AU261" s="150" t="s">
        <v>78</v>
      </c>
      <c r="AV261" s="13" t="s">
        <v>76</v>
      </c>
      <c r="AW261" s="13" t="s">
        <v>30</v>
      </c>
      <c r="AX261" s="13" t="s">
        <v>68</v>
      </c>
      <c r="AY261" s="150" t="s">
        <v>159</v>
      </c>
    </row>
    <row r="262" spans="2:65" s="12" customFormat="1">
      <c r="B262" s="142"/>
      <c r="D262" s="143" t="s">
        <v>189</v>
      </c>
      <c r="E262" s="144" t="s">
        <v>17</v>
      </c>
      <c r="F262" s="145" t="s">
        <v>2335</v>
      </c>
      <c r="H262" s="146">
        <v>75</v>
      </c>
      <c r="L262" s="142"/>
      <c r="M262" s="147"/>
      <c r="T262" s="148"/>
      <c r="AT262" s="144" t="s">
        <v>189</v>
      </c>
      <c r="AU262" s="144" t="s">
        <v>78</v>
      </c>
      <c r="AV262" s="12" t="s">
        <v>78</v>
      </c>
      <c r="AW262" s="12" t="s">
        <v>30</v>
      </c>
      <c r="AX262" s="12" t="s">
        <v>76</v>
      </c>
      <c r="AY262" s="144" t="s">
        <v>159</v>
      </c>
    </row>
    <row r="263" spans="2:65" s="1" customFormat="1" ht="16.5" customHeight="1">
      <c r="B263" s="29"/>
      <c r="C263" s="163" t="s">
        <v>789</v>
      </c>
      <c r="D263" s="163" t="s">
        <v>365</v>
      </c>
      <c r="E263" s="164" t="s">
        <v>2354</v>
      </c>
      <c r="F263" s="165" t="s">
        <v>2355</v>
      </c>
      <c r="G263" s="166" t="s">
        <v>547</v>
      </c>
      <c r="H263" s="167">
        <v>75</v>
      </c>
      <c r="I263" s="168"/>
      <c r="J263" s="168">
        <f>ROUND(I263*H263,2)</f>
        <v>0</v>
      </c>
      <c r="K263" s="165" t="s">
        <v>239</v>
      </c>
      <c r="L263" s="169"/>
      <c r="M263" s="170" t="s">
        <v>17</v>
      </c>
      <c r="N263" s="171" t="s">
        <v>39</v>
      </c>
      <c r="O263" s="135">
        <v>0</v>
      </c>
      <c r="P263" s="135">
        <f>O263*H263</f>
        <v>0</v>
      </c>
      <c r="Q263" s="135">
        <v>1E-3</v>
      </c>
      <c r="R263" s="135">
        <f>Q263*H263</f>
        <v>7.4999999999999997E-2</v>
      </c>
      <c r="S263" s="135">
        <v>0</v>
      </c>
      <c r="T263" s="136">
        <f>S263*H263</f>
        <v>0</v>
      </c>
      <c r="AR263" s="137" t="s">
        <v>2096</v>
      </c>
      <c r="AT263" s="137" t="s">
        <v>365</v>
      </c>
      <c r="AU263" s="137" t="s">
        <v>78</v>
      </c>
      <c r="AY263" s="17" t="s">
        <v>159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7" t="s">
        <v>76</v>
      </c>
      <c r="BK263" s="138">
        <f>ROUND(I263*H263,2)</f>
        <v>0</v>
      </c>
      <c r="BL263" s="17" t="s">
        <v>2096</v>
      </c>
      <c r="BM263" s="137" t="s">
        <v>2356</v>
      </c>
    </row>
    <row r="264" spans="2:65" s="11" customFormat="1" ht="22.9" customHeight="1">
      <c r="B264" s="116"/>
      <c r="D264" s="117" t="s">
        <v>67</v>
      </c>
      <c r="E264" s="125" t="s">
        <v>2188</v>
      </c>
      <c r="F264" s="125" t="s">
        <v>2189</v>
      </c>
      <c r="J264" s="126">
        <f>BK264</f>
        <v>0</v>
      </c>
      <c r="L264" s="116"/>
      <c r="M264" s="120"/>
      <c r="P264" s="121">
        <f>SUM(P265:P272)</f>
        <v>74.295000000000002</v>
      </c>
      <c r="R264" s="121">
        <f>SUM(R265:R272)</f>
        <v>0</v>
      </c>
      <c r="T264" s="122">
        <f>SUM(T265:T272)</f>
        <v>0</v>
      </c>
      <c r="AR264" s="117" t="s">
        <v>175</v>
      </c>
      <c r="AT264" s="123" t="s">
        <v>67</v>
      </c>
      <c r="AU264" s="123" t="s">
        <v>76</v>
      </c>
      <c r="AY264" s="117" t="s">
        <v>159</v>
      </c>
      <c r="BK264" s="124">
        <f>SUM(BK265:BK272)</f>
        <v>0</v>
      </c>
    </row>
    <row r="265" spans="2:65" s="1" customFormat="1" ht="33" customHeight="1">
      <c r="B265" s="29"/>
      <c r="C265" s="127" t="s">
        <v>794</v>
      </c>
      <c r="D265" s="127" t="s">
        <v>162</v>
      </c>
      <c r="E265" s="128" t="s">
        <v>2357</v>
      </c>
      <c r="F265" s="129" t="s">
        <v>2358</v>
      </c>
      <c r="G265" s="130" t="s">
        <v>457</v>
      </c>
      <c r="H265" s="131">
        <v>65</v>
      </c>
      <c r="I265" s="132"/>
      <c r="J265" s="132">
        <f>ROUND(I265*H265,2)</f>
        <v>0</v>
      </c>
      <c r="K265" s="129" t="s">
        <v>239</v>
      </c>
      <c r="L265" s="29"/>
      <c r="M265" s="133" t="s">
        <v>17</v>
      </c>
      <c r="N265" s="134" t="s">
        <v>39</v>
      </c>
      <c r="O265" s="135">
        <v>0.88700000000000001</v>
      </c>
      <c r="P265" s="135">
        <f>O265*H265</f>
        <v>57.655000000000001</v>
      </c>
      <c r="Q265" s="135">
        <v>0</v>
      </c>
      <c r="R265" s="135">
        <f>Q265*H265</f>
        <v>0</v>
      </c>
      <c r="S265" s="135">
        <v>0</v>
      </c>
      <c r="T265" s="136">
        <f>S265*H265</f>
        <v>0</v>
      </c>
      <c r="AR265" s="137" t="s">
        <v>1386</v>
      </c>
      <c r="AT265" s="137" t="s">
        <v>162</v>
      </c>
      <c r="AU265" s="137" t="s">
        <v>78</v>
      </c>
      <c r="AY265" s="17" t="s">
        <v>159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7" t="s">
        <v>76</v>
      </c>
      <c r="BK265" s="138">
        <f>ROUND(I265*H265,2)</f>
        <v>0</v>
      </c>
      <c r="BL265" s="17" t="s">
        <v>1386</v>
      </c>
      <c r="BM265" s="137" t="s">
        <v>2359</v>
      </c>
    </row>
    <row r="266" spans="2:65" s="1" customFormat="1">
      <c r="B266" s="29"/>
      <c r="D266" s="139" t="s">
        <v>169</v>
      </c>
      <c r="F266" s="140" t="s">
        <v>2360</v>
      </c>
      <c r="L266" s="29"/>
      <c r="M266" s="141"/>
      <c r="T266" s="50"/>
      <c r="AT266" s="17" t="s">
        <v>169</v>
      </c>
      <c r="AU266" s="17" t="s">
        <v>78</v>
      </c>
    </row>
    <row r="267" spans="2:65" s="13" customFormat="1">
      <c r="B267" s="149"/>
      <c r="D267" s="143" t="s">
        <v>189</v>
      </c>
      <c r="E267" s="150" t="s">
        <v>17</v>
      </c>
      <c r="F267" s="151" t="s">
        <v>2202</v>
      </c>
      <c r="H267" s="150" t="s">
        <v>17</v>
      </c>
      <c r="L267" s="149"/>
      <c r="M267" s="152"/>
      <c r="T267" s="153"/>
      <c r="AT267" s="150" t="s">
        <v>189</v>
      </c>
      <c r="AU267" s="150" t="s">
        <v>78</v>
      </c>
      <c r="AV267" s="13" t="s">
        <v>76</v>
      </c>
      <c r="AW267" s="13" t="s">
        <v>30</v>
      </c>
      <c r="AX267" s="13" t="s">
        <v>68</v>
      </c>
      <c r="AY267" s="150" t="s">
        <v>159</v>
      </c>
    </row>
    <row r="268" spans="2:65" s="12" customFormat="1">
      <c r="B268" s="142"/>
      <c r="D268" s="143" t="s">
        <v>189</v>
      </c>
      <c r="E268" s="144" t="s">
        <v>17</v>
      </c>
      <c r="F268" s="145" t="s">
        <v>1393</v>
      </c>
      <c r="H268" s="146">
        <v>65</v>
      </c>
      <c r="L268" s="142"/>
      <c r="M268" s="147"/>
      <c r="T268" s="148"/>
      <c r="AT268" s="144" t="s">
        <v>189</v>
      </c>
      <c r="AU268" s="144" t="s">
        <v>78</v>
      </c>
      <c r="AV268" s="12" t="s">
        <v>78</v>
      </c>
      <c r="AW268" s="12" t="s">
        <v>30</v>
      </c>
      <c r="AX268" s="12" t="s">
        <v>76</v>
      </c>
      <c r="AY268" s="144" t="s">
        <v>159</v>
      </c>
    </row>
    <row r="269" spans="2:65" s="1" customFormat="1" ht="33" customHeight="1">
      <c r="B269" s="29"/>
      <c r="C269" s="127" t="s">
        <v>797</v>
      </c>
      <c r="D269" s="127" t="s">
        <v>162</v>
      </c>
      <c r="E269" s="128" t="s">
        <v>2361</v>
      </c>
      <c r="F269" s="129" t="s">
        <v>2362</v>
      </c>
      <c r="G269" s="130" t="s">
        <v>457</v>
      </c>
      <c r="H269" s="131">
        <v>65</v>
      </c>
      <c r="I269" s="132"/>
      <c r="J269" s="132">
        <f>ROUND(I269*H269,2)</f>
        <v>0</v>
      </c>
      <c r="K269" s="129" t="s">
        <v>239</v>
      </c>
      <c r="L269" s="29"/>
      <c r="M269" s="133" t="s">
        <v>17</v>
      </c>
      <c r="N269" s="134" t="s">
        <v>39</v>
      </c>
      <c r="O269" s="135">
        <v>0.16400000000000001</v>
      </c>
      <c r="P269" s="135">
        <f>O269*H269</f>
        <v>10.66</v>
      </c>
      <c r="Q269" s="135">
        <v>0</v>
      </c>
      <c r="R269" s="135">
        <f>Q269*H269</f>
        <v>0</v>
      </c>
      <c r="S269" s="135">
        <v>0</v>
      </c>
      <c r="T269" s="136">
        <f>S269*H269</f>
        <v>0</v>
      </c>
      <c r="AR269" s="137" t="s">
        <v>1386</v>
      </c>
      <c r="AT269" s="137" t="s">
        <v>162</v>
      </c>
      <c r="AU269" s="137" t="s">
        <v>78</v>
      </c>
      <c r="AY269" s="17" t="s">
        <v>159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7" t="s">
        <v>76</v>
      </c>
      <c r="BK269" s="138">
        <f>ROUND(I269*H269,2)</f>
        <v>0</v>
      </c>
      <c r="BL269" s="17" t="s">
        <v>1386</v>
      </c>
      <c r="BM269" s="137" t="s">
        <v>2363</v>
      </c>
    </row>
    <row r="270" spans="2:65" s="1" customFormat="1">
      <c r="B270" s="29"/>
      <c r="D270" s="139" t="s">
        <v>169</v>
      </c>
      <c r="F270" s="140" t="s">
        <v>2364</v>
      </c>
      <c r="L270" s="29"/>
      <c r="M270" s="141"/>
      <c r="T270" s="50"/>
      <c r="AT270" s="17" t="s">
        <v>169</v>
      </c>
      <c r="AU270" s="17" t="s">
        <v>78</v>
      </c>
    </row>
    <row r="271" spans="2:65" s="1" customFormat="1" ht="24.2" customHeight="1">
      <c r="B271" s="29"/>
      <c r="C271" s="127" t="s">
        <v>802</v>
      </c>
      <c r="D271" s="127" t="s">
        <v>162</v>
      </c>
      <c r="E271" s="128" t="s">
        <v>2365</v>
      </c>
      <c r="F271" s="129" t="s">
        <v>2366</v>
      </c>
      <c r="G271" s="130" t="s">
        <v>457</v>
      </c>
      <c r="H271" s="131">
        <v>65</v>
      </c>
      <c r="I271" s="132"/>
      <c r="J271" s="132">
        <f>ROUND(I271*H271,2)</f>
        <v>0</v>
      </c>
      <c r="K271" s="129" t="s">
        <v>239</v>
      </c>
      <c r="L271" s="29"/>
      <c r="M271" s="133" t="s">
        <v>17</v>
      </c>
      <c r="N271" s="134" t="s">
        <v>39</v>
      </c>
      <c r="O271" s="135">
        <v>9.1999999999999998E-2</v>
      </c>
      <c r="P271" s="135">
        <f>O271*H271</f>
        <v>5.9799999999999995</v>
      </c>
      <c r="Q271" s="135">
        <v>0</v>
      </c>
      <c r="R271" s="135">
        <f>Q271*H271</f>
        <v>0</v>
      </c>
      <c r="S271" s="135">
        <v>0</v>
      </c>
      <c r="T271" s="136">
        <f>S271*H271</f>
        <v>0</v>
      </c>
      <c r="AR271" s="137" t="s">
        <v>1386</v>
      </c>
      <c r="AT271" s="137" t="s">
        <v>162</v>
      </c>
      <c r="AU271" s="137" t="s">
        <v>78</v>
      </c>
      <c r="AY271" s="17" t="s">
        <v>159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7" t="s">
        <v>76</v>
      </c>
      <c r="BK271" s="138">
        <f>ROUND(I271*H271,2)</f>
        <v>0</v>
      </c>
      <c r="BL271" s="17" t="s">
        <v>1386</v>
      </c>
      <c r="BM271" s="137" t="s">
        <v>2367</v>
      </c>
    </row>
    <row r="272" spans="2:65" s="1" customFormat="1">
      <c r="B272" s="29"/>
      <c r="D272" s="139" t="s">
        <v>169</v>
      </c>
      <c r="F272" s="140" t="s">
        <v>2368</v>
      </c>
      <c r="L272" s="29"/>
      <c r="M272" s="172"/>
      <c r="N272" s="173"/>
      <c r="O272" s="173"/>
      <c r="P272" s="173"/>
      <c r="Q272" s="173"/>
      <c r="R272" s="173"/>
      <c r="S272" s="173"/>
      <c r="T272" s="174"/>
      <c r="AT272" s="17" t="s">
        <v>169</v>
      </c>
      <c r="AU272" s="17" t="s">
        <v>78</v>
      </c>
    </row>
    <row r="273" spans="2:12" s="1" customFormat="1" ht="6.95" customHeight="1">
      <c r="B273" s="38"/>
      <c r="C273" s="39"/>
      <c r="D273" s="39"/>
      <c r="E273" s="39"/>
      <c r="F273" s="39"/>
      <c r="G273" s="39"/>
      <c r="H273" s="39"/>
      <c r="I273" s="39"/>
      <c r="J273" s="39"/>
      <c r="K273" s="39"/>
      <c r="L273" s="29"/>
    </row>
  </sheetData>
  <autoFilter ref="C98:K272" xr:uid="{00000000-0009-0000-0000-00000D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D00-000000000000}"/>
    <hyperlink ref="F107" r:id="rId2" xr:uid="{00000000-0004-0000-0D00-000001000000}"/>
    <hyperlink ref="F111" r:id="rId3" xr:uid="{00000000-0004-0000-0D00-000002000000}"/>
    <hyperlink ref="F117" r:id="rId4" xr:uid="{00000000-0004-0000-0D00-000003000000}"/>
    <hyperlink ref="F122" r:id="rId5" xr:uid="{00000000-0004-0000-0D00-000004000000}"/>
    <hyperlink ref="F127" r:id="rId6" xr:uid="{00000000-0004-0000-0D00-000005000000}"/>
    <hyperlink ref="F131" r:id="rId7" xr:uid="{00000000-0004-0000-0D00-000006000000}"/>
    <hyperlink ref="F138" r:id="rId8" xr:uid="{00000000-0004-0000-0D00-000007000000}"/>
    <hyperlink ref="F144" r:id="rId9" xr:uid="{00000000-0004-0000-0D00-000008000000}"/>
    <hyperlink ref="F152" r:id="rId10" xr:uid="{00000000-0004-0000-0D00-000009000000}"/>
    <hyperlink ref="F163" r:id="rId11" xr:uid="{00000000-0004-0000-0D00-00000A000000}"/>
    <hyperlink ref="F169" r:id="rId12" xr:uid="{00000000-0004-0000-0D00-00000B000000}"/>
    <hyperlink ref="F173" r:id="rId13" xr:uid="{00000000-0004-0000-0D00-00000C000000}"/>
    <hyperlink ref="F179" r:id="rId14" xr:uid="{00000000-0004-0000-0D00-00000D000000}"/>
    <hyperlink ref="F187" r:id="rId15" xr:uid="{00000000-0004-0000-0D00-00000E000000}"/>
    <hyperlink ref="F192" r:id="rId16" xr:uid="{00000000-0004-0000-0D00-00000F000000}"/>
    <hyperlink ref="F196" r:id="rId17" xr:uid="{00000000-0004-0000-0D00-000010000000}"/>
    <hyperlink ref="F200" r:id="rId18" xr:uid="{00000000-0004-0000-0D00-000011000000}"/>
    <hyperlink ref="F204" r:id="rId19" xr:uid="{00000000-0004-0000-0D00-000012000000}"/>
    <hyperlink ref="F208" r:id="rId20" xr:uid="{00000000-0004-0000-0D00-000013000000}"/>
    <hyperlink ref="F212" r:id="rId21" xr:uid="{00000000-0004-0000-0D00-000014000000}"/>
    <hyperlink ref="F216" r:id="rId22" xr:uid="{00000000-0004-0000-0D00-000015000000}"/>
    <hyperlink ref="F219" r:id="rId23" xr:uid="{00000000-0004-0000-0D00-000016000000}"/>
    <hyperlink ref="F223" r:id="rId24" xr:uid="{00000000-0004-0000-0D00-000017000000}"/>
    <hyperlink ref="F228" r:id="rId25" xr:uid="{00000000-0004-0000-0D00-000018000000}"/>
    <hyperlink ref="F233" r:id="rId26" xr:uid="{00000000-0004-0000-0D00-000019000000}"/>
    <hyperlink ref="F237" r:id="rId27" xr:uid="{00000000-0004-0000-0D00-00001A000000}"/>
    <hyperlink ref="F241" r:id="rId28" xr:uid="{00000000-0004-0000-0D00-00001B000000}"/>
    <hyperlink ref="F245" r:id="rId29" xr:uid="{00000000-0004-0000-0D00-00001C000000}"/>
    <hyperlink ref="F248" r:id="rId30" xr:uid="{00000000-0004-0000-0D00-00001D000000}"/>
    <hyperlink ref="F256" r:id="rId31" xr:uid="{00000000-0004-0000-0D00-00001E000000}"/>
    <hyperlink ref="F260" r:id="rId32" xr:uid="{00000000-0004-0000-0D00-00001F000000}"/>
    <hyperlink ref="F266" r:id="rId33" xr:uid="{00000000-0004-0000-0D00-000020000000}"/>
    <hyperlink ref="F270" r:id="rId34" xr:uid="{00000000-0004-0000-0D00-000021000000}"/>
    <hyperlink ref="F272" r:id="rId35" xr:uid="{00000000-0004-0000-0D00-00002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69"/>
  <sheetViews>
    <sheetView showGridLines="0" topLeftCell="A144" workbookViewId="0">
      <selection activeCell="J191" sqref="J19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129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s="1" customFormat="1" ht="12" customHeight="1">
      <c r="B8" s="29"/>
      <c r="D8" s="26" t="s">
        <v>131</v>
      </c>
      <c r="L8" s="29"/>
    </row>
    <row r="9" spans="2:46" s="1" customFormat="1" ht="16.5" customHeight="1">
      <c r="B9" s="29"/>
      <c r="E9" s="299" t="s">
        <v>2369</v>
      </c>
      <c r="F9" s="303"/>
      <c r="G9" s="303"/>
      <c r="H9" s="303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16</v>
      </c>
      <c r="F11" s="24" t="s">
        <v>17</v>
      </c>
      <c r="I11" s="26" t="s">
        <v>18</v>
      </c>
      <c r="J11" s="24" t="s">
        <v>17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10. 1. 2025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">
        <v>17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17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27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90" t="str">
        <f>'Rekapitulace stavby'!E14</f>
        <v xml:space="preserve"> </v>
      </c>
      <c r="F18" s="290"/>
      <c r="G18" s="290"/>
      <c r="H18" s="290"/>
      <c r="I18" s="26" t="s">
        <v>26</v>
      </c>
      <c r="J18" s="24" t="str">
        <f>'Rekapitulace stavby'!AN14</f>
        <v/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24</v>
      </c>
      <c r="J20" s="24" t="s">
        <v>17</v>
      </c>
      <c r="L20" s="29"/>
    </row>
    <row r="21" spans="2:12" s="1" customFormat="1" ht="18" customHeight="1">
      <c r="B21" s="29"/>
      <c r="E21" s="24" t="s">
        <v>29</v>
      </c>
      <c r="I21" s="26" t="s">
        <v>26</v>
      </c>
      <c r="J21" s="24" t="s">
        <v>17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32</v>
      </c>
      <c r="L26" s="29"/>
    </row>
    <row r="27" spans="2:12" s="7" customFormat="1" ht="16.5" customHeight="1">
      <c r="B27" s="88"/>
      <c r="E27" s="292" t="s">
        <v>17</v>
      </c>
      <c r="F27" s="292"/>
      <c r="G27" s="292"/>
      <c r="H27" s="292"/>
      <c r="L27" s="88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9" t="s">
        <v>34</v>
      </c>
      <c r="J30" s="60">
        <f>ROUND(J87,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5" customHeight="1">
      <c r="B33" s="29"/>
      <c r="D33" s="49" t="s">
        <v>38</v>
      </c>
      <c r="E33" s="26" t="s">
        <v>39</v>
      </c>
      <c r="F33" s="80">
        <f>ROUND((SUM(BE87:BE168)),  2)</f>
        <v>0</v>
      </c>
      <c r="I33" s="90">
        <v>0.21</v>
      </c>
      <c r="J33" s="80">
        <f>ROUND(((SUM(BE87:BE168))*I33),  2)</f>
        <v>0</v>
      </c>
      <c r="L33" s="29"/>
    </row>
    <row r="34" spans="2:12" s="1" customFormat="1" ht="14.45" customHeight="1">
      <c r="B34" s="29"/>
      <c r="E34" s="26" t="s">
        <v>40</v>
      </c>
      <c r="F34" s="80">
        <f>ROUND((SUM(BF87:BF168)),  2)</f>
        <v>0</v>
      </c>
      <c r="I34" s="90">
        <v>0.12</v>
      </c>
      <c r="J34" s="80">
        <f>ROUND(((SUM(BF87:BF168))*I34),  2)</f>
        <v>0</v>
      </c>
      <c r="L34" s="29"/>
    </row>
    <row r="35" spans="2:12" s="1" customFormat="1" ht="14.45" hidden="1" customHeight="1">
      <c r="B35" s="29"/>
      <c r="E35" s="26" t="s">
        <v>41</v>
      </c>
      <c r="F35" s="80">
        <f>ROUND((SUM(BG87:BG168)),  2)</f>
        <v>0</v>
      </c>
      <c r="I35" s="90">
        <v>0.21</v>
      </c>
      <c r="J35" s="80">
        <f>0</f>
        <v>0</v>
      </c>
      <c r="L35" s="29"/>
    </row>
    <row r="36" spans="2:12" s="1" customFormat="1" ht="14.45" hidden="1" customHeight="1">
      <c r="B36" s="29"/>
      <c r="E36" s="26" t="s">
        <v>42</v>
      </c>
      <c r="F36" s="80">
        <f>ROUND((SUM(BH87:BH168)),  2)</f>
        <v>0</v>
      </c>
      <c r="I36" s="90">
        <v>0.12</v>
      </c>
      <c r="J36" s="80">
        <f>0</f>
        <v>0</v>
      </c>
      <c r="L36" s="29"/>
    </row>
    <row r="37" spans="2:12" s="1" customFormat="1" ht="14.45" hidden="1" customHeight="1">
      <c r="B37" s="29"/>
      <c r="E37" s="26" t="s">
        <v>43</v>
      </c>
      <c r="F37" s="80">
        <f>ROUND((SUM(BI87:BI168)),  2)</f>
        <v>0</v>
      </c>
      <c r="I37" s="90">
        <v>0</v>
      </c>
      <c r="J37" s="80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1"/>
      <c r="D39" s="92" t="s">
        <v>44</v>
      </c>
      <c r="E39" s="51"/>
      <c r="F39" s="51"/>
      <c r="G39" s="93" t="s">
        <v>45</v>
      </c>
      <c r="H39" s="94" t="s">
        <v>46</v>
      </c>
      <c r="I39" s="51"/>
      <c r="J39" s="95">
        <f>SUM(J30:J37)</f>
        <v>0</v>
      </c>
      <c r="K39" s="96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133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14</v>
      </c>
      <c r="L47" s="29"/>
    </row>
    <row r="48" spans="2:12" s="1" customFormat="1" ht="16.5" customHeight="1">
      <c r="B48" s="29"/>
      <c r="E48" s="304" t="str">
        <f>E7</f>
        <v>CENTRÁLNÍ LÁZEŇSKÝ PARK PODĚBRADY - etapa 4 až 9 - adaptační obnova zelené infrastruktury</v>
      </c>
      <c r="F48" s="305"/>
      <c r="G48" s="305"/>
      <c r="H48" s="305"/>
      <c r="L48" s="29"/>
    </row>
    <row r="49" spans="2:47" s="1" customFormat="1" ht="12" customHeight="1">
      <c r="B49" s="29"/>
      <c r="C49" s="26" t="s">
        <v>131</v>
      </c>
      <c r="L49" s="29"/>
    </row>
    <row r="50" spans="2:47" s="1" customFormat="1" ht="16.5" customHeight="1">
      <c r="B50" s="29"/>
      <c r="E50" s="299" t="str">
        <f>E9</f>
        <v>SO-06 - Venkovní nábytek a vybavenost</v>
      </c>
      <c r="F50" s="303"/>
      <c r="G50" s="303"/>
      <c r="H50" s="303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 </v>
      </c>
      <c r="I52" s="26" t="s">
        <v>21</v>
      </c>
      <c r="J52" s="46" t="str">
        <f>IF(J12="","",J12)</f>
        <v>10. 1. 2025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>Město Poděbrady</v>
      </c>
      <c r="I54" s="26" t="s">
        <v>28</v>
      </c>
      <c r="J54" s="27" t="str">
        <f>E21</f>
        <v>New Visit s.r.o.</v>
      </c>
      <c r="L54" s="29"/>
    </row>
    <row r="55" spans="2:47" s="1" customFormat="1" ht="15.2" customHeight="1">
      <c r="B55" s="29"/>
      <c r="C55" s="26" t="s">
        <v>27</v>
      </c>
      <c r="F55" s="24" t="str">
        <f>IF(E18="","",E18)</f>
        <v xml:space="preserve"> </v>
      </c>
      <c r="I55" s="26" t="s">
        <v>31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7" t="s">
        <v>134</v>
      </c>
      <c r="D57" s="91"/>
      <c r="E57" s="91"/>
      <c r="F57" s="91"/>
      <c r="G57" s="91"/>
      <c r="H57" s="91"/>
      <c r="I57" s="91"/>
      <c r="J57" s="98" t="s">
        <v>135</v>
      </c>
      <c r="K57" s="91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9" t="s">
        <v>66</v>
      </c>
      <c r="J59" s="60">
        <f>J87</f>
        <v>0</v>
      </c>
      <c r="L59" s="29"/>
      <c r="AU59" s="17" t="s">
        <v>136</v>
      </c>
    </row>
    <row r="60" spans="2:47" s="8" customFormat="1" ht="24.95" customHeight="1">
      <c r="B60" s="100"/>
      <c r="D60" s="101" t="s">
        <v>269</v>
      </c>
      <c r="E60" s="102"/>
      <c r="F60" s="102"/>
      <c r="G60" s="102"/>
      <c r="H60" s="102"/>
      <c r="I60" s="102"/>
      <c r="J60" s="103">
        <f>J88</f>
        <v>0</v>
      </c>
      <c r="L60" s="100"/>
    </row>
    <row r="61" spans="2:47" s="9" customFormat="1" ht="19.899999999999999" customHeight="1">
      <c r="B61" s="104"/>
      <c r="D61" s="105" t="s">
        <v>270</v>
      </c>
      <c r="E61" s="106"/>
      <c r="F61" s="106"/>
      <c r="G61" s="106"/>
      <c r="H61" s="106"/>
      <c r="I61" s="106"/>
      <c r="J61" s="107">
        <f>J89</f>
        <v>0</v>
      </c>
      <c r="L61" s="104"/>
    </row>
    <row r="62" spans="2:47" s="9" customFormat="1" ht="19.899999999999999" customHeight="1">
      <c r="B62" s="104"/>
      <c r="D62" s="105" t="s">
        <v>1096</v>
      </c>
      <c r="E62" s="106"/>
      <c r="F62" s="106"/>
      <c r="G62" s="106"/>
      <c r="H62" s="106"/>
      <c r="I62" s="106"/>
      <c r="J62" s="107">
        <f>J94</f>
        <v>0</v>
      </c>
      <c r="L62" s="104"/>
    </row>
    <row r="63" spans="2:47" s="9" customFormat="1" ht="19.899999999999999" customHeight="1">
      <c r="B63" s="104"/>
      <c r="D63" s="105" t="s">
        <v>433</v>
      </c>
      <c r="E63" s="106"/>
      <c r="F63" s="106"/>
      <c r="G63" s="106"/>
      <c r="H63" s="106"/>
      <c r="I63" s="106"/>
      <c r="J63" s="107">
        <f>J105</f>
        <v>0</v>
      </c>
      <c r="L63" s="104"/>
    </row>
    <row r="64" spans="2:47" s="9" customFormat="1" ht="19.899999999999999" customHeight="1">
      <c r="B64" s="104"/>
      <c r="D64" s="105" t="s">
        <v>272</v>
      </c>
      <c r="E64" s="106"/>
      <c r="F64" s="106"/>
      <c r="G64" s="106"/>
      <c r="H64" s="106"/>
      <c r="I64" s="106"/>
      <c r="J64" s="107">
        <f>J122</f>
        <v>0</v>
      </c>
      <c r="L64" s="104"/>
    </row>
    <row r="65" spans="2:12" s="8" customFormat="1" ht="24.95" customHeight="1">
      <c r="B65" s="100"/>
      <c r="D65" s="101" t="s">
        <v>1098</v>
      </c>
      <c r="E65" s="102"/>
      <c r="F65" s="102"/>
      <c r="G65" s="102"/>
      <c r="H65" s="102"/>
      <c r="I65" s="102"/>
      <c r="J65" s="103">
        <f>J125</f>
        <v>0</v>
      </c>
      <c r="L65" s="100"/>
    </row>
    <row r="66" spans="2:12" s="9" customFormat="1" ht="19.899999999999999" customHeight="1">
      <c r="B66" s="104"/>
      <c r="D66" s="105" t="s">
        <v>1615</v>
      </c>
      <c r="E66" s="106"/>
      <c r="F66" s="106"/>
      <c r="G66" s="106"/>
      <c r="H66" s="106"/>
      <c r="I66" s="106"/>
      <c r="J66" s="107">
        <f>J126</f>
        <v>0</v>
      </c>
      <c r="L66" s="104"/>
    </row>
    <row r="67" spans="2:12" s="8" customFormat="1" ht="24.95" customHeight="1">
      <c r="B67" s="100"/>
      <c r="D67" s="101" t="s">
        <v>2370</v>
      </c>
      <c r="E67" s="102"/>
      <c r="F67" s="102"/>
      <c r="G67" s="102"/>
      <c r="H67" s="102"/>
      <c r="I67" s="102"/>
      <c r="J67" s="103">
        <f>J145</f>
        <v>0</v>
      </c>
      <c r="L67" s="100"/>
    </row>
    <row r="68" spans="2:12" s="1" customFormat="1" ht="21.75" customHeight="1">
      <c r="B68" s="29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5" customHeight="1">
      <c r="B74" s="29"/>
      <c r="C74" s="21" t="s">
        <v>144</v>
      </c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14</v>
      </c>
      <c r="L76" s="29"/>
    </row>
    <row r="77" spans="2:12" s="1" customFormat="1" ht="16.5" customHeight="1">
      <c r="B77" s="29"/>
      <c r="E77" s="304" t="str">
        <f>E7</f>
        <v>CENTRÁLNÍ LÁZEŇSKÝ PARK PODĚBRADY - etapa 4 až 9 - adaptační obnova zelené infrastruktury</v>
      </c>
      <c r="F77" s="305"/>
      <c r="G77" s="305"/>
      <c r="H77" s="305"/>
      <c r="L77" s="29"/>
    </row>
    <row r="78" spans="2:12" s="1" customFormat="1" ht="12" customHeight="1">
      <c r="B78" s="29"/>
      <c r="C78" s="26" t="s">
        <v>131</v>
      </c>
      <c r="L78" s="29"/>
    </row>
    <row r="79" spans="2:12" s="1" customFormat="1" ht="16.5" customHeight="1">
      <c r="B79" s="29"/>
      <c r="E79" s="299" t="str">
        <f>E9</f>
        <v>SO-06 - Venkovní nábytek a vybavenost</v>
      </c>
      <c r="F79" s="303"/>
      <c r="G79" s="303"/>
      <c r="H79" s="303"/>
      <c r="L79" s="29"/>
    </row>
    <row r="80" spans="2:12" s="1" customFormat="1" ht="6.95" customHeight="1">
      <c r="B80" s="29"/>
      <c r="L80" s="29"/>
    </row>
    <row r="81" spans="2:65" s="1" customFormat="1" ht="12" customHeight="1">
      <c r="B81" s="29"/>
      <c r="C81" s="26" t="s">
        <v>19</v>
      </c>
      <c r="F81" s="24" t="str">
        <f>F12</f>
        <v xml:space="preserve"> </v>
      </c>
      <c r="I81" s="26" t="s">
        <v>21</v>
      </c>
      <c r="J81" s="46" t="str">
        <f>IF(J12="","",J12)</f>
        <v>10. 1. 2025</v>
      </c>
      <c r="L81" s="29"/>
    </row>
    <row r="82" spans="2:65" s="1" customFormat="1" ht="6.95" customHeight="1">
      <c r="B82" s="29"/>
      <c r="L82" s="29"/>
    </row>
    <row r="83" spans="2:65" s="1" customFormat="1" ht="15.2" customHeight="1">
      <c r="B83" s="29"/>
      <c r="C83" s="26" t="s">
        <v>23</v>
      </c>
      <c r="F83" s="24" t="str">
        <f>E15</f>
        <v>Město Poděbrady</v>
      </c>
      <c r="I83" s="26" t="s">
        <v>28</v>
      </c>
      <c r="J83" s="27" t="str">
        <f>E21</f>
        <v>New Visit s.r.o.</v>
      </c>
      <c r="L83" s="29"/>
    </row>
    <row r="84" spans="2:65" s="1" customFormat="1" ht="15.2" customHeight="1">
      <c r="B84" s="29"/>
      <c r="C84" s="26" t="s">
        <v>27</v>
      </c>
      <c r="F84" s="24" t="str">
        <f>IF(E18="","",E18)</f>
        <v xml:space="preserve"> </v>
      </c>
      <c r="I84" s="26" t="s">
        <v>31</v>
      </c>
      <c r="J84" s="27" t="str">
        <f>E24</f>
        <v xml:space="preserve"> </v>
      </c>
      <c r="L84" s="29"/>
    </row>
    <row r="85" spans="2:65" s="1" customFormat="1" ht="10.35" customHeight="1">
      <c r="B85" s="29"/>
      <c r="L85" s="29"/>
    </row>
    <row r="86" spans="2:65" s="10" customFormat="1" ht="29.25" customHeight="1">
      <c r="B86" s="108"/>
      <c r="C86" s="109" t="s">
        <v>145</v>
      </c>
      <c r="D86" s="110" t="s">
        <v>53</v>
      </c>
      <c r="E86" s="110" t="s">
        <v>49</v>
      </c>
      <c r="F86" s="110" t="s">
        <v>50</v>
      </c>
      <c r="G86" s="110" t="s">
        <v>146</v>
      </c>
      <c r="H86" s="110" t="s">
        <v>147</v>
      </c>
      <c r="I86" s="110" t="s">
        <v>148</v>
      </c>
      <c r="J86" s="110" t="s">
        <v>135</v>
      </c>
      <c r="K86" s="111" t="s">
        <v>149</v>
      </c>
      <c r="L86" s="108"/>
      <c r="M86" s="53" t="s">
        <v>17</v>
      </c>
      <c r="N86" s="54" t="s">
        <v>38</v>
      </c>
      <c r="O86" s="54" t="s">
        <v>150</v>
      </c>
      <c r="P86" s="54" t="s">
        <v>151</v>
      </c>
      <c r="Q86" s="54" t="s">
        <v>152</v>
      </c>
      <c r="R86" s="54" t="s">
        <v>153</v>
      </c>
      <c r="S86" s="54" t="s">
        <v>154</v>
      </c>
      <c r="T86" s="55" t="s">
        <v>155</v>
      </c>
    </row>
    <row r="87" spans="2:65" s="1" customFormat="1" ht="22.9" customHeight="1">
      <c r="B87" s="29"/>
      <c r="C87" s="58" t="s">
        <v>156</v>
      </c>
      <c r="J87" s="112">
        <f>BK87</f>
        <v>0</v>
      </c>
      <c r="L87" s="29"/>
      <c r="M87" s="56"/>
      <c r="N87" s="47"/>
      <c r="O87" s="47"/>
      <c r="P87" s="113">
        <f>P88+P125+P145</f>
        <v>357.137384</v>
      </c>
      <c r="Q87" s="47"/>
      <c r="R87" s="113">
        <f>R88+R125+R145</f>
        <v>19.265819860000001</v>
      </c>
      <c r="S87" s="47"/>
      <c r="T87" s="114">
        <f>T88+T125+T145</f>
        <v>1.6266399999999999</v>
      </c>
      <c r="AT87" s="17" t="s">
        <v>67</v>
      </c>
      <c r="AU87" s="17" t="s">
        <v>136</v>
      </c>
      <c r="BK87" s="115">
        <f>BK88+BK125+BK145</f>
        <v>0</v>
      </c>
    </row>
    <row r="88" spans="2:65" s="11" customFormat="1" ht="25.9" customHeight="1">
      <c r="B88" s="116"/>
      <c r="D88" s="117" t="s">
        <v>67</v>
      </c>
      <c r="E88" s="118" t="s">
        <v>273</v>
      </c>
      <c r="F88" s="118" t="s">
        <v>274</v>
      </c>
      <c r="J88" s="119">
        <f>BK88</f>
        <v>0</v>
      </c>
      <c r="L88" s="116"/>
      <c r="M88" s="120"/>
      <c r="P88" s="121">
        <f>P89+P94+P105+P122</f>
        <v>128.754299</v>
      </c>
      <c r="R88" s="121">
        <f>R89+R94+R105+R122</f>
        <v>15.749489859999999</v>
      </c>
      <c r="T88" s="122">
        <f>T89+T94+T105+T122</f>
        <v>0</v>
      </c>
      <c r="AR88" s="117" t="s">
        <v>76</v>
      </c>
      <c r="AT88" s="123" t="s">
        <v>67</v>
      </c>
      <c r="AU88" s="123" t="s">
        <v>68</v>
      </c>
      <c r="AY88" s="117" t="s">
        <v>159</v>
      </c>
      <c r="BK88" s="124">
        <f>BK89+BK94+BK105+BK122</f>
        <v>0</v>
      </c>
    </row>
    <row r="89" spans="2:65" s="11" customFormat="1" ht="22.9" customHeight="1">
      <c r="B89" s="116"/>
      <c r="D89" s="117" t="s">
        <v>67</v>
      </c>
      <c r="E89" s="125" t="s">
        <v>76</v>
      </c>
      <c r="F89" s="125" t="s">
        <v>275</v>
      </c>
      <c r="J89" s="126">
        <f>BK89</f>
        <v>0</v>
      </c>
      <c r="L89" s="116"/>
      <c r="M89" s="120"/>
      <c r="P89" s="121">
        <f>SUM(P90:P93)</f>
        <v>20.100000000000001</v>
      </c>
      <c r="R89" s="121">
        <f>SUM(R90:R93)</f>
        <v>0</v>
      </c>
      <c r="T89" s="122">
        <f>SUM(T90:T93)</f>
        <v>0</v>
      </c>
      <c r="AR89" s="117" t="s">
        <v>76</v>
      </c>
      <c r="AT89" s="123" t="s">
        <v>67</v>
      </c>
      <c r="AU89" s="123" t="s">
        <v>76</v>
      </c>
      <c r="AY89" s="117" t="s">
        <v>159</v>
      </c>
      <c r="BK89" s="124">
        <f>SUM(BK90:BK93)</f>
        <v>0</v>
      </c>
    </row>
    <row r="90" spans="2:65" s="1" customFormat="1" ht="24.2" customHeight="1">
      <c r="B90" s="29"/>
      <c r="C90" s="127" t="s">
        <v>76</v>
      </c>
      <c r="D90" s="127" t="s">
        <v>162</v>
      </c>
      <c r="E90" s="128" t="s">
        <v>1786</v>
      </c>
      <c r="F90" s="129" t="s">
        <v>1787</v>
      </c>
      <c r="G90" s="130" t="s">
        <v>379</v>
      </c>
      <c r="H90" s="131">
        <v>6.7</v>
      </c>
      <c r="I90" s="132"/>
      <c r="J90" s="132">
        <f>ROUND(I90*H90,2)</f>
        <v>0</v>
      </c>
      <c r="K90" s="129" t="s">
        <v>166</v>
      </c>
      <c r="L90" s="29"/>
      <c r="M90" s="133" t="s">
        <v>17</v>
      </c>
      <c r="N90" s="134" t="s">
        <v>39</v>
      </c>
      <c r="O90" s="135">
        <v>3</v>
      </c>
      <c r="P90" s="135">
        <f>O90*H90</f>
        <v>20.100000000000001</v>
      </c>
      <c r="Q90" s="135">
        <v>0</v>
      </c>
      <c r="R90" s="135">
        <f>Q90*H90</f>
        <v>0</v>
      </c>
      <c r="S90" s="135">
        <v>0</v>
      </c>
      <c r="T90" s="136">
        <f>S90*H90</f>
        <v>0</v>
      </c>
      <c r="AR90" s="137" t="s">
        <v>180</v>
      </c>
      <c r="AT90" s="137" t="s">
        <v>162</v>
      </c>
      <c r="AU90" s="137" t="s">
        <v>78</v>
      </c>
      <c r="AY90" s="17" t="s">
        <v>159</v>
      </c>
      <c r="BE90" s="138">
        <f>IF(N90="základní",J90,0)</f>
        <v>0</v>
      </c>
      <c r="BF90" s="138">
        <f>IF(N90="snížená",J90,0)</f>
        <v>0</v>
      </c>
      <c r="BG90" s="138">
        <f>IF(N90="zákl. přenesená",J90,0)</f>
        <v>0</v>
      </c>
      <c r="BH90" s="138">
        <f>IF(N90="sníž. přenesená",J90,0)</f>
        <v>0</v>
      </c>
      <c r="BI90" s="138">
        <f>IF(N90="nulová",J90,0)</f>
        <v>0</v>
      </c>
      <c r="BJ90" s="17" t="s">
        <v>76</v>
      </c>
      <c r="BK90" s="138">
        <f>ROUND(I90*H90,2)</f>
        <v>0</v>
      </c>
      <c r="BL90" s="17" t="s">
        <v>180</v>
      </c>
      <c r="BM90" s="137" t="s">
        <v>2371</v>
      </c>
    </row>
    <row r="91" spans="2:65" s="1" customFormat="1">
      <c r="B91" s="29"/>
      <c r="D91" s="139" t="s">
        <v>169</v>
      </c>
      <c r="F91" s="140" t="s">
        <v>1789</v>
      </c>
      <c r="L91" s="29"/>
      <c r="M91" s="141"/>
      <c r="T91" s="50"/>
      <c r="AT91" s="17" t="s">
        <v>169</v>
      </c>
      <c r="AU91" s="17" t="s">
        <v>78</v>
      </c>
    </row>
    <row r="92" spans="2:65" s="13" customFormat="1">
      <c r="B92" s="149"/>
      <c r="D92" s="143" t="s">
        <v>189</v>
      </c>
      <c r="E92" s="150" t="s">
        <v>17</v>
      </c>
      <c r="F92" s="151" t="s">
        <v>1790</v>
      </c>
      <c r="H92" s="150" t="s">
        <v>17</v>
      </c>
      <c r="L92" s="149"/>
      <c r="M92" s="152"/>
      <c r="T92" s="153"/>
      <c r="AT92" s="150" t="s">
        <v>189</v>
      </c>
      <c r="AU92" s="150" t="s">
        <v>78</v>
      </c>
      <c r="AV92" s="13" t="s">
        <v>76</v>
      </c>
      <c r="AW92" s="13" t="s">
        <v>30</v>
      </c>
      <c r="AX92" s="13" t="s">
        <v>68</v>
      </c>
      <c r="AY92" s="150" t="s">
        <v>159</v>
      </c>
    </row>
    <row r="93" spans="2:65" s="12" customFormat="1">
      <c r="B93" s="142"/>
      <c r="D93" s="143" t="s">
        <v>189</v>
      </c>
      <c r="E93" s="144" t="s">
        <v>17</v>
      </c>
      <c r="F93" s="145" t="s">
        <v>2372</v>
      </c>
      <c r="H93" s="146">
        <v>6.7</v>
      </c>
      <c r="L93" s="142"/>
      <c r="M93" s="147"/>
      <c r="T93" s="148"/>
      <c r="AT93" s="144" t="s">
        <v>189</v>
      </c>
      <c r="AU93" s="144" t="s">
        <v>78</v>
      </c>
      <c r="AV93" s="12" t="s">
        <v>78</v>
      </c>
      <c r="AW93" s="12" t="s">
        <v>30</v>
      </c>
      <c r="AX93" s="12" t="s">
        <v>76</v>
      </c>
      <c r="AY93" s="144" t="s">
        <v>159</v>
      </c>
    </row>
    <row r="94" spans="2:65" s="11" customFormat="1" ht="22.9" customHeight="1">
      <c r="B94" s="116"/>
      <c r="D94" s="117" t="s">
        <v>67</v>
      </c>
      <c r="E94" s="125" t="s">
        <v>78</v>
      </c>
      <c r="F94" s="125" t="s">
        <v>1135</v>
      </c>
      <c r="J94" s="126">
        <f>BK94</f>
        <v>0</v>
      </c>
      <c r="L94" s="116"/>
      <c r="M94" s="120"/>
      <c r="P94" s="121">
        <f>SUM(P95:P104)</f>
        <v>13.933052000000002</v>
      </c>
      <c r="R94" s="121">
        <f>SUM(R95:R104)</f>
        <v>7.6409198599999986</v>
      </c>
      <c r="T94" s="122">
        <f>SUM(T95:T104)</f>
        <v>0</v>
      </c>
      <c r="AR94" s="117" t="s">
        <v>76</v>
      </c>
      <c r="AT94" s="123" t="s">
        <v>67</v>
      </c>
      <c r="AU94" s="123" t="s">
        <v>76</v>
      </c>
      <c r="AY94" s="117" t="s">
        <v>159</v>
      </c>
      <c r="BK94" s="124">
        <f>SUM(BK95:BK104)</f>
        <v>0</v>
      </c>
    </row>
    <row r="95" spans="2:65" s="1" customFormat="1" ht="16.5" customHeight="1">
      <c r="B95" s="29"/>
      <c r="C95" s="127" t="s">
        <v>78</v>
      </c>
      <c r="D95" s="127" t="s">
        <v>162</v>
      </c>
      <c r="E95" s="128" t="s">
        <v>1845</v>
      </c>
      <c r="F95" s="129" t="s">
        <v>1846</v>
      </c>
      <c r="G95" s="130" t="s">
        <v>379</v>
      </c>
      <c r="H95" s="131">
        <v>3.2829999999999999</v>
      </c>
      <c r="I95" s="132"/>
      <c r="J95" s="132">
        <f>ROUND(I95*H95,2)</f>
        <v>0</v>
      </c>
      <c r="K95" s="129" t="s">
        <v>166</v>
      </c>
      <c r="L95" s="29"/>
      <c r="M95" s="133" t="s">
        <v>17</v>
      </c>
      <c r="N95" s="134" t="s">
        <v>39</v>
      </c>
      <c r="O95" s="135">
        <v>0.58399999999999996</v>
      </c>
      <c r="P95" s="135">
        <f>O95*H95</f>
        <v>1.9172719999999999</v>
      </c>
      <c r="Q95" s="135">
        <v>2.3010199999999998</v>
      </c>
      <c r="R95" s="135">
        <f>Q95*H95</f>
        <v>7.5542486599999989</v>
      </c>
      <c r="S95" s="135">
        <v>0</v>
      </c>
      <c r="T95" s="136">
        <f>S95*H95</f>
        <v>0</v>
      </c>
      <c r="AR95" s="137" t="s">
        <v>180</v>
      </c>
      <c r="AT95" s="137" t="s">
        <v>162</v>
      </c>
      <c r="AU95" s="137" t="s">
        <v>78</v>
      </c>
      <c r="AY95" s="17" t="s">
        <v>159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76</v>
      </c>
      <c r="BK95" s="138">
        <f>ROUND(I95*H95,2)</f>
        <v>0</v>
      </c>
      <c r="BL95" s="17" t="s">
        <v>180</v>
      </c>
      <c r="BM95" s="137" t="s">
        <v>2373</v>
      </c>
    </row>
    <row r="96" spans="2:65" s="1" customFormat="1">
      <c r="B96" s="29"/>
      <c r="D96" s="139" t="s">
        <v>169</v>
      </c>
      <c r="F96" s="140" t="s">
        <v>1848</v>
      </c>
      <c r="L96" s="29"/>
      <c r="M96" s="141"/>
      <c r="T96" s="50"/>
      <c r="AT96" s="17" t="s">
        <v>169</v>
      </c>
      <c r="AU96" s="17" t="s">
        <v>78</v>
      </c>
    </row>
    <row r="97" spans="2:65" s="13" customFormat="1">
      <c r="B97" s="149"/>
      <c r="D97" s="143" t="s">
        <v>189</v>
      </c>
      <c r="E97" s="150" t="s">
        <v>17</v>
      </c>
      <c r="F97" s="151" t="s">
        <v>1790</v>
      </c>
      <c r="H97" s="150" t="s">
        <v>17</v>
      </c>
      <c r="L97" s="149"/>
      <c r="M97" s="152"/>
      <c r="T97" s="153"/>
      <c r="AT97" s="150" t="s">
        <v>189</v>
      </c>
      <c r="AU97" s="150" t="s">
        <v>78</v>
      </c>
      <c r="AV97" s="13" t="s">
        <v>76</v>
      </c>
      <c r="AW97" s="13" t="s">
        <v>30</v>
      </c>
      <c r="AX97" s="13" t="s">
        <v>68</v>
      </c>
      <c r="AY97" s="150" t="s">
        <v>159</v>
      </c>
    </row>
    <row r="98" spans="2:65" s="12" customFormat="1">
      <c r="B98" s="142"/>
      <c r="D98" s="143" t="s">
        <v>189</v>
      </c>
      <c r="E98" s="144" t="s">
        <v>17</v>
      </c>
      <c r="F98" s="145" t="s">
        <v>2374</v>
      </c>
      <c r="H98" s="146">
        <v>3.2829999999999999</v>
      </c>
      <c r="L98" s="142"/>
      <c r="M98" s="147"/>
      <c r="T98" s="148"/>
      <c r="AT98" s="144" t="s">
        <v>189</v>
      </c>
      <c r="AU98" s="144" t="s">
        <v>78</v>
      </c>
      <c r="AV98" s="12" t="s">
        <v>78</v>
      </c>
      <c r="AW98" s="12" t="s">
        <v>30</v>
      </c>
      <c r="AX98" s="12" t="s">
        <v>76</v>
      </c>
      <c r="AY98" s="144" t="s">
        <v>159</v>
      </c>
    </row>
    <row r="99" spans="2:65" s="1" customFormat="1" ht="16.5" customHeight="1">
      <c r="B99" s="29"/>
      <c r="C99" s="127" t="s">
        <v>175</v>
      </c>
      <c r="D99" s="127" t="s">
        <v>162</v>
      </c>
      <c r="E99" s="128" t="s">
        <v>1849</v>
      </c>
      <c r="F99" s="129" t="s">
        <v>1850</v>
      </c>
      <c r="G99" s="130" t="s">
        <v>278</v>
      </c>
      <c r="H99" s="131">
        <v>32.83</v>
      </c>
      <c r="I99" s="132"/>
      <c r="J99" s="132">
        <f>ROUND(I99*H99,2)</f>
        <v>0</v>
      </c>
      <c r="K99" s="129" t="s">
        <v>166</v>
      </c>
      <c r="L99" s="29"/>
      <c r="M99" s="133" t="s">
        <v>17</v>
      </c>
      <c r="N99" s="134" t="s">
        <v>39</v>
      </c>
      <c r="O99" s="135">
        <v>0.27400000000000002</v>
      </c>
      <c r="P99" s="135">
        <f>O99*H99</f>
        <v>8.9954200000000011</v>
      </c>
      <c r="Q99" s="135">
        <v>2.64E-3</v>
      </c>
      <c r="R99" s="135">
        <f>Q99*H99</f>
        <v>8.667119999999999E-2</v>
      </c>
      <c r="S99" s="135">
        <v>0</v>
      </c>
      <c r="T99" s="136">
        <f>S99*H99</f>
        <v>0</v>
      </c>
      <c r="AR99" s="137" t="s">
        <v>180</v>
      </c>
      <c r="AT99" s="137" t="s">
        <v>162</v>
      </c>
      <c r="AU99" s="137" t="s">
        <v>78</v>
      </c>
      <c r="AY99" s="17" t="s">
        <v>159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7" t="s">
        <v>76</v>
      </c>
      <c r="BK99" s="138">
        <f>ROUND(I99*H99,2)</f>
        <v>0</v>
      </c>
      <c r="BL99" s="17" t="s">
        <v>180</v>
      </c>
      <c r="BM99" s="137" t="s">
        <v>2375</v>
      </c>
    </row>
    <row r="100" spans="2:65" s="1" customFormat="1">
      <c r="B100" s="29"/>
      <c r="D100" s="139" t="s">
        <v>169</v>
      </c>
      <c r="F100" s="140" t="s">
        <v>1852</v>
      </c>
      <c r="L100" s="29"/>
      <c r="M100" s="141"/>
      <c r="T100" s="50"/>
      <c r="AT100" s="17" t="s">
        <v>169</v>
      </c>
      <c r="AU100" s="17" t="s">
        <v>78</v>
      </c>
    </row>
    <row r="101" spans="2:65" s="13" customFormat="1">
      <c r="B101" s="149"/>
      <c r="D101" s="143" t="s">
        <v>189</v>
      </c>
      <c r="E101" s="150" t="s">
        <v>17</v>
      </c>
      <c r="F101" s="151" t="s">
        <v>1790</v>
      </c>
      <c r="H101" s="150" t="s">
        <v>17</v>
      </c>
      <c r="L101" s="149"/>
      <c r="M101" s="152"/>
      <c r="T101" s="153"/>
      <c r="AT101" s="150" t="s">
        <v>189</v>
      </c>
      <c r="AU101" s="150" t="s">
        <v>78</v>
      </c>
      <c r="AV101" s="13" t="s">
        <v>76</v>
      </c>
      <c r="AW101" s="13" t="s">
        <v>30</v>
      </c>
      <c r="AX101" s="13" t="s">
        <v>68</v>
      </c>
      <c r="AY101" s="150" t="s">
        <v>159</v>
      </c>
    </row>
    <row r="102" spans="2:65" s="12" customFormat="1">
      <c r="B102" s="142"/>
      <c r="D102" s="143" t="s">
        <v>189</v>
      </c>
      <c r="E102" s="144" t="s">
        <v>17</v>
      </c>
      <c r="F102" s="145" t="s">
        <v>2376</v>
      </c>
      <c r="H102" s="146">
        <v>32.83</v>
      </c>
      <c r="L102" s="142"/>
      <c r="M102" s="147"/>
      <c r="T102" s="148"/>
      <c r="AT102" s="144" t="s">
        <v>189</v>
      </c>
      <c r="AU102" s="144" t="s">
        <v>78</v>
      </c>
      <c r="AV102" s="12" t="s">
        <v>78</v>
      </c>
      <c r="AW102" s="12" t="s">
        <v>30</v>
      </c>
      <c r="AX102" s="12" t="s">
        <v>76</v>
      </c>
      <c r="AY102" s="144" t="s">
        <v>159</v>
      </c>
    </row>
    <row r="103" spans="2:65" s="1" customFormat="1" ht="16.5" customHeight="1">
      <c r="B103" s="29"/>
      <c r="C103" s="127" t="s">
        <v>180</v>
      </c>
      <c r="D103" s="127" t="s">
        <v>162</v>
      </c>
      <c r="E103" s="128" t="s">
        <v>1854</v>
      </c>
      <c r="F103" s="129" t="s">
        <v>1855</v>
      </c>
      <c r="G103" s="130" t="s">
        <v>278</v>
      </c>
      <c r="H103" s="131">
        <v>32.83</v>
      </c>
      <c r="I103" s="132"/>
      <c r="J103" s="132">
        <f>ROUND(I103*H103,2)</f>
        <v>0</v>
      </c>
      <c r="K103" s="129" t="s">
        <v>166</v>
      </c>
      <c r="L103" s="29"/>
      <c r="M103" s="133" t="s">
        <v>17</v>
      </c>
      <c r="N103" s="134" t="s">
        <v>39</v>
      </c>
      <c r="O103" s="135">
        <v>9.1999999999999998E-2</v>
      </c>
      <c r="P103" s="135">
        <f>O103*H103</f>
        <v>3.0203599999999997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180</v>
      </c>
      <c r="AT103" s="137" t="s">
        <v>162</v>
      </c>
      <c r="AU103" s="137" t="s">
        <v>78</v>
      </c>
      <c r="AY103" s="17" t="s">
        <v>159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7" t="s">
        <v>76</v>
      </c>
      <c r="BK103" s="138">
        <f>ROUND(I103*H103,2)</f>
        <v>0</v>
      </c>
      <c r="BL103" s="17" t="s">
        <v>180</v>
      </c>
      <c r="BM103" s="137" t="s">
        <v>2377</v>
      </c>
    </row>
    <row r="104" spans="2:65" s="1" customFormat="1">
      <c r="B104" s="29"/>
      <c r="D104" s="139" t="s">
        <v>169</v>
      </c>
      <c r="F104" s="140" t="s">
        <v>1857</v>
      </c>
      <c r="L104" s="29"/>
      <c r="M104" s="141"/>
      <c r="T104" s="50"/>
      <c r="AT104" s="17" t="s">
        <v>169</v>
      </c>
      <c r="AU104" s="17" t="s">
        <v>78</v>
      </c>
    </row>
    <row r="105" spans="2:65" s="11" customFormat="1" ht="22.9" customHeight="1">
      <c r="B105" s="116"/>
      <c r="D105" s="117" t="s">
        <v>67</v>
      </c>
      <c r="E105" s="125" t="s">
        <v>211</v>
      </c>
      <c r="F105" s="125" t="s">
        <v>461</v>
      </c>
      <c r="J105" s="126">
        <f>BK105</f>
        <v>0</v>
      </c>
      <c r="L105" s="116"/>
      <c r="M105" s="120"/>
      <c r="P105" s="121">
        <f>SUM(P106:P121)</f>
        <v>63.175999999999995</v>
      </c>
      <c r="R105" s="121">
        <f>SUM(R106:R121)</f>
        <v>8.1085700000000003</v>
      </c>
      <c r="T105" s="122">
        <f>SUM(T106:T121)</f>
        <v>0</v>
      </c>
      <c r="AR105" s="117" t="s">
        <v>76</v>
      </c>
      <c r="AT105" s="123" t="s">
        <v>67</v>
      </c>
      <c r="AU105" s="123" t="s">
        <v>76</v>
      </c>
      <c r="AY105" s="117" t="s">
        <v>159</v>
      </c>
      <c r="BK105" s="124">
        <f>SUM(BK106:BK121)</f>
        <v>0</v>
      </c>
    </row>
    <row r="106" spans="2:65" s="1" customFormat="1" ht="16.5" customHeight="1">
      <c r="B106" s="29"/>
      <c r="C106" s="127" t="s">
        <v>158</v>
      </c>
      <c r="D106" s="127" t="s">
        <v>162</v>
      </c>
      <c r="E106" s="128" t="s">
        <v>2378</v>
      </c>
      <c r="F106" s="129" t="s">
        <v>2379</v>
      </c>
      <c r="G106" s="130" t="s">
        <v>287</v>
      </c>
      <c r="H106" s="131">
        <v>111</v>
      </c>
      <c r="I106" s="132"/>
      <c r="J106" s="132">
        <f>ROUND(I106*H106,2)</f>
        <v>0</v>
      </c>
      <c r="K106" s="129" t="s">
        <v>166</v>
      </c>
      <c r="L106" s="29"/>
      <c r="M106" s="133" t="s">
        <v>17</v>
      </c>
      <c r="N106" s="134" t="s">
        <v>39</v>
      </c>
      <c r="O106" s="135">
        <v>0.41599999999999998</v>
      </c>
      <c r="P106" s="135">
        <f>O106*H106</f>
        <v>46.175999999999995</v>
      </c>
      <c r="Q106" s="135">
        <v>7.2870000000000004E-2</v>
      </c>
      <c r="R106" s="135">
        <f>Q106*H106</f>
        <v>8.0885700000000007</v>
      </c>
      <c r="S106" s="135">
        <v>0</v>
      </c>
      <c r="T106" s="136">
        <f>S106*H106</f>
        <v>0</v>
      </c>
      <c r="AR106" s="137" t="s">
        <v>180</v>
      </c>
      <c r="AT106" s="137" t="s">
        <v>162</v>
      </c>
      <c r="AU106" s="137" t="s">
        <v>78</v>
      </c>
      <c r="AY106" s="17" t="s">
        <v>159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7" t="s">
        <v>76</v>
      </c>
      <c r="BK106" s="138">
        <f>ROUND(I106*H106,2)</f>
        <v>0</v>
      </c>
      <c r="BL106" s="17" t="s">
        <v>180</v>
      </c>
      <c r="BM106" s="137" t="s">
        <v>2380</v>
      </c>
    </row>
    <row r="107" spans="2:65" s="1" customFormat="1">
      <c r="B107" s="29"/>
      <c r="D107" s="139" t="s">
        <v>169</v>
      </c>
      <c r="F107" s="140" t="s">
        <v>2381</v>
      </c>
      <c r="L107" s="29"/>
      <c r="M107" s="141"/>
      <c r="T107" s="50"/>
      <c r="AT107" s="17" t="s">
        <v>169</v>
      </c>
      <c r="AU107" s="17" t="s">
        <v>78</v>
      </c>
    </row>
    <row r="108" spans="2:65" s="13" customFormat="1">
      <c r="B108" s="149"/>
      <c r="D108" s="143" t="s">
        <v>189</v>
      </c>
      <c r="E108" s="150" t="s">
        <v>17</v>
      </c>
      <c r="F108" s="151" t="s">
        <v>1790</v>
      </c>
      <c r="H108" s="150" t="s">
        <v>17</v>
      </c>
      <c r="L108" s="149"/>
      <c r="M108" s="152"/>
      <c r="T108" s="153"/>
      <c r="AT108" s="150" t="s">
        <v>189</v>
      </c>
      <c r="AU108" s="150" t="s">
        <v>78</v>
      </c>
      <c r="AV108" s="13" t="s">
        <v>76</v>
      </c>
      <c r="AW108" s="13" t="s">
        <v>30</v>
      </c>
      <c r="AX108" s="13" t="s">
        <v>68</v>
      </c>
      <c r="AY108" s="150" t="s">
        <v>159</v>
      </c>
    </row>
    <row r="109" spans="2:65" s="12" customFormat="1">
      <c r="B109" s="142"/>
      <c r="D109" s="143" t="s">
        <v>189</v>
      </c>
      <c r="E109" s="144" t="s">
        <v>17</v>
      </c>
      <c r="F109" s="145" t="s">
        <v>2382</v>
      </c>
      <c r="H109" s="146">
        <v>111</v>
      </c>
      <c r="L109" s="142"/>
      <c r="M109" s="147"/>
      <c r="T109" s="148"/>
      <c r="AT109" s="144" t="s">
        <v>189</v>
      </c>
      <c r="AU109" s="144" t="s">
        <v>78</v>
      </c>
      <c r="AV109" s="12" t="s">
        <v>78</v>
      </c>
      <c r="AW109" s="12" t="s">
        <v>30</v>
      </c>
      <c r="AX109" s="12" t="s">
        <v>76</v>
      </c>
      <c r="AY109" s="144" t="s">
        <v>159</v>
      </c>
    </row>
    <row r="110" spans="2:65" s="1" customFormat="1" ht="16.5" customHeight="1">
      <c r="B110" s="29"/>
      <c r="C110" s="163" t="s">
        <v>193</v>
      </c>
      <c r="D110" s="163" t="s">
        <v>365</v>
      </c>
      <c r="E110" s="164" t="s">
        <v>2383</v>
      </c>
      <c r="F110" s="165" t="s">
        <v>2384</v>
      </c>
      <c r="G110" s="166" t="s">
        <v>1502</v>
      </c>
      <c r="H110" s="167">
        <v>111</v>
      </c>
      <c r="I110" s="168"/>
      <c r="J110" s="168">
        <f>ROUND(I110*H110,2)</f>
        <v>0</v>
      </c>
      <c r="K110" s="165" t="s">
        <v>17</v>
      </c>
      <c r="L110" s="169"/>
      <c r="M110" s="170" t="s">
        <v>17</v>
      </c>
      <c r="N110" s="171" t="s">
        <v>39</v>
      </c>
      <c r="O110" s="135">
        <v>0</v>
      </c>
      <c r="P110" s="135">
        <f>O110*H110</f>
        <v>0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205</v>
      </c>
      <c r="AT110" s="137" t="s">
        <v>365</v>
      </c>
      <c r="AU110" s="137" t="s">
        <v>78</v>
      </c>
      <c r="AY110" s="17" t="s">
        <v>159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7" t="s">
        <v>76</v>
      </c>
      <c r="BK110" s="138">
        <f>ROUND(I110*H110,2)</f>
        <v>0</v>
      </c>
      <c r="BL110" s="17" t="s">
        <v>180</v>
      </c>
      <c r="BM110" s="137" t="s">
        <v>2385</v>
      </c>
    </row>
    <row r="111" spans="2:65" s="13" customFormat="1">
      <c r="B111" s="149"/>
      <c r="D111" s="143" t="s">
        <v>189</v>
      </c>
      <c r="E111" s="150" t="s">
        <v>17</v>
      </c>
      <c r="F111" s="151" t="s">
        <v>1790</v>
      </c>
      <c r="H111" s="150" t="s">
        <v>17</v>
      </c>
      <c r="L111" s="149"/>
      <c r="M111" s="152"/>
      <c r="T111" s="153"/>
      <c r="AT111" s="150" t="s">
        <v>189</v>
      </c>
      <c r="AU111" s="150" t="s">
        <v>78</v>
      </c>
      <c r="AV111" s="13" t="s">
        <v>76</v>
      </c>
      <c r="AW111" s="13" t="s">
        <v>30</v>
      </c>
      <c r="AX111" s="13" t="s">
        <v>68</v>
      </c>
      <c r="AY111" s="150" t="s">
        <v>159</v>
      </c>
    </row>
    <row r="112" spans="2:65" s="12" customFormat="1">
      <c r="B112" s="142"/>
      <c r="D112" s="143" t="s">
        <v>189</v>
      </c>
      <c r="E112" s="144" t="s">
        <v>17</v>
      </c>
      <c r="F112" s="145" t="s">
        <v>2382</v>
      </c>
      <c r="H112" s="146">
        <v>111</v>
      </c>
      <c r="L112" s="142"/>
      <c r="M112" s="147"/>
      <c r="T112" s="148"/>
      <c r="AT112" s="144" t="s">
        <v>189</v>
      </c>
      <c r="AU112" s="144" t="s">
        <v>78</v>
      </c>
      <c r="AV112" s="12" t="s">
        <v>78</v>
      </c>
      <c r="AW112" s="12" t="s">
        <v>30</v>
      </c>
      <c r="AX112" s="12" t="s">
        <v>76</v>
      </c>
      <c r="AY112" s="144" t="s">
        <v>159</v>
      </c>
    </row>
    <row r="113" spans="2:65" s="1" customFormat="1" ht="16.5" customHeight="1">
      <c r="B113" s="29"/>
      <c r="C113" s="127" t="s">
        <v>198</v>
      </c>
      <c r="D113" s="127" t="s">
        <v>162</v>
      </c>
      <c r="E113" s="128" t="s">
        <v>2386</v>
      </c>
      <c r="F113" s="129" t="s">
        <v>2387</v>
      </c>
      <c r="G113" s="130" t="s">
        <v>287</v>
      </c>
      <c r="H113" s="131">
        <v>20</v>
      </c>
      <c r="I113" s="132"/>
      <c r="J113" s="132">
        <f>ROUND(I113*H113,2)</f>
        <v>0</v>
      </c>
      <c r="K113" s="129" t="s">
        <v>17</v>
      </c>
      <c r="L113" s="29"/>
      <c r="M113" s="133" t="s">
        <v>17</v>
      </c>
      <c r="N113" s="134" t="s">
        <v>39</v>
      </c>
      <c r="O113" s="135">
        <v>0.85</v>
      </c>
      <c r="P113" s="135">
        <f>O113*H113</f>
        <v>17</v>
      </c>
      <c r="Q113" s="135">
        <v>1E-3</v>
      </c>
      <c r="R113" s="135">
        <f>Q113*H113</f>
        <v>0.02</v>
      </c>
      <c r="S113" s="135">
        <v>0</v>
      </c>
      <c r="T113" s="136">
        <f>S113*H113</f>
        <v>0</v>
      </c>
      <c r="AR113" s="137" t="s">
        <v>180</v>
      </c>
      <c r="AT113" s="137" t="s">
        <v>162</v>
      </c>
      <c r="AU113" s="137" t="s">
        <v>78</v>
      </c>
      <c r="AY113" s="17" t="s">
        <v>159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7" t="s">
        <v>76</v>
      </c>
      <c r="BK113" s="138">
        <f>ROUND(I113*H113,2)</f>
        <v>0</v>
      </c>
      <c r="BL113" s="17" t="s">
        <v>180</v>
      </c>
      <c r="BM113" s="137" t="s">
        <v>2388</v>
      </c>
    </row>
    <row r="114" spans="2:65" s="13" customFormat="1">
      <c r="B114" s="149"/>
      <c r="D114" s="143" t="s">
        <v>189</v>
      </c>
      <c r="E114" s="150" t="s">
        <v>17</v>
      </c>
      <c r="F114" s="151" t="s">
        <v>1790</v>
      </c>
      <c r="H114" s="150" t="s">
        <v>17</v>
      </c>
      <c r="L114" s="149"/>
      <c r="M114" s="152"/>
      <c r="T114" s="153"/>
      <c r="AT114" s="150" t="s">
        <v>189</v>
      </c>
      <c r="AU114" s="150" t="s">
        <v>78</v>
      </c>
      <c r="AV114" s="13" t="s">
        <v>76</v>
      </c>
      <c r="AW114" s="13" t="s">
        <v>30</v>
      </c>
      <c r="AX114" s="13" t="s">
        <v>68</v>
      </c>
      <c r="AY114" s="150" t="s">
        <v>159</v>
      </c>
    </row>
    <row r="115" spans="2:65" s="12" customFormat="1">
      <c r="B115" s="142"/>
      <c r="D115" s="143" t="s">
        <v>189</v>
      </c>
      <c r="E115" s="144" t="s">
        <v>17</v>
      </c>
      <c r="F115" s="145" t="s">
        <v>2389</v>
      </c>
      <c r="H115" s="146">
        <v>20</v>
      </c>
      <c r="L115" s="142"/>
      <c r="M115" s="147"/>
      <c r="T115" s="148"/>
      <c r="AT115" s="144" t="s">
        <v>189</v>
      </c>
      <c r="AU115" s="144" t="s">
        <v>78</v>
      </c>
      <c r="AV115" s="12" t="s">
        <v>78</v>
      </c>
      <c r="AW115" s="12" t="s">
        <v>30</v>
      </c>
      <c r="AX115" s="12" t="s">
        <v>76</v>
      </c>
      <c r="AY115" s="144" t="s">
        <v>159</v>
      </c>
    </row>
    <row r="116" spans="2:65" s="1" customFormat="1" ht="16.5" customHeight="1">
      <c r="B116" s="29"/>
      <c r="C116" s="163" t="s">
        <v>205</v>
      </c>
      <c r="D116" s="163" t="s">
        <v>365</v>
      </c>
      <c r="E116" s="164" t="s">
        <v>2390</v>
      </c>
      <c r="F116" s="165" t="s">
        <v>2391</v>
      </c>
      <c r="G116" s="166" t="s">
        <v>287</v>
      </c>
      <c r="H116" s="167">
        <v>18</v>
      </c>
      <c r="I116" s="168"/>
      <c r="J116" s="168">
        <f>ROUND(I116*H116,2)</f>
        <v>0</v>
      </c>
      <c r="K116" s="165" t="s">
        <v>17</v>
      </c>
      <c r="L116" s="169"/>
      <c r="M116" s="170" t="s">
        <v>17</v>
      </c>
      <c r="N116" s="171" t="s">
        <v>39</v>
      </c>
      <c r="O116" s="135">
        <v>0</v>
      </c>
      <c r="P116" s="135">
        <f>O116*H116</f>
        <v>0</v>
      </c>
      <c r="Q116" s="135">
        <v>0</v>
      </c>
      <c r="R116" s="135">
        <f>Q116*H116</f>
        <v>0</v>
      </c>
      <c r="S116" s="135">
        <v>0</v>
      </c>
      <c r="T116" s="136">
        <f>S116*H116</f>
        <v>0</v>
      </c>
      <c r="AR116" s="137" t="s">
        <v>205</v>
      </c>
      <c r="AT116" s="137" t="s">
        <v>365</v>
      </c>
      <c r="AU116" s="137" t="s">
        <v>78</v>
      </c>
      <c r="AY116" s="17" t="s">
        <v>159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7" t="s">
        <v>76</v>
      </c>
      <c r="BK116" s="138">
        <f>ROUND(I116*H116,2)</f>
        <v>0</v>
      </c>
      <c r="BL116" s="17" t="s">
        <v>180</v>
      </c>
      <c r="BM116" s="137" t="s">
        <v>2392</v>
      </c>
    </row>
    <row r="117" spans="2:65" s="13" customFormat="1">
      <c r="B117" s="149"/>
      <c r="D117" s="143" t="s">
        <v>189</v>
      </c>
      <c r="E117" s="150" t="s">
        <v>17</v>
      </c>
      <c r="F117" s="151" t="s">
        <v>2393</v>
      </c>
      <c r="H117" s="150" t="s">
        <v>17</v>
      </c>
      <c r="L117" s="149"/>
      <c r="M117" s="152"/>
      <c r="T117" s="153"/>
      <c r="AT117" s="150" t="s">
        <v>189</v>
      </c>
      <c r="AU117" s="150" t="s">
        <v>78</v>
      </c>
      <c r="AV117" s="13" t="s">
        <v>76</v>
      </c>
      <c r="AW117" s="13" t="s">
        <v>30</v>
      </c>
      <c r="AX117" s="13" t="s">
        <v>68</v>
      </c>
      <c r="AY117" s="150" t="s">
        <v>159</v>
      </c>
    </row>
    <row r="118" spans="2:65" s="12" customFormat="1">
      <c r="B118" s="142"/>
      <c r="D118" s="143" t="s">
        <v>189</v>
      </c>
      <c r="E118" s="144" t="s">
        <v>17</v>
      </c>
      <c r="F118" s="145" t="s">
        <v>358</v>
      </c>
      <c r="H118" s="146">
        <v>18</v>
      </c>
      <c r="L118" s="142"/>
      <c r="M118" s="147"/>
      <c r="T118" s="148"/>
      <c r="AT118" s="144" t="s">
        <v>189</v>
      </c>
      <c r="AU118" s="144" t="s">
        <v>78</v>
      </c>
      <c r="AV118" s="12" t="s">
        <v>78</v>
      </c>
      <c r="AW118" s="12" t="s">
        <v>30</v>
      </c>
      <c r="AX118" s="12" t="s">
        <v>76</v>
      </c>
      <c r="AY118" s="144" t="s">
        <v>159</v>
      </c>
    </row>
    <row r="119" spans="2:65" s="1" customFormat="1" ht="16.5" customHeight="1">
      <c r="B119" s="29"/>
      <c r="C119" s="163" t="s">
        <v>211</v>
      </c>
      <c r="D119" s="163" t="s">
        <v>365</v>
      </c>
      <c r="E119" s="164" t="s">
        <v>2394</v>
      </c>
      <c r="F119" s="165" t="s">
        <v>2395</v>
      </c>
      <c r="G119" s="166" t="s">
        <v>287</v>
      </c>
      <c r="H119" s="167">
        <v>2</v>
      </c>
      <c r="I119" s="168"/>
      <c r="J119" s="168">
        <f>ROUND(I119*H119,2)</f>
        <v>0</v>
      </c>
      <c r="K119" s="165" t="s">
        <v>17</v>
      </c>
      <c r="L119" s="169"/>
      <c r="M119" s="170" t="s">
        <v>17</v>
      </c>
      <c r="N119" s="171" t="s">
        <v>39</v>
      </c>
      <c r="O119" s="135">
        <v>0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205</v>
      </c>
      <c r="AT119" s="137" t="s">
        <v>365</v>
      </c>
      <c r="AU119" s="137" t="s">
        <v>78</v>
      </c>
      <c r="AY119" s="17" t="s">
        <v>159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7" t="s">
        <v>76</v>
      </c>
      <c r="BK119" s="138">
        <f>ROUND(I119*H119,2)</f>
        <v>0</v>
      </c>
      <c r="BL119" s="17" t="s">
        <v>180</v>
      </c>
      <c r="BM119" s="137" t="s">
        <v>2396</v>
      </c>
    </row>
    <row r="120" spans="2:65" s="13" customFormat="1">
      <c r="B120" s="149"/>
      <c r="D120" s="143" t="s">
        <v>189</v>
      </c>
      <c r="E120" s="150" t="s">
        <v>17</v>
      </c>
      <c r="F120" s="151" t="s">
        <v>2393</v>
      </c>
      <c r="H120" s="150" t="s">
        <v>17</v>
      </c>
      <c r="L120" s="149"/>
      <c r="M120" s="152"/>
      <c r="T120" s="153"/>
      <c r="AT120" s="150" t="s">
        <v>189</v>
      </c>
      <c r="AU120" s="150" t="s">
        <v>78</v>
      </c>
      <c r="AV120" s="13" t="s">
        <v>76</v>
      </c>
      <c r="AW120" s="13" t="s">
        <v>30</v>
      </c>
      <c r="AX120" s="13" t="s">
        <v>68</v>
      </c>
      <c r="AY120" s="150" t="s">
        <v>159</v>
      </c>
    </row>
    <row r="121" spans="2:65" s="12" customFormat="1">
      <c r="B121" s="142"/>
      <c r="D121" s="143" t="s">
        <v>189</v>
      </c>
      <c r="E121" s="144" t="s">
        <v>17</v>
      </c>
      <c r="F121" s="145" t="s">
        <v>78</v>
      </c>
      <c r="H121" s="146">
        <v>2</v>
      </c>
      <c r="L121" s="142"/>
      <c r="M121" s="147"/>
      <c r="T121" s="148"/>
      <c r="AT121" s="144" t="s">
        <v>189</v>
      </c>
      <c r="AU121" s="144" t="s">
        <v>78</v>
      </c>
      <c r="AV121" s="12" t="s">
        <v>78</v>
      </c>
      <c r="AW121" s="12" t="s">
        <v>30</v>
      </c>
      <c r="AX121" s="12" t="s">
        <v>76</v>
      </c>
      <c r="AY121" s="144" t="s">
        <v>159</v>
      </c>
    </row>
    <row r="122" spans="2:65" s="11" customFormat="1" ht="22.9" customHeight="1">
      <c r="B122" s="116"/>
      <c r="D122" s="117" t="s">
        <v>67</v>
      </c>
      <c r="E122" s="125" t="s">
        <v>425</v>
      </c>
      <c r="F122" s="125" t="s">
        <v>426</v>
      </c>
      <c r="J122" s="126">
        <f>BK122</f>
        <v>0</v>
      </c>
      <c r="L122" s="116"/>
      <c r="M122" s="120"/>
      <c r="P122" s="121">
        <f>SUM(P123:P124)</f>
        <v>31.545247000000003</v>
      </c>
      <c r="R122" s="121">
        <f>SUM(R123:R124)</f>
        <v>0</v>
      </c>
      <c r="T122" s="122">
        <f>SUM(T123:T124)</f>
        <v>0</v>
      </c>
      <c r="AR122" s="117" t="s">
        <v>76</v>
      </c>
      <c r="AT122" s="123" t="s">
        <v>67</v>
      </c>
      <c r="AU122" s="123" t="s">
        <v>76</v>
      </c>
      <c r="AY122" s="117" t="s">
        <v>159</v>
      </c>
      <c r="BK122" s="124">
        <f>SUM(BK123:BK124)</f>
        <v>0</v>
      </c>
    </row>
    <row r="123" spans="2:65" s="1" customFormat="1" ht="16.5" customHeight="1">
      <c r="B123" s="29"/>
      <c r="C123" s="127" t="s">
        <v>216</v>
      </c>
      <c r="D123" s="127" t="s">
        <v>162</v>
      </c>
      <c r="E123" s="128" t="s">
        <v>428</v>
      </c>
      <c r="F123" s="129" t="s">
        <v>429</v>
      </c>
      <c r="G123" s="130" t="s">
        <v>368</v>
      </c>
      <c r="H123" s="131">
        <v>15.749000000000001</v>
      </c>
      <c r="I123" s="132"/>
      <c r="J123" s="132">
        <f>ROUND(I123*H123,2)</f>
        <v>0</v>
      </c>
      <c r="K123" s="129" t="s">
        <v>239</v>
      </c>
      <c r="L123" s="29"/>
      <c r="M123" s="133" t="s">
        <v>17</v>
      </c>
      <c r="N123" s="134" t="s">
        <v>39</v>
      </c>
      <c r="O123" s="135">
        <v>2.0030000000000001</v>
      </c>
      <c r="P123" s="135">
        <f>O123*H123</f>
        <v>31.545247000000003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180</v>
      </c>
      <c r="AT123" s="137" t="s">
        <v>162</v>
      </c>
      <c r="AU123" s="137" t="s">
        <v>78</v>
      </c>
      <c r="AY123" s="17" t="s">
        <v>159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76</v>
      </c>
      <c r="BK123" s="138">
        <f>ROUND(I123*H123,2)</f>
        <v>0</v>
      </c>
      <c r="BL123" s="17" t="s">
        <v>180</v>
      </c>
      <c r="BM123" s="137" t="s">
        <v>2397</v>
      </c>
    </row>
    <row r="124" spans="2:65" s="1" customFormat="1">
      <c r="B124" s="29"/>
      <c r="D124" s="139" t="s">
        <v>169</v>
      </c>
      <c r="F124" s="140" t="s">
        <v>431</v>
      </c>
      <c r="L124" s="29"/>
      <c r="M124" s="141"/>
      <c r="T124" s="50"/>
      <c r="AT124" s="17" t="s">
        <v>169</v>
      </c>
      <c r="AU124" s="17" t="s">
        <v>78</v>
      </c>
    </row>
    <row r="125" spans="2:65" s="11" customFormat="1" ht="25.9" customHeight="1">
      <c r="B125" s="116"/>
      <c r="D125" s="117" t="s">
        <v>67</v>
      </c>
      <c r="E125" s="118" t="s">
        <v>1308</v>
      </c>
      <c r="F125" s="118" t="s">
        <v>1309</v>
      </c>
      <c r="J125" s="119">
        <f>BK125</f>
        <v>0</v>
      </c>
      <c r="L125" s="116"/>
      <c r="M125" s="120"/>
      <c r="P125" s="121">
        <f>P126</f>
        <v>222.17896000000002</v>
      </c>
      <c r="R125" s="121">
        <f>R126</f>
        <v>3.1588900000000004</v>
      </c>
      <c r="T125" s="122">
        <f>T126</f>
        <v>0.49</v>
      </c>
      <c r="AR125" s="117" t="s">
        <v>78</v>
      </c>
      <c r="AT125" s="123" t="s">
        <v>67</v>
      </c>
      <c r="AU125" s="123" t="s">
        <v>68</v>
      </c>
      <c r="AY125" s="117" t="s">
        <v>159</v>
      </c>
      <c r="BK125" s="124">
        <f>BK126</f>
        <v>0</v>
      </c>
    </row>
    <row r="126" spans="2:65" s="11" customFormat="1" ht="22.9" customHeight="1">
      <c r="B126" s="116"/>
      <c r="D126" s="117" t="s">
        <v>67</v>
      </c>
      <c r="E126" s="125" t="s">
        <v>1635</v>
      </c>
      <c r="F126" s="125" t="s">
        <v>1636</v>
      </c>
      <c r="J126" s="126">
        <f>BK126</f>
        <v>0</v>
      </c>
      <c r="L126" s="116"/>
      <c r="M126" s="120"/>
      <c r="P126" s="121">
        <f>SUM(P127:P144)</f>
        <v>222.17896000000002</v>
      </c>
      <c r="R126" s="121">
        <f>SUM(R127:R144)</f>
        <v>3.1588900000000004</v>
      </c>
      <c r="T126" s="122">
        <f>SUM(T127:T144)</f>
        <v>0.49</v>
      </c>
      <c r="AR126" s="117" t="s">
        <v>78</v>
      </c>
      <c r="AT126" s="123" t="s">
        <v>67</v>
      </c>
      <c r="AU126" s="123" t="s">
        <v>76</v>
      </c>
      <c r="AY126" s="117" t="s">
        <v>159</v>
      </c>
      <c r="BK126" s="124">
        <f>SUM(BK127:BK144)</f>
        <v>0</v>
      </c>
    </row>
    <row r="127" spans="2:65" s="1" customFormat="1" ht="16.5" customHeight="1">
      <c r="B127" s="29"/>
      <c r="C127" s="127" t="s">
        <v>222</v>
      </c>
      <c r="D127" s="127" t="s">
        <v>162</v>
      </c>
      <c r="E127" s="128" t="s">
        <v>1637</v>
      </c>
      <c r="F127" s="129" t="s">
        <v>2398</v>
      </c>
      <c r="G127" s="130" t="s">
        <v>278</v>
      </c>
      <c r="H127" s="131">
        <v>49</v>
      </c>
      <c r="I127" s="132"/>
      <c r="J127" s="132">
        <f>ROUND(I127*H127,2)</f>
        <v>0</v>
      </c>
      <c r="K127" s="129" t="s">
        <v>17</v>
      </c>
      <c r="L127" s="29"/>
      <c r="M127" s="133" t="s">
        <v>17</v>
      </c>
      <c r="N127" s="134" t="s">
        <v>39</v>
      </c>
      <c r="O127" s="135">
        <v>0.32</v>
      </c>
      <c r="P127" s="135">
        <f>O127*H127</f>
        <v>15.68</v>
      </c>
      <c r="Q127" s="135">
        <v>0</v>
      </c>
      <c r="R127" s="135">
        <f>Q127*H127</f>
        <v>0</v>
      </c>
      <c r="S127" s="135">
        <v>0.01</v>
      </c>
      <c r="T127" s="136">
        <f>S127*H127</f>
        <v>0.49</v>
      </c>
      <c r="AR127" s="137" t="s">
        <v>259</v>
      </c>
      <c r="AT127" s="137" t="s">
        <v>162</v>
      </c>
      <c r="AU127" s="137" t="s">
        <v>78</v>
      </c>
      <c r="AY127" s="17" t="s">
        <v>159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76</v>
      </c>
      <c r="BK127" s="138">
        <f>ROUND(I127*H127,2)</f>
        <v>0</v>
      </c>
      <c r="BL127" s="17" t="s">
        <v>259</v>
      </c>
      <c r="BM127" s="137" t="s">
        <v>2399</v>
      </c>
    </row>
    <row r="128" spans="2:65" s="13" customFormat="1">
      <c r="B128" s="149"/>
      <c r="D128" s="143" t="s">
        <v>189</v>
      </c>
      <c r="E128" s="150" t="s">
        <v>17</v>
      </c>
      <c r="F128" s="151" t="s">
        <v>1790</v>
      </c>
      <c r="H128" s="150" t="s">
        <v>17</v>
      </c>
      <c r="L128" s="149"/>
      <c r="M128" s="152"/>
      <c r="T128" s="153"/>
      <c r="AT128" s="150" t="s">
        <v>189</v>
      </c>
      <c r="AU128" s="150" t="s">
        <v>78</v>
      </c>
      <c r="AV128" s="13" t="s">
        <v>76</v>
      </c>
      <c r="AW128" s="13" t="s">
        <v>30</v>
      </c>
      <c r="AX128" s="13" t="s">
        <v>68</v>
      </c>
      <c r="AY128" s="150" t="s">
        <v>159</v>
      </c>
    </row>
    <row r="129" spans="2:65" s="12" customFormat="1">
      <c r="B129" s="142"/>
      <c r="D129" s="143" t="s">
        <v>189</v>
      </c>
      <c r="E129" s="144" t="s">
        <v>17</v>
      </c>
      <c r="F129" s="145" t="s">
        <v>2400</v>
      </c>
      <c r="H129" s="146">
        <v>20.16</v>
      </c>
      <c r="L129" s="142"/>
      <c r="M129" s="147"/>
      <c r="T129" s="148"/>
      <c r="AT129" s="144" t="s">
        <v>189</v>
      </c>
      <c r="AU129" s="144" t="s">
        <v>78</v>
      </c>
      <c r="AV129" s="12" t="s">
        <v>78</v>
      </c>
      <c r="AW129" s="12" t="s">
        <v>30</v>
      </c>
      <c r="AX129" s="12" t="s">
        <v>68</v>
      </c>
      <c r="AY129" s="144" t="s">
        <v>159</v>
      </c>
    </row>
    <row r="130" spans="2:65" s="12" customFormat="1">
      <c r="B130" s="142"/>
      <c r="D130" s="143" t="s">
        <v>189</v>
      </c>
      <c r="E130" s="144" t="s">
        <v>17</v>
      </c>
      <c r="F130" s="145" t="s">
        <v>2401</v>
      </c>
      <c r="H130" s="146">
        <v>9.24</v>
      </c>
      <c r="L130" s="142"/>
      <c r="M130" s="147"/>
      <c r="T130" s="148"/>
      <c r="AT130" s="144" t="s">
        <v>189</v>
      </c>
      <c r="AU130" s="144" t="s">
        <v>78</v>
      </c>
      <c r="AV130" s="12" t="s">
        <v>78</v>
      </c>
      <c r="AW130" s="12" t="s">
        <v>30</v>
      </c>
      <c r="AX130" s="12" t="s">
        <v>68</v>
      </c>
      <c r="AY130" s="144" t="s">
        <v>159</v>
      </c>
    </row>
    <row r="131" spans="2:65" s="12" customFormat="1">
      <c r="B131" s="142"/>
      <c r="D131" s="143" t="s">
        <v>189</v>
      </c>
      <c r="E131" s="144" t="s">
        <v>17</v>
      </c>
      <c r="F131" s="145" t="s">
        <v>2402</v>
      </c>
      <c r="H131" s="146">
        <v>4.2</v>
      </c>
      <c r="L131" s="142"/>
      <c r="M131" s="147"/>
      <c r="T131" s="148"/>
      <c r="AT131" s="144" t="s">
        <v>189</v>
      </c>
      <c r="AU131" s="144" t="s">
        <v>78</v>
      </c>
      <c r="AV131" s="12" t="s">
        <v>78</v>
      </c>
      <c r="AW131" s="12" t="s">
        <v>30</v>
      </c>
      <c r="AX131" s="12" t="s">
        <v>68</v>
      </c>
      <c r="AY131" s="144" t="s">
        <v>159</v>
      </c>
    </row>
    <row r="132" spans="2:65" s="12" customFormat="1">
      <c r="B132" s="142"/>
      <c r="D132" s="143" t="s">
        <v>189</v>
      </c>
      <c r="E132" s="144" t="s">
        <v>17</v>
      </c>
      <c r="F132" s="145" t="s">
        <v>2403</v>
      </c>
      <c r="H132" s="146">
        <v>15.4</v>
      </c>
      <c r="L132" s="142"/>
      <c r="M132" s="147"/>
      <c r="T132" s="148"/>
      <c r="AT132" s="144" t="s">
        <v>189</v>
      </c>
      <c r="AU132" s="144" t="s">
        <v>78</v>
      </c>
      <c r="AV132" s="12" t="s">
        <v>78</v>
      </c>
      <c r="AW132" s="12" t="s">
        <v>30</v>
      </c>
      <c r="AX132" s="12" t="s">
        <v>68</v>
      </c>
      <c r="AY132" s="144" t="s">
        <v>159</v>
      </c>
    </row>
    <row r="133" spans="2:65" s="14" customFormat="1">
      <c r="B133" s="157"/>
      <c r="D133" s="143" t="s">
        <v>189</v>
      </c>
      <c r="E133" s="158" t="s">
        <v>17</v>
      </c>
      <c r="F133" s="159" t="s">
        <v>284</v>
      </c>
      <c r="H133" s="160">
        <v>49</v>
      </c>
      <c r="L133" s="157"/>
      <c r="M133" s="161"/>
      <c r="T133" s="162"/>
      <c r="AT133" s="158" t="s">
        <v>189</v>
      </c>
      <c r="AU133" s="158" t="s">
        <v>78</v>
      </c>
      <c r="AV133" s="14" t="s">
        <v>180</v>
      </c>
      <c r="AW133" s="14" t="s">
        <v>30</v>
      </c>
      <c r="AX133" s="14" t="s">
        <v>76</v>
      </c>
      <c r="AY133" s="158" t="s">
        <v>159</v>
      </c>
    </row>
    <row r="134" spans="2:65" s="1" customFormat="1" ht="16.5" customHeight="1">
      <c r="B134" s="29"/>
      <c r="C134" s="127" t="s">
        <v>8</v>
      </c>
      <c r="D134" s="127" t="s">
        <v>162</v>
      </c>
      <c r="E134" s="128" t="s">
        <v>1645</v>
      </c>
      <c r="F134" s="129" t="s">
        <v>1646</v>
      </c>
      <c r="G134" s="130" t="s">
        <v>278</v>
      </c>
      <c r="H134" s="131">
        <v>49</v>
      </c>
      <c r="I134" s="132"/>
      <c r="J134" s="132">
        <f>ROUND(I134*H134,2)</f>
        <v>0</v>
      </c>
      <c r="K134" s="129" t="s">
        <v>17</v>
      </c>
      <c r="L134" s="29"/>
      <c r="M134" s="133" t="s">
        <v>17</v>
      </c>
      <c r="N134" s="134" t="s">
        <v>39</v>
      </c>
      <c r="O134" s="135">
        <v>0.11</v>
      </c>
      <c r="P134" s="135">
        <f>O134*H134</f>
        <v>5.39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259</v>
      </c>
      <c r="AT134" s="137" t="s">
        <v>162</v>
      </c>
      <c r="AU134" s="137" t="s">
        <v>78</v>
      </c>
      <c r="AY134" s="17" t="s">
        <v>159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7" t="s">
        <v>76</v>
      </c>
      <c r="BK134" s="138">
        <f>ROUND(I134*H134,2)</f>
        <v>0</v>
      </c>
      <c r="BL134" s="17" t="s">
        <v>259</v>
      </c>
      <c r="BM134" s="137" t="s">
        <v>2404</v>
      </c>
    </row>
    <row r="135" spans="2:65" s="1" customFormat="1" ht="16.5" customHeight="1">
      <c r="B135" s="29"/>
      <c r="C135" s="127" t="s">
        <v>236</v>
      </c>
      <c r="D135" s="127" t="s">
        <v>162</v>
      </c>
      <c r="E135" s="128" t="s">
        <v>1648</v>
      </c>
      <c r="F135" s="129" t="s">
        <v>1649</v>
      </c>
      <c r="G135" s="130" t="s">
        <v>278</v>
      </c>
      <c r="H135" s="131">
        <v>49</v>
      </c>
      <c r="I135" s="132"/>
      <c r="J135" s="132">
        <f>ROUND(I135*H135,2)</f>
        <v>0</v>
      </c>
      <c r="K135" s="129" t="s">
        <v>17</v>
      </c>
      <c r="L135" s="29"/>
      <c r="M135" s="133" t="s">
        <v>17</v>
      </c>
      <c r="N135" s="134" t="s">
        <v>39</v>
      </c>
      <c r="O135" s="135">
        <v>1.7999999999999999E-2</v>
      </c>
      <c r="P135" s="135">
        <f>O135*H135</f>
        <v>0.8819999999999999</v>
      </c>
      <c r="Q135" s="135">
        <v>1.0000000000000001E-5</v>
      </c>
      <c r="R135" s="135">
        <f>Q135*H135</f>
        <v>4.9000000000000009E-4</v>
      </c>
      <c r="S135" s="135">
        <v>0</v>
      </c>
      <c r="T135" s="136">
        <f>S135*H135</f>
        <v>0</v>
      </c>
      <c r="AR135" s="137" t="s">
        <v>259</v>
      </c>
      <c r="AT135" s="137" t="s">
        <v>162</v>
      </c>
      <c r="AU135" s="137" t="s">
        <v>78</v>
      </c>
      <c r="AY135" s="17" t="s">
        <v>159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7" t="s">
        <v>76</v>
      </c>
      <c r="BK135" s="138">
        <f>ROUND(I135*H135,2)</f>
        <v>0</v>
      </c>
      <c r="BL135" s="17" t="s">
        <v>259</v>
      </c>
      <c r="BM135" s="137" t="s">
        <v>2405</v>
      </c>
    </row>
    <row r="136" spans="2:65" s="1" customFormat="1" ht="16.5" customHeight="1">
      <c r="B136" s="29"/>
      <c r="C136" s="127" t="s">
        <v>244</v>
      </c>
      <c r="D136" s="127" t="s">
        <v>162</v>
      </c>
      <c r="E136" s="128" t="s">
        <v>1651</v>
      </c>
      <c r="F136" s="129" t="s">
        <v>1652</v>
      </c>
      <c r="G136" s="130" t="s">
        <v>278</v>
      </c>
      <c r="H136" s="131">
        <v>56</v>
      </c>
      <c r="I136" s="132"/>
      <c r="J136" s="132">
        <f>ROUND(I136*H136,2)</f>
        <v>0</v>
      </c>
      <c r="K136" s="129" t="s">
        <v>17</v>
      </c>
      <c r="L136" s="29"/>
      <c r="M136" s="133" t="s">
        <v>17</v>
      </c>
      <c r="N136" s="134" t="s">
        <v>39</v>
      </c>
      <c r="O136" s="135">
        <v>0.25600000000000001</v>
      </c>
      <c r="P136" s="135">
        <f>O136*H136</f>
        <v>14.336</v>
      </c>
      <c r="Q136" s="135">
        <v>1.9000000000000001E-4</v>
      </c>
      <c r="R136" s="135">
        <f>Q136*H136</f>
        <v>1.064E-2</v>
      </c>
      <c r="S136" s="135">
        <v>0</v>
      </c>
      <c r="T136" s="136">
        <f>S136*H136</f>
        <v>0</v>
      </c>
      <c r="AR136" s="137" t="s">
        <v>259</v>
      </c>
      <c r="AT136" s="137" t="s">
        <v>162</v>
      </c>
      <c r="AU136" s="137" t="s">
        <v>78</v>
      </c>
      <c r="AY136" s="17" t="s">
        <v>159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7" t="s">
        <v>76</v>
      </c>
      <c r="BK136" s="138">
        <f>ROUND(I136*H136,2)</f>
        <v>0</v>
      </c>
      <c r="BL136" s="17" t="s">
        <v>259</v>
      </c>
      <c r="BM136" s="137" t="s">
        <v>2406</v>
      </c>
    </row>
    <row r="137" spans="2:65" s="13" customFormat="1">
      <c r="B137" s="149"/>
      <c r="D137" s="143" t="s">
        <v>189</v>
      </c>
      <c r="E137" s="150" t="s">
        <v>17</v>
      </c>
      <c r="F137" s="151" t="s">
        <v>1790</v>
      </c>
      <c r="H137" s="150" t="s">
        <v>17</v>
      </c>
      <c r="L137" s="149"/>
      <c r="M137" s="152"/>
      <c r="T137" s="153"/>
      <c r="AT137" s="150" t="s">
        <v>189</v>
      </c>
      <c r="AU137" s="150" t="s">
        <v>78</v>
      </c>
      <c r="AV137" s="13" t="s">
        <v>76</v>
      </c>
      <c r="AW137" s="13" t="s">
        <v>30</v>
      </c>
      <c r="AX137" s="13" t="s">
        <v>68</v>
      </c>
      <c r="AY137" s="150" t="s">
        <v>159</v>
      </c>
    </row>
    <row r="138" spans="2:65" s="12" customFormat="1">
      <c r="B138" s="142"/>
      <c r="D138" s="143" t="s">
        <v>189</v>
      </c>
      <c r="E138" s="144" t="s">
        <v>17</v>
      </c>
      <c r="F138" s="145" t="s">
        <v>2407</v>
      </c>
      <c r="H138" s="146">
        <v>23.04</v>
      </c>
      <c r="L138" s="142"/>
      <c r="M138" s="147"/>
      <c r="T138" s="148"/>
      <c r="AT138" s="144" t="s">
        <v>189</v>
      </c>
      <c r="AU138" s="144" t="s">
        <v>78</v>
      </c>
      <c r="AV138" s="12" t="s">
        <v>78</v>
      </c>
      <c r="AW138" s="12" t="s">
        <v>30</v>
      </c>
      <c r="AX138" s="12" t="s">
        <v>68</v>
      </c>
      <c r="AY138" s="144" t="s">
        <v>159</v>
      </c>
    </row>
    <row r="139" spans="2:65" s="12" customFormat="1">
      <c r="B139" s="142"/>
      <c r="D139" s="143" t="s">
        <v>189</v>
      </c>
      <c r="E139" s="144" t="s">
        <v>17</v>
      </c>
      <c r="F139" s="145" t="s">
        <v>2408</v>
      </c>
      <c r="H139" s="146">
        <v>10.56</v>
      </c>
      <c r="L139" s="142"/>
      <c r="M139" s="147"/>
      <c r="T139" s="148"/>
      <c r="AT139" s="144" t="s">
        <v>189</v>
      </c>
      <c r="AU139" s="144" t="s">
        <v>78</v>
      </c>
      <c r="AV139" s="12" t="s">
        <v>78</v>
      </c>
      <c r="AW139" s="12" t="s">
        <v>30</v>
      </c>
      <c r="AX139" s="12" t="s">
        <v>68</v>
      </c>
      <c r="AY139" s="144" t="s">
        <v>159</v>
      </c>
    </row>
    <row r="140" spans="2:65" s="12" customFormat="1">
      <c r="B140" s="142"/>
      <c r="D140" s="143" t="s">
        <v>189</v>
      </c>
      <c r="E140" s="144" t="s">
        <v>17</v>
      </c>
      <c r="F140" s="145" t="s">
        <v>2409</v>
      </c>
      <c r="H140" s="146">
        <v>4.8</v>
      </c>
      <c r="L140" s="142"/>
      <c r="M140" s="147"/>
      <c r="T140" s="148"/>
      <c r="AT140" s="144" t="s">
        <v>189</v>
      </c>
      <c r="AU140" s="144" t="s">
        <v>78</v>
      </c>
      <c r="AV140" s="12" t="s">
        <v>78</v>
      </c>
      <c r="AW140" s="12" t="s">
        <v>30</v>
      </c>
      <c r="AX140" s="12" t="s">
        <v>68</v>
      </c>
      <c r="AY140" s="144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2410</v>
      </c>
      <c r="H141" s="146">
        <v>17.600000000000001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4" customFormat="1">
      <c r="B142" s="157"/>
      <c r="D142" s="143" t="s">
        <v>189</v>
      </c>
      <c r="E142" s="158" t="s">
        <v>17</v>
      </c>
      <c r="F142" s="159" t="s">
        <v>284</v>
      </c>
      <c r="H142" s="160">
        <v>56</v>
      </c>
      <c r="L142" s="157"/>
      <c r="M142" s="161"/>
      <c r="T142" s="162"/>
      <c r="AT142" s="158" t="s">
        <v>189</v>
      </c>
      <c r="AU142" s="158" t="s">
        <v>78</v>
      </c>
      <c r="AV142" s="14" t="s">
        <v>180</v>
      </c>
      <c r="AW142" s="14" t="s">
        <v>30</v>
      </c>
      <c r="AX142" s="14" t="s">
        <v>76</v>
      </c>
      <c r="AY142" s="158" t="s">
        <v>159</v>
      </c>
    </row>
    <row r="143" spans="2:65" s="1" customFormat="1" ht="24.2" customHeight="1">
      <c r="B143" s="29"/>
      <c r="C143" s="127" t="s">
        <v>252</v>
      </c>
      <c r="D143" s="127" t="s">
        <v>162</v>
      </c>
      <c r="E143" s="128" t="s">
        <v>1654</v>
      </c>
      <c r="F143" s="129" t="s">
        <v>2411</v>
      </c>
      <c r="G143" s="130" t="s">
        <v>278</v>
      </c>
      <c r="H143" s="131">
        <v>56</v>
      </c>
      <c r="I143" s="132"/>
      <c r="J143" s="132">
        <f>ROUND(I143*H143,2)</f>
        <v>0</v>
      </c>
      <c r="K143" s="129" t="s">
        <v>17</v>
      </c>
      <c r="L143" s="29"/>
      <c r="M143" s="133" t="s">
        <v>17</v>
      </c>
      <c r="N143" s="134" t="s">
        <v>39</v>
      </c>
      <c r="O143" s="135">
        <v>3.242</v>
      </c>
      <c r="P143" s="135">
        <f>O143*H143</f>
        <v>181.55199999999999</v>
      </c>
      <c r="Q143" s="135">
        <v>5.6210000000000003E-2</v>
      </c>
      <c r="R143" s="135">
        <f>Q143*H143</f>
        <v>3.1477600000000003</v>
      </c>
      <c r="S143" s="135">
        <v>0</v>
      </c>
      <c r="T143" s="136">
        <f>S143*H143</f>
        <v>0</v>
      </c>
      <c r="AR143" s="137" t="s">
        <v>259</v>
      </c>
      <c r="AT143" s="137" t="s">
        <v>162</v>
      </c>
      <c r="AU143" s="137" t="s">
        <v>78</v>
      </c>
      <c r="AY143" s="17" t="s">
        <v>159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7" t="s">
        <v>76</v>
      </c>
      <c r="BK143" s="138">
        <f>ROUND(I143*H143,2)</f>
        <v>0</v>
      </c>
      <c r="BL143" s="17" t="s">
        <v>259</v>
      </c>
      <c r="BM143" s="137" t="s">
        <v>2412</v>
      </c>
    </row>
    <row r="144" spans="2:65" s="1" customFormat="1" ht="24.2" customHeight="1">
      <c r="B144" s="29"/>
      <c r="C144" s="127" t="s">
        <v>259</v>
      </c>
      <c r="D144" s="127" t="s">
        <v>162</v>
      </c>
      <c r="E144" s="128" t="s">
        <v>1663</v>
      </c>
      <c r="F144" s="129" t="s">
        <v>1664</v>
      </c>
      <c r="G144" s="130" t="s">
        <v>368</v>
      </c>
      <c r="H144" s="131">
        <v>5.37</v>
      </c>
      <c r="I144" s="132"/>
      <c r="J144" s="132">
        <f>ROUND(I144*H144,2)</f>
        <v>0</v>
      </c>
      <c r="K144" s="129" t="s">
        <v>17</v>
      </c>
      <c r="L144" s="29"/>
      <c r="M144" s="133" t="s">
        <v>17</v>
      </c>
      <c r="N144" s="134" t="s">
        <v>39</v>
      </c>
      <c r="O144" s="135">
        <v>0.80800000000000005</v>
      </c>
      <c r="P144" s="135">
        <f>O144*H144</f>
        <v>4.3389600000000002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259</v>
      </c>
      <c r="AT144" s="137" t="s">
        <v>162</v>
      </c>
      <c r="AU144" s="137" t="s">
        <v>78</v>
      </c>
      <c r="AY144" s="17" t="s">
        <v>159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7" t="s">
        <v>76</v>
      </c>
      <c r="BK144" s="138">
        <f>ROUND(I144*H144,2)</f>
        <v>0</v>
      </c>
      <c r="BL144" s="17" t="s">
        <v>259</v>
      </c>
      <c r="BM144" s="137" t="s">
        <v>2413</v>
      </c>
    </row>
    <row r="145" spans="2:65" s="11" customFormat="1" ht="25.9" customHeight="1">
      <c r="B145" s="116"/>
      <c r="D145" s="117" t="s">
        <v>67</v>
      </c>
      <c r="E145" s="118" t="s">
        <v>2414</v>
      </c>
      <c r="F145" s="118" t="s">
        <v>2415</v>
      </c>
      <c r="J145" s="119">
        <f>BK145</f>
        <v>0</v>
      </c>
      <c r="L145" s="116"/>
      <c r="M145" s="120"/>
      <c r="P145" s="121">
        <f>SUM(P146:P168)</f>
        <v>6.2041250000000003</v>
      </c>
      <c r="R145" s="121">
        <f>SUM(R146:R168)</f>
        <v>0.35743999999999998</v>
      </c>
      <c r="T145" s="122">
        <f>SUM(T146:T168)</f>
        <v>1.1366399999999999</v>
      </c>
      <c r="AR145" s="117" t="s">
        <v>180</v>
      </c>
      <c r="AT145" s="123" t="s">
        <v>67</v>
      </c>
      <c r="AU145" s="123" t="s">
        <v>68</v>
      </c>
      <c r="AY145" s="117" t="s">
        <v>159</v>
      </c>
      <c r="BK145" s="124">
        <f>SUM(BK146:BK168)</f>
        <v>0</v>
      </c>
    </row>
    <row r="146" spans="2:65" s="1" customFormat="1" ht="16.5" customHeight="1">
      <c r="B146" s="29"/>
      <c r="C146" s="127" t="s">
        <v>353</v>
      </c>
      <c r="D146" s="127" t="s">
        <v>162</v>
      </c>
      <c r="E146" s="128" t="s">
        <v>2416</v>
      </c>
      <c r="F146" s="129" t="s">
        <v>2417</v>
      </c>
      <c r="G146" s="130" t="s">
        <v>287</v>
      </c>
      <c r="H146" s="131">
        <v>8</v>
      </c>
      <c r="I146" s="132"/>
      <c r="J146" s="132">
        <f>ROUND(I146*H146,2)</f>
        <v>0</v>
      </c>
      <c r="K146" s="129" t="s">
        <v>17</v>
      </c>
      <c r="L146" s="29"/>
      <c r="M146" s="133" t="s">
        <v>17</v>
      </c>
      <c r="N146" s="134" t="s">
        <v>39</v>
      </c>
      <c r="O146" s="135">
        <v>0.24399999999999999</v>
      </c>
      <c r="P146" s="135">
        <f>O146*H146</f>
        <v>1.952</v>
      </c>
      <c r="Q146" s="135">
        <v>0</v>
      </c>
      <c r="R146" s="135">
        <f>Q146*H146</f>
        <v>0</v>
      </c>
      <c r="S146" s="135">
        <v>8.208E-2</v>
      </c>
      <c r="T146" s="136">
        <f>S146*H146</f>
        <v>0.65664</v>
      </c>
      <c r="AR146" s="137" t="s">
        <v>2418</v>
      </c>
      <c r="AT146" s="137" t="s">
        <v>162</v>
      </c>
      <c r="AU146" s="137" t="s">
        <v>76</v>
      </c>
      <c r="AY146" s="17" t="s">
        <v>159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7" t="s">
        <v>76</v>
      </c>
      <c r="BK146" s="138">
        <f>ROUND(I146*H146,2)</f>
        <v>0</v>
      </c>
      <c r="BL146" s="17" t="s">
        <v>2418</v>
      </c>
      <c r="BM146" s="137" t="s">
        <v>2419</v>
      </c>
    </row>
    <row r="147" spans="2:65" s="13" customFormat="1">
      <c r="B147" s="149"/>
      <c r="D147" s="143" t="s">
        <v>189</v>
      </c>
      <c r="E147" s="150" t="s">
        <v>17</v>
      </c>
      <c r="F147" s="151" t="s">
        <v>1790</v>
      </c>
      <c r="H147" s="150" t="s">
        <v>17</v>
      </c>
      <c r="L147" s="149"/>
      <c r="M147" s="152"/>
      <c r="T147" s="153"/>
      <c r="AT147" s="150" t="s">
        <v>189</v>
      </c>
      <c r="AU147" s="150" t="s">
        <v>76</v>
      </c>
      <c r="AV147" s="13" t="s">
        <v>76</v>
      </c>
      <c r="AW147" s="13" t="s">
        <v>30</v>
      </c>
      <c r="AX147" s="13" t="s">
        <v>68</v>
      </c>
      <c r="AY147" s="150" t="s">
        <v>159</v>
      </c>
    </row>
    <row r="148" spans="2:65" s="12" customFormat="1">
      <c r="B148" s="142"/>
      <c r="D148" s="143" t="s">
        <v>189</v>
      </c>
      <c r="E148" s="144" t="s">
        <v>17</v>
      </c>
      <c r="F148" s="145" t="s">
        <v>205</v>
      </c>
      <c r="H148" s="146">
        <v>8</v>
      </c>
      <c r="L148" s="142"/>
      <c r="M148" s="147"/>
      <c r="T148" s="148"/>
      <c r="AT148" s="144" t="s">
        <v>189</v>
      </c>
      <c r="AU148" s="144" t="s">
        <v>76</v>
      </c>
      <c r="AV148" s="12" t="s">
        <v>78</v>
      </c>
      <c r="AW148" s="12" t="s">
        <v>30</v>
      </c>
      <c r="AX148" s="12" t="s">
        <v>76</v>
      </c>
      <c r="AY148" s="144" t="s">
        <v>159</v>
      </c>
    </row>
    <row r="149" spans="2:65" s="1" customFormat="1" ht="16.5" customHeight="1">
      <c r="B149" s="29"/>
      <c r="C149" s="127" t="s">
        <v>358</v>
      </c>
      <c r="D149" s="127" t="s">
        <v>162</v>
      </c>
      <c r="E149" s="128" t="s">
        <v>2420</v>
      </c>
      <c r="F149" s="129" t="s">
        <v>2421</v>
      </c>
      <c r="G149" s="130" t="s">
        <v>287</v>
      </c>
      <c r="H149" s="131">
        <v>1</v>
      </c>
      <c r="I149" s="132"/>
      <c r="J149" s="132">
        <f>ROUND(I149*H149,2)</f>
        <v>0</v>
      </c>
      <c r="K149" s="129" t="s">
        <v>239</v>
      </c>
      <c r="L149" s="29"/>
      <c r="M149" s="133" t="s">
        <v>17</v>
      </c>
      <c r="N149" s="134" t="s">
        <v>39</v>
      </c>
      <c r="O149" s="135">
        <v>2.5750000000000002</v>
      </c>
      <c r="P149" s="135">
        <f>O149*H149</f>
        <v>2.5750000000000002</v>
      </c>
      <c r="Q149" s="135">
        <v>0.35743999999999998</v>
      </c>
      <c r="R149" s="135">
        <f>Q149*H149</f>
        <v>0.35743999999999998</v>
      </c>
      <c r="S149" s="135">
        <v>0</v>
      </c>
      <c r="T149" s="136">
        <f>S149*H149</f>
        <v>0</v>
      </c>
      <c r="AR149" s="137" t="s">
        <v>2418</v>
      </c>
      <c r="AT149" s="137" t="s">
        <v>162</v>
      </c>
      <c r="AU149" s="137" t="s">
        <v>76</v>
      </c>
      <c r="AY149" s="17" t="s">
        <v>159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7" t="s">
        <v>76</v>
      </c>
      <c r="BK149" s="138">
        <f>ROUND(I149*H149,2)</f>
        <v>0</v>
      </c>
      <c r="BL149" s="17" t="s">
        <v>2418</v>
      </c>
      <c r="BM149" s="137" t="s">
        <v>2422</v>
      </c>
    </row>
    <row r="150" spans="2:65" s="1" customFormat="1">
      <c r="B150" s="29"/>
      <c r="D150" s="139" t="s">
        <v>169</v>
      </c>
      <c r="F150" s="140" t="s">
        <v>2423</v>
      </c>
      <c r="L150" s="29"/>
      <c r="M150" s="141"/>
      <c r="T150" s="50"/>
      <c r="AT150" s="17" t="s">
        <v>169</v>
      </c>
      <c r="AU150" s="17" t="s">
        <v>76</v>
      </c>
    </row>
    <row r="151" spans="2:65" s="13" customFormat="1">
      <c r="B151" s="149"/>
      <c r="D151" s="143" t="s">
        <v>189</v>
      </c>
      <c r="E151" s="150" t="s">
        <v>17</v>
      </c>
      <c r="F151" s="151" t="s">
        <v>1790</v>
      </c>
      <c r="H151" s="150" t="s">
        <v>17</v>
      </c>
      <c r="L151" s="149"/>
      <c r="M151" s="152"/>
      <c r="T151" s="153"/>
      <c r="AT151" s="150" t="s">
        <v>189</v>
      </c>
      <c r="AU151" s="150" t="s">
        <v>76</v>
      </c>
      <c r="AV151" s="13" t="s">
        <v>76</v>
      </c>
      <c r="AW151" s="13" t="s">
        <v>30</v>
      </c>
      <c r="AX151" s="13" t="s">
        <v>68</v>
      </c>
      <c r="AY151" s="150" t="s">
        <v>159</v>
      </c>
    </row>
    <row r="152" spans="2:65" s="12" customFormat="1">
      <c r="B152" s="142"/>
      <c r="D152" s="143" t="s">
        <v>189</v>
      </c>
      <c r="E152" s="144" t="s">
        <v>17</v>
      </c>
      <c r="F152" s="145" t="s">
        <v>76</v>
      </c>
      <c r="H152" s="146">
        <v>1</v>
      </c>
      <c r="L152" s="142"/>
      <c r="M152" s="147"/>
      <c r="T152" s="148"/>
      <c r="AT152" s="144" t="s">
        <v>189</v>
      </c>
      <c r="AU152" s="144" t="s">
        <v>76</v>
      </c>
      <c r="AV152" s="12" t="s">
        <v>78</v>
      </c>
      <c r="AW152" s="12" t="s">
        <v>30</v>
      </c>
      <c r="AX152" s="12" t="s">
        <v>76</v>
      </c>
      <c r="AY152" s="144" t="s">
        <v>159</v>
      </c>
    </row>
    <row r="153" spans="2:65" s="1" customFormat="1" ht="16.5" customHeight="1">
      <c r="B153" s="29"/>
      <c r="C153" s="127" t="s">
        <v>364</v>
      </c>
      <c r="D153" s="127" t="s">
        <v>162</v>
      </c>
      <c r="E153" s="128" t="s">
        <v>2424</v>
      </c>
      <c r="F153" s="129" t="s">
        <v>2425</v>
      </c>
      <c r="G153" s="130" t="s">
        <v>287</v>
      </c>
      <c r="H153" s="131">
        <v>1</v>
      </c>
      <c r="I153" s="132"/>
      <c r="J153" s="132">
        <f>ROUND(I153*H153,2)</f>
        <v>0</v>
      </c>
      <c r="K153" s="129" t="s">
        <v>17</v>
      </c>
      <c r="L153" s="29"/>
      <c r="M153" s="133" t="s">
        <v>17</v>
      </c>
      <c r="N153" s="134" t="s">
        <v>39</v>
      </c>
      <c r="O153" s="135">
        <v>1.5349999999999999</v>
      </c>
      <c r="P153" s="135">
        <f>O153*H153</f>
        <v>1.5349999999999999</v>
      </c>
      <c r="Q153" s="135">
        <v>0</v>
      </c>
      <c r="R153" s="135">
        <f>Q153*H153</f>
        <v>0</v>
      </c>
      <c r="S153" s="135">
        <v>0.48</v>
      </c>
      <c r="T153" s="136">
        <f>S153*H153</f>
        <v>0.48</v>
      </c>
      <c r="AR153" s="137" t="s">
        <v>2418</v>
      </c>
      <c r="AT153" s="137" t="s">
        <v>162</v>
      </c>
      <c r="AU153" s="137" t="s">
        <v>76</v>
      </c>
      <c r="AY153" s="17" t="s">
        <v>159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7" t="s">
        <v>76</v>
      </c>
      <c r="BK153" s="138">
        <f>ROUND(I153*H153,2)</f>
        <v>0</v>
      </c>
      <c r="BL153" s="17" t="s">
        <v>2418</v>
      </c>
      <c r="BM153" s="137" t="s">
        <v>2426</v>
      </c>
    </row>
    <row r="154" spans="2:65" s="13" customFormat="1">
      <c r="B154" s="149"/>
      <c r="D154" s="143" t="s">
        <v>189</v>
      </c>
      <c r="E154" s="150" t="s">
        <v>17</v>
      </c>
      <c r="F154" s="151" t="s">
        <v>1790</v>
      </c>
      <c r="H154" s="150" t="s">
        <v>17</v>
      </c>
      <c r="L154" s="149"/>
      <c r="M154" s="152"/>
      <c r="T154" s="153"/>
      <c r="AT154" s="150" t="s">
        <v>189</v>
      </c>
      <c r="AU154" s="150" t="s">
        <v>76</v>
      </c>
      <c r="AV154" s="13" t="s">
        <v>76</v>
      </c>
      <c r="AW154" s="13" t="s">
        <v>30</v>
      </c>
      <c r="AX154" s="13" t="s">
        <v>68</v>
      </c>
      <c r="AY154" s="150" t="s">
        <v>159</v>
      </c>
    </row>
    <row r="155" spans="2:65" s="12" customFormat="1">
      <c r="B155" s="142"/>
      <c r="D155" s="143" t="s">
        <v>189</v>
      </c>
      <c r="E155" s="144" t="s">
        <v>17</v>
      </c>
      <c r="F155" s="145" t="s">
        <v>76</v>
      </c>
      <c r="H155" s="146">
        <v>1</v>
      </c>
      <c r="L155" s="142"/>
      <c r="M155" s="147"/>
      <c r="T155" s="148"/>
      <c r="AT155" s="144" t="s">
        <v>189</v>
      </c>
      <c r="AU155" s="144" t="s">
        <v>76</v>
      </c>
      <c r="AV155" s="12" t="s">
        <v>78</v>
      </c>
      <c r="AW155" s="12" t="s">
        <v>30</v>
      </c>
      <c r="AX155" s="12" t="s">
        <v>76</v>
      </c>
      <c r="AY155" s="144" t="s">
        <v>159</v>
      </c>
    </row>
    <row r="156" spans="2:65" s="1" customFormat="1" ht="21.75" customHeight="1">
      <c r="B156" s="29"/>
      <c r="C156" s="127" t="s">
        <v>371</v>
      </c>
      <c r="D156" s="127" t="s">
        <v>162</v>
      </c>
      <c r="E156" s="128" t="s">
        <v>1300</v>
      </c>
      <c r="F156" s="129" t="s">
        <v>1301</v>
      </c>
      <c r="G156" s="130" t="s">
        <v>368</v>
      </c>
      <c r="H156" s="131">
        <v>1.137</v>
      </c>
      <c r="I156" s="132"/>
      <c r="J156" s="132">
        <f>ROUND(I156*H156,2)</f>
        <v>0</v>
      </c>
      <c r="K156" s="129" t="s">
        <v>239</v>
      </c>
      <c r="L156" s="29"/>
      <c r="M156" s="133" t="s">
        <v>17</v>
      </c>
      <c r="N156" s="134" t="s">
        <v>39</v>
      </c>
      <c r="O156" s="135">
        <v>0.125</v>
      </c>
      <c r="P156" s="135">
        <f>O156*H156</f>
        <v>0.142125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2418</v>
      </c>
      <c r="AT156" s="137" t="s">
        <v>162</v>
      </c>
      <c r="AU156" s="137" t="s">
        <v>76</v>
      </c>
      <c r="AY156" s="17" t="s">
        <v>159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7" t="s">
        <v>76</v>
      </c>
      <c r="BK156" s="138">
        <f>ROUND(I156*H156,2)</f>
        <v>0</v>
      </c>
      <c r="BL156" s="17" t="s">
        <v>2418</v>
      </c>
      <c r="BM156" s="137" t="s">
        <v>2427</v>
      </c>
    </row>
    <row r="157" spans="2:65" s="1" customFormat="1">
      <c r="B157" s="29"/>
      <c r="D157" s="139" t="s">
        <v>169</v>
      </c>
      <c r="F157" s="140" t="s">
        <v>1658</v>
      </c>
      <c r="L157" s="29"/>
      <c r="M157" s="141"/>
      <c r="T157" s="50"/>
      <c r="AT157" s="17" t="s">
        <v>169</v>
      </c>
      <c r="AU157" s="17" t="s">
        <v>76</v>
      </c>
    </row>
    <row r="158" spans="2:65" s="1" customFormat="1" ht="24.2" customHeight="1">
      <c r="B158" s="29"/>
      <c r="C158" s="127" t="s">
        <v>7</v>
      </c>
      <c r="D158" s="127" t="s">
        <v>162</v>
      </c>
      <c r="E158" s="128" t="s">
        <v>1659</v>
      </c>
      <c r="F158" s="129" t="s">
        <v>1660</v>
      </c>
      <c r="G158" s="130" t="s">
        <v>368</v>
      </c>
      <c r="H158" s="131">
        <v>1.137</v>
      </c>
      <c r="I158" s="132"/>
      <c r="J158" s="132">
        <f>ROUND(I158*H158,2)</f>
        <v>0</v>
      </c>
      <c r="K158" s="129" t="s">
        <v>239</v>
      </c>
      <c r="L158" s="29"/>
      <c r="M158" s="133" t="s">
        <v>17</v>
      </c>
      <c r="N158" s="134" t="s">
        <v>39</v>
      </c>
      <c r="O158" s="135">
        <v>0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2418</v>
      </c>
      <c r="AT158" s="137" t="s">
        <v>162</v>
      </c>
      <c r="AU158" s="137" t="s">
        <v>76</v>
      </c>
      <c r="AY158" s="17" t="s">
        <v>159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7" t="s">
        <v>76</v>
      </c>
      <c r="BK158" s="138">
        <f>ROUND(I158*H158,2)</f>
        <v>0</v>
      </c>
      <c r="BL158" s="17" t="s">
        <v>2418</v>
      </c>
      <c r="BM158" s="137" t="s">
        <v>2428</v>
      </c>
    </row>
    <row r="159" spans="2:65" s="1" customFormat="1">
      <c r="B159" s="29"/>
      <c r="D159" s="139" t="s">
        <v>169</v>
      </c>
      <c r="F159" s="140" t="s">
        <v>1662</v>
      </c>
      <c r="L159" s="29"/>
      <c r="M159" s="141"/>
      <c r="T159" s="50"/>
      <c r="AT159" s="17" t="s">
        <v>169</v>
      </c>
      <c r="AU159" s="17" t="s">
        <v>76</v>
      </c>
    </row>
    <row r="160" spans="2:65" s="1" customFormat="1" ht="21.75" customHeight="1">
      <c r="B160" s="29"/>
      <c r="C160" s="127" t="s">
        <v>382</v>
      </c>
      <c r="D160" s="127" t="s">
        <v>162</v>
      </c>
      <c r="E160" s="128" t="s">
        <v>2429</v>
      </c>
      <c r="F160" s="129" t="s">
        <v>2430</v>
      </c>
      <c r="G160" s="130" t="s">
        <v>287</v>
      </c>
      <c r="H160" s="131">
        <v>1</v>
      </c>
      <c r="I160" s="132"/>
      <c r="J160" s="132">
        <f>ROUND(I160*H160,2)</f>
        <v>0</v>
      </c>
      <c r="K160" s="129" t="s">
        <v>17</v>
      </c>
      <c r="L160" s="29"/>
      <c r="M160" s="133" t="s">
        <v>17</v>
      </c>
      <c r="N160" s="134" t="s">
        <v>39</v>
      </c>
      <c r="O160" s="135">
        <v>0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2418</v>
      </c>
      <c r="AT160" s="137" t="s">
        <v>162</v>
      </c>
      <c r="AU160" s="137" t="s">
        <v>76</v>
      </c>
      <c r="AY160" s="17" t="s">
        <v>159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7" t="s">
        <v>76</v>
      </c>
      <c r="BK160" s="138">
        <f>ROUND(I160*H160,2)</f>
        <v>0</v>
      </c>
      <c r="BL160" s="17" t="s">
        <v>2418</v>
      </c>
      <c r="BM160" s="137" t="s">
        <v>2431</v>
      </c>
    </row>
    <row r="161" spans="2:65" s="13" customFormat="1">
      <c r="B161" s="149"/>
      <c r="D161" s="143" t="s">
        <v>189</v>
      </c>
      <c r="E161" s="150" t="s">
        <v>17</v>
      </c>
      <c r="F161" s="151" t="s">
        <v>1790</v>
      </c>
      <c r="H161" s="150" t="s">
        <v>17</v>
      </c>
      <c r="L161" s="149"/>
      <c r="M161" s="152"/>
      <c r="T161" s="153"/>
      <c r="AT161" s="150" t="s">
        <v>189</v>
      </c>
      <c r="AU161" s="150" t="s">
        <v>76</v>
      </c>
      <c r="AV161" s="13" t="s">
        <v>76</v>
      </c>
      <c r="AW161" s="13" t="s">
        <v>30</v>
      </c>
      <c r="AX161" s="13" t="s">
        <v>68</v>
      </c>
      <c r="AY161" s="150" t="s">
        <v>159</v>
      </c>
    </row>
    <row r="162" spans="2:65" s="12" customFormat="1">
      <c r="B162" s="142"/>
      <c r="D162" s="143" t="s">
        <v>189</v>
      </c>
      <c r="E162" s="144" t="s">
        <v>17</v>
      </c>
      <c r="F162" s="145" t="s">
        <v>76</v>
      </c>
      <c r="H162" s="146">
        <v>1</v>
      </c>
      <c r="L162" s="142"/>
      <c r="M162" s="147"/>
      <c r="T162" s="148"/>
      <c r="AT162" s="144" t="s">
        <v>189</v>
      </c>
      <c r="AU162" s="144" t="s">
        <v>76</v>
      </c>
      <c r="AV162" s="12" t="s">
        <v>78</v>
      </c>
      <c r="AW162" s="12" t="s">
        <v>30</v>
      </c>
      <c r="AX162" s="12" t="s">
        <v>76</v>
      </c>
      <c r="AY162" s="144" t="s">
        <v>159</v>
      </c>
    </row>
    <row r="163" spans="2:65" s="1" customFormat="1" ht="24.2" customHeight="1">
      <c r="B163" s="29"/>
      <c r="C163" s="127" t="s">
        <v>387</v>
      </c>
      <c r="D163" s="127" t="s">
        <v>162</v>
      </c>
      <c r="E163" s="128" t="s">
        <v>2432</v>
      </c>
      <c r="F163" s="129" t="s">
        <v>2433</v>
      </c>
      <c r="G163" s="130" t="s">
        <v>287</v>
      </c>
      <c r="H163" s="131">
        <v>2</v>
      </c>
      <c r="I163" s="132"/>
      <c r="J163" s="132">
        <f>ROUND(I163*H163,2)</f>
        <v>0</v>
      </c>
      <c r="K163" s="129" t="s">
        <v>17</v>
      </c>
      <c r="L163" s="29"/>
      <c r="M163" s="133" t="s">
        <v>17</v>
      </c>
      <c r="N163" s="134" t="s">
        <v>39</v>
      </c>
      <c r="O163" s="135">
        <v>0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2418</v>
      </c>
      <c r="AT163" s="137" t="s">
        <v>162</v>
      </c>
      <c r="AU163" s="137" t="s">
        <v>76</v>
      </c>
      <c r="AY163" s="17" t="s">
        <v>159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7" t="s">
        <v>76</v>
      </c>
      <c r="BK163" s="138">
        <f>ROUND(I163*H163,2)</f>
        <v>0</v>
      </c>
      <c r="BL163" s="17" t="s">
        <v>2418</v>
      </c>
      <c r="BM163" s="137" t="s">
        <v>2434</v>
      </c>
    </row>
    <row r="164" spans="2:65" s="13" customFormat="1">
      <c r="B164" s="149"/>
      <c r="D164" s="143" t="s">
        <v>189</v>
      </c>
      <c r="E164" s="150" t="s">
        <v>17</v>
      </c>
      <c r="F164" s="151" t="s">
        <v>1790</v>
      </c>
      <c r="H164" s="150" t="s">
        <v>17</v>
      </c>
      <c r="L164" s="149"/>
      <c r="M164" s="152"/>
      <c r="T164" s="153"/>
      <c r="AT164" s="150" t="s">
        <v>189</v>
      </c>
      <c r="AU164" s="150" t="s">
        <v>76</v>
      </c>
      <c r="AV164" s="13" t="s">
        <v>76</v>
      </c>
      <c r="AW164" s="13" t="s">
        <v>30</v>
      </c>
      <c r="AX164" s="13" t="s">
        <v>68</v>
      </c>
      <c r="AY164" s="150" t="s">
        <v>159</v>
      </c>
    </row>
    <row r="165" spans="2:65" s="12" customFormat="1">
      <c r="B165" s="142"/>
      <c r="D165" s="143" t="s">
        <v>189</v>
      </c>
      <c r="E165" s="144" t="s">
        <v>17</v>
      </c>
      <c r="F165" s="145" t="s">
        <v>78</v>
      </c>
      <c r="H165" s="146">
        <v>2</v>
      </c>
      <c r="L165" s="142"/>
      <c r="M165" s="147"/>
      <c r="T165" s="148"/>
      <c r="AT165" s="144" t="s">
        <v>189</v>
      </c>
      <c r="AU165" s="144" t="s">
        <v>76</v>
      </c>
      <c r="AV165" s="12" t="s">
        <v>78</v>
      </c>
      <c r="AW165" s="12" t="s">
        <v>30</v>
      </c>
      <c r="AX165" s="12" t="s">
        <v>76</v>
      </c>
      <c r="AY165" s="144" t="s">
        <v>159</v>
      </c>
    </row>
    <row r="166" spans="2:65" s="1" customFormat="1" ht="24.2" customHeight="1">
      <c r="B166" s="29"/>
      <c r="C166" s="127" t="s">
        <v>392</v>
      </c>
      <c r="D166" s="127" t="s">
        <v>162</v>
      </c>
      <c r="E166" s="128" t="s">
        <v>2435</v>
      </c>
      <c r="F166" s="129" t="s">
        <v>2436</v>
      </c>
      <c r="G166" s="130" t="s">
        <v>287</v>
      </c>
      <c r="H166" s="131">
        <v>8</v>
      </c>
      <c r="I166" s="132"/>
      <c r="J166" s="132">
        <f>ROUND(I166*H166,2)</f>
        <v>0</v>
      </c>
      <c r="K166" s="129" t="s">
        <v>17</v>
      </c>
      <c r="L166" s="29"/>
      <c r="M166" s="133" t="s">
        <v>17</v>
      </c>
      <c r="N166" s="134" t="s">
        <v>39</v>
      </c>
      <c r="O166" s="135">
        <v>0</v>
      </c>
      <c r="P166" s="135">
        <f>O166*H166</f>
        <v>0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2418</v>
      </c>
      <c r="AT166" s="137" t="s">
        <v>162</v>
      </c>
      <c r="AU166" s="137" t="s">
        <v>76</v>
      </c>
      <c r="AY166" s="17" t="s">
        <v>159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7" t="s">
        <v>76</v>
      </c>
      <c r="BK166" s="138">
        <f>ROUND(I166*H166,2)</f>
        <v>0</v>
      </c>
      <c r="BL166" s="17" t="s">
        <v>2418</v>
      </c>
      <c r="BM166" s="137" t="s">
        <v>2437</v>
      </c>
    </row>
    <row r="167" spans="2:65" s="13" customFormat="1">
      <c r="B167" s="149"/>
      <c r="D167" s="143" t="s">
        <v>189</v>
      </c>
      <c r="E167" s="150" t="s">
        <v>17</v>
      </c>
      <c r="F167" s="151" t="s">
        <v>1790</v>
      </c>
      <c r="H167" s="150" t="s">
        <v>17</v>
      </c>
      <c r="L167" s="149"/>
      <c r="M167" s="152"/>
      <c r="T167" s="153"/>
      <c r="AT167" s="150" t="s">
        <v>189</v>
      </c>
      <c r="AU167" s="150" t="s">
        <v>76</v>
      </c>
      <c r="AV167" s="13" t="s">
        <v>76</v>
      </c>
      <c r="AW167" s="13" t="s">
        <v>30</v>
      </c>
      <c r="AX167" s="13" t="s">
        <v>68</v>
      </c>
      <c r="AY167" s="150" t="s">
        <v>159</v>
      </c>
    </row>
    <row r="168" spans="2:65" s="12" customFormat="1">
      <c r="B168" s="142"/>
      <c r="D168" s="143" t="s">
        <v>189</v>
      </c>
      <c r="E168" s="144" t="s">
        <v>17</v>
      </c>
      <c r="F168" s="145" t="s">
        <v>205</v>
      </c>
      <c r="H168" s="146">
        <v>8</v>
      </c>
      <c r="L168" s="142"/>
      <c r="M168" s="179"/>
      <c r="N168" s="180"/>
      <c r="O168" s="180"/>
      <c r="P168" s="180"/>
      <c r="Q168" s="180"/>
      <c r="R168" s="180"/>
      <c r="S168" s="180"/>
      <c r="T168" s="181"/>
      <c r="AT168" s="144" t="s">
        <v>189</v>
      </c>
      <c r="AU168" s="144" t="s">
        <v>76</v>
      </c>
      <c r="AV168" s="12" t="s">
        <v>78</v>
      </c>
      <c r="AW168" s="12" t="s">
        <v>30</v>
      </c>
      <c r="AX168" s="12" t="s">
        <v>76</v>
      </c>
      <c r="AY168" s="144" t="s">
        <v>159</v>
      </c>
    </row>
    <row r="169" spans="2:65" s="1" customFormat="1" ht="6.95" customHeight="1">
      <c r="B169" s="38"/>
      <c r="C169" s="39"/>
      <c r="D169" s="39"/>
      <c r="E169" s="39"/>
      <c r="F169" s="39"/>
      <c r="G169" s="39"/>
      <c r="H169" s="39"/>
      <c r="I169" s="39"/>
      <c r="J169" s="39"/>
      <c r="K169" s="39"/>
      <c r="L169" s="29"/>
    </row>
  </sheetData>
  <autoFilter ref="C86:K168" xr:uid="{00000000-0009-0000-0000-00000E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E00-000000000000}"/>
    <hyperlink ref="F96" r:id="rId2" xr:uid="{00000000-0004-0000-0E00-000001000000}"/>
    <hyperlink ref="F100" r:id="rId3" xr:uid="{00000000-0004-0000-0E00-000002000000}"/>
    <hyperlink ref="F104" r:id="rId4" xr:uid="{00000000-0004-0000-0E00-000003000000}"/>
    <hyperlink ref="F107" r:id="rId5" xr:uid="{00000000-0004-0000-0E00-000004000000}"/>
    <hyperlink ref="F124" r:id="rId6" xr:uid="{00000000-0004-0000-0E00-000005000000}"/>
    <hyperlink ref="F150" r:id="rId7" xr:uid="{00000000-0004-0000-0E00-000006000000}"/>
    <hyperlink ref="F157" r:id="rId8" xr:uid="{00000000-0004-0000-0E00-000007000000}"/>
    <hyperlink ref="F159" r:id="rId9" xr:uid="{00000000-0004-0000-0E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82" customWidth="1"/>
    <col min="2" max="2" width="1.6640625" style="182" customWidth="1"/>
    <col min="3" max="4" width="5" style="182" customWidth="1"/>
    <col min="5" max="5" width="11.6640625" style="182" customWidth="1"/>
    <col min="6" max="6" width="9.1640625" style="182" customWidth="1"/>
    <col min="7" max="7" width="5" style="182" customWidth="1"/>
    <col min="8" max="8" width="77.83203125" style="182" customWidth="1"/>
    <col min="9" max="10" width="20" style="182" customWidth="1"/>
    <col min="11" max="11" width="1.6640625" style="182" customWidth="1"/>
  </cols>
  <sheetData>
    <row r="1" spans="2:11" customFormat="1" ht="37.5" customHeight="1"/>
    <row r="2" spans="2:11" customFormat="1" ht="7.5" customHeight="1">
      <c r="B2" s="183"/>
      <c r="C2" s="184"/>
      <c r="D2" s="184"/>
      <c r="E2" s="184"/>
      <c r="F2" s="184"/>
      <c r="G2" s="184"/>
      <c r="H2" s="184"/>
      <c r="I2" s="184"/>
      <c r="J2" s="184"/>
      <c r="K2" s="185"/>
    </row>
    <row r="3" spans="2:11" s="15" customFormat="1" ht="45" customHeight="1">
      <c r="B3" s="186"/>
      <c r="C3" s="308" t="s">
        <v>2438</v>
      </c>
      <c r="D3" s="308"/>
      <c r="E3" s="308"/>
      <c r="F3" s="308"/>
      <c r="G3" s="308"/>
      <c r="H3" s="308"/>
      <c r="I3" s="308"/>
      <c r="J3" s="308"/>
      <c r="K3" s="187"/>
    </row>
    <row r="4" spans="2:11" customFormat="1" ht="25.5" customHeight="1">
      <c r="B4" s="188"/>
      <c r="C4" s="313" t="s">
        <v>2439</v>
      </c>
      <c r="D4" s="313"/>
      <c r="E4" s="313"/>
      <c r="F4" s="313"/>
      <c r="G4" s="313"/>
      <c r="H4" s="313"/>
      <c r="I4" s="313"/>
      <c r="J4" s="313"/>
      <c r="K4" s="189"/>
    </row>
    <row r="5" spans="2:11" customFormat="1" ht="5.25" customHeight="1">
      <c r="B5" s="188"/>
      <c r="C5" s="190"/>
      <c r="D5" s="190"/>
      <c r="E5" s="190"/>
      <c r="F5" s="190"/>
      <c r="G5" s="190"/>
      <c r="H5" s="190"/>
      <c r="I5" s="190"/>
      <c r="J5" s="190"/>
      <c r="K5" s="189"/>
    </row>
    <row r="6" spans="2:11" customFormat="1" ht="15" customHeight="1">
      <c r="B6" s="188"/>
      <c r="C6" s="312" t="s">
        <v>2440</v>
      </c>
      <c r="D6" s="312"/>
      <c r="E6" s="312"/>
      <c r="F6" s="312"/>
      <c r="G6" s="312"/>
      <c r="H6" s="312"/>
      <c r="I6" s="312"/>
      <c r="J6" s="312"/>
      <c r="K6" s="189"/>
    </row>
    <row r="7" spans="2:11" customFormat="1" ht="15" customHeight="1">
      <c r="B7" s="192"/>
      <c r="C7" s="312" t="s">
        <v>2441</v>
      </c>
      <c r="D7" s="312"/>
      <c r="E7" s="312"/>
      <c r="F7" s="312"/>
      <c r="G7" s="312"/>
      <c r="H7" s="312"/>
      <c r="I7" s="312"/>
      <c r="J7" s="312"/>
      <c r="K7" s="189"/>
    </row>
    <row r="8" spans="2:11" customFormat="1" ht="12.75" customHeight="1">
      <c r="B8" s="192"/>
      <c r="C8" s="191"/>
      <c r="D8" s="191"/>
      <c r="E8" s="191"/>
      <c r="F8" s="191"/>
      <c r="G8" s="191"/>
      <c r="H8" s="191"/>
      <c r="I8" s="191"/>
      <c r="J8" s="191"/>
      <c r="K8" s="189"/>
    </row>
    <row r="9" spans="2:11" customFormat="1" ht="15" customHeight="1">
      <c r="B9" s="192"/>
      <c r="C9" s="312" t="s">
        <v>2442</v>
      </c>
      <c r="D9" s="312"/>
      <c r="E9" s="312"/>
      <c r="F9" s="312"/>
      <c r="G9" s="312"/>
      <c r="H9" s="312"/>
      <c r="I9" s="312"/>
      <c r="J9" s="312"/>
      <c r="K9" s="189"/>
    </row>
    <row r="10" spans="2:11" customFormat="1" ht="15" customHeight="1">
      <c r="B10" s="192"/>
      <c r="C10" s="191"/>
      <c r="D10" s="312" t="s">
        <v>2443</v>
      </c>
      <c r="E10" s="312"/>
      <c r="F10" s="312"/>
      <c r="G10" s="312"/>
      <c r="H10" s="312"/>
      <c r="I10" s="312"/>
      <c r="J10" s="312"/>
      <c r="K10" s="189"/>
    </row>
    <row r="11" spans="2:11" customFormat="1" ht="15" customHeight="1">
      <c r="B11" s="192"/>
      <c r="C11" s="193"/>
      <c r="D11" s="312" t="s">
        <v>2444</v>
      </c>
      <c r="E11" s="312"/>
      <c r="F11" s="312"/>
      <c r="G11" s="312"/>
      <c r="H11" s="312"/>
      <c r="I11" s="312"/>
      <c r="J11" s="312"/>
      <c r="K11" s="189"/>
    </row>
    <row r="12" spans="2:11" customFormat="1" ht="15" customHeight="1">
      <c r="B12" s="192"/>
      <c r="C12" s="193"/>
      <c r="D12" s="191"/>
      <c r="E12" s="191"/>
      <c r="F12" s="191"/>
      <c r="G12" s="191"/>
      <c r="H12" s="191"/>
      <c r="I12" s="191"/>
      <c r="J12" s="191"/>
      <c r="K12" s="189"/>
    </row>
    <row r="13" spans="2:11" customFormat="1" ht="15" customHeight="1">
      <c r="B13" s="192"/>
      <c r="C13" s="193"/>
      <c r="D13" s="194" t="s">
        <v>2445</v>
      </c>
      <c r="E13" s="191"/>
      <c r="F13" s="191"/>
      <c r="G13" s="191"/>
      <c r="H13" s="191"/>
      <c r="I13" s="191"/>
      <c r="J13" s="191"/>
      <c r="K13" s="189"/>
    </row>
    <row r="14" spans="2:11" customFormat="1" ht="12.75" customHeight="1">
      <c r="B14" s="192"/>
      <c r="C14" s="193"/>
      <c r="D14" s="193"/>
      <c r="E14" s="193"/>
      <c r="F14" s="193"/>
      <c r="G14" s="193"/>
      <c r="H14" s="193"/>
      <c r="I14" s="193"/>
      <c r="J14" s="193"/>
      <c r="K14" s="189"/>
    </row>
    <row r="15" spans="2:11" customFormat="1" ht="15" customHeight="1">
      <c r="B15" s="192"/>
      <c r="C15" s="193"/>
      <c r="D15" s="312" t="s">
        <v>2446</v>
      </c>
      <c r="E15" s="312"/>
      <c r="F15" s="312"/>
      <c r="G15" s="312"/>
      <c r="H15" s="312"/>
      <c r="I15" s="312"/>
      <c r="J15" s="312"/>
      <c r="K15" s="189"/>
    </row>
    <row r="16" spans="2:11" customFormat="1" ht="15" customHeight="1">
      <c r="B16" s="192"/>
      <c r="C16" s="193"/>
      <c r="D16" s="312" t="s">
        <v>2447</v>
      </c>
      <c r="E16" s="312"/>
      <c r="F16" s="312"/>
      <c r="G16" s="312"/>
      <c r="H16" s="312"/>
      <c r="I16" s="312"/>
      <c r="J16" s="312"/>
      <c r="K16" s="189"/>
    </row>
    <row r="17" spans="2:11" customFormat="1" ht="15" customHeight="1">
      <c r="B17" s="192"/>
      <c r="C17" s="193"/>
      <c r="D17" s="312" t="s">
        <v>2448</v>
      </c>
      <c r="E17" s="312"/>
      <c r="F17" s="312"/>
      <c r="G17" s="312"/>
      <c r="H17" s="312"/>
      <c r="I17" s="312"/>
      <c r="J17" s="312"/>
      <c r="K17" s="189"/>
    </row>
    <row r="18" spans="2:11" customFormat="1" ht="15" customHeight="1">
      <c r="B18" s="192"/>
      <c r="C18" s="193"/>
      <c r="D18" s="193"/>
      <c r="E18" s="195" t="s">
        <v>75</v>
      </c>
      <c r="F18" s="312" t="s">
        <v>2449</v>
      </c>
      <c r="G18" s="312"/>
      <c r="H18" s="312"/>
      <c r="I18" s="312"/>
      <c r="J18" s="312"/>
      <c r="K18" s="189"/>
    </row>
    <row r="19" spans="2:11" customFormat="1" ht="15" customHeight="1">
      <c r="B19" s="192"/>
      <c r="C19" s="193"/>
      <c r="D19" s="193"/>
      <c r="E19" s="195" t="s">
        <v>2450</v>
      </c>
      <c r="F19" s="312" t="s">
        <v>2451</v>
      </c>
      <c r="G19" s="312"/>
      <c r="H19" s="312"/>
      <c r="I19" s="312"/>
      <c r="J19" s="312"/>
      <c r="K19" s="189"/>
    </row>
    <row r="20" spans="2:11" customFormat="1" ht="15" customHeight="1">
      <c r="B20" s="192"/>
      <c r="C20" s="193"/>
      <c r="D20" s="193"/>
      <c r="E20" s="195" t="s">
        <v>2452</v>
      </c>
      <c r="F20" s="312" t="s">
        <v>2453</v>
      </c>
      <c r="G20" s="312"/>
      <c r="H20" s="312"/>
      <c r="I20" s="312"/>
      <c r="J20" s="312"/>
      <c r="K20" s="189"/>
    </row>
    <row r="21" spans="2:11" customFormat="1" ht="15" customHeight="1">
      <c r="B21" s="192"/>
      <c r="C21" s="193"/>
      <c r="D21" s="193"/>
      <c r="E21" s="195" t="s">
        <v>2454</v>
      </c>
      <c r="F21" s="312" t="s">
        <v>2455</v>
      </c>
      <c r="G21" s="312"/>
      <c r="H21" s="312"/>
      <c r="I21" s="312"/>
      <c r="J21" s="312"/>
      <c r="K21" s="189"/>
    </row>
    <row r="22" spans="2:11" customFormat="1" ht="15" customHeight="1">
      <c r="B22" s="192"/>
      <c r="C22" s="193"/>
      <c r="D22" s="193"/>
      <c r="E22" s="195" t="s">
        <v>2414</v>
      </c>
      <c r="F22" s="312" t="s">
        <v>2415</v>
      </c>
      <c r="G22" s="312"/>
      <c r="H22" s="312"/>
      <c r="I22" s="312"/>
      <c r="J22" s="312"/>
      <c r="K22" s="189"/>
    </row>
    <row r="23" spans="2:11" customFormat="1" ht="15" customHeight="1">
      <c r="B23" s="192"/>
      <c r="C23" s="193"/>
      <c r="D23" s="193"/>
      <c r="E23" s="195" t="s">
        <v>84</v>
      </c>
      <c r="F23" s="312" t="s">
        <v>2456</v>
      </c>
      <c r="G23" s="312"/>
      <c r="H23" s="312"/>
      <c r="I23" s="312"/>
      <c r="J23" s="312"/>
      <c r="K23" s="189"/>
    </row>
    <row r="24" spans="2:11" customFormat="1" ht="12.75" customHeight="1">
      <c r="B24" s="192"/>
      <c r="C24" s="193"/>
      <c r="D24" s="193"/>
      <c r="E24" s="193"/>
      <c r="F24" s="193"/>
      <c r="G24" s="193"/>
      <c r="H24" s="193"/>
      <c r="I24" s="193"/>
      <c r="J24" s="193"/>
      <c r="K24" s="189"/>
    </row>
    <row r="25" spans="2:11" customFormat="1" ht="15" customHeight="1">
      <c r="B25" s="192"/>
      <c r="C25" s="312" t="s">
        <v>2457</v>
      </c>
      <c r="D25" s="312"/>
      <c r="E25" s="312"/>
      <c r="F25" s="312"/>
      <c r="G25" s="312"/>
      <c r="H25" s="312"/>
      <c r="I25" s="312"/>
      <c r="J25" s="312"/>
      <c r="K25" s="189"/>
    </row>
    <row r="26" spans="2:11" customFormat="1" ht="15" customHeight="1">
      <c r="B26" s="192"/>
      <c r="C26" s="312" t="s">
        <v>2458</v>
      </c>
      <c r="D26" s="312"/>
      <c r="E26" s="312"/>
      <c r="F26" s="312"/>
      <c r="G26" s="312"/>
      <c r="H26" s="312"/>
      <c r="I26" s="312"/>
      <c r="J26" s="312"/>
      <c r="K26" s="189"/>
    </row>
    <row r="27" spans="2:11" customFormat="1" ht="15" customHeight="1">
      <c r="B27" s="192"/>
      <c r="C27" s="191"/>
      <c r="D27" s="312" t="s">
        <v>2459</v>
      </c>
      <c r="E27" s="312"/>
      <c r="F27" s="312"/>
      <c r="G27" s="312"/>
      <c r="H27" s="312"/>
      <c r="I27" s="312"/>
      <c r="J27" s="312"/>
      <c r="K27" s="189"/>
    </row>
    <row r="28" spans="2:11" customFormat="1" ht="15" customHeight="1">
      <c r="B28" s="192"/>
      <c r="C28" s="193"/>
      <c r="D28" s="312" t="s">
        <v>2460</v>
      </c>
      <c r="E28" s="312"/>
      <c r="F28" s="312"/>
      <c r="G28" s="312"/>
      <c r="H28" s="312"/>
      <c r="I28" s="312"/>
      <c r="J28" s="312"/>
      <c r="K28" s="189"/>
    </row>
    <row r="29" spans="2:11" customFormat="1" ht="12.75" customHeight="1">
      <c r="B29" s="192"/>
      <c r="C29" s="193"/>
      <c r="D29" s="193"/>
      <c r="E29" s="193"/>
      <c r="F29" s="193"/>
      <c r="G29" s="193"/>
      <c r="H29" s="193"/>
      <c r="I29" s="193"/>
      <c r="J29" s="193"/>
      <c r="K29" s="189"/>
    </row>
    <row r="30" spans="2:11" customFormat="1" ht="15" customHeight="1">
      <c r="B30" s="192"/>
      <c r="C30" s="193"/>
      <c r="D30" s="312" t="s">
        <v>2461</v>
      </c>
      <c r="E30" s="312"/>
      <c r="F30" s="312"/>
      <c r="G30" s="312"/>
      <c r="H30" s="312"/>
      <c r="I30" s="312"/>
      <c r="J30" s="312"/>
      <c r="K30" s="189"/>
    </row>
    <row r="31" spans="2:11" customFormat="1" ht="15" customHeight="1">
      <c r="B31" s="192"/>
      <c r="C31" s="193"/>
      <c r="D31" s="312" t="s">
        <v>2462</v>
      </c>
      <c r="E31" s="312"/>
      <c r="F31" s="312"/>
      <c r="G31" s="312"/>
      <c r="H31" s="312"/>
      <c r="I31" s="312"/>
      <c r="J31" s="312"/>
      <c r="K31" s="189"/>
    </row>
    <row r="32" spans="2:11" customFormat="1" ht="12.75" customHeight="1">
      <c r="B32" s="192"/>
      <c r="C32" s="193"/>
      <c r="D32" s="193"/>
      <c r="E32" s="193"/>
      <c r="F32" s="193"/>
      <c r="G32" s="193"/>
      <c r="H32" s="193"/>
      <c r="I32" s="193"/>
      <c r="J32" s="193"/>
      <c r="K32" s="189"/>
    </row>
    <row r="33" spans="2:11" customFormat="1" ht="15" customHeight="1">
      <c r="B33" s="192"/>
      <c r="C33" s="193"/>
      <c r="D33" s="312" t="s">
        <v>2463</v>
      </c>
      <c r="E33" s="312"/>
      <c r="F33" s="312"/>
      <c r="G33" s="312"/>
      <c r="H33" s="312"/>
      <c r="I33" s="312"/>
      <c r="J33" s="312"/>
      <c r="K33" s="189"/>
    </row>
    <row r="34" spans="2:11" customFormat="1" ht="15" customHeight="1">
      <c r="B34" s="192"/>
      <c r="C34" s="193"/>
      <c r="D34" s="312" t="s">
        <v>2464</v>
      </c>
      <c r="E34" s="312"/>
      <c r="F34" s="312"/>
      <c r="G34" s="312"/>
      <c r="H34" s="312"/>
      <c r="I34" s="312"/>
      <c r="J34" s="312"/>
      <c r="K34" s="189"/>
    </row>
    <row r="35" spans="2:11" customFormat="1" ht="15" customHeight="1">
      <c r="B35" s="192"/>
      <c r="C35" s="193"/>
      <c r="D35" s="312" t="s">
        <v>2465</v>
      </c>
      <c r="E35" s="312"/>
      <c r="F35" s="312"/>
      <c r="G35" s="312"/>
      <c r="H35" s="312"/>
      <c r="I35" s="312"/>
      <c r="J35" s="312"/>
      <c r="K35" s="189"/>
    </row>
    <row r="36" spans="2:11" customFormat="1" ht="15" customHeight="1">
      <c r="B36" s="192"/>
      <c r="C36" s="193"/>
      <c r="D36" s="191"/>
      <c r="E36" s="194" t="s">
        <v>145</v>
      </c>
      <c r="F36" s="191"/>
      <c r="G36" s="312" t="s">
        <v>2466</v>
      </c>
      <c r="H36" s="312"/>
      <c r="I36" s="312"/>
      <c r="J36" s="312"/>
      <c r="K36" s="189"/>
    </row>
    <row r="37" spans="2:11" customFormat="1" ht="30.75" customHeight="1">
      <c r="B37" s="192"/>
      <c r="C37" s="193"/>
      <c r="D37" s="191"/>
      <c r="E37" s="194" t="s">
        <v>2467</v>
      </c>
      <c r="F37" s="191"/>
      <c r="G37" s="312" t="s">
        <v>2468</v>
      </c>
      <c r="H37" s="312"/>
      <c r="I37" s="312"/>
      <c r="J37" s="312"/>
      <c r="K37" s="189"/>
    </row>
    <row r="38" spans="2:11" customFormat="1" ht="15" customHeight="1">
      <c r="B38" s="192"/>
      <c r="C38" s="193"/>
      <c r="D38" s="191"/>
      <c r="E38" s="194" t="s">
        <v>49</v>
      </c>
      <c r="F38" s="191"/>
      <c r="G38" s="312" t="s">
        <v>2469</v>
      </c>
      <c r="H38" s="312"/>
      <c r="I38" s="312"/>
      <c r="J38" s="312"/>
      <c r="K38" s="189"/>
    </row>
    <row r="39" spans="2:11" customFormat="1" ht="15" customHeight="1">
      <c r="B39" s="192"/>
      <c r="C39" s="193"/>
      <c r="D39" s="191"/>
      <c r="E39" s="194" t="s">
        <v>50</v>
      </c>
      <c r="F39" s="191"/>
      <c r="G39" s="312" t="s">
        <v>2470</v>
      </c>
      <c r="H39" s="312"/>
      <c r="I39" s="312"/>
      <c r="J39" s="312"/>
      <c r="K39" s="189"/>
    </row>
    <row r="40" spans="2:11" customFormat="1" ht="15" customHeight="1">
      <c r="B40" s="192"/>
      <c r="C40" s="193"/>
      <c r="D40" s="191"/>
      <c r="E40" s="194" t="s">
        <v>146</v>
      </c>
      <c r="F40" s="191"/>
      <c r="G40" s="312" t="s">
        <v>2471</v>
      </c>
      <c r="H40" s="312"/>
      <c r="I40" s="312"/>
      <c r="J40" s="312"/>
      <c r="K40" s="189"/>
    </row>
    <row r="41" spans="2:11" customFormat="1" ht="15" customHeight="1">
      <c r="B41" s="192"/>
      <c r="C41" s="193"/>
      <c r="D41" s="191"/>
      <c r="E41" s="194" t="s">
        <v>147</v>
      </c>
      <c r="F41" s="191"/>
      <c r="G41" s="312" t="s">
        <v>2472</v>
      </c>
      <c r="H41" s="312"/>
      <c r="I41" s="312"/>
      <c r="J41" s="312"/>
      <c r="K41" s="189"/>
    </row>
    <row r="42" spans="2:11" customFormat="1" ht="15" customHeight="1">
      <c r="B42" s="192"/>
      <c r="C42" s="193"/>
      <c r="D42" s="191"/>
      <c r="E42" s="194" t="s">
        <v>2473</v>
      </c>
      <c r="F42" s="191"/>
      <c r="G42" s="312" t="s">
        <v>2474</v>
      </c>
      <c r="H42" s="312"/>
      <c r="I42" s="312"/>
      <c r="J42" s="312"/>
      <c r="K42" s="189"/>
    </row>
    <row r="43" spans="2:11" customFormat="1" ht="15" customHeight="1">
      <c r="B43" s="192"/>
      <c r="C43" s="193"/>
      <c r="D43" s="191"/>
      <c r="E43" s="194"/>
      <c r="F43" s="191"/>
      <c r="G43" s="312" t="s">
        <v>2475</v>
      </c>
      <c r="H43" s="312"/>
      <c r="I43" s="312"/>
      <c r="J43" s="312"/>
      <c r="K43" s="189"/>
    </row>
    <row r="44" spans="2:11" customFormat="1" ht="15" customHeight="1">
      <c r="B44" s="192"/>
      <c r="C44" s="193"/>
      <c r="D44" s="191"/>
      <c r="E44" s="194" t="s">
        <v>2476</v>
      </c>
      <c r="F44" s="191"/>
      <c r="G44" s="312" t="s">
        <v>2477</v>
      </c>
      <c r="H44" s="312"/>
      <c r="I44" s="312"/>
      <c r="J44" s="312"/>
      <c r="K44" s="189"/>
    </row>
    <row r="45" spans="2:11" customFormat="1" ht="15" customHeight="1">
      <c r="B45" s="192"/>
      <c r="C45" s="193"/>
      <c r="D45" s="191"/>
      <c r="E45" s="194" t="s">
        <v>149</v>
      </c>
      <c r="F45" s="191"/>
      <c r="G45" s="312" t="s">
        <v>2478</v>
      </c>
      <c r="H45" s="312"/>
      <c r="I45" s="312"/>
      <c r="J45" s="312"/>
      <c r="K45" s="189"/>
    </row>
    <row r="46" spans="2:11" customFormat="1" ht="12.75" customHeight="1">
      <c r="B46" s="192"/>
      <c r="C46" s="193"/>
      <c r="D46" s="191"/>
      <c r="E46" s="191"/>
      <c r="F46" s="191"/>
      <c r="G46" s="191"/>
      <c r="H46" s="191"/>
      <c r="I46" s="191"/>
      <c r="J46" s="191"/>
      <c r="K46" s="189"/>
    </row>
    <row r="47" spans="2:11" customFormat="1" ht="15" customHeight="1">
      <c r="B47" s="192"/>
      <c r="C47" s="193"/>
      <c r="D47" s="312" t="s">
        <v>2479</v>
      </c>
      <c r="E47" s="312"/>
      <c r="F47" s="312"/>
      <c r="G47" s="312"/>
      <c r="H47" s="312"/>
      <c r="I47" s="312"/>
      <c r="J47" s="312"/>
      <c r="K47" s="189"/>
    </row>
    <row r="48" spans="2:11" customFormat="1" ht="15" customHeight="1">
      <c r="B48" s="192"/>
      <c r="C48" s="193"/>
      <c r="D48" s="193"/>
      <c r="E48" s="312" t="s">
        <v>2480</v>
      </c>
      <c r="F48" s="312"/>
      <c r="G48" s="312"/>
      <c r="H48" s="312"/>
      <c r="I48" s="312"/>
      <c r="J48" s="312"/>
      <c r="K48" s="189"/>
    </row>
    <row r="49" spans="2:11" customFormat="1" ht="15" customHeight="1">
      <c r="B49" s="192"/>
      <c r="C49" s="193"/>
      <c r="D49" s="193"/>
      <c r="E49" s="312" t="s">
        <v>2481</v>
      </c>
      <c r="F49" s="312"/>
      <c r="G49" s="312"/>
      <c r="H49" s="312"/>
      <c r="I49" s="312"/>
      <c r="J49" s="312"/>
      <c r="K49" s="189"/>
    </row>
    <row r="50" spans="2:11" customFormat="1" ht="15" customHeight="1">
      <c r="B50" s="192"/>
      <c r="C50" s="193"/>
      <c r="D50" s="193"/>
      <c r="E50" s="312" t="s">
        <v>2482</v>
      </c>
      <c r="F50" s="312"/>
      <c r="G50" s="312"/>
      <c r="H50" s="312"/>
      <c r="I50" s="312"/>
      <c r="J50" s="312"/>
      <c r="K50" s="189"/>
    </row>
    <row r="51" spans="2:11" customFormat="1" ht="15" customHeight="1">
      <c r="B51" s="192"/>
      <c r="C51" s="193"/>
      <c r="D51" s="312" t="s">
        <v>2483</v>
      </c>
      <c r="E51" s="312"/>
      <c r="F51" s="312"/>
      <c r="G51" s="312"/>
      <c r="H51" s="312"/>
      <c r="I51" s="312"/>
      <c r="J51" s="312"/>
      <c r="K51" s="189"/>
    </row>
    <row r="52" spans="2:11" customFormat="1" ht="25.5" customHeight="1">
      <c r="B52" s="188"/>
      <c r="C52" s="313" t="s">
        <v>2484</v>
      </c>
      <c r="D52" s="313"/>
      <c r="E52" s="313"/>
      <c r="F52" s="313"/>
      <c r="G52" s="313"/>
      <c r="H52" s="313"/>
      <c r="I52" s="313"/>
      <c r="J52" s="313"/>
      <c r="K52" s="189"/>
    </row>
    <row r="53" spans="2:11" customFormat="1" ht="5.25" customHeight="1">
      <c r="B53" s="188"/>
      <c r="C53" s="190"/>
      <c r="D53" s="190"/>
      <c r="E53" s="190"/>
      <c r="F53" s="190"/>
      <c r="G53" s="190"/>
      <c r="H53" s="190"/>
      <c r="I53" s="190"/>
      <c r="J53" s="190"/>
      <c r="K53" s="189"/>
    </row>
    <row r="54" spans="2:11" customFormat="1" ht="15" customHeight="1">
      <c r="B54" s="188"/>
      <c r="C54" s="312" t="s">
        <v>2485</v>
      </c>
      <c r="D54" s="312"/>
      <c r="E54" s="312"/>
      <c r="F54" s="312"/>
      <c r="G54" s="312"/>
      <c r="H54" s="312"/>
      <c r="I54" s="312"/>
      <c r="J54" s="312"/>
      <c r="K54" s="189"/>
    </row>
    <row r="55" spans="2:11" customFormat="1" ht="15" customHeight="1">
      <c r="B55" s="188"/>
      <c r="C55" s="312" t="s">
        <v>2486</v>
      </c>
      <c r="D55" s="312"/>
      <c r="E55" s="312"/>
      <c r="F55" s="312"/>
      <c r="G55" s="312"/>
      <c r="H55" s="312"/>
      <c r="I55" s="312"/>
      <c r="J55" s="312"/>
      <c r="K55" s="189"/>
    </row>
    <row r="56" spans="2:11" customFormat="1" ht="12.75" customHeight="1">
      <c r="B56" s="188"/>
      <c r="C56" s="191"/>
      <c r="D56" s="191"/>
      <c r="E56" s="191"/>
      <c r="F56" s="191"/>
      <c r="G56" s="191"/>
      <c r="H56" s="191"/>
      <c r="I56" s="191"/>
      <c r="J56" s="191"/>
      <c r="K56" s="189"/>
    </row>
    <row r="57" spans="2:11" customFormat="1" ht="15" customHeight="1">
      <c r="B57" s="188"/>
      <c r="C57" s="312" t="s">
        <v>2487</v>
      </c>
      <c r="D57" s="312"/>
      <c r="E57" s="312"/>
      <c r="F57" s="312"/>
      <c r="G57" s="312"/>
      <c r="H57" s="312"/>
      <c r="I57" s="312"/>
      <c r="J57" s="312"/>
      <c r="K57" s="189"/>
    </row>
    <row r="58" spans="2:11" customFormat="1" ht="15" customHeight="1">
      <c r="B58" s="188"/>
      <c r="C58" s="193"/>
      <c r="D58" s="312" t="s">
        <v>2488</v>
      </c>
      <c r="E58" s="312"/>
      <c r="F58" s="312"/>
      <c r="G58" s="312"/>
      <c r="H58" s="312"/>
      <c r="I58" s="312"/>
      <c r="J58" s="312"/>
      <c r="K58" s="189"/>
    </row>
    <row r="59" spans="2:11" customFormat="1" ht="15" customHeight="1">
      <c r="B59" s="188"/>
      <c r="C59" s="193"/>
      <c r="D59" s="312" t="s">
        <v>2489</v>
      </c>
      <c r="E59" s="312"/>
      <c r="F59" s="312"/>
      <c r="G59" s="312"/>
      <c r="H59" s="312"/>
      <c r="I59" s="312"/>
      <c r="J59" s="312"/>
      <c r="K59" s="189"/>
    </row>
    <row r="60" spans="2:11" customFormat="1" ht="15" customHeight="1">
      <c r="B60" s="188"/>
      <c r="C60" s="193"/>
      <c r="D60" s="312" t="s">
        <v>2490</v>
      </c>
      <c r="E60" s="312"/>
      <c r="F60" s="312"/>
      <c r="G60" s="312"/>
      <c r="H60" s="312"/>
      <c r="I60" s="312"/>
      <c r="J60" s="312"/>
      <c r="K60" s="189"/>
    </row>
    <row r="61" spans="2:11" customFormat="1" ht="15" customHeight="1">
      <c r="B61" s="188"/>
      <c r="C61" s="193"/>
      <c r="D61" s="312" t="s">
        <v>2491</v>
      </c>
      <c r="E61" s="312"/>
      <c r="F61" s="312"/>
      <c r="G61" s="312"/>
      <c r="H61" s="312"/>
      <c r="I61" s="312"/>
      <c r="J61" s="312"/>
      <c r="K61" s="189"/>
    </row>
    <row r="62" spans="2:11" customFormat="1" ht="15" customHeight="1">
      <c r="B62" s="188"/>
      <c r="C62" s="193"/>
      <c r="D62" s="311" t="s">
        <v>2492</v>
      </c>
      <c r="E62" s="311"/>
      <c r="F62" s="311"/>
      <c r="G62" s="311"/>
      <c r="H62" s="311"/>
      <c r="I62" s="311"/>
      <c r="J62" s="311"/>
      <c r="K62" s="189"/>
    </row>
    <row r="63" spans="2:11" customFormat="1" ht="15" customHeight="1">
      <c r="B63" s="188"/>
      <c r="C63" s="193"/>
      <c r="D63" s="312" t="s">
        <v>2493</v>
      </c>
      <c r="E63" s="312"/>
      <c r="F63" s="312"/>
      <c r="G63" s="312"/>
      <c r="H63" s="312"/>
      <c r="I63" s="312"/>
      <c r="J63" s="312"/>
      <c r="K63" s="189"/>
    </row>
    <row r="64" spans="2:11" customFormat="1" ht="12.75" customHeight="1">
      <c r="B64" s="188"/>
      <c r="C64" s="193"/>
      <c r="D64" s="193"/>
      <c r="E64" s="196"/>
      <c r="F64" s="193"/>
      <c r="G64" s="193"/>
      <c r="H64" s="193"/>
      <c r="I64" s="193"/>
      <c r="J64" s="193"/>
      <c r="K64" s="189"/>
    </row>
    <row r="65" spans="2:11" customFormat="1" ht="15" customHeight="1">
      <c r="B65" s="188"/>
      <c r="C65" s="193"/>
      <c r="D65" s="312" t="s">
        <v>2494</v>
      </c>
      <c r="E65" s="312"/>
      <c r="F65" s="312"/>
      <c r="G65" s="312"/>
      <c r="H65" s="312"/>
      <c r="I65" s="312"/>
      <c r="J65" s="312"/>
      <c r="K65" s="189"/>
    </row>
    <row r="66" spans="2:11" customFormat="1" ht="15" customHeight="1">
      <c r="B66" s="188"/>
      <c r="C66" s="193"/>
      <c r="D66" s="311" t="s">
        <v>2495</v>
      </c>
      <c r="E66" s="311"/>
      <c r="F66" s="311"/>
      <c r="G66" s="311"/>
      <c r="H66" s="311"/>
      <c r="I66" s="311"/>
      <c r="J66" s="311"/>
      <c r="K66" s="189"/>
    </row>
    <row r="67" spans="2:11" customFormat="1" ht="15" customHeight="1">
      <c r="B67" s="188"/>
      <c r="C67" s="193"/>
      <c r="D67" s="312" t="s">
        <v>2496</v>
      </c>
      <c r="E67" s="312"/>
      <c r="F67" s="312"/>
      <c r="G67" s="312"/>
      <c r="H67" s="312"/>
      <c r="I67" s="312"/>
      <c r="J67" s="312"/>
      <c r="K67" s="189"/>
    </row>
    <row r="68" spans="2:11" customFormat="1" ht="15" customHeight="1">
      <c r="B68" s="188"/>
      <c r="C68" s="193"/>
      <c r="D68" s="312" t="s">
        <v>2497</v>
      </c>
      <c r="E68" s="312"/>
      <c r="F68" s="312"/>
      <c r="G68" s="312"/>
      <c r="H68" s="312"/>
      <c r="I68" s="312"/>
      <c r="J68" s="312"/>
      <c r="K68" s="189"/>
    </row>
    <row r="69" spans="2:11" customFormat="1" ht="15" customHeight="1">
      <c r="B69" s="188"/>
      <c r="C69" s="193"/>
      <c r="D69" s="312" t="s">
        <v>2498</v>
      </c>
      <c r="E69" s="312"/>
      <c r="F69" s="312"/>
      <c r="G69" s="312"/>
      <c r="H69" s="312"/>
      <c r="I69" s="312"/>
      <c r="J69" s="312"/>
      <c r="K69" s="189"/>
    </row>
    <row r="70" spans="2:11" customFormat="1" ht="15" customHeight="1">
      <c r="B70" s="188"/>
      <c r="C70" s="193"/>
      <c r="D70" s="312" t="s">
        <v>2499</v>
      </c>
      <c r="E70" s="312"/>
      <c r="F70" s="312"/>
      <c r="G70" s="312"/>
      <c r="H70" s="312"/>
      <c r="I70" s="312"/>
      <c r="J70" s="312"/>
      <c r="K70" s="189"/>
    </row>
    <row r="71" spans="2:11" customFormat="1" ht="12.75" customHeight="1">
      <c r="B71" s="197"/>
      <c r="C71" s="198"/>
      <c r="D71" s="198"/>
      <c r="E71" s="198"/>
      <c r="F71" s="198"/>
      <c r="G71" s="198"/>
      <c r="H71" s="198"/>
      <c r="I71" s="198"/>
      <c r="J71" s="198"/>
      <c r="K71" s="199"/>
    </row>
    <row r="72" spans="2:11" customFormat="1" ht="18.75" customHeight="1">
      <c r="B72" s="200"/>
      <c r="C72" s="200"/>
      <c r="D72" s="200"/>
      <c r="E72" s="200"/>
      <c r="F72" s="200"/>
      <c r="G72" s="200"/>
      <c r="H72" s="200"/>
      <c r="I72" s="200"/>
      <c r="J72" s="200"/>
      <c r="K72" s="201"/>
    </row>
    <row r="73" spans="2:11" customFormat="1" ht="18.75" customHeight="1">
      <c r="B73" s="201"/>
      <c r="C73" s="201"/>
      <c r="D73" s="201"/>
      <c r="E73" s="201"/>
      <c r="F73" s="201"/>
      <c r="G73" s="201"/>
      <c r="H73" s="201"/>
      <c r="I73" s="201"/>
      <c r="J73" s="201"/>
      <c r="K73" s="201"/>
    </row>
    <row r="74" spans="2:11" customFormat="1" ht="7.5" customHeight="1">
      <c r="B74" s="202"/>
      <c r="C74" s="203"/>
      <c r="D74" s="203"/>
      <c r="E74" s="203"/>
      <c r="F74" s="203"/>
      <c r="G74" s="203"/>
      <c r="H74" s="203"/>
      <c r="I74" s="203"/>
      <c r="J74" s="203"/>
      <c r="K74" s="204"/>
    </row>
    <row r="75" spans="2:11" customFormat="1" ht="45" customHeight="1">
      <c r="B75" s="205"/>
      <c r="C75" s="310" t="s">
        <v>2500</v>
      </c>
      <c r="D75" s="310"/>
      <c r="E75" s="310"/>
      <c r="F75" s="310"/>
      <c r="G75" s="310"/>
      <c r="H75" s="310"/>
      <c r="I75" s="310"/>
      <c r="J75" s="310"/>
      <c r="K75" s="206"/>
    </row>
    <row r="76" spans="2:11" customFormat="1" ht="17.25" customHeight="1">
      <c r="B76" s="205"/>
      <c r="C76" s="207" t="s">
        <v>2501</v>
      </c>
      <c r="D76" s="207"/>
      <c r="E76" s="207"/>
      <c r="F76" s="207" t="s">
        <v>2502</v>
      </c>
      <c r="G76" s="208"/>
      <c r="H76" s="207" t="s">
        <v>50</v>
      </c>
      <c r="I76" s="207" t="s">
        <v>53</v>
      </c>
      <c r="J76" s="207" t="s">
        <v>2503</v>
      </c>
      <c r="K76" s="206"/>
    </row>
    <row r="77" spans="2:11" customFormat="1" ht="17.25" customHeight="1">
      <c r="B77" s="205"/>
      <c r="C77" s="209" t="s">
        <v>2504</v>
      </c>
      <c r="D77" s="209"/>
      <c r="E77" s="209"/>
      <c r="F77" s="210" t="s">
        <v>2505</v>
      </c>
      <c r="G77" s="211"/>
      <c r="H77" s="209"/>
      <c r="I77" s="209"/>
      <c r="J77" s="209" t="s">
        <v>2506</v>
      </c>
      <c r="K77" s="206"/>
    </row>
    <row r="78" spans="2:11" customFormat="1" ht="5.25" customHeight="1">
      <c r="B78" s="205"/>
      <c r="C78" s="212"/>
      <c r="D78" s="212"/>
      <c r="E78" s="212"/>
      <c r="F78" s="212"/>
      <c r="G78" s="213"/>
      <c r="H78" s="212"/>
      <c r="I78" s="212"/>
      <c r="J78" s="212"/>
      <c r="K78" s="206"/>
    </row>
    <row r="79" spans="2:11" customFormat="1" ht="15" customHeight="1">
      <c r="B79" s="205"/>
      <c r="C79" s="194" t="s">
        <v>49</v>
      </c>
      <c r="D79" s="214"/>
      <c r="E79" s="214"/>
      <c r="F79" s="215" t="s">
        <v>2507</v>
      </c>
      <c r="G79" s="216"/>
      <c r="H79" s="194" t="s">
        <v>2508</v>
      </c>
      <c r="I79" s="194" t="s">
        <v>2509</v>
      </c>
      <c r="J79" s="194">
        <v>20</v>
      </c>
      <c r="K79" s="206"/>
    </row>
    <row r="80" spans="2:11" customFormat="1" ht="15" customHeight="1">
      <c r="B80" s="205"/>
      <c r="C80" s="194" t="s">
        <v>2510</v>
      </c>
      <c r="D80" s="194"/>
      <c r="E80" s="194"/>
      <c r="F80" s="215" t="s">
        <v>2507</v>
      </c>
      <c r="G80" s="216"/>
      <c r="H80" s="194" t="s">
        <v>2511</v>
      </c>
      <c r="I80" s="194" t="s">
        <v>2509</v>
      </c>
      <c r="J80" s="194">
        <v>120</v>
      </c>
      <c r="K80" s="206"/>
    </row>
    <row r="81" spans="2:11" customFormat="1" ht="15" customHeight="1">
      <c r="B81" s="217"/>
      <c r="C81" s="194" t="s">
        <v>2512</v>
      </c>
      <c r="D81" s="194"/>
      <c r="E81" s="194"/>
      <c r="F81" s="215" t="s">
        <v>2513</v>
      </c>
      <c r="G81" s="216"/>
      <c r="H81" s="194" t="s">
        <v>2514</v>
      </c>
      <c r="I81" s="194" t="s">
        <v>2509</v>
      </c>
      <c r="J81" s="194">
        <v>50</v>
      </c>
      <c r="K81" s="206"/>
    </row>
    <row r="82" spans="2:11" customFormat="1" ht="15" customHeight="1">
      <c r="B82" s="217"/>
      <c r="C82" s="194" t="s">
        <v>2515</v>
      </c>
      <c r="D82" s="194"/>
      <c r="E82" s="194"/>
      <c r="F82" s="215" t="s">
        <v>2507</v>
      </c>
      <c r="G82" s="216"/>
      <c r="H82" s="194" t="s">
        <v>2516</v>
      </c>
      <c r="I82" s="194" t="s">
        <v>2517</v>
      </c>
      <c r="J82" s="194"/>
      <c r="K82" s="206"/>
    </row>
    <row r="83" spans="2:11" customFormat="1" ht="15" customHeight="1">
      <c r="B83" s="217"/>
      <c r="C83" s="194" t="s">
        <v>2518</v>
      </c>
      <c r="D83" s="194"/>
      <c r="E83" s="194"/>
      <c r="F83" s="215" t="s">
        <v>2513</v>
      </c>
      <c r="G83" s="194"/>
      <c r="H83" s="194" t="s">
        <v>2519</v>
      </c>
      <c r="I83" s="194" t="s">
        <v>2509</v>
      </c>
      <c r="J83" s="194">
        <v>15</v>
      </c>
      <c r="K83" s="206"/>
    </row>
    <row r="84" spans="2:11" customFormat="1" ht="15" customHeight="1">
      <c r="B84" s="217"/>
      <c r="C84" s="194" t="s">
        <v>2520</v>
      </c>
      <c r="D84" s="194"/>
      <c r="E84" s="194"/>
      <c r="F84" s="215" t="s">
        <v>2513</v>
      </c>
      <c r="G84" s="194"/>
      <c r="H84" s="194" t="s">
        <v>2521</v>
      </c>
      <c r="I84" s="194" t="s">
        <v>2509</v>
      </c>
      <c r="J84" s="194">
        <v>15</v>
      </c>
      <c r="K84" s="206"/>
    </row>
    <row r="85" spans="2:11" customFormat="1" ht="15" customHeight="1">
      <c r="B85" s="217"/>
      <c r="C85" s="194" t="s">
        <v>2522</v>
      </c>
      <c r="D85" s="194"/>
      <c r="E85" s="194"/>
      <c r="F85" s="215" t="s">
        <v>2513</v>
      </c>
      <c r="G85" s="194"/>
      <c r="H85" s="194" t="s">
        <v>2523</v>
      </c>
      <c r="I85" s="194" t="s">
        <v>2509</v>
      </c>
      <c r="J85" s="194">
        <v>20</v>
      </c>
      <c r="K85" s="206"/>
    </row>
    <row r="86" spans="2:11" customFormat="1" ht="15" customHeight="1">
      <c r="B86" s="217"/>
      <c r="C86" s="194" t="s">
        <v>2524</v>
      </c>
      <c r="D86" s="194"/>
      <c r="E86" s="194"/>
      <c r="F86" s="215" t="s">
        <v>2513</v>
      </c>
      <c r="G86" s="194"/>
      <c r="H86" s="194" t="s">
        <v>2525</v>
      </c>
      <c r="I86" s="194" t="s">
        <v>2509</v>
      </c>
      <c r="J86" s="194">
        <v>20</v>
      </c>
      <c r="K86" s="206"/>
    </row>
    <row r="87" spans="2:11" customFormat="1" ht="15" customHeight="1">
      <c r="B87" s="217"/>
      <c r="C87" s="194" t="s">
        <v>2526</v>
      </c>
      <c r="D87" s="194"/>
      <c r="E87" s="194"/>
      <c r="F87" s="215" t="s">
        <v>2513</v>
      </c>
      <c r="G87" s="216"/>
      <c r="H87" s="194" t="s">
        <v>2527</v>
      </c>
      <c r="I87" s="194" t="s">
        <v>2509</v>
      </c>
      <c r="J87" s="194">
        <v>50</v>
      </c>
      <c r="K87" s="206"/>
    </row>
    <row r="88" spans="2:11" customFormat="1" ht="15" customHeight="1">
      <c r="B88" s="217"/>
      <c r="C88" s="194" t="s">
        <v>2528</v>
      </c>
      <c r="D88" s="194"/>
      <c r="E88" s="194"/>
      <c r="F88" s="215" t="s">
        <v>2513</v>
      </c>
      <c r="G88" s="216"/>
      <c r="H88" s="194" t="s">
        <v>2529</v>
      </c>
      <c r="I88" s="194" t="s">
        <v>2509</v>
      </c>
      <c r="J88" s="194">
        <v>20</v>
      </c>
      <c r="K88" s="206"/>
    </row>
    <row r="89" spans="2:11" customFormat="1" ht="15" customHeight="1">
      <c r="B89" s="217"/>
      <c r="C89" s="194" t="s">
        <v>2530</v>
      </c>
      <c r="D89" s="194"/>
      <c r="E89" s="194"/>
      <c r="F89" s="215" t="s">
        <v>2513</v>
      </c>
      <c r="G89" s="216"/>
      <c r="H89" s="194" t="s">
        <v>2531</v>
      </c>
      <c r="I89" s="194" t="s">
        <v>2509</v>
      </c>
      <c r="J89" s="194">
        <v>20</v>
      </c>
      <c r="K89" s="206"/>
    </row>
    <row r="90" spans="2:11" customFormat="1" ht="15" customHeight="1">
      <c r="B90" s="217"/>
      <c r="C90" s="194" t="s">
        <v>2532</v>
      </c>
      <c r="D90" s="194"/>
      <c r="E90" s="194"/>
      <c r="F90" s="215" t="s">
        <v>2513</v>
      </c>
      <c r="G90" s="216"/>
      <c r="H90" s="194" t="s">
        <v>2533</v>
      </c>
      <c r="I90" s="194" t="s">
        <v>2509</v>
      </c>
      <c r="J90" s="194">
        <v>50</v>
      </c>
      <c r="K90" s="206"/>
    </row>
    <row r="91" spans="2:11" customFormat="1" ht="15" customHeight="1">
      <c r="B91" s="217"/>
      <c r="C91" s="194" t="s">
        <v>2534</v>
      </c>
      <c r="D91" s="194"/>
      <c r="E91" s="194"/>
      <c r="F91" s="215" t="s">
        <v>2513</v>
      </c>
      <c r="G91" s="216"/>
      <c r="H91" s="194" t="s">
        <v>2534</v>
      </c>
      <c r="I91" s="194" t="s">
        <v>2509</v>
      </c>
      <c r="J91" s="194">
        <v>50</v>
      </c>
      <c r="K91" s="206"/>
    </row>
    <row r="92" spans="2:11" customFormat="1" ht="15" customHeight="1">
      <c r="B92" s="217"/>
      <c r="C92" s="194" t="s">
        <v>2535</v>
      </c>
      <c r="D92" s="194"/>
      <c r="E92" s="194"/>
      <c r="F92" s="215" t="s">
        <v>2513</v>
      </c>
      <c r="G92" s="216"/>
      <c r="H92" s="194" t="s">
        <v>2536</v>
      </c>
      <c r="I92" s="194" t="s">
        <v>2509</v>
      </c>
      <c r="J92" s="194">
        <v>255</v>
      </c>
      <c r="K92" s="206"/>
    </row>
    <row r="93" spans="2:11" customFormat="1" ht="15" customHeight="1">
      <c r="B93" s="217"/>
      <c r="C93" s="194" t="s">
        <v>2537</v>
      </c>
      <c r="D93" s="194"/>
      <c r="E93" s="194"/>
      <c r="F93" s="215" t="s">
        <v>2507</v>
      </c>
      <c r="G93" s="216"/>
      <c r="H93" s="194" t="s">
        <v>2538</v>
      </c>
      <c r="I93" s="194" t="s">
        <v>2539</v>
      </c>
      <c r="J93" s="194"/>
      <c r="K93" s="206"/>
    </row>
    <row r="94" spans="2:11" customFormat="1" ht="15" customHeight="1">
      <c r="B94" s="217"/>
      <c r="C94" s="194" t="s">
        <v>2540</v>
      </c>
      <c r="D94" s="194"/>
      <c r="E94" s="194"/>
      <c r="F94" s="215" t="s">
        <v>2507</v>
      </c>
      <c r="G94" s="216"/>
      <c r="H94" s="194" t="s">
        <v>2541</v>
      </c>
      <c r="I94" s="194" t="s">
        <v>2542</v>
      </c>
      <c r="J94" s="194"/>
      <c r="K94" s="206"/>
    </row>
    <row r="95" spans="2:11" customFormat="1" ht="15" customHeight="1">
      <c r="B95" s="217"/>
      <c r="C95" s="194" t="s">
        <v>2543</v>
      </c>
      <c r="D95" s="194"/>
      <c r="E95" s="194"/>
      <c r="F95" s="215" t="s">
        <v>2507</v>
      </c>
      <c r="G95" s="216"/>
      <c r="H95" s="194" t="s">
        <v>2543</v>
      </c>
      <c r="I95" s="194" t="s">
        <v>2542</v>
      </c>
      <c r="J95" s="194"/>
      <c r="K95" s="206"/>
    </row>
    <row r="96" spans="2:11" customFormat="1" ht="15" customHeight="1">
      <c r="B96" s="217"/>
      <c r="C96" s="194" t="s">
        <v>34</v>
      </c>
      <c r="D96" s="194"/>
      <c r="E96" s="194"/>
      <c r="F96" s="215" t="s">
        <v>2507</v>
      </c>
      <c r="G96" s="216"/>
      <c r="H96" s="194" t="s">
        <v>2544</v>
      </c>
      <c r="I96" s="194" t="s">
        <v>2542</v>
      </c>
      <c r="J96" s="194"/>
      <c r="K96" s="206"/>
    </row>
    <row r="97" spans="2:11" customFormat="1" ht="15" customHeight="1">
      <c r="B97" s="217"/>
      <c r="C97" s="194" t="s">
        <v>44</v>
      </c>
      <c r="D97" s="194"/>
      <c r="E97" s="194"/>
      <c r="F97" s="215" t="s">
        <v>2507</v>
      </c>
      <c r="G97" s="216"/>
      <c r="H97" s="194" t="s">
        <v>2545</v>
      </c>
      <c r="I97" s="194" t="s">
        <v>2542</v>
      </c>
      <c r="J97" s="194"/>
      <c r="K97" s="206"/>
    </row>
    <row r="98" spans="2:11" customFormat="1" ht="15" customHeight="1">
      <c r="B98" s="218"/>
      <c r="C98" s="219"/>
      <c r="D98" s="219"/>
      <c r="E98" s="219"/>
      <c r="F98" s="219"/>
      <c r="G98" s="219"/>
      <c r="H98" s="219"/>
      <c r="I98" s="219"/>
      <c r="J98" s="219"/>
      <c r="K98" s="220"/>
    </row>
    <row r="99" spans="2:11" customFormat="1" ht="18.75" customHeight="1">
      <c r="B99" s="221"/>
      <c r="C99" s="222"/>
      <c r="D99" s="222"/>
      <c r="E99" s="222"/>
      <c r="F99" s="222"/>
      <c r="G99" s="222"/>
      <c r="H99" s="222"/>
      <c r="I99" s="222"/>
      <c r="J99" s="222"/>
      <c r="K99" s="221"/>
    </row>
    <row r="100" spans="2:11" customFormat="1" ht="18.75" customHeight="1"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</row>
    <row r="101" spans="2:11" customFormat="1" ht="7.5" customHeight="1">
      <c r="B101" s="202"/>
      <c r="C101" s="203"/>
      <c r="D101" s="203"/>
      <c r="E101" s="203"/>
      <c r="F101" s="203"/>
      <c r="G101" s="203"/>
      <c r="H101" s="203"/>
      <c r="I101" s="203"/>
      <c r="J101" s="203"/>
      <c r="K101" s="204"/>
    </row>
    <row r="102" spans="2:11" customFormat="1" ht="45" customHeight="1">
      <c r="B102" s="205"/>
      <c r="C102" s="310" t="s">
        <v>2546</v>
      </c>
      <c r="D102" s="310"/>
      <c r="E102" s="310"/>
      <c r="F102" s="310"/>
      <c r="G102" s="310"/>
      <c r="H102" s="310"/>
      <c r="I102" s="310"/>
      <c r="J102" s="310"/>
      <c r="K102" s="206"/>
    </row>
    <row r="103" spans="2:11" customFormat="1" ht="17.25" customHeight="1">
      <c r="B103" s="205"/>
      <c r="C103" s="207" t="s">
        <v>2501</v>
      </c>
      <c r="D103" s="207"/>
      <c r="E103" s="207"/>
      <c r="F103" s="207" t="s">
        <v>2502</v>
      </c>
      <c r="G103" s="208"/>
      <c r="H103" s="207" t="s">
        <v>50</v>
      </c>
      <c r="I103" s="207" t="s">
        <v>53</v>
      </c>
      <c r="J103" s="207" t="s">
        <v>2503</v>
      </c>
      <c r="K103" s="206"/>
    </row>
    <row r="104" spans="2:11" customFormat="1" ht="17.25" customHeight="1">
      <c r="B104" s="205"/>
      <c r="C104" s="209" t="s">
        <v>2504</v>
      </c>
      <c r="D104" s="209"/>
      <c r="E104" s="209"/>
      <c r="F104" s="210" t="s">
        <v>2505</v>
      </c>
      <c r="G104" s="211"/>
      <c r="H104" s="209"/>
      <c r="I104" s="209"/>
      <c r="J104" s="209" t="s">
        <v>2506</v>
      </c>
      <c r="K104" s="206"/>
    </row>
    <row r="105" spans="2:11" customFormat="1" ht="5.25" customHeight="1">
      <c r="B105" s="205"/>
      <c r="C105" s="207"/>
      <c r="D105" s="207"/>
      <c r="E105" s="207"/>
      <c r="F105" s="207"/>
      <c r="G105" s="223"/>
      <c r="H105" s="207"/>
      <c r="I105" s="207"/>
      <c r="J105" s="207"/>
      <c r="K105" s="206"/>
    </row>
    <row r="106" spans="2:11" customFormat="1" ht="15" customHeight="1">
      <c r="B106" s="205"/>
      <c r="C106" s="194" t="s">
        <v>49</v>
      </c>
      <c r="D106" s="214"/>
      <c r="E106" s="214"/>
      <c r="F106" s="215" t="s">
        <v>2507</v>
      </c>
      <c r="G106" s="194"/>
      <c r="H106" s="194" t="s">
        <v>2547</v>
      </c>
      <c r="I106" s="194" t="s">
        <v>2509</v>
      </c>
      <c r="J106" s="194">
        <v>20</v>
      </c>
      <c r="K106" s="206"/>
    </row>
    <row r="107" spans="2:11" customFormat="1" ht="15" customHeight="1">
      <c r="B107" s="205"/>
      <c r="C107" s="194" t="s">
        <v>2510</v>
      </c>
      <c r="D107" s="194"/>
      <c r="E107" s="194"/>
      <c r="F107" s="215" t="s">
        <v>2507</v>
      </c>
      <c r="G107" s="194"/>
      <c r="H107" s="194" t="s">
        <v>2547</v>
      </c>
      <c r="I107" s="194" t="s">
        <v>2509</v>
      </c>
      <c r="J107" s="194">
        <v>120</v>
      </c>
      <c r="K107" s="206"/>
    </row>
    <row r="108" spans="2:11" customFormat="1" ht="15" customHeight="1">
      <c r="B108" s="217"/>
      <c r="C108" s="194" t="s">
        <v>2512</v>
      </c>
      <c r="D108" s="194"/>
      <c r="E108" s="194"/>
      <c r="F108" s="215" t="s">
        <v>2513</v>
      </c>
      <c r="G108" s="194"/>
      <c r="H108" s="194" t="s">
        <v>2547</v>
      </c>
      <c r="I108" s="194" t="s">
        <v>2509</v>
      </c>
      <c r="J108" s="194">
        <v>50</v>
      </c>
      <c r="K108" s="206"/>
    </row>
    <row r="109" spans="2:11" customFormat="1" ht="15" customHeight="1">
      <c r="B109" s="217"/>
      <c r="C109" s="194" t="s">
        <v>2515</v>
      </c>
      <c r="D109" s="194"/>
      <c r="E109" s="194"/>
      <c r="F109" s="215" t="s">
        <v>2507</v>
      </c>
      <c r="G109" s="194"/>
      <c r="H109" s="194" t="s">
        <v>2547</v>
      </c>
      <c r="I109" s="194" t="s">
        <v>2517</v>
      </c>
      <c r="J109" s="194"/>
      <c r="K109" s="206"/>
    </row>
    <row r="110" spans="2:11" customFormat="1" ht="15" customHeight="1">
      <c r="B110" s="217"/>
      <c r="C110" s="194" t="s">
        <v>2526</v>
      </c>
      <c r="D110" s="194"/>
      <c r="E110" s="194"/>
      <c r="F110" s="215" t="s">
        <v>2513</v>
      </c>
      <c r="G110" s="194"/>
      <c r="H110" s="194" t="s">
        <v>2547</v>
      </c>
      <c r="I110" s="194" t="s">
        <v>2509</v>
      </c>
      <c r="J110" s="194">
        <v>50</v>
      </c>
      <c r="K110" s="206"/>
    </row>
    <row r="111" spans="2:11" customFormat="1" ht="15" customHeight="1">
      <c r="B111" s="217"/>
      <c r="C111" s="194" t="s">
        <v>2534</v>
      </c>
      <c r="D111" s="194"/>
      <c r="E111" s="194"/>
      <c r="F111" s="215" t="s">
        <v>2513</v>
      </c>
      <c r="G111" s="194"/>
      <c r="H111" s="194" t="s">
        <v>2547</v>
      </c>
      <c r="I111" s="194" t="s">
        <v>2509</v>
      </c>
      <c r="J111" s="194">
        <v>50</v>
      </c>
      <c r="K111" s="206"/>
    </row>
    <row r="112" spans="2:11" customFormat="1" ht="15" customHeight="1">
      <c r="B112" s="217"/>
      <c r="C112" s="194" t="s">
        <v>2532</v>
      </c>
      <c r="D112" s="194"/>
      <c r="E112" s="194"/>
      <c r="F112" s="215" t="s">
        <v>2513</v>
      </c>
      <c r="G112" s="194"/>
      <c r="H112" s="194" t="s">
        <v>2547</v>
      </c>
      <c r="I112" s="194" t="s">
        <v>2509</v>
      </c>
      <c r="J112" s="194">
        <v>50</v>
      </c>
      <c r="K112" s="206"/>
    </row>
    <row r="113" spans="2:11" customFormat="1" ht="15" customHeight="1">
      <c r="B113" s="217"/>
      <c r="C113" s="194" t="s">
        <v>49</v>
      </c>
      <c r="D113" s="194"/>
      <c r="E113" s="194"/>
      <c r="F113" s="215" t="s">
        <v>2507</v>
      </c>
      <c r="G113" s="194"/>
      <c r="H113" s="194" t="s">
        <v>2548</v>
      </c>
      <c r="I113" s="194" t="s">
        <v>2509</v>
      </c>
      <c r="J113" s="194">
        <v>20</v>
      </c>
      <c r="K113" s="206"/>
    </row>
    <row r="114" spans="2:11" customFormat="1" ht="15" customHeight="1">
      <c r="B114" s="217"/>
      <c r="C114" s="194" t="s">
        <v>2549</v>
      </c>
      <c r="D114" s="194"/>
      <c r="E114" s="194"/>
      <c r="F114" s="215" t="s">
        <v>2507</v>
      </c>
      <c r="G114" s="194"/>
      <c r="H114" s="194" t="s">
        <v>2550</v>
      </c>
      <c r="I114" s="194" t="s">
        <v>2509</v>
      </c>
      <c r="J114" s="194">
        <v>120</v>
      </c>
      <c r="K114" s="206"/>
    </row>
    <row r="115" spans="2:11" customFormat="1" ht="15" customHeight="1">
      <c r="B115" s="217"/>
      <c r="C115" s="194" t="s">
        <v>34</v>
      </c>
      <c r="D115" s="194"/>
      <c r="E115" s="194"/>
      <c r="F115" s="215" t="s">
        <v>2507</v>
      </c>
      <c r="G115" s="194"/>
      <c r="H115" s="194" t="s">
        <v>2551</v>
      </c>
      <c r="I115" s="194" t="s">
        <v>2542</v>
      </c>
      <c r="J115" s="194"/>
      <c r="K115" s="206"/>
    </row>
    <row r="116" spans="2:11" customFormat="1" ht="15" customHeight="1">
      <c r="B116" s="217"/>
      <c r="C116" s="194" t="s">
        <v>44</v>
      </c>
      <c r="D116" s="194"/>
      <c r="E116" s="194"/>
      <c r="F116" s="215" t="s">
        <v>2507</v>
      </c>
      <c r="G116" s="194"/>
      <c r="H116" s="194" t="s">
        <v>2552</v>
      </c>
      <c r="I116" s="194" t="s">
        <v>2542</v>
      </c>
      <c r="J116" s="194"/>
      <c r="K116" s="206"/>
    </row>
    <row r="117" spans="2:11" customFormat="1" ht="15" customHeight="1">
      <c r="B117" s="217"/>
      <c r="C117" s="194" t="s">
        <v>53</v>
      </c>
      <c r="D117" s="194"/>
      <c r="E117" s="194"/>
      <c r="F117" s="215" t="s">
        <v>2507</v>
      </c>
      <c r="G117" s="194"/>
      <c r="H117" s="194" t="s">
        <v>2553</v>
      </c>
      <c r="I117" s="194" t="s">
        <v>2554</v>
      </c>
      <c r="J117" s="194"/>
      <c r="K117" s="206"/>
    </row>
    <row r="118" spans="2:11" customFormat="1" ht="15" customHeight="1">
      <c r="B118" s="218"/>
      <c r="C118" s="224"/>
      <c r="D118" s="224"/>
      <c r="E118" s="224"/>
      <c r="F118" s="224"/>
      <c r="G118" s="224"/>
      <c r="H118" s="224"/>
      <c r="I118" s="224"/>
      <c r="J118" s="224"/>
      <c r="K118" s="220"/>
    </row>
    <row r="119" spans="2:11" customFormat="1" ht="18.75" customHeight="1">
      <c r="B119" s="225"/>
      <c r="C119" s="226"/>
      <c r="D119" s="226"/>
      <c r="E119" s="226"/>
      <c r="F119" s="227"/>
      <c r="G119" s="226"/>
      <c r="H119" s="226"/>
      <c r="I119" s="226"/>
      <c r="J119" s="226"/>
      <c r="K119" s="225"/>
    </row>
    <row r="120" spans="2:11" customFormat="1" ht="18.75" customHeight="1"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</row>
    <row r="121" spans="2:11" customFormat="1" ht="7.5" customHeight="1">
      <c r="B121" s="228"/>
      <c r="C121" s="229"/>
      <c r="D121" s="229"/>
      <c r="E121" s="229"/>
      <c r="F121" s="229"/>
      <c r="G121" s="229"/>
      <c r="H121" s="229"/>
      <c r="I121" s="229"/>
      <c r="J121" s="229"/>
      <c r="K121" s="230"/>
    </row>
    <row r="122" spans="2:11" customFormat="1" ht="45" customHeight="1">
      <c r="B122" s="231"/>
      <c r="C122" s="308" t="s">
        <v>2555</v>
      </c>
      <c r="D122" s="308"/>
      <c r="E122" s="308"/>
      <c r="F122" s="308"/>
      <c r="G122" s="308"/>
      <c r="H122" s="308"/>
      <c r="I122" s="308"/>
      <c r="J122" s="308"/>
      <c r="K122" s="232"/>
    </row>
    <row r="123" spans="2:11" customFormat="1" ht="17.25" customHeight="1">
      <c r="B123" s="233"/>
      <c r="C123" s="207" t="s">
        <v>2501</v>
      </c>
      <c r="D123" s="207"/>
      <c r="E123" s="207"/>
      <c r="F123" s="207" t="s">
        <v>2502</v>
      </c>
      <c r="G123" s="208"/>
      <c r="H123" s="207" t="s">
        <v>50</v>
      </c>
      <c r="I123" s="207" t="s">
        <v>53</v>
      </c>
      <c r="J123" s="207" t="s">
        <v>2503</v>
      </c>
      <c r="K123" s="234"/>
    </row>
    <row r="124" spans="2:11" customFormat="1" ht="17.25" customHeight="1">
      <c r="B124" s="233"/>
      <c r="C124" s="209" t="s">
        <v>2504</v>
      </c>
      <c r="D124" s="209"/>
      <c r="E124" s="209"/>
      <c r="F124" s="210" t="s">
        <v>2505</v>
      </c>
      <c r="G124" s="211"/>
      <c r="H124" s="209"/>
      <c r="I124" s="209"/>
      <c r="J124" s="209" t="s">
        <v>2506</v>
      </c>
      <c r="K124" s="234"/>
    </row>
    <row r="125" spans="2:11" customFormat="1" ht="5.25" customHeight="1">
      <c r="B125" s="235"/>
      <c r="C125" s="212"/>
      <c r="D125" s="212"/>
      <c r="E125" s="212"/>
      <c r="F125" s="212"/>
      <c r="G125" s="236"/>
      <c r="H125" s="212"/>
      <c r="I125" s="212"/>
      <c r="J125" s="212"/>
      <c r="K125" s="237"/>
    </row>
    <row r="126" spans="2:11" customFormat="1" ht="15" customHeight="1">
      <c r="B126" s="235"/>
      <c r="C126" s="194" t="s">
        <v>2510</v>
      </c>
      <c r="D126" s="214"/>
      <c r="E126" s="214"/>
      <c r="F126" s="215" t="s">
        <v>2507</v>
      </c>
      <c r="G126" s="194"/>
      <c r="H126" s="194" t="s">
        <v>2547</v>
      </c>
      <c r="I126" s="194" t="s">
        <v>2509</v>
      </c>
      <c r="J126" s="194">
        <v>120</v>
      </c>
      <c r="K126" s="238"/>
    </row>
    <row r="127" spans="2:11" customFormat="1" ht="15" customHeight="1">
      <c r="B127" s="235"/>
      <c r="C127" s="194" t="s">
        <v>2556</v>
      </c>
      <c r="D127" s="194"/>
      <c r="E127" s="194"/>
      <c r="F127" s="215" t="s">
        <v>2507</v>
      </c>
      <c r="G127" s="194"/>
      <c r="H127" s="194" t="s">
        <v>2557</v>
      </c>
      <c r="I127" s="194" t="s">
        <v>2509</v>
      </c>
      <c r="J127" s="194" t="s">
        <v>2558</v>
      </c>
      <c r="K127" s="238"/>
    </row>
    <row r="128" spans="2:11" customFormat="1" ht="15" customHeight="1">
      <c r="B128" s="235"/>
      <c r="C128" s="194" t="s">
        <v>84</v>
      </c>
      <c r="D128" s="194"/>
      <c r="E128" s="194"/>
      <c r="F128" s="215" t="s">
        <v>2507</v>
      </c>
      <c r="G128" s="194"/>
      <c r="H128" s="194" t="s">
        <v>2559</v>
      </c>
      <c r="I128" s="194" t="s">
        <v>2509</v>
      </c>
      <c r="J128" s="194" t="s">
        <v>2558</v>
      </c>
      <c r="K128" s="238"/>
    </row>
    <row r="129" spans="2:11" customFormat="1" ht="15" customHeight="1">
      <c r="B129" s="235"/>
      <c r="C129" s="194" t="s">
        <v>2518</v>
      </c>
      <c r="D129" s="194"/>
      <c r="E129" s="194"/>
      <c r="F129" s="215" t="s">
        <v>2513</v>
      </c>
      <c r="G129" s="194"/>
      <c r="H129" s="194" t="s">
        <v>2519</v>
      </c>
      <c r="I129" s="194" t="s">
        <v>2509</v>
      </c>
      <c r="J129" s="194">
        <v>15</v>
      </c>
      <c r="K129" s="238"/>
    </row>
    <row r="130" spans="2:11" customFormat="1" ht="15" customHeight="1">
      <c r="B130" s="235"/>
      <c r="C130" s="194" t="s">
        <v>2520</v>
      </c>
      <c r="D130" s="194"/>
      <c r="E130" s="194"/>
      <c r="F130" s="215" t="s">
        <v>2513</v>
      </c>
      <c r="G130" s="194"/>
      <c r="H130" s="194" t="s">
        <v>2521</v>
      </c>
      <c r="I130" s="194" t="s">
        <v>2509</v>
      </c>
      <c r="J130" s="194">
        <v>15</v>
      </c>
      <c r="K130" s="238"/>
    </row>
    <row r="131" spans="2:11" customFormat="1" ht="15" customHeight="1">
      <c r="B131" s="235"/>
      <c r="C131" s="194" t="s">
        <v>2522</v>
      </c>
      <c r="D131" s="194"/>
      <c r="E131" s="194"/>
      <c r="F131" s="215" t="s">
        <v>2513</v>
      </c>
      <c r="G131" s="194"/>
      <c r="H131" s="194" t="s">
        <v>2523</v>
      </c>
      <c r="I131" s="194" t="s">
        <v>2509</v>
      </c>
      <c r="J131" s="194">
        <v>20</v>
      </c>
      <c r="K131" s="238"/>
    </row>
    <row r="132" spans="2:11" customFormat="1" ht="15" customHeight="1">
      <c r="B132" s="235"/>
      <c r="C132" s="194" t="s">
        <v>2524</v>
      </c>
      <c r="D132" s="194"/>
      <c r="E132" s="194"/>
      <c r="F132" s="215" t="s">
        <v>2513</v>
      </c>
      <c r="G132" s="194"/>
      <c r="H132" s="194" t="s">
        <v>2525</v>
      </c>
      <c r="I132" s="194" t="s">
        <v>2509</v>
      </c>
      <c r="J132" s="194">
        <v>20</v>
      </c>
      <c r="K132" s="238"/>
    </row>
    <row r="133" spans="2:11" customFormat="1" ht="15" customHeight="1">
      <c r="B133" s="235"/>
      <c r="C133" s="194" t="s">
        <v>2512</v>
      </c>
      <c r="D133" s="194"/>
      <c r="E133" s="194"/>
      <c r="F133" s="215" t="s">
        <v>2513</v>
      </c>
      <c r="G133" s="194"/>
      <c r="H133" s="194" t="s">
        <v>2547</v>
      </c>
      <c r="I133" s="194" t="s">
        <v>2509</v>
      </c>
      <c r="J133" s="194">
        <v>50</v>
      </c>
      <c r="K133" s="238"/>
    </row>
    <row r="134" spans="2:11" customFormat="1" ht="15" customHeight="1">
      <c r="B134" s="235"/>
      <c r="C134" s="194" t="s">
        <v>2526</v>
      </c>
      <c r="D134" s="194"/>
      <c r="E134" s="194"/>
      <c r="F134" s="215" t="s">
        <v>2513</v>
      </c>
      <c r="G134" s="194"/>
      <c r="H134" s="194" t="s">
        <v>2547</v>
      </c>
      <c r="I134" s="194" t="s">
        <v>2509</v>
      </c>
      <c r="J134" s="194">
        <v>50</v>
      </c>
      <c r="K134" s="238"/>
    </row>
    <row r="135" spans="2:11" customFormat="1" ht="15" customHeight="1">
      <c r="B135" s="235"/>
      <c r="C135" s="194" t="s">
        <v>2532</v>
      </c>
      <c r="D135" s="194"/>
      <c r="E135" s="194"/>
      <c r="F135" s="215" t="s">
        <v>2513</v>
      </c>
      <c r="G135" s="194"/>
      <c r="H135" s="194" t="s">
        <v>2547</v>
      </c>
      <c r="I135" s="194" t="s">
        <v>2509</v>
      </c>
      <c r="J135" s="194">
        <v>50</v>
      </c>
      <c r="K135" s="238"/>
    </row>
    <row r="136" spans="2:11" customFormat="1" ht="15" customHeight="1">
      <c r="B136" s="235"/>
      <c r="C136" s="194" t="s">
        <v>2534</v>
      </c>
      <c r="D136" s="194"/>
      <c r="E136" s="194"/>
      <c r="F136" s="215" t="s">
        <v>2513</v>
      </c>
      <c r="G136" s="194"/>
      <c r="H136" s="194" t="s">
        <v>2547</v>
      </c>
      <c r="I136" s="194" t="s">
        <v>2509</v>
      </c>
      <c r="J136" s="194">
        <v>50</v>
      </c>
      <c r="K136" s="238"/>
    </row>
    <row r="137" spans="2:11" customFormat="1" ht="15" customHeight="1">
      <c r="B137" s="235"/>
      <c r="C137" s="194" t="s">
        <v>2535</v>
      </c>
      <c r="D137" s="194"/>
      <c r="E137" s="194"/>
      <c r="F137" s="215" t="s">
        <v>2513</v>
      </c>
      <c r="G137" s="194"/>
      <c r="H137" s="194" t="s">
        <v>2560</v>
      </c>
      <c r="I137" s="194" t="s">
        <v>2509</v>
      </c>
      <c r="J137" s="194">
        <v>255</v>
      </c>
      <c r="K137" s="238"/>
    </row>
    <row r="138" spans="2:11" customFormat="1" ht="15" customHeight="1">
      <c r="B138" s="235"/>
      <c r="C138" s="194" t="s">
        <v>2537</v>
      </c>
      <c r="D138" s="194"/>
      <c r="E138" s="194"/>
      <c r="F138" s="215" t="s">
        <v>2507</v>
      </c>
      <c r="G138" s="194"/>
      <c r="H138" s="194" t="s">
        <v>2561</v>
      </c>
      <c r="I138" s="194" t="s">
        <v>2539</v>
      </c>
      <c r="J138" s="194"/>
      <c r="K138" s="238"/>
    </row>
    <row r="139" spans="2:11" customFormat="1" ht="15" customHeight="1">
      <c r="B139" s="235"/>
      <c r="C139" s="194" t="s">
        <v>2540</v>
      </c>
      <c r="D139" s="194"/>
      <c r="E139" s="194"/>
      <c r="F139" s="215" t="s">
        <v>2507</v>
      </c>
      <c r="G139" s="194"/>
      <c r="H139" s="194" t="s">
        <v>2562</v>
      </c>
      <c r="I139" s="194" t="s">
        <v>2542</v>
      </c>
      <c r="J139" s="194"/>
      <c r="K139" s="238"/>
    </row>
    <row r="140" spans="2:11" customFormat="1" ht="15" customHeight="1">
      <c r="B140" s="235"/>
      <c r="C140" s="194" t="s">
        <v>2543</v>
      </c>
      <c r="D140" s="194"/>
      <c r="E140" s="194"/>
      <c r="F140" s="215" t="s">
        <v>2507</v>
      </c>
      <c r="G140" s="194"/>
      <c r="H140" s="194" t="s">
        <v>2543</v>
      </c>
      <c r="I140" s="194" t="s">
        <v>2542</v>
      </c>
      <c r="J140" s="194"/>
      <c r="K140" s="238"/>
    </row>
    <row r="141" spans="2:11" customFormat="1" ht="15" customHeight="1">
      <c r="B141" s="235"/>
      <c r="C141" s="194" t="s">
        <v>34</v>
      </c>
      <c r="D141" s="194"/>
      <c r="E141" s="194"/>
      <c r="F141" s="215" t="s">
        <v>2507</v>
      </c>
      <c r="G141" s="194"/>
      <c r="H141" s="194" t="s">
        <v>2563</v>
      </c>
      <c r="I141" s="194" t="s">
        <v>2542</v>
      </c>
      <c r="J141" s="194"/>
      <c r="K141" s="238"/>
    </row>
    <row r="142" spans="2:11" customFormat="1" ht="15" customHeight="1">
      <c r="B142" s="235"/>
      <c r="C142" s="194" t="s">
        <v>2564</v>
      </c>
      <c r="D142" s="194"/>
      <c r="E142" s="194"/>
      <c r="F142" s="215" t="s">
        <v>2507</v>
      </c>
      <c r="G142" s="194"/>
      <c r="H142" s="194" t="s">
        <v>2565</v>
      </c>
      <c r="I142" s="194" t="s">
        <v>2542</v>
      </c>
      <c r="J142" s="194"/>
      <c r="K142" s="238"/>
    </row>
    <row r="143" spans="2:11" customFormat="1" ht="15" customHeight="1">
      <c r="B143" s="239"/>
      <c r="C143" s="240"/>
      <c r="D143" s="240"/>
      <c r="E143" s="240"/>
      <c r="F143" s="240"/>
      <c r="G143" s="240"/>
      <c r="H143" s="240"/>
      <c r="I143" s="240"/>
      <c r="J143" s="240"/>
      <c r="K143" s="241"/>
    </row>
    <row r="144" spans="2:11" customFormat="1" ht="18.75" customHeight="1">
      <c r="B144" s="226"/>
      <c r="C144" s="226"/>
      <c r="D144" s="226"/>
      <c r="E144" s="226"/>
      <c r="F144" s="227"/>
      <c r="G144" s="226"/>
      <c r="H144" s="226"/>
      <c r="I144" s="226"/>
      <c r="J144" s="226"/>
      <c r="K144" s="226"/>
    </row>
    <row r="145" spans="2:11" customFormat="1" ht="18.75" customHeight="1"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2:11" customFormat="1" ht="7.5" customHeight="1">
      <c r="B146" s="202"/>
      <c r="C146" s="203"/>
      <c r="D146" s="203"/>
      <c r="E146" s="203"/>
      <c r="F146" s="203"/>
      <c r="G146" s="203"/>
      <c r="H146" s="203"/>
      <c r="I146" s="203"/>
      <c r="J146" s="203"/>
      <c r="K146" s="204"/>
    </row>
    <row r="147" spans="2:11" customFormat="1" ht="45" customHeight="1">
      <c r="B147" s="205"/>
      <c r="C147" s="310" t="s">
        <v>2566</v>
      </c>
      <c r="D147" s="310"/>
      <c r="E147" s="310"/>
      <c r="F147" s="310"/>
      <c r="G147" s="310"/>
      <c r="H147" s="310"/>
      <c r="I147" s="310"/>
      <c r="J147" s="310"/>
      <c r="K147" s="206"/>
    </row>
    <row r="148" spans="2:11" customFormat="1" ht="17.25" customHeight="1">
      <c r="B148" s="205"/>
      <c r="C148" s="207" t="s">
        <v>2501</v>
      </c>
      <c r="D148" s="207"/>
      <c r="E148" s="207"/>
      <c r="F148" s="207" t="s">
        <v>2502</v>
      </c>
      <c r="G148" s="208"/>
      <c r="H148" s="207" t="s">
        <v>50</v>
      </c>
      <c r="I148" s="207" t="s">
        <v>53</v>
      </c>
      <c r="J148" s="207" t="s">
        <v>2503</v>
      </c>
      <c r="K148" s="206"/>
    </row>
    <row r="149" spans="2:11" customFormat="1" ht="17.25" customHeight="1">
      <c r="B149" s="205"/>
      <c r="C149" s="209" t="s">
        <v>2504</v>
      </c>
      <c r="D149" s="209"/>
      <c r="E149" s="209"/>
      <c r="F149" s="210" t="s">
        <v>2505</v>
      </c>
      <c r="G149" s="211"/>
      <c r="H149" s="209"/>
      <c r="I149" s="209"/>
      <c r="J149" s="209" t="s">
        <v>2506</v>
      </c>
      <c r="K149" s="206"/>
    </row>
    <row r="150" spans="2:11" customFormat="1" ht="5.25" customHeight="1">
      <c r="B150" s="217"/>
      <c r="C150" s="212"/>
      <c r="D150" s="212"/>
      <c r="E150" s="212"/>
      <c r="F150" s="212"/>
      <c r="G150" s="213"/>
      <c r="H150" s="212"/>
      <c r="I150" s="212"/>
      <c r="J150" s="212"/>
      <c r="K150" s="238"/>
    </row>
    <row r="151" spans="2:11" customFormat="1" ht="15" customHeight="1">
      <c r="B151" s="217"/>
      <c r="C151" s="242" t="s">
        <v>2510</v>
      </c>
      <c r="D151" s="194"/>
      <c r="E151" s="194"/>
      <c r="F151" s="243" t="s">
        <v>2507</v>
      </c>
      <c r="G151" s="194"/>
      <c r="H151" s="242" t="s">
        <v>2547</v>
      </c>
      <c r="I151" s="242" t="s">
        <v>2509</v>
      </c>
      <c r="J151" s="242">
        <v>120</v>
      </c>
      <c r="K151" s="238"/>
    </row>
    <row r="152" spans="2:11" customFormat="1" ht="15" customHeight="1">
      <c r="B152" s="217"/>
      <c r="C152" s="242" t="s">
        <v>2556</v>
      </c>
      <c r="D152" s="194"/>
      <c r="E152" s="194"/>
      <c r="F152" s="243" t="s">
        <v>2507</v>
      </c>
      <c r="G152" s="194"/>
      <c r="H152" s="242" t="s">
        <v>2567</v>
      </c>
      <c r="I152" s="242" t="s">
        <v>2509</v>
      </c>
      <c r="J152" s="242" t="s">
        <v>2558</v>
      </c>
      <c r="K152" s="238"/>
    </row>
    <row r="153" spans="2:11" customFormat="1" ht="15" customHeight="1">
      <c r="B153" s="217"/>
      <c r="C153" s="242" t="s">
        <v>84</v>
      </c>
      <c r="D153" s="194"/>
      <c r="E153" s="194"/>
      <c r="F153" s="243" t="s">
        <v>2507</v>
      </c>
      <c r="G153" s="194"/>
      <c r="H153" s="242" t="s">
        <v>2568</v>
      </c>
      <c r="I153" s="242" t="s">
        <v>2509</v>
      </c>
      <c r="J153" s="242" t="s">
        <v>2558</v>
      </c>
      <c r="K153" s="238"/>
    </row>
    <row r="154" spans="2:11" customFormat="1" ht="15" customHeight="1">
      <c r="B154" s="217"/>
      <c r="C154" s="242" t="s">
        <v>2512</v>
      </c>
      <c r="D154" s="194"/>
      <c r="E154" s="194"/>
      <c r="F154" s="243" t="s">
        <v>2513</v>
      </c>
      <c r="G154" s="194"/>
      <c r="H154" s="242" t="s">
        <v>2547</v>
      </c>
      <c r="I154" s="242" t="s">
        <v>2509</v>
      </c>
      <c r="J154" s="242">
        <v>50</v>
      </c>
      <c r="K154" s="238"/>
    </row>
    <row r="155" spans="2:11" customFormat="1" ht="15" customHeight="1">
      <c r="B155" s="217"/>
      <c r="C155" s="242" t="s">
        <v>2515</v>
      </c>
      <c r="D155" s="194"/>
      <c r="E155" s="194"/>
      <c r="F155" s="243" t="s">
        <v>2507</v>
      </c>
      <c r="G155" s="194"/>
      <c r="H155" s="242" t="s">
        <v>2547</v>
      </c>
      <c r="I155" s="242" t="s">
        <v>2517</v>
      </c>
      <c r="J155" s="242"/>
      <c r="K155" s="238"/>
    </row>
    <row r="156" spans="2:11" customFormat="1" ht="15" customHeight="1">
      <c r="B156" s="217"/>
      <c r="C156" s="242" t="s">
        <v>2526</v>
      </c>
      <c r="D156" s="194"/>
      <c r="E156" s="194"/>
      <c r="F156" s="243" t="s">
        <v>2513</v>
      </c>
      <c r="G156" s="194"/>
      <c r="H156" s="242" t="s">
        <v>2547</v>
      </c>
      <c r="I156" s="242" t="s">
        <v>2509</v>
      </c>
      <c r="J156" s="242">
        <v>50</v>
      </c>
      <c r="K156" s="238"/>
    </row>
    <row r="157" spans="2:11" customFormat="1" ht="15" customHeight="1">
      <c r="B157" s="217"/>
      <c r="C157" s="242" t="s">
        <v>2534</v>
      </c>
      <c r="D157" s="194"/>
      <c r="E157" s="194"/>
      <c r="F157" s="243" t="s">
        <v>2513</v>
      </c>
      <c r="G157" s="194"/>
      <c r="H157" s="242" t="s">
        <v>2547</v>
      </c>
      <c r="I157" s="242" t="s">
        <v>2509</v>
      </c>
      <c r="J157" s="242">
        <v>50</v>
      </c>
      <c r="K157" s="238"/>
    </row>
    <row r="158" spans="2:11" customFormat="1" ht="15" customHeight="1">
      <c r="B158" s="217"/>
      <c r="C158" s="242" t="s">
        <v>2532</v>
      </c>
      <c r="D158" s="194"/>
      <c r="E158" s="194"/>
      <c r="F158" s="243" t="s">
        <v>2513</v>
      </c>
      <c r="G158" s="194"/>
      <c r="H158" s="242" t="s">
        <v>2547</v>
      </c>
      <c r="I158" s="242" t="s">
        <v>2509</v>
      </c>
      <c r="J158" s="242">
        <v>50</v>
      </c>
      <c r="K158" s="238"/>
    </row>
    <row r="159" spans="2:11" customFormat="1" ht="15" customHeight="1">
      <c r="B159" s="217"/>
      <c r="C159" s="242" t="s">
        <v>134</v>
      </c>
      <c r="D159" s="194"/>
      <c r="E159" s="194"/>
      <c r="F159" s="243" t="s">
        <v>2507</v>
      </c>
      <c r="G159" s="194"/>
      <c r="H159" s="242" t="s">
        <v>2569</v>
      </c>
      <c r="I159" s="242" t="s">
        <v>2509</v>
      </c>
      <c r="J159" s="242" t="s">
        <v>2570</v>
      </c>
      <c r="K159" s="238"/>
    </row>
    <row r="160" spans="2:11" customFormat="1" ht="15" customHeight="1">
      <c r="B160" s="217"/>
      <c r="C160" s="242" t="s">
        <v>2571</v>
      </c>
      <c r="D160" s="194"/>
      <c r="E160" s="194"/>
      <c r="F160" s="243" t="s">
        <v>2507</v>
      </c>
      <c r="G160" s="194"/>
      <c r="H160" s="242" t="s">
        <v>2572</v>
      </c>
      <c r="I160" s="242" t="s">
        <v>2542</v>
      </c>
      <c r="J160" s="242"/>
      <c r="K160" s="238"/>
    </row>
    <row r="161" spans="2:11" customFormat="1" ht="15" customHeight="1">
      <c r="B161" s="244"/>
      <c r="C161" s="224"/>
      <c r="D161" s="224"/>
      <c r="E161" s="224"/>
      <c r="F161" s="224"/>
      <c r="G161" s="224"/>
      <c r="H161" s="224"/>
      <c r="I161" s="224"/>
      <c r="J161" s="224"/>
      <c r="K161" s="245"/>
    </row>
    <row r="162" spans="2:11" customFormat="1" ht="18.75" customHeight="1">
      <c r="B162" s="226"/>
      <c r="C162" s="236"/>
      <c r="D162" s="236"/>
      <c r="E162" s="236"/>
      <c r="F162" s="246"/>
      <c r="G162" s="236"/>
      <c r="H162" s="236"/>
      <c r="I162" s="236"/>
      <c r="J162" s="236"/>
      <c r="K162" s="226"/>
    </row>
    <row r="163" spans="2:11" customFormat="1" ht="18.75" customHeight="1"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</row>
    <row r="164" spans="2:11" customFormat="1" ht="7.5" customHeight="1">
      <c r="B164" s="183"/>
      <c r="C164" s="184"/>
      <c r="D164" s="184"/>
      <c r="E164" s="184"/>
      <c r="F164" s="184"/>
      <c r="G164" s="184"/>
      <c r="H164" s="184"/>
      <c r="I164" s="184"/>
      <c r="J164" s="184"/>
      <c r="K164" s="185"/>
    </row>
    <row r="165" spans="2:11" customFormat="1" ht="45" customHeight="1">
      <c r="B165" s="186"/>
      <c r="C165" s="308" t="s">
        <v>2573</v>
      </c>
      <c r="D165" s="308"/>
      <c r="E165" s="308"/>
      <c r="F165" s="308"/>
      <c r="G165" s="308"/>
      <c r="H165" s="308"/>
      <c r="I165" s="308"/>
      <c r="J165" s="308"/>
      <c r="K165" s="187"/>
    </row>
    <row r="166" spans="2:11" customFormat="1" ht="17.25" customHeight="1">
      <c r="B166" s="186"/>
      <c r="C166" s="207" t="s">
        <v>2501</v>
      </c>
      <c r="D166" s="207"/>
      <c r="E166" s="207"/>
      <c r="F166" s="207" t="s">
        <v>2502</v>
      </c>
      <c r="G166" s="247"/>
      <c r="H166" s="248" t="s">
        <v>50</v>
      </c>
      <c r="I166" s="248" t="s">
        <v>53</v>
      </c>
      <c r="J166" s="207" t="s">
        <v>2503</v>
      </c>
      <c r="K166" s="187"/>
    </row>
    <row r="167" spans="2:11" customFormat="1" ht="17.25" customHeight="1">
      <c r="B167" s="188"/>
      <c r="C167" s="209" t="s">
        <v>2504</v>
      </c>
      <c r="D167" s="209"/>
      <c r="E167" s="209"/>
      <c r="F167" s="210" t="s">
        <v>2505</v>
      </c>
      <c r="G167" s="249"/>
      <c r="H167" s="250"/>
      <c r="I167" s="250"/>
      <c r="J167" s="209" t="s">
        <v>2506</v>
      </c>
      <c r="K167" s="189"/>
    </row>
    <row r="168" spans="2:11" customFormat="1" ht="5.25" customHeight="1">
      <c r="B168" s="217"/>
      <c r="C168" s="212"/>
      <c r="D168" s="212"/>
      <c r="E168" s="212"/>
      <c r="F168" s="212"/>
      <c r="G168" s="213"/>
      <c r="H168" s="212"/>
      <c r="I168" s="212"/>
      <c r="J168" s="212"/>
      <c r="K168" s="238"/>
    </row>
    <row r="169" spans="2:11" customFormat="1" ht="15" customHeight="1">
      <c r="B169" s="217"/>
      <c r="C169" s="194" t="s">
        <v>2510</v>
      </c>
      <c r="D169" s="194"/>
      <c r="E169" s="194"/>
      <c r="F169" s="215" t="s">
        <v>2507</v>
      </c>
      <c r="G169" s="194"/>
      <c r="H169" s="194" t="s">
        <v>2547</v>
      </c>
      <c r="I169" s="194" t="s">
        <v>2509</v>
      </c>
      <c r="J169" s="194">
        <v>120</v>
      </c>
      <c r="K169" s="238"/>
    </row>
    <row r="170" spans="2:11" customFormat="1" ht="15" customHeight="1">
      <c r="B170" s="217"/>
      <c r="C170" s="194" t="s">
        <v>2556</v>
      </c>
      <c r="D170" s="194"/>
      <c r="E170" s="194"/>
      <c r="F170" s="215" t="s">
        <v>2507</v>
      </c>
      <c r="G170" s="194"/>
      <c r="H170" s="194" t="s">
        <v>2557</v>
      </c>
      <c r="I170" s="194" t="s">
        <v>2509</v>
      </c>
      <c r="J170" s="194" t="s">
        <v>2558</v>
      </c>
      <c r="K170" s="238"/>
    </row>
    <row r="171" spans="2:11" customFormat="1" ht="15" customHeight="1">
      <c r="B171" s="217"/>
      <c r="C171" s="194" t="s">
        <v>84</v>
      </c>
      <c r="D171" s="194"/>
      <c r="E171" s="194"/>
      <c r="F171" s="215" t="s">
        <v>2507</v>
      </c>
      <c r="G171" s="194"/>
      <c r="H171" s="194" t="s">
        <v>2574</v>
      </c>
      <c r="I171" s="194" t="s">
        <v>2509</v>
      </c>
      <c r="J171" s="194" t="s">
        <v>2558</v>
      </c>
      <c r="K171" s="238"/>
    </row>
    <row r="172" spans="2:11" customFormat="1" ht="15" customHeight="1">
      <c r="B172" s="217"/>
      <c r="C172" s="194" t="s">
        <v>2512</v>
      </c>
      <c r="D172" s="194"/>
      <c r="E172" s="194"/>
      <c r="F172" s="215" t="s">
        <v>2513</v>
      </c>
      <c r="G172" s="194"/>
      <c r="H172" s="194" t="s">
        <v>2574</v>
      </c>
      <c r="I172" s="194" t="s">
        <v>2509</v>
      </c>
      <c r="J172" s="194">
        <v>50</v>
      </c>
      <c r="K172" s="238"/>
    </row>
    <row r="173" spans="2:11" customFormat="1" ht="15" customHeight="1">
      <c r="B173" s="217"/>
      <c r="C173" s="194" t="s">
        <v>2515</v>
      </c>
      <c r="D173" s="194"/>
      <c r="E173" s="194"/>
      <c r="F173" s="215" t="s">
        <v>2507</v>
      </c>
      <c r="G173" s="194"/>
      <c r="H173" s="194" t="s">
        <v>2574</v>
      </c>
      <c r="I173" s="194" t="s">
        <v>2517</v>
      </c>
      <c r="J173" s="194"/>
      <c r="K173" s="238"/>
    </row>
    <row r="174" spans="2:11" customFormat="1" ht="15" customHeight="1">
      <c r="B174" s="217"/>
      <c r="C174" s="194" t="s">
        <v>2526</v>
      </c>
      <c r="D174" s="194"/>
      <c r="E174" s="194"/>
      <c r="F174" s="215" t="s">
        <v>2513</v>
      </c>
      <c r="G174" s="194"/>
      <c r="H174" s="194" t="s">
        <v>2574</v>
      </c>
      <c r="I174" s="194" t="s">
        <v>2509</v>
      </c>
      <c r="J174" s="194">
        <v>50</v>
      </c>
      <c r="K174" s="238"/>
    </row>
    <row r="175" spans="2:11" customFormat="1" ht="15" customHeight="1">
      <c r="B175" s="217"/>
      <c r="C175" s="194" t="s">
        <v>2534</v>
      </c>
      <c r="D175" s="194"/>
      <c r="E175" s="194"/>
      <c r="F175" s="215" t="s">
        <v>2513</v>
      </c>
      <c r="G175" s="194"/>
      <c r="H175" s="194" t="s">
        <v>2574</v>
      </c>
      <c r="I175" s="194" t="s">
        <v>2509</v>
      </c>
      <c r="J175" s="194">
        <v>50</v>
      </c>
      <c r="K175" s="238"/>
    </row>
    <row r="176" spans="2:11" customFormat="1" ht="15" customHeight="1">
      <c r="B176" s="217"/>
      <c r="C176" s="194" t="s">
        <v>2532</v>
      </c>
      <c r="D176" s="194"/>
      <c r="E176" s="194"/>
      <c r="F176" s="215" t="s">
        <v>2513</v>
      </c>
      <c r="G176" s="194"/>
      <c r="H176" s="194" t="s">
        <v>2574</v>
      </c>
      <c r="I176" s="194" t="s">
        <v>2509</v>
      </c>
      <c r="J176" s="194">
        <v>50</v>
      </c>
      <c r="K176" s="238"/>
    </row>
    <row r="177" spans="2:11" customFormat="1" ht="15" customHeight="1">
      <c r="B177" s="217"/>
      <c r="C177" s="194" t="s">
        <v>145</v>
      </c>
      <c r="D177" s="194"/>
      <c r="E177" s="194"/>
      <c r="F177" s="215" t="s">
        <v>2507</v>
      </c>
      <c r="G177" s="194"/>
      <c r="H177" s="194" t="s">
        <v>2575</v>
      </c>
      <c r="I177" s="194" t="s">
        <v>2576</v>
      </c>
      <c r="J177" s="194"/>
      <c r="K177" s="238"/>
    </row>
    <row r="178" spans="2:11" customFormat="1" ht="15" customHeight="1">
      <c r="B178" s="217"/>
      <c r="C178" s="194" t="s">
        <v>53</v>
      </c>
      <c r="D178" s="194"/>
      <c r="E178" s="194"/>
      <c r="F178" s="215" t="s">
        <v>2507</v>
      </c>
      <c r="G178" s="194"/>
      <c r="H178" s="194" t="s">
        <v>2577</v>
      </c>
      <c r="I178" s="194" t="s">
        <v>2578</v>
      </c>
      <c r="J178" s="194">
        <v>1</v>
      </c>
      <c r="K178" s="238"/>
    </row>
    <row r="179" spans="2:11" customFormat="1" ht="15" customHeight="1">
      <c r="B179" s="217"/>
      <c r="C179" s="194" t="s">
        <v>49</v>
      </c>
      <c r="D179" s="194"/>
      <c r="E179" s="194"/>
      <c r="F179" s="215" t="s">
        <v>2507</v>
      </c>
      <c r="G179" s="194"/>
      <c r="H179" s="194" t="s">
        <v>2579</v>
      </c>
      <c r="I179" s="194" t="s">
        <v>2509</v>
      </c>
      <c r="J179" s="194">
        <v>20</v>
      </c>
      <c r="K179" s="238"/>
    </row>
    <row r="180" spans="2:11" customFormat="1" ht="15" customHeight="1">
      <c r="B180" s="217"/>
      <c r="C180" s="194" t="s">
        <v>50</v>
      </c>
      <c r="D180" s="194"/>
      <c r="E180" s="194"/>
      <c r="F180" s="215" t="s">
        <v>2507</v>
      </c>
      <c r="G180" s="194"/>
      <c r="H180" s="194" t="s">
        <v>2580</v>
      </c>
      <c r="I180" s="194" t="s">
        <v>2509</v>
      </c>
      <c r="J180" s="194">
        <v>255</v>
      </c>
      <c r="K180" s="238"/>
    </row>
    <row r="181" spans="2:11" customFormat="1" ht="15" customHeight="1">
      <c r="B181" s="217"/>
      <c r="C181" s="194" t="s">
        <v>146</v>
      </c>
      <c r="D181" s="194"/>
      <c r="E181" s="194"/>
      <c r="F181" s="215" t="s">
        <v>2507</v>
      </c>
      <c r="G181" s="194"/>
      <c r="H181" s="194" t="s">
        <v>2471</v>
      </c>
      <c r="I181" s="194" t="s">
        <v>2509</v>
      </c>
      <c r="J181" s="194">
        <v>10</v>
      </c>
      <c r="K181" s="238"/>
    </row>
    <row r="182" spans="2:11" customFormat="1" ht="15" customHeight="1">
      <c r="B182" s="217"/>
      <c r="C182" s="194" t="s">
        <v>147</v>
      </c>
      <c r="D182" s="194"/>
      <c r="E182" s="194"/>
      <c r="F182" s="215" t="s">
        <v>2507</v>
      </c>
      <c r="G182" s="194"/>
      <c r="H182" s="194" t="s">
        <v>2581</v>
      </c>
      <c r="I182" s="194" t="s">
        <v>2542</v>
      </c>
      <c r="J182" s="194"/>
      <c r="K182" s="238"/>
    </row>
    <row r="183" spans="2:11" customFormat="1" ht="15" customHeight="1">
      <c r="B183" s="217"/>
      <c r="C183" s="194" t="s">
        <v>2582</v>
      </c>
      <c r="D183" s="194"/>
      <c r="E183" s="194"/>
      <c r="F183" s="215" t="s">
        <v>2507</v>
      </c>
      <c r="G183" s="194"/>
      <c r="H183" s="194" t="s">
        <v>2583</v>
      </c>
      <c r="I183" s="194" t="s">
        <v>2542</v>
      </c>
      <c r="J183" s="194"/>
      <c r="K183" s="238"/>
    </row>
    <row r="184" spans="2:11" customFormat="1" ht="15" customHeight="1">
      <c r="B184" s="217"/>
      <c r="C184" s="194" t="s">
        <v>2571</v>
      </c>
      <c r="D184" s="194"/>
      <c r="E184" s="194"/>
      <c r="F184" s="215" t="s">
        <v>2507</v>
      </c>
      <c r="G184" s="194"/>
      <c r="H184" s="194" t="s">
        <v>2584</v>
      </c>
      <c r="I184" s="194" t="s">
        <v>2542</v>
      </c>
      <c r="J184" s="194"/>
      <c r="K184" s="238"/>
    </row>
    <row r="185" spans="2:11" customFormat="1" ht="15" customHeight="1">
      <c r="B185" s="217"/>
      <c r="C185" s="194" t="s">
        <v>149</v>
      </c>
      <c r="D185" s="194"/>
      <c r="E185" s="194"/>
      <c r="F185" s="215" t="s">
        <v>2513</v>
      </c>
      <c r="G185" s="194"/>
      <c r="H185" s="194" t="s">
        <v>2585</v>
      </c>
      <c r="I185" s="194" t="s">
        <v>2509</v>
      </c>
      <c r="J185" s="194">
        <v>50</v>
      </c>
      <c r="K185" s="238"/>
    </row>
    <row r="186" spans="2:11" customFormat="1" ht="15" customHeight="1">
      <c r="B186" s="217"/>
      <c r="C186" s="194" t="s">
        <v>2586</v>
      </c>
      <c r="D186" s="194"/>
      <c r="E186" s="194"/>
      <c r="F186" s="215" t="s">
        <v>2513</v>
      </c>
      <c r="G186" s="194"/>
      <c r="H186" s="194" t="s">
        <v>2587</v>
      </c>
      <c r="I186" s="194" t="s">
        <v>2588</v>
      </c>
      <c r="J186" s="194"/>
      <c r="K186" s="238"/>
    </row>
    <row r="187" spans="2:11" customFormat="1" ht="15" customHeight="1">
      <c r="B187" s="217"/>
      <c r="C187" s="194" t="s">
        <v>2589</v>
      </c>
      <c r="D187" s="194"/>
      <c r="E187" s="194"/>
      <c r="F187" s="215" t="s">
        <v>2513</v>
      </c>
      <c r="G187" s="194"/>
      <c r="H187" s="194" t="s">
        <v>2590</v>
      </c>
      <c r="I187" s="194" t="s">
        <v>2588</v>
      </c>
      <c r="J187" s="194"/>
      <c r="K187" s="238"/>
    </row>
    <row r="188" spans="2:11" customFormat="1" ht="15" customHeight="1">
      <c r="B188" s="217"/>
      <c r="C188" s="194" t="s">
        <v>2591</v>
      </c>
      <c r="D188" s="194"/>
      <c r="E188" s="194"/>
      <c r="F188" s="215" t="s">
        <v>2513</v>
      </c>
      <c r="G188" s="194"/>
      <c r="H188" s="194" t="s">
        <v>2592</v>
      </c>
      <c r="I188" s="194" t="s">
        <v>2588</v>
      </c>
      <c r="J188" s="194"/>
      <c r="K188" s="238"/>
    </row>
    <row r="189" spans="2:11" customFormat="1" ht="15" customHeight="1">
      <c r="B189" s="217"/>
      <c r="C189" s="251" t="s">
        <v>2593</v>
      </c>
      <c r="D189" s="194"/>
      <c r="E189" s="194"/>
      <c r="F189" s="215" t="s">
        <v>2513</v>
      </c>
      <c r="G189" s="194"/>
      <c r="H189" s="194" t="s">
        <v>2594</v>
      </c>
      <c r="I189" s="194" t="s">
        <v>2595</v>
      </c>
      <c r="J189" s="252" t="s">
        <v>2596</v>
      </c>
      <c r="K189" s="238"/>
    </row>
    <row r="190" spans="2:11" customFormat="1" ht="15" customHeight="1">
      <c r="B190" s="253"/>
      <c r="C190" s="254" t="s">
        <v>2597</v>
      </c>
      <c r="D190" s="255"/>
      <c r="E190" s="255"/>
      <c r="F190" s="256" t="s">
        <v>2513</v>
      </c>
      <c r="G190" s="255"/>
      <c r="H190" s="255" t="s">
        <v>2598</v>
      </c>
      <c r="I190" s="255" t="s">
        <v>2595</v>
      </c>
      <c r="J190" s="257" t="s">
        <v>2596</v>
      </c>
      <c r="K190" s="258"/>
    </row>
    <row r="191" spans="2:11" customFormat="1" ht="15" customHeight="1">
      <c r="B191" s="217"/>
      <c r="C191" s="251" t="s">
        <v>38</v>
      </c>
      <c r="D191" s="194"/>
      <c r="E191" s="194"/>
      <c r="F191" s="215" t="s">
        <v>2507</v>
      </c>
      <c r="G191" s="194"/>
      <c r="H191" s="191" t="s">
        <v>2599</v>
      </c>
      <c r="I191" s="194" t="s">
        <v>2600</v>
      </c>
      <c r="J191" s="194"/>
      <c r="K191" s="238"/>
    </row>
    <row r="192" spans="2:11" customFormat="1" ht="15" customHeight="1">
      <c r="B192" s="217"/>
      <c r="C192" s="251" t="s">
        <v>2601</v>
      </c>
      <c r="D192" s="194"/>
      <c r="E192" s="194"/>
      <c r="F192" s="215" t="s">
        <v>2507</v>
      </c>
      <c r="G192" s="194"/>
      <c r="H192" s="194" t="s">
        <v>2602</v>
      </c>
      <c r="I192" s="194" t="s">
        <v>2542</v>
      </c>
      <c r="J192" s="194"/>
      <c r="K192" s="238"/>
    </row>
    <row r="193" spans="2:11" customFormat="1" ht="15" customHeight="1">
      <c r="B193" s="217"/>
      <c r="C193" s="251" t="s">
        <v>2603</v>
      </c>
      <c r="D193" s="194"/>
      <c r="E193" s="194"/>
      <c r="F193" s="215" t="s">
        <v>2507</v>
      </c>
      <c r="G193" s="194"/>
      <c r="H193" s="194" t="s">
        <v>2604</v>
      </c>
      <c r="I193" s="194" t="s">
        <v>2542</v>
      </c>
      <c r="J193" s="194"/>
      <c r="K193" s="238"/>
    </row>
    <row r="194" spans="2:11" customFormat="1" ht="15" customHeight="1">
      <c r="B194" s="217"/>
      <c r="C194" s="251" t="s">
        <v>2605</v>
      </c>
      <c r="D194" s="194"/>
      <c r="E194" s="194"/>
      <c r="F194" s="215" t="s">
        <v>2513</v>
      </c>
      <c r="G194" s="194"/>
      <c r="H194" s="194" t="s">
        <v>2606</v>
      </c>
      <c r="I194" s="194" t="s">
        <v>2542</v>
      </c>
      <c r="J194" s="194"/>
      <c r="K194" s="238"/>
    </row>
    <row r="195" spans="2:11" customFormat="1" ht="15" customHeight="1">
      <c r="B195" s="244"/>
      <c r="C195" s="259"/>
      <c r="D195" s="224"/>
      <c r="E195" s="224"/>
      <c r="F195" s="224"/>
      <c r="G195" s="224"/>
      <c r="H195" s="224"/>
      <c r="I195" s="224"/>
      <c r="J195" s="224"/>
      <c r="K195" s="245"/>
    </row>
    <row r="196" spans="2:11" customFormat="1" ht="18.75" customHeight="1">
      <c r="B196" s="226"/>
      <c r="C196" s="236"/>
      <c r="D196" s="236"/>
      <c r="E196" s="236"/>
      <c r="F196" s="246"/>
      <c r="G196" s="236"/>
      <c r="H196" s="236"/>
      <c r="I196" s="236"/>
      <c r="J196" s="236"/>
      <c r="K196" s="226"/>
    </row>
    <row r="197" spans="2:11" customFormat="1" ht="18.75" customHeight="1">
      <c r="B197" s="226"/>
      <c r="C197" s="236"/>
      <c r="D197" s="236"/>
      <c r="E197" s="236"/>
      <c r="F197" s="246"/>
      <c r="G197" s="236"/>
      <c r="H197" s="236"/>
      <c r="I197" s="236"/>
      <c r="J197" s="236"/>
      <c r="K197" s="226"/>
    </row>
    <row r="198" spans="2:11" customFormat="1" ht="18.75" customHeight="1"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</row>
    <row r="199" spans="2:11" customFormat="1" ht="13.5">
      <c r="B199" s="183"/>
      <c r="C199" s="184"/>
      <c r="D199" s="184"/>
      <c r="E199" s="184"/>
      <c r="F199" s="184"/>
      <c r="G199" s="184"/>
      <c r="H199" s="184"/>
      <c r="I199" s="184"/>
      <c r="J199" s="184"/>
      <c r="K199" s="185"/>
    </row>
    <row r="200" spans="2:11" customFormat="1" ht="21">
      <c r="B200" s="186"/>
      <c r="C200" s="308" t="s">
        <v>2607</v>
      </c>
      <c r="D200" s="308"/>
      <c r="E200" s="308"/>
      <c r="F200" s="308"/>
      <c r="G200" s="308"/>
      <c r="H200" s="308"/>
      <c r="I200" s="308"/>
      <c r="J200" s="308"/>
      <c r="K200" s="187"/>
    </row>
    <row r="201" spans="2:11" customFormat="1" ht="25.5" customHeight="1">
      <c r="B201" s="186"/>
      <c r="C201" s="260" t="s">
        <v>2608</v>
      </c>
      <c r="D201" s="260"/>
      <c r="E201" s="260"/>
      <c r="F201" s="260" t="s">
        <v>2609</v>
      </c>
      <c r="G201" s="261"/>
      <c r="H201" s="309" t="s">
        <v>2610</v>
      </c>
      <c r="I201" s="309"/>
      <c r="J201" s="309"/>
      <c r="K201" s="187"/>
    </row>
    <row r="202" spans="2:11" customFormat="1" ht="5.25" customHeight="1">
      <c r="B202" s="217"/>
      <c r="C202" s="212"/>
      <c r="D202" s="212"/>
      <c r="E202" s="212"/>
      <c r="F202" s="212"/>
      <c r="G202" s="236"/>
      <c r="H202" s="212"/>
      <c r="I202" s="212"/>
      <c r="J202" s="212"/>
      <c r="K202" s="238"/>
    </row>
    <row r="203" spans="2:11" customFormat="1" ht="15" customHeight="1">
      <c r="B203" s="217"/>
      <c r="C203" s="194" t="s">
        <v>2600</v>
      </c>
      <c r="D203" s="194"/>
      <c r="E203" s="194"/>
      <c r="F203" s="215" t="s">
        <v>39</v>
      </c>
      <c r="G203" s="194"/>
      <c r="H203" s="307" t="s">
        <v>2611</v>
      </c>
      <c r="I203" s="307"/>
      <c r="J203" s="307"/>
      <c r="K203" s="238"/>
    </row>
    <row r="204" spans="2:11" customFormat="1" ht="15" customHeight="1">
      <c r="B204" s="217"/>
      <c r="C204" s="194"/>
      <c r="D204" s="194"/>
      <c r="E204" s="194"/>
      <c r="F204" s="215" t="s">
        <v>40</v>
      </c>
      <c r="G204" s="194"/>
      <c r="H204" s="307" t="s">
        <v>2612</v>
      </c>
      <c r="I204" s="307"/>
      <c r="J204" s="307"/>
      <c r="K204" s="238"/>
    </row>
    <row r="205" spans="2:11" customFormat="1" ht="15" customHeight="1">
      <c r="B205" s="217"/>
      <c r="C205" s="194"/>
      <c r="D205" s="194"/>
      <c r="E205" s="194"/>
      <c r="F205" s="215" t="s">
        <v>43</v>
      </c>
      <c r="G205" s="194"/>
      <c r="H205" s="307" t="s">
        <v>2613</v>
      </c>
      <c r="I205" s="307"/>
      <c r="J205" s="307"/>
      <c r="K205" s="238"/>
    </row>
    <row r="206" spans="2:11" customFormat="1" ht="15" customHeight="1">
      <c r="B206" s="217"/>
      <c r="C206" s="194"/>
      <c r="D206" s="194"/>
      <c r="E206" s="194"/>
      <c r="F206" s="215" t="s">
        <v>41</v>
      </c>
      <c r="G206" s="194"/>
      <c r="H206" s="307" t="s">
        <v>2614</v>
      </c>
      <c r="I206" s="307"/>
      <c r="J206" s="307"/>
      <c r="K206" s="238"/>
    </row>
    <row r="207" spans="2:11" customFormat="1" ht="15" customHeight="1">
      <c r="B207" s="217"/>
      <c r="C207" s="194"/>
      <c r="D207" s="194"/>
      <c r="E207" s="194"/>
      <c r="F207" s="215" t="s">
        <v>42</v>
      </c>
      <c r="G207" s="194"/>
      <c r="H207" s="307" t="s">
        <v>2615</v>
      </c>
      <c r="I207" s="307"/>
      <c r="J207" s="307"/>
      <c r="K207" s="238"/>
    </row>
    <row r="208" spans="2:11" customFormat="1" ht="15" customHeight="1">
      <c r="B208" s="217"/>
      <c r="C208" s="194"/>
      <c r="D208" s="194"/>
      <c r="E208" s="194"/>
      <c r="F208" s="215"/>
      <c r="G208" s="194"/>
      <c r="H208" s="194"/>
      <c r="I208" s="194"/>
      <c r="J208" s="194"/>
      <c r="K208" s="238"/>
    </row>
    <row r="209" spans="2:11" customFormat="1" ht="15" customHeight="1">
      <c r="B209" s="217"/>
      <c r="C209" s="194" t="s">
        <v>2554</v>
      </c>
      <c r="D209" s="194"/>
      <c r="E209" s="194"/>
      <c r="F209" s="215" t="s">
        <v>75</v>
      </c>
      <c r="G209" s="194"/>
      <c r="H209" s="307" t="s">
        <v>2616</v>
      </c>
      <c r="I209" s="307"/>
      <c r="J209" s="307"/>
      <c r="K209" s="238"/>
    </row>
    <row r="210" spans="2:11" customFormat="1" ht="15" customHeight="1">
      <c r="B210" s="217"/>
      <c r="C210" s="194"/>
      <c r="D210" s="194"/>
      <c r="E210" s="194"/>
      <c r="F210" s="215" t="s">
        <v>2452</v>
      </c>
      <c r="G210" s="194"/>
      <c r="H210" s="307" t="s">
        <v>2453</v>
      </c>
      <c r="I210" s="307"/>
      <c r="J210" s="307"/>
      <c r="K210" s="238"/>
    </row>
    <row r="211" spans="2:11" customFormat="1" ht="15" customHeight="1">
      <c r="B211" s="217"/>
      <c r="C211" s="194"/>
      <c r="D211" s="194"/>
      <c r="E211" s="194"/>
      <c r="F211" s="215" t="s">
        <v>2450</v>
      </c>
      <c r="G211" s="194"/>
      <c r="H211" s="307" t="s">
        <v>2617</v>
      </c>
      <c r="I211" s="307"/>
      <c r="J211" s="307"/>
      <c r="K211" s="238"/>
    </row>
    <row r="212" spans="2:11" customFormat="1" ht="15" customHeight="1">
      <c r="B212" s="262"/>
      <c r="C212" s="194"/>
      <c r="D212" s="194"/>
      <c r="E212" s="194"/>
      <c r="F212" s="215" t="s">
        <v>2454</v>
      </c>
      <c r="G212" s="251"/>
      <c r="H212" s="306" t="s">
        <v>2455</v>
      </c>
      <c r="I212" s="306"/>
      <c r="J212" s="306"/>
      <c r="K212" s="263"/>
    </row>
    <row r="213" spans="2:11" customFormat="1" ht="15" customHeight="1">
      <c r="B213" s="262"/>
      <c r="C213" s="194"/>
      <c r="D213" s="194"/>
      <c r="E213" s="194"/>
      <c r="F213" s="215" t="s">
        <v>2414</v>
      </c>
      <c r="G213" s="251"/>
      <c r="H213" s="306" t="s">
        <v>258</v>
      </c>
      <c r="I213" s="306"/>
      <c r="J213" s="306"/>
      <c r="K213" s="263"/>
    </row>
    <row r="214" spans="2:11" customFormat="1" ht="15" customHeight="1">
      <c r="B214" s="262"/>
      <c r="C214" s="194"/>
      <c r="D214" s="194"/>
      <c r="E214" s="194"/>
      <c r="F214" s="215"/>
      <c r="G214" s="251"/>
      <c r="H214" s="242"/>
      <c r="I214" s="242"/>
      <c r="J214" s="242"/>
      <c r="K214" s="263"/>
    </row>
    <row r="215" spans="2:11" customFormat="1" ht="15" customHeight="1">
      <c r="B215" s="262"/>
      <c r="C215" s="194" t="s">
        <v>2578</v>
      </c>
      <c r="D215" s="194"/>
      <c r="E215" s="194"/>
      <c r="F215" s="215">
        <v>1</v>
      </c>
      <c r="G215" s="251"/>
      <c r="H215" s="306" t="s">
        <v>2618</v>
      </c>
      <c r="I215" s="306"/>
      <c r="J215" s="306"/>
      <c r="K215" s="263"/>
    </row>
    <row r="216" spans="2:11" customFormat="1" ht="15" customHeight="1">
      <c r="B216" s="262"/>
      <c r="C216" s="194"/>
      <c r="D216" s="194"/>
      <c r="E216" s="194"/>
      <c r="F216" s="215">
        <v>2</v>
      </c>
      <c r="G216" s="251"/>
      <c r="H216" s="306" t="s">
        <v>2619</v>
      </c>
      <c r="I216" s="306"/>
      <c r="J216" s="306"/>
      <c r="K216" s="263"/>
    </row>
    <row r="217" spans="2:11" customFormat="1" ht="15" customHeight="1">
      <c r="B217" s="262"/>
      <c r="C217" s="194"/>
      <c r="D217" s="194"/>
      <c r="E217" s="194"/>
      <c r="F217" s="215">
        <v>3</v>
      </c>
      <c r="G217" s="251"/>
      <c r="H217" s="306" t="s">
        <v>2620</v>
      </c>
      <c r="I217" s="306"/>
      <c r="J217" s="306"/>
      <c r="K217" s="263"/>
    </row>
    <row r="218" spans="2:11" customFormat="1" ht="15" customHeight="1">
      <c r="B218" s="262"/>
      <c r="C218" s="194"/>
      <c r="D218" s="194"/>
      <c r="E218" s="194"/>
      <c r="F218" s="215">
        <v>4</v>
      </c>
      <c r="G218" s="251"/>
      <c r="H218" s="306" t="s">
        <v>2621</v>
      </c>
      <c r="I218" s="306"/>
      <c r="J218" s="306"/>
      <c r="K218" s="263"/>
    </row>
    <row r="219" spans="2:11" customFormat="1" ht="12.75" customHeight="1">
      <c r="B219" s="264"/>
      <c r="C219" s="265"/>
      <c r="D219" s="265"/>
      <c r="E219" s="265"/>
      <c r="F219" s="265"/>
      <c r="G219" s="265"/>
      <c r="H219" s="265"/>
      <c r="I219" s="265"/>
      <c r="J219" s="265"/>
      <c r="K219" s="266"/>
    </row>
  </sheetData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topLeftCell="A76" workbookViewId="0">
      <selection activeCell="I112" sqref="I112:I1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77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s="1" customFormat="1" ht="12" customHeight="1">
      <c r="B8" s="29"/>
      <c r="D8" s="26" t="s">
        <v>131</v>
      </c>
      <c r="L8" s="29"/>
    </row>
    <row r="9" spans="2:46" s="1" customFormat="1" ht="16.5" customHeight="1">
      <c r="B9" s="29"/>
      <c r="E9" s="299" t="s">
        <v>132</v>
      </c>
      <c r="F9" s="303"/>
      <c r="G9" s="303"/>
      <c r="H9" s="303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16</v>
      </c>
      <c r="F11" s="24" t="s">
        <v>17</v>
      </c>
      <c r="I11" s="26" t="s">
        <v>18</v>
      </c>
      <c r="J11" s="24" t="s">
        <v>17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10. 1. 2025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">
        <v>17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17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27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90" t="str">
        <f>'Rekapitulace stavby'!E14</f>
        <v xml:space="preserve"> </v>
      </c>
      <c r="F18" s="290"/>
      <c r="G18" s="290"/>
      <c r="H18" s="290"/>
      <c r="I18" s="26" t="s">
        <v>26</v>
      </c>
      <c r="J18" s="24" t="str">
        <f>'Rekapitulace stavby'!AN14</f>
        <v/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28</v>
      </c>
      <c r="I20" s="26" t="s">
        <v>24</v>
      </c>
      <c r="J20" s="24" t="s">
        <v>17</v>
      </c>
      <c r="L20" s="29"/>
    </row>
    <row r="21" spans="2:12" s="1" customFormat="1" ht="18" customHeight="1">
      <c r="B21" s="29"/>
      <c r="E21" s="24" t="s">
        <v>29</v>
      </c>
      <c r="I21" s="26" t="s">
        <v>26</v>
      </c>
      <c r="J21" s="24" t="s">
        <v>17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31</v>
      </c>
      <c r="I23" s="26" t="s">
        <v>24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32</v>
      </c>
      <c r="L26" s="29"/>
    </row>
    <row r="27" spans="2:12" s="7" customFormat="1" ht="16.5" customHeight="1">
      <c r="B27" s="88"/>
      <c r="E27" s="292" t="s">
        <v>17</v>
      </c>
      <c r="F27" s="292"/>
      <c r="G27" s="292"/>
      <c r="H27" s="292"/>
      <c r="L27" s="88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9" t="s">
        <v>34</v>
      </c>
      <c r="J30" s="60">
        <f>ROUND(J86,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5" customHeight="1">
      <c r="B33" s="29"/>
      <c r="D33" s="49" t="s">
        <v>38</v>
      </c>
      <c r="E33" s="26" t="s">
        <v>39</v>
      </c>
      <c r="F33" s="80">
        <f>ROUND((SUM(BE86:BE139)),  2)</f>
        <v>0</v>
      </c>
      <c r="I33" s="90">
        <v>0.21</v>
      </c>
      <c r="J33" s="80">
        <f>ROUND(((SUM(BE86:BE139))*I33),  2)</f>
        <v>0</v>
      </c>
      <c r="L33" s="29"/>
    </row>
    <row r="34" spans="2:12" s="1" customFormat="1" ht="14.45" customHeight="1">
      <c r="B34" s="29"/>
      <c r="E34" s="26" t="s">
        <v>40</v>
      </c>
      <c r="F34" s="80">
        <f>ROUND((SUM(BF86:BF139)),  2)</f>
        <v>0</v>
      </c>
      <c r="I34" s="90">
        <v>0.12</v>
      </c>
      <c r="J34" s="80">
        <f>ROUND(((SUM(BF86:BF139))*I34),  2)</f>
        <v>0</v>
      </c>
      <c r="L34" s="29"/>
    </row>
    <row r="35" spans="2:12" s="1" customFormat="1" ht="14.45" hidden="1" customHeight="1">
      <c r="B35" s="29"/>
      <c r="E35" s="26" t="s">
        <v>41</v>
      </c>
      <c r="F35" s="80">
        <f>ROUND((SUM(BG86:BG139)),  2)</f>
        <v>0</v>
      </c>
      <c r="I35" s="90">
        <v>0.21</v>
      </c>
      <c r="J35" s="80">
        <f>0</f>
        <v>0</v>
      </c>
      <c r="L35" s="29"/>
    </row>
    <row r="36" spans="2:12" s="1" customFormat="1" ht="14.45" hidden="1" customHeight="1">
      <c r="B36" s="29"/>
      <c r="E36" s="26" t="s">
        <v>42</v>
      </c>
      <c r="F36" s="80">
        <f>ROUND((SUM(BH86:BH139)),  2)</f>
        <v>0</v>
      </c>
      <c r="I36" s="90">
        <v>0.12</v>
      </c>
      <c r="J36" s="80">
        <f>0</f>
        <v>0</v>
      </c>
      <c r="L36" s="29"/>
    </row>
    <row r="37" spans="2:12" s="1" customFormat="1" ht="14.45" hidden="1" customHeight="1">
      <c r="B37" s="29"/>
      <c r="E37" s="26" t="s">
        <v>43</v>
      </c>
      <c r="F37" s="80">
        <f>ROUND((SUM(BI86:BI139)),  2)</f>
        <v>0</v>
      </c>
      <c r="I37" s="90">
        <v>0</v>
      </c>
      <c r="J37" s="80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1"/>
      <c r="D39" s="92" t="s">
        <v>44</v>
      </c>
      <c r="E39" s="51"/>
      <c r="F39" s="51"/>
      <c r="G39" s="93" t="s">
        <v>45</v>
      </c>
      <c r="H39" s="94" t="s">
        <v>46</v>
      </c>
      <c r="I39" s="51"/>
      <c r="J39" s="95">
        <f>SUM(J30:J37)</f>
        <v>0</v>
      </c>
      <c r="K39" s="96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133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14</v>
      </c>
      <c r="L47" s="29"/>
    </row>
    <row r="48" spans="2:12" s="1" customFormat="1" ht="16.5" customHeight="1">
      <c r="B48" s="29"/>
      <c r="E48" s="304" t="str">
        <f>E7</f>
        <v>CENTRÁLNÍ LÁZEŇSKÝ PARK PODĚBRADY - etapa 4 až 9 - adaptační obnova zelené infrastruktury</v>
      </c>
      <c r="F48" s="305"/>
      <c r="G48" s="305"/>
      <c r="H48" s="305"/>
      <c r="L48" s="29"/>
    </row>
    <row r="49" spans="2:47" s="1" customFormat="1" ht="12" customHeight="1">
      <c r="B49" s="29"/>
      <c r="C49" s="26" t="s">
        <v>131</v>
      </c>
      <c r="L49" s="29"/>
    </row>
    <row r="50" spans="2:47" s="1" customFormat="1" ht="16.5" customHeight="1">
      <c r="B50" s="29"/>
      <c r="E50" s="299" t="str">
        <f>E9</f>
        <v>00 - Doprovodné stavební položky</v>
      </c>
      <c r="F50" s="303"/>
      <c r="G50" s="303"/>
      <c r="H50" s="303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 </v>
      </c>
      <c r="I52" s="26" t="s">
        <v>21</v>
      </c>
      <c r="J52" s="46" t="str">
        <f>IF(J12="","",J12)</f>
        <v>10. 1. 2025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>Město Poděbrady</v>
      </c>
      <c r="I54" s="26" t="s">
        <v>28</v>
      </c>
      <c r="J54" s="27" t="str">
        <f>E21</f>
        <v>New Visit s.r.o.</v>
      </c>
      <c r="L54" s="29"/>
    </row>
    <row r="55" spans="2:47" s="1" customFormat="1" ht="15.2" customHeight="1">
      <c r="B55" s="29"/>
      <c r="C55" s="26" t="s">
        <v>27</v>
      </c>
      <c r="F55" s="24" t="str">
        <f>IF(E18="","",E18)</f>
        <v xml:space="preserve"> </v>
      </c>
      <c r="I55" s="26" t="s">
        <v>31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7" t="s">
        <v>134</v>
      </c>
      <c r="D57" s="91"/>
      <c r="E57" s="91"/>
      <c r="F57" s="91"/>
      <c r="G57" s="91"/>
      <c r="H57" s="91"/>
      <c r="I57" s="91"/>
      <c r="J57" s="98" t="s">
        <v>135</v>
      </c>
      <c r="K57" s="91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9" t="s">
        <v>66</v>
      </c>
      <c r="J59" s="60">
        <f>J86</f>
        <v>0</v>
      </c>
      <c r="L59" s="29"/>
      <c r="AU59" s="17" t="s">
        <v>136</v>
      </c>
    </row>
    <row r="60" spans="2:47" s="8" customFormat="1" ht="24.95" customHeight="1">
      <c r="B60" s="100"/>
      <c r="D60" s="101" t="s">
        <v>137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899999999999999" customHeight="1">
      <c r="B61" s="104"/>
      <c r="D61" s="105" t="s">
        <v>138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899999999999999" customHeight="1">
      <c r="B62" s="104"/>
      <c r="D62" s="105" t="s">
        <v>139</v>
      </c>
      <c r="E62" s="106"/>
      <c r="F62" s="106"/>
      <c r="G62" s="106"/>
      <c r="H62" s="106"/>
      <c r="I62" s="106"/>
      <c r="J62" s="107">
        <f>J100</f>
        <v>0</v>
      </c>
      <c r="L62" s="104"/>
    </row>
    <row r="63" spans="2:47" s="9" customFormat="1" ht="19.899999999999999" customHeight="1">
      <c r="B63" s="104"/>
      <c r="D63" s="105" t="s">
        <v>140</v>
      </c>
      <c r="E63" s="106"/>
      <c r="F63" s="106"/>
      <c r="G63" s="106"/>
      <c r="H63" s="106"/>
      <c r="I63" s="106"/>
      <c r="J63" s="107">
        <f>J117</f>
        <v>0</v>
      </c>
      <c r="L63" s="104"/>
    </row>
    <row r="64" spans="2:47" s="9" customFormat="1" ht="19.899999999999999" customHeight="1">
      <c r="B64" s="104"/>
      <c r="D64" s="105" t="s">
        <v>141</v>
      </c>
      <c r="E64" s="106"/>
      <c r="F64" s="106"/>
      <c r="G64" s="106"/>
      <c r="H64" s="106"/>
      <c r="I64" s="106"/>
      <c r="J64" s="107">
        <f>J121</f>
        <v>0</v>
      </c>
      <c r="L64" s="104"/>
    </row>
    <row r="65" spans="2:12" s="9" customFormat="1" ht="19.899999999999999" customHeight="1">
      <c r="B65" s="104"/>
      <c r="D65" s="105" t="s">
        <v>142</v>
      </c>
      <c r="E65" s="106"/>
      <c r="F65" s="106"/>
      <c r="G65" s="106"/>
      <c r="H65" s="106"/>
      <c r="I65" s="106"/>
      <c r="J65" s="107">
        <f>J130</f>
        <v>0</v>
      </c>
      <c r="L65" s="104"/>
    </row>
    <row r="66" spans="2:12" s="9" customFormat="1" ht="19.899999999999999" customHeight="1">
      <c r="B66" s="104"/>
      <c r="D66" s="105" t="s">
        <v>143</v>
      </c>
      <c r="E66" s="106"/>
      <c r="F66" s="106"/>
      <c r="G66" s="106"/>
      <c r="H66" s="106"/>
      <c r="I66" s="106"/>
      <c r="J66" s="107">
        <f>J135</f>
        <v>0</v>
      </c>
      <c r="L66" s="104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21" t="s">
        <v>144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6" t="s">
        <v>14</v>
      </c>
      <c r="L75" s="29"/>
    </row>
    <row r="76" spans="2:12" s="1" customFormat="1" ht="16.5" customHeight="1">
      <c r="B76" s="29"/>
      <c r="E76" s="304" t="str">
        <f>E7</f>
        <v>CENTRÁLNÍ LÁZEŇSKÝ PARK PODĚBRADY - etapa 4 až 9 - adaptační obnova zelené infrastruktury</v>
      </c>
      <c r="F76" s="305"/>
      <c r="G76" s="305"/>
      <c r="H76" s="305"/>
      <c r="L76" s="29"/>
    </row>
    <row r="77" spans="2:12" s="1" customFormat="1" ht="12" customHeight="1">
      <c r="B77" s="29"/>
      <c r="C77" s="26" t="s">
        <v>131</v>
      </c>
      <c r="L77" s="29"/>
    </row>
    <row r="78" spans="2:12" s="1" customFormat="1" ht="16.5" customHeight="1">
      <c r="B78" s="29"/>
      <c r="E78" s="299" t="str">
        <f>E9</f>
        <v>00 - Doprovodné stavební položky</v>
      </c>
      <c r="F78" s="303"/>
      <c r="G78" s="303"/>
      <c r="H78" s="303"/>
      <c r="L78" s="29"/>
    </row>
    <row r="79" spans="2:12" s="1" customFormat="1" ht="6.95" customHeight="1">
      <c r="B79" s="29"/>
      <c r="L79" s="29"/>
    </row>
    <row r="80" spans="2:12" s="1" customFormat="1" ht="12" customHeight="1">
      <c r="B80" s="29"/>
      <c r="C80" s="26" t="s">
        <v>19</v>
      </c>
      <c r="F80" s="24" t="str">
        <f>F12</f>
        <v xml:space="preserve"> </v>
      </c>
      <c r="I80" s="26" t="s">
        <v>21</v>
      </c>
      <c r="J80" s="46" t="str">
        <f>IF(J12="","",J12)</f>
        <v>10. 1. 2025</v>
      </c>
      <c r="L80" s="29"/>
    </row>
    <row r="81" spans="2:65" s="1" customFormat="1" ht="6.95" customHeight="1">
      <c r="B81" s="29"/>
      <c r="L81" s="29"/>
    </row>
    <row r="82" spans="2:65" s="1" customFormat="1" ht="15.2" customHeight="1">
      <c r="B82" s="29"/>
      <c r="C82" s="26" t="s">
        <v>23</v>
      </c>
      <c r="F82" s="24" t="str">
        <f>E15</f>
        <v>Město Poděbrady</v>
      </c>
      <c r="I82" s="26" t="s">
        <v>28</v>
      </c>
      <c r="J82" s="27" t="str">
        <f>E21</f>
        <v>New Visit s.r.o.</v>
      </c>
      <c r="L82" s="29"/>
    </row>
    <row r="83" spans="2:65" s="1" customFormat="1" ht="15.2" customHeight="1">
      <c r="B83" s="29"/>
      <c r="C83" s="26" t="s">
        <v>27</v>
      </c>
      <c r="F83" s="24" t="str">
        <f>IF(E18="","",E18)</f>
        <v xml:space="preserve"> </v>
      </c>
      <c r="I83" s="26" t="s">
        <v>31</v>
      </c>
      <c r="J83" s="27" t="str">
        <f>E24</f>
        <v xml:space="preserve"> </v>
      </c>
      <c r="L83" s="29"/>
    </row>
    <row r="84" spans="2:65" s="1" customFormat="1" ht="10.35" customHeight="1">
      <c r="B84" s="29"/>
      <c r="L84" s="29"/>
    </row>
    <row r="85" spans="2:65" s="10" customFormat="1" ht="29.25" customHeight="1">
      <c r="B85" s="108"/>
      <c r="C85" s="109" t="s">
        <v>145</v>
      </c>
      <c r="D85" s="110" t="s">
        <v>53</v>
      </c>
      <c r="E85" s="110" t="s">
        <v>49</v>
      </c>
      <c r="F85" s="110" t="s">
        <v>50</v>
      </c>
      <c r="G85" s="110" t="s">
        <v>146</v>
      </c>
      <c r="H85" s="110" t="s">
        <v>147</v>
      </c>
      <c r="I85" s="110" t="s">
        <v>148</v>
      </c>
      <c r="J85" s="110" t="s">
        <v>135</v>
      </c>
      <c r="K85" s="111" t="s">
        <v>149</v>
      </c>
      <c r="L85" s="108"/>
      <c r="M85" s="53" t="s">
        <v>17</v>
      </c>
      <c r="N85" s="54" t="s">
        <v>38</v>
      </c>
      <c r="O85" s="54" t="s">
        <v>150</v>
      </c>
      <c r="P85" s="54" t="s">
        <v>151</v>
      </c>
      <c r="Q85" s="54" t="s">
        <v>152</v>
      </c>
      <c r="R85" s="54" t="s">
        <v>153</v>
      </c>
      <c r="S85" s="54" t="s">
        <v>154</v>
      </c>
      <c r="T85" s="55" t="s">
        <v>155</v>
      </c>
    </row>
    <row r="86" spans="2:65" s="1" customFormat="1" ht="22.9" customHeight="1">
      <c r="B86" s="29"/>
      <c r="C86" s="58" t="s">
        <v>156</v>
      </c>
      <c r="J86" s="112">
        <f>BK86</f>
        <v>0</v>
      </c>
      <c r="L86" s="29"/>
      <c r="M86" s="56"/>
      <c r="N86" s="47"/>
      <c r="O86" s="47"/>
      <c r="P86" s="113">
        <f>P87</f>
        <v>0</v>
      </c>
      <c r="Q86" s="47"/>
      <c r="R86" s="113">
        <f>R87</f>
        <v>0</v>
      </c>
      <c r="S86" s="47"/>
      <c r="T86" s="114">
        <f>T87</f>
        <v>0</v>
      </c>
      <c r="AT86" s="17" t="s">
        <v>67</v>
      </c>
      <c r="AU86" s="17" t="s">
        <v>136</v>
      </c>
      <c r="BK86" s="115">
        <f>BK87</f>
        <v>0</v>
      </c>
    </row>
    <row r="87" spans="2:65" s="11" customFormat="1" ht="25.9" customHeight="1">
      <c r="B87" s="116"/>
      <c r="D87" s="117" t="s">
        <v>67</v>
      </c>
      <c r="E87" s="118" t="s">
        <v>157</v>
      </c>
      <c r="F87" s="118" t="s">
        <v>74</v>
      </c>
      <c r="J87" s="119">
        <f>BK87</f>
        <v>0</v>
      </c>
      <c r="L87" s="116"/>
      <c r="M87" s="120"/>
      <c r="P87" s="121">
        <f>P88+P100+P117+P121+P130+P135</f>
        <v>0</v>
      </c>
      <c r="R87" s="121">
        <f>R88+R100+R117+R121+R130+R135</f>
        <v>0</v>
      </c>
      <c r="T87" s="122">
        <f>T88+T100+T117+T121+T130+T135</f>
        <v>0</v>
      </c>
      <c r="AR87" s="117" t="s">
        <v>158</v>
      </c>
      <c r="AT87" s="123" t="s">
        <v>67</v>
      </c>
      <c r="AU87" s="123" t="s">
        <v>68</v>
      </c>
      <c r="AY87" s="117" t="s">
        <v>159</v>
      </c>
      <c r="BK87" s="124">
        <f>BK88+BK100+BK117+BK121+BK130+BK135</f>
        <v>0</v>
      </c>
    </row>
    <row r="88" spans="2:65" s="11" customFormat="1" ht="22.9" customHeight="1">
      <c r="B88" s="116"/>
      <c r="D88" s="117" t="s">
        <v>67</v>
      </c>
      <c r="E88" s="125" t="s">
        <v>160</v>
      </c>
      <c r="F88" s="125" t="s">
        <v>161</v>
      </c>
      <c r="J88" s="126">
        <f>BK88</f>
        <v>0</v>
      </c>
      <c r="L88" s="116"/>
      <c r="M88" s="120"/>
      <c r="P88" s="121">
        <f>SUM(P89:P99)</f>
        <v>0</v>
      </c>
      <c r="R88" s="121">
        <f>SUM(R89:R99)</f>
        <v>0</v>
      </c>
      <c r="T88" s="122">
        <f>SUM(T89:T99)</f>
        <v>0</v>
      </c>
      <c r="AR88" s="117" t="s">
        <v>158</v>
      </c>
      <c r="AT88" s="123" t="s">
        <v>67</v>
      </c>
      <c r="AU88" s="123" t="s">
        <v>76</v>
      </c>
      <c r="AY88" s="117" t="s">
        <v>159</v>
      </c>
      <c r="BK88" s="124">
        <f>SUM(BK89:BK99)</f>
        <v>0</v>
      </c>
    </row>
    <row r="89" spans="2:65" s="1" customFormat="1" ht="16.5" customHeight="1">
      <c r="B89" s="29"/>
      <c r="C89" s="127" t="s">
        <v>76</v>
      </c>
      <c r="D89" s="127" t="s">
        <v>162</v>
      </c>
      <c r="E89" s="128" t="s">
        <v>163</v>
      </c>
      <c r="F89" s="129" t="s">
        <v>164</v>
      </c>
      <c r="G89" s="130" t="s">
        <v>165</v>
      </c>
      <c r="H89" s="131">
        <v>1</v>
      </c>
      <c r="I89" s="132"/>
      <c r="J89" s="132">
        <f>ROUND(I89*H89,2)</f>
        <v>0</v>
      </c>
      <c r="K89" s="129" t="s">
        <v>166</v>
      </c>
      <c r="L89" s="29"/>
      <c r="M89" s="133" t="s">
        <v>17</v>
      </c>
      <c r="N89" s="134" t="s">
        <v>39</v>
      </c>
      <c r="O89" s="135">
        <v>0</v>
      </c>
      <c r="P89" s="135">
        <f>O89*H89</f>
        <v>0</v>
      </c>
      <c r="Q89" s="135">
        <v>0</v>
      </c>
      <c r="R89" s="135">
        <f>Q89*H89</f>
        <v>0</v>
      </c>
      <c r="S89" s="135">
        <v>0</v>
      </c>
      <c r="T89" s="136">
        <f>S89*H89</f>
        <v>0</v>
      </c>
      <c r="AR89" s="137" t="s">
        <v>167</v>
      </c>
      <c r="AT89" s="137" t="s">
        <v>162</v>
      </c>
      <c r="AU89" s="137" t="s">
        <v>78</v>
      </c>
      <c r="AY89" s="17" t="s">
        <v>159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7" t="s">
        <v>76</v>
      </c>
      <c r="BK89" s="138">
        <f>ROUND(I89*H89,2)</f>
        <v>0</v>
      </c>
      <c r="BL89" s="17" t="s">
        <v>167</v>
      </c>
      <c r="BM89" s="137" t="s">
        <v>168</v>
      </c>
    </row>
    <row r="90" spans="2:65" s="1" customFormat="1">
      <c r="B90" s="29"/>
      <c r="D90" s="139" t="s">
        <v>169</v>
      </c>
      <c r="F90" s="140" t="s">
        <v>170</v>
      </c>
      <c r="L90" s="29"/>
      <c r="M90" s="141"/>
      <c r="T90" s="50"/>
      <c r="AT90" s="17" t="s">
        <v>169</v>
      </c>
      <c r="AU90" s="17" t="s">
        <v>78</v>
      </c>
    </row>
    <row r="91" spans="2:65" s="1" customFormat="1" ht="16.5" customHeight="1">
      <c r="B91" s="29"/>
      <c r="C91" s="127" t="s">
        <v>78</v>
      </c>
      <c r="D91" s="127" t="s">
        <v>162</v>
      </c>
      <c r="E91" s="128" t="s">
        <v>171</v>
      </c>
      <c r="F91" s="129" t="s">
        <v>172</v>
      </c>
      <c r="G91" s="130" t="s">
        <v>165</v>
      </c>
      <c r="H91" s="131">
        <v>1</v>
      </c>
      <c r="I91" s="132"/>
      <c r="J91" s="132">
        <f>ROUND(I91*H91,2)</f>
        <v>0</v>
      </c>
      <c r="K91" s="129" t="s">
        <v>166</v>
      </c>
      <c r="L91" s="29"/>
      <c r="M91" s="133" t="s">
        <v>17</v>
      </c>
      <c r="N91" s="134" t="s">
        <v>39</v>
      </c>
      <c r="O91" s="135">
        <v>0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167</v>
      </c>
      <c r="AT91" s="137" t="s">
        <v>162</v>
      </c>
      <c r="AU91" s="137" t="s">
        <v>78</v>
      </c>
      <c r="AY91" s="17" t="s">
        <v>159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7" t="s">
        <v>76</v>
      </c>
      <c r="BK91" s="138">
        <f>ROUND(I91*H91,2)</f>
        <v>0</v>
      </c>
      <c r="BL91" s="17" t="s">
        <v>167</v>
      </c>
      <c r="BM91" s="137" t="s">
        <v>173</v>
      </c>
    </row>
    <row r="92" spans="2:65" s="1" customFormat="1">
      <c r="B92" s="29"/>
      <c r="D92" s="139" t="s">
        <v>169</v>
      </c>
      <c r="F92" s="140" t="s">
        <v>174</v>
      </c>
      <c r="L92" s="29"/>
      <c r="M92" s="141"/>
      <c r="T92" s="50"/>
      <c r="AT92" s="17" t="s">
        <v>169</v>
      </c>
      <c r="AU92" s="17" t="s">
        <v>78</v>
      </c>
    </row>
    <row r="93" spans="2:65" s="1" customFormat="1" ht="16.5" customHeight="1">
      <c r="B93" s="29"/>
      <c r="C93" s="127" t="s">
        <v>175</v>
      </c>
      <c r="D93" s="127" t="s">
        <v>162</v>
      </c>
      <c r="E93" s="128" t="s">
        <v>176</v>
      </c>
      <c r="F93" s="129" t="s">
        <v>177</v>
      </c>
      <c r="G93" s="130" t="s">
        <v>165</v>
      </c>
      <c r="H93" s="131">
        <v>1</v>
      </c>
      <c r="I93" s="132"/>
      <c r="J93" s="132">
        <f>ROUND(I93*H93,2)</f>
        <v>0</v>
      </c>
      <c r="K93" s="129" t="s">
        <v>166</v>
      </c>
      <c r="L93" s="29"/>
      <c r="M93" s="133" t="s">
        <v>17</v>
      </c>
      <c r="N93" s="134" t="s">
        <v>39</v>
      </c>
      <c r="O93" s="135">
        <v>0</v>
      </c>
      <c r="P93" s="135">
        <f>O93*H93</f>
        <v>0</v>
      </c>
      <c r="Q93" s="135">
        <v>0</v>
      </c>
      <c r="R93" s="135">
        <f>Q93*H93</f>
        <v>0</v>
      </c>
      <c r="S93" s="135">
        <v>0</v>
      </c>
      <c r="T93" s="136">
        <f>S93*H93</f>
        <v>0</v>
      </c>
      <c r="AR93" s="137" t="s">
        <v>167</v>
      </c>
      <c r="AT93" s="137" t="s">
        <v>162</v>
      </c>
      <c r="AU93" s="137" t="s">
        <v>78</v>
      </c>
      <c r="AY93" s="17" t="s">
        <v>159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7" t="s">
        <v>76</v>
      </c>
      <c r="BK93" s="138">
        <f>ROUND(I93*H93,2)</f>
        <v>0</v>
      </c>
      <c r="BL93" s="17" t="s">
        <v>167</v>
      </c>
      <c r="BM93" s="137" t="s">
        <v>178</v>
      </c>
    </row>
    <row r="94" spans="2:65" s="1" customFormat="1">
      <c r="B94" s="29"/>
      <c r="D94" s="139" t="s">
        <v>169</v>
      </c>
      <c r="F94" s="140" t="s">
        <v>179</v>
      </c>
      <c r="L94" s="29"/>
      <c r="M94" s="141"/>
      <c r="T94" s="50"/>
      <c r="AT94" s="17" t="s">
        <v>169</v>
      </c>
      <c r="AU94" s="17" t="s">
        <v>78</v>
      </c>
    </row>
    <row r="95" spans="2:65" s="1" customFormat="1" ht="16.5" customHeight="1">
      <c r="B95" s="29"/>
      <c r="C95" s="127" t="s">
        <v>180</v>
      </c>
      <c r="D95" s="127" t="s">
        <v>162</v>
      </c>
      <c r="E95" s="128" t="s">
        <v>181</v>
      </c>
      <c r="F95" s="129" t="s">
        <v>182</v>
      </c>
      <c r="G95" s="130" t="s">
        <v>165</v>
      </c>
      <c r="H95" s="131">
        <v>1</v>
      </c>
      <c r="I95" s="132"/>
      <c r="J95" s="132">
        <f>ROUND(I95*H95,2)</f>
        <v>0</v>
      </c>
      <c r="K95" s="129" t="s">
        <v>166</v>
      </c>
      <c r="L95" s="29"/>
      <c r="M95" s="133" t="s">
        <v>17</v>
      </c>
      <c r="N95" s="134" t="s">
        <v>39</v>
      </c>
      <c r="O95" s="135">
        <v>0</v>
      </c>
      <c r="P95" s="135">
        <f>O95*H95</f>
        <v>0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167</v>
      </c>
      <c r="AT95" s="137" t="s">
        <v>162</v>
      </c>
      <c r="AU95" s="137" t="s">
        <v>78</v>
      </c>
      <c r="AY95" s="17" t="s">
        <v>159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76</v>
      </c>
      <c r="BK95" s="138">
        <f>ROUND(I95*H95,2)</f>
        <v>0</v>
      </c>
      <c r="BL95" s="17" t="s">
        <v>167</v>
      </c>
      <c r="BM95" s="137" t="s">
        <v>183</v>
      </c>
    </row>
    <row r="96" spans="2:65" s="1" customFormat="1">
      <c r="B96" s="29"/>
      <c r="D96" s="139" t="s">
        <v>169</v>
      </c>
      <c r="F96" s="140" t="s">
        <v>184</v>
      </c>
      <c r="L96" s="29"/>
      <c r="M96" s="141"/>
      <c r="T96" s="50"/>
      <c r="AT96" s="17" t="s">
        <v>169</v>
      </c>
      <c r="AU96" s="17" t="s">
        <v>78</v>
      </c>
    </row>
    <row r="97" spans="2:65" s="1" customFormat="1" ht="16.5" customHeight="1">
      <c r="B97" s="29"/>
      <c r="C97" s="127" t="s">
        <v>158</v>
      </c>
      <c r="D97" s="127" t="s">
        <v>162</v>
      </c>
      <c r="E97" s="128" t="s">
        <v>185</v>
      </c>
      <c r="F97" s="129" t="s">
        <v>186</v>
      </c>
      <c r="G97" s="130" t="s">
        <v>165</v>
      </c>
      <c r="H97" s="131">
        <v>1</v>
      </c>
      <c r="I97" s="132"/>
      <c r="J97" s="132">
        <f>ROUND(I97*H97,2)</f>
        <v>0</v>
      </c>
      <c r="K97" s="129" t="s">
        <v>166</v>
      </c>
      <c r="L97" s="29"/>
      <c r="M97" s="133" t="s">
        <v>17</v>
      </c>
      <c r="N97" s="134" t="s">
        <v>39</v>
      </c>
      <c r="O97" s="135">
        <v>0</v>
      </c>
      <c r="P97" s="135">
        <f>O97*H97</f>
        <v>0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167</v>
      </c>
      <c r="AT97" s="137" t="s">
        <v>162</v>
      </c>
      <c r="AU97" s="137" t="s">
        <v>78</v>
      </c>
      <c r="AY97" s="17" t="s">
        <v>159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7" t="s">
        <v>76</v>
      </c>
      <c r="BK97" s="138">
        <f>ROUND(I97*H97,2)</f>
        <v>0</v>
      </c>
      <c r="BL97" s="17" t="s">
        <v>167</v>
      </c>
      <c r="BM97" s="137" t="s">
        <v>187</v>
      </c>
    </row>
    <row r="98" spans="2:65" s="1" customFormat="1">
      <c r="B98" s="29"/>
      <c r="D98" s="139" t="s">
        <v>169</v>
      </c>
      <c r="F98" s="140" t="s">
        <v>188</v>
      </c>
      <c r="L98" s="29"/>
      <c r="M98" s="141"/>
      <c r="T98" s="50"/>
      <c r="AT98" s="17" t="s">
        <v>169</v>
      </c>
      <c r="AU98" s="17" t="s">
        <v>78</v>
      </c>
    </row>
    <row r="99" spans="2:65" s="12" customFormat="1">
      <c r="B99" s="142"/>
      <c r="D99" s="143" t="s">
        <v>189</v>
      </c>
      <c r="E99" s="144" t="s">
        <v>17</v>
      </c>
      <c r="F99" s="145" t="s">
        <v>190</v>
      </c>
      <c r="H99" s="146">
        <v>1</v>
      </c>
      <c r="L99" s="142"/>
      <c r="M99" s="147"/>
      <c r="T99" s="148"/>
      <c r="AT99" s="144" t="s">
        <v>189</v>
      </c>
      <c r="AU99" s="144" t="s">
        <v>78</v>
      </c>
      <c r="AV99" s="12" t="s">
        <v>78</v>
      </c>
      <c r="AW99" s="12" t="s">
        <v>30</v>
      </c>
      <c r="AX99" s="12" t="s">
        <v>76</v>
      </c>
      <c r="AY99" s="144" t="s">
        <v>159</v>
      </c>
    </row>
    <row r="100" spans="2:65" s="11" customFormat="1" ht="22.9" customHeight="1">
      <c r="B100" s="116"/>
      <c r="D100" s="117" t="s">
        <v>67</v>
      </c>
      <c r="E100" s="125" t="s">
        <v>191</v>
      </c>
      <c r="F100" s="125" t="s">
        <v>192</v>
      </c>
      <c r="J100" s="126">
        <f>BK100</f>
        <v>0</v>
      </c>
      <c r="L100" s="116"/>
      <c r="M100" s="120"/>
      <c r="P100" s="121">
        <f>SUM(P101:P116)</f>
        <v>0</v>
      </c>
      <c r="R100" s="121">
        <f>SUM(R101:R116)</f>
        <v>0</v>
      </c>
      <c r="T100" s="122">
        <f>SUM(T101:T116)</f>
        <v>0</v>
      </c>
      <c r="AR100" s="117" t="s">
        <v>158</v>
      </c>
      <c r="AT100" s="123" t="s">
        <v>67</v>
      </c>
      <c r="AU100" s="123" t="s">
        <v>76</v>
      </c>
      <c r="AY100" s="117" t="s">
        <v>159</v>
      </c>
      <c r="BK100" s="124">
        <f>SUM(BK101:BK116)</f>
        <v>0</v>
      </c>
    </row>
    <row r="101" spans="2:65" s="1" customFormat="1" ht="16.5" customHeight="1">
      <c r="B101" s="29"/>
      <c r="C101" s="127" t="s">
        <v>193</v>
      </c>
      <c r="D101" s="127" t="s">
        <v>162</v>
      </c>
      <c r="E101" s="128" t="s">
        <v>194</v>
      </c>
      <c r="F101" s="129" t="s">
        <v>195</v>
      </c>
      <c r="G101" s="130" t="s">
        <v>165</v>
      </c>
      <c r="H101" s="131">
        <v>1</v>
      </c>
      <c r="I101" s="132"/>
      <c r="J101" s="132">
        <f>ROUND(I101*H101,2)</f>
        <v>0</v>
      </c>
      <c r="K101" s="129" t="s">
        <v>166</v>
      </c>
      <c r="L101" s="29"/>
      <c r="M101" s="133" t="s">
        <v>17</v>
      </c>
      <c r="N101" s="134" t="s">
        <v>39</v>
      </c>
      <c r="O101" s="135">
        <v>0</v>
      </c>
      <c r="P101" s="135">
        <f>O101*H101</f>
        <v>0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167</v>
      </c>
      <c r="AT101" s="137" t="s">
        <v>162</v>
      </c>
      <c r="AU101" s="137" t="s">
        <v>78</v>
      </c>
      <c r="AY101" s="17" t="s">
        <v>159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76</v>
      </c>
      <c r="BK101" s="138">
        <f>ROUND(I101*H101,2)</f>
        <v>0</v>
      </c>
      <c r="BL101" s="17" t="s">
        <v>167</v>
      </c>
      <c r="BM101" s="137" t="s">
        <v>196</v>
      </c>
    </row>
    <row r="102" spans="2:65" s="1" customFormat="1">
      <c r="B102" s="29"/>
      <c r="D102" s="139" t="s">
        <v>169</v>
      </c>
      <c r="F102" s="140" t="s">
        <v>197</v>
      </c>
      <c r="L102" s="29"/>
      <c r="M102" s="141"/>
      <c r="T102" s="50"/>
      <c r="AT102" s="17" t="s">
        <v>169</v>
      </c>
      <c r="AU102" s="17" t="s">
        <v>78</v>
      </c>
    </row>
    <row r="103" spans="2:65" s="1" customFormat="1" ht="16.5" customHeight="1">
      <c r="B103" s="29"/>
      <c r="C103" s="127" t="s">
        <v>198</v>
      </c>
      <c r="D103" s="127" t="s">
        <v>162</v>
      </c>
      <c r="E103" s="128" t="s">
        <v>199</v>
      </c>
      <c r="F103" s="129" t="s">
        <v>200</v>
      </c>
      <c r="G103" s="130" t="s">
        <v>165</v>
      </c>
      <c r="H103" s="131">
        <v>1</v>
      </c>
      <c r="I103" s="132"/>
      <c r="J103" s="132">
        <f>ROUND(I103*H103,2)</f>
        <v>0</v>
      </c>
      <c r="K103" s="129" t="s">
        <v>166</v>
      </c>
      <c r="L103" s="29"/>
      <c r="M103" s="133" t="s">
        <v>17</v>
      </c>
      <c r="N103" s="134" t="s">
        <v>39</v>
      </c>
      <c r="O103" s="135">
        <v>0</v>
      </c>
      <c r="P103" s="135">
        <f>O103*H103</f>
        <v>0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167</v>
      </c>
      <c r="AT103" s="137" t="s">
        <v>162</v>
      </c>
      <c r="AU103" s="137" t="s">
        <v>78</v>
      </c>
      <c r="AY103" s="17" t="s">
        <v>159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7" t="s">
        <v>76</v>
      </c>
      <c r="BK103" s="138">
        <f>ROUND(I103*H103,2)</f>
        <v>0</v>
      </c>
      <c r="BL103" s="17" t="s">
        <v>167</v>
      </c>
      <c r="BM103" s="137" t="s">
        <v>201</v>
      </c>
    </row>
    <row r="104" spans="2:65" s="1" customFormat="1">
      <c r="B104" s="29"/>
      <c r="D104" s="139" t="s">
        <v>169</v>
      </c>
      <c r="F104" s="140" t="s">
        <v>202</v>
      </c>
      <c r="L104" s="29"/>
      <c r="M104" s="141"/>
      <c r="T104" s="50"/>
      <c r="AT104" s="17" t="s">
        <v>169</v>
      </c>
      <c r="AU104" s="17" t="s">
        <v>78</v>
      </c>
    </row>
    <row r="105" spans="2:65" s="12" customFormat="1">
      <c r="B105" s="142"/>
      <c r="D105" s="143" t="s">
        <v>189</v>
      </c>
      <c r="E105" s="144" t="s">
        <v>17</v>
      </c>
      <c r="F105" s="145" t="s">
        <v>203</v>
      </c>
      <c r="H105" s="146">
        <v>1</v>
      </c>
      <c r="L105" s="142"/>
      <c r="M105" s="147"/>
      <c r="T105" s="148"/>
      <c r="AT105" s="144" t="s">
        <v>189</v>
      </c>
      <c r="AU105" s="144" t="s">
        <v>78</v>
      </c>
      <c r="AV105" s="12" t="s">
        <v>78</v>
      </c>
      <c r="AW105" s="12" t="s">
        <v>30</v>
      </c>
      <c r="AX105" s="12" t="s">
        <v>76</v>
      </c>
      <c r="AY105" s="144" t="s">
        <v>159</v>
      </c>
    </row>
    <row r="106" spans="2:65" s="13" customFormat="1">
      <c r="B106" s="149"/>
      <c r="D106" s="143" t="s">
        <v>189</v>
      </c>
      <c r="E106" s="150" t="s">
        <v>17</v>
      </c>
      <c r="F106" s="151" t="s">
        <v>204</v>
      </c>
      <c r="H106" s="150" t="s">
        <v>17</v>
      </c>
      <c r="L106" s="149"/>
      <c r="M106" s="152"/>
      <c r="T106" s="153"/>
      <c r="AT106" s="150" t="s">
        <v>189</v>
      </c>
      <c r="AU106" s="150" t="s">
        <v>78</v>
      </c>
      <c r="AV106" s="13" t="s">
        <v>76</v>
      </c>
      <c r="AW106" s="13" t="s">
        <v>30</v>
      </c>
      <c r="AX106" s="13" t="s">
        <v>68</v>
      </c>
      <c r="AY106" s="150" t="s">
        <v>159</v>
      </c>
    </row>
    <row r="107" spans="2:65" s="1" customFormat="1" ht="16.5" customHeight="1">
      <c r="B107" s="29"/>
      <c r="C107" s="127" t="s">
        <v>205</v>
      </c>
      <c r="D107" s="127" t="s">
        <v>162</v>
      </c>
      <c r="E107" s="128" t="s">
        <v>206</v>
      </c>
      <c r="F107" s="129" t="s">
        <v>207</v>
      </c>
      <c r="G107" s="130" t="s">
        <v>165</v>
      </c>
      <c r="H107" s="131">
        <v>1</v>
      </c>
      <c r="I107" s="132"/>
      <c r="J107" s="132">
        <f>ROUND(I107*H107,2)</f>
        <v>0</v>
      </c>
      <c r="K107" s="129" t="s">
        <v>166</v>
      </c>
      <c r="L107" s="29"/>
      <c r="M107" s="133" t="s">
        <v>17</v>
      </c>
      <c r="N107" s="134" t="s">
        <v>39</v>
      </c>
      <c r="O107" s="135">
        <v>0</v>
      </c>
      <c r="P107" s="135">
        <f>O107*H107</f>
        <v>0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167</v>
      </c>
      <c r="AT107" s="137" t="s">
        <v>162</v>
      </c>
      <c r="AU107" s="137" t="s">
        <v>78</v>
      </c>
      <c r="AY107" s="17" t="s">
        <v>159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7" t="s">
        <v>76</v>
      </c>
      <c r="BK107" s="138">
        <f>ROUND(I107*H107,2)</f>
        <v>0</v>
      </c>
      <c r="BL107" s="17" t="s">
        <v>167</v>
      </c>
      <c r="BM107" s="137" t="s">
        <v>208</v>
      </c>
    </row>
    <row r="108" spans="2:65" s="1" customFormat="1">
      <c r="B108" s="29"/>
      <c r="D108" s="139" t="s">
        <v>169</v>
      </c>
      <c r="F108" s="140" t="s">
        <v>209</v>
      </c>
      <c r="L108" s="29"/>
      <c r="M108" s="141"/>
      <c r="T108" s="50"/>
      <c r="AT108" s="17" t="s">
        <v>169</v>
      </c>
      <c r="AU108" s="17" t="s">
        <v>78</v>
      </c>
    </row>
    <row r="109" spans="2:65" s="12" customFormat="1">
      <c r="B109" s="142"/>
      <c r="D109" s="143" t="s">
        <v>189</v>
      </c>
      <c r="E109" s="144" t="s">
        <v>17</v>
      </c>
      <c r="F109" s="145" t="s">
        <v>210</v>
      </c>
      <c r="H109" s="146">
        <v>1</v>
      </c>
      <c r="L109" s="142"/>
      <c r="M109" s="147"/>
      <c r="T109" s="148"/>
      <c r="AT109" s="144" t="s">
        <v>189</v>
      </c>
      <c r="AU109" s="144" t="s">
        <v>78</v>
      </c>
      <c r="AV109" s="12" t="s">
        <v>78</v>
      </c>
      <c r="AW109" s="12" t="s">
        <v>30</v>
      </c>
      <c r="AX109" s="12" t="s">
        <v>76</v>
      </c>
      <c r="AY109" s="144" t="s">
        <v>159</v>
      </c>
    </row>
    <row r="110" spans="2:65" s="1" customFormat="1" ht="16.5" customHeight="1">
      <c r="B110" s="29"/>
      <c r="C110" s="127" t="s">
        <v>211</v>
      </c>
      <c r="D110" s="127" t="s">
        <v>162</v>
      </c>
      <c r="E110" s="128" t="s">
        <v>212</v>
      </c>
      <c r="F110" s="129" t="s">
        <v>213</v>
      </c>
      <c r="G110" s="130" t="s">
        <v>165</v>
      </c>
      <c r="H110" s="131">
        <v>1</v>
      </c>
      <c r="I110" s="132"/>
      <c r="J110" s="132">
        <f>ROUND(I110*H110,2)</f>
        <v>0</v>
      </c>
      <c r="K110" s="129" t="s">
        <v>166</v>
      </c>
      <c r="L110" s="29"/>
      <c r="M110" s="133" t="s">
        <v>17</v>
      </c>
      <c r="N110" s="134" t="s">
        <v>39</v>
      </c>
      <c r="O110" s="135">
        <v>0</v>
      </c>
      <c r="P110" s="135">
        <f>O110*H110</f>
        <v>0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167</v>
      </c>
      <c r="AT110" s="137" t="s">
        <v>162</v>
      </c>
      <c r="AU110" s="137" t="s">
        <v>78</v>
      </c>
      <c r="AY110" s="17" t="s">
        <v>159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7" t="s">
        <v>76</v>
      </c>
      <c r="BK110" s="138">
        <f>ROUND(I110*H110,2)</f>
        <v>0</v>
      </c>
      <c r="BL110" s="17" t="s">
        <v>167</v>
      </c>
      <c r="BM110" s="137" t="s">
        <v>214</v>
      </c>
    </row>
    <row r="111" spans="2:65" s="1" customFormat="1">
      <c r="B111" s="29"/>
      <c r="D111" s="139" t="s">
        <v>169</v>
      </c>
      <c r="F111" s="140" t="s">
        <v>215</v>
      </c>
      <c r="L111" s="29"/>
      <c r="M111" s="141"/>
      <c r="T111" s="50"/>
      <c r="AT111" s="17" t="s">
        <v>169</v>
      </c>
      <c r="AU111" s="17" t="s">
        <v>78</v>
      </c>
    </row>
    <row r="112" spans="2:65" s="1" customFormat="1" ht="16.5" customHeight="1">
      <c r="B112" s="29"/>
      <c r="C112" s="127" t="s">
        <v>216</v>
      </c>
      <c r="D112" s="127" t="s">
        <v>162</v>
      </c>
      <c r="E112" s="128" t="s">
        <v>217</v>
      </c>
      <c r="F112" s="129" t="s">
        <v>218</v>
      </c>
      <c r="G112" s="130" t="s">
        <v>165</v>
      </c>
      <c r="H112" s="131">
        <v>1</v>
      </c>
      <c r="I112" s="132"/>
      <c r="J112" s="132">
        <f>ROUND(I112*H112,2)</f>
        <v>0</v>
      </c>
      <c r="K112" s="129" t="s">
        <v>166</v>
      </c>
      <c r="L112" s="29"/>
      <c r="M112" s="133" t="s">
        <v>17</v>
      </c>
      <c r="N112" s="134" t="s">
        <v>39</v>
      </c>
      <c r="O112" s="135">
        <v>0</v>
      </c>
      <c r="P112" s="135">
        <f>O112*H112</f>
        <v>0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167</v>
      </c>
      <c r="AT112" s="137" t="s">
        <v>162</v>
      </c>
      <c r="AU112" s="137" t="s">
        <v>78</v>
      </c>
      <c r="AY112" s="17" t="s">
        <v>159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7" t="s">
        <v>76</v>
      </c>
      <c r="BK112" s="138">
        <f>ROUND(I112*H112,2)</f>
        <v>0</v>
      </c>
      <c r="BL112" s="17" t="s">
        <v>167</v>
      </c>
      <c r="BM112" s="137" t="s">
        <v>219</v>
      </c>
    </row>
    <row r="113" spans="2:65" s="1" customFormat="1">
      <c r="B113" s="29"/>
      <c r="D113" s="139" t="s">
        <v>169</v>
      </c>
      <c r="F113" s="140" t="s">
        <v>220</v>
      </c>
      <c r="L113" s="29"/>
      <c r="M113" s="141"/>
      <c r="T113" s="50"/>
      <c r="AT113" s="17" t="s">
        <v>169</v>
      </c>
      <c r="AU113" s="17" t="s">
        <v>78</v>
      </c>
    </row>
    <row r="114" spans="2:65" s="12" customFormat="1">
      <c r="B114" s="142"/>
      <c r="D114" s="143" t="s">
        <v>189</v>
      </c>
      <c r="E114" s="144" t="s">
        <v>17</v>
      </c>
      <c r="F114" s="145" t="s">
        <v>221</v>
      </c>
      <c r="H114" s="146">
        <v>1</v>
      </c>
      <c r="L114" s="142"/>
      <c r="M114" s="147"/>
      <c r="T114" s="148"/>
      <c r="AT114" s="144" t="s">
        <v>189</v>
      </c>
      <c r="AU114" s="144" t="s">
        <v>78</v>
      </c>
      <c r="AV114" s="12" t="s">
        <v>78</v>
      </c>
      <c r="AW114" s="12" t="s">
        <v>30</v>
      </c>
      <c r="AX114" s="12" t="s">
        <v>76</v>
      </c>
      <c r="AY114" s="144" t="s">
        <v>159</v>
      </c>
    </row>
    <row r="115" spans="2:65" s="1" customFormat="1" ht="16.5" customHeight="1">
      <c r="B115" s="29"/>
      <c r="C115" s="127" t="s">
        <v>222</v>
      </c>
      <c r="D115" s="127" t="s">
        <v>162</v>
      </c>
      <c r="E115" s="128" t="s">
        <v>223</v>
      </c>
      <c r="F115" s="129" t="s">
        <v>224</v>
      </c>
      <c r="G115" s="130" t="s">
        <v>165</v>
      </c>
      <c r="H115" s="131">
        <v>1</v>
      </c>
      <c r="I115" s="132"/>
      <c r="J115" s="132">
        <f>ROUND(I115*H115,2)</f>
        <v>0</v>
      </c>
      <c r="K115" s="129" t="s">
        <v>166</v>
      </c>
      <c r="L115" s="29"/>
      <c r="M115" s="133" t="s">
        <v>17</v>
      </c>
      <c r="N115" s="134" t="s">
        <v>39</v>
      </c>
      <c r="O115" s="135">
        <v>0</v>
      </c>
      <c r="P115" s="135">
        <f>O115*H115</f>
        <v>0</v>
      </c>
      <c r="Q115" s="135">
        <v>0</v>
      </c>
      <c r="R115" s="135">
        <f>Q115*H115</f>
        <v>0</v>
      </c>
      <c r="S115" s="135">
        <v>0</v>
      </c>
      <c r="T115" s="136">
        <f>S115*H115</f>
        <v>0</v>
      </c>
      <c r="AR115" s="137" t="s">
        <v>167</v>
      </c>
      <c r="AT115" s="137" t="s">
        <v>162</v>
      </c>
      <c r="AU115" s="137" t="s">
        <v>78</v>
      </c>
      <c r="AY115" s="17" t="s">
        <v>159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7" t="s">
        <v>76</v>
      </c>
      <c r="BK115" s="138">
        <f>ROUND(I115*H115,2)</f>
        <v>0</v>
      </c>
      <c r="BL115" s="17" t="s">
        <v>167</v>
      </c>
      <c r="BM115" s="137" t="s">
        <v>225</v>
      </c>
    </row>
    <row r="116" spans="2:65" s="1" customFormat="1">
      <c r="B116" s="29"/>
      <c r="D116" s="139" t="s">
        <v>169</v>
      </c>
      <c r="F116" s="140" t="s">
        <v>226</v>
      </c>
      <c r="L116" s="29"/>
      <c r="M116" s="141"/>
      <c r="T116" s="50"/>
      <c r="AT116" s="17" t="s">
        <v>169</v>
      </c>
      <c r="AU116" s="17" t="s">
        <v>78</v>
      </c>
    </row>
    <row r="117" spans="2:65" s="11" customFormat="1" ht="22.9" customHeight="1">
      <c r="B117" s="116"/>
      <c r="D117" s="117" t="s">
        <v>67</v>
      </c>
      <c r="E117" s="125" t="s">
        <v>227</v>
      </c>
      <c r="F117" s="125" t="s">
        <v>228</v>
      </c>
      <c r="J117" s="126">
        <f>BK117</f>
        <v>0</v>
      </c>
      <c r="L117" s="116"/>
      <c r="M117" s="120"/>
      <c r="P117" s="121">
        <f>SUM(P118:P120)</f>
        <v>0</v>
      </c>
      <c r="R117" s="121">
        <f>SUM(R118:R120)</f>
        <v>0</v>
      </c>
      <c r="T117" s="122">
        <f>SUM(T118:T120)</f>
        <v>0</v>
      </c>
      <c r="AR117" s="117" t="s">
        <v>158</v>
      </c>
      <c r="AT117" s="123" t="s">
        <v>67</v>
      </c>
      <c r="AU117" s="123" t="s">
        <v>76</v>
      </c>
      <c r="AY117" s="117" t="s">
        <v>159</v>
      </c>
      <c r="BK117" s="124">
        <f>SUM(BK118:BK120)</f>
        <v>0</v>
      </c>
    </row>
    <row r="118" spans="2:65" s="1" customFormat="1" ht="16.5" customHeight="1">
      <c r="B118" s="29"/>
      <c r="C118" s="127" t="s">
        <v>8</v>
      </c>
      <c r="D118" s="127" t="s">
        <v>162</v>
      </c>
      <c r="E118" s="128" t="s">
        <v>229</v>
      </c>
      <c r="F118" s="129" t="s">
        <v>230</v>
      </c>
      <c r="G118" s="130" t="s">
        <v>165</v>
      </c>
      <c r="H118" s="131">
        <v>1</v>
      </c>
      <c r="I118" s="132"/>
      <c r="J118" s="132">
        <f>ROUND(I118*H118,2)</f>
        <v>0</v>
      </c>
      <c r="K118" s="129" t="s">
        <v>166</v>
      </c>
      <c r="L118" s="29"/>
      <c r="M118" s="133" t="s">
        <v>17</v>
      </c>
      <c r="N118" s="134" t="s">
        <v>39</v>
      </c>
      <c r="O118" s="135">
        <v>0</v>
      </c>
      <c r="P118" s="135">
        <f>O118*H118</f>
        <v>0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167</v>
      </c>
      <c r="AT118" s="137" t="s">
        <v>162</v>
      </c>
      <c r="AU118" s="137" t="s">
        <v>78</v>
      </c>
      <c r="AY118" s="17" t="s">
        <v>159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7" t="s">
        <v>76</v>
      </c>
      <c r="BK118" s="138">
        <f>ROUND(I118*H118,2)</f>
        <v>0</v>
      </c>
      <c r="BL118" s="17" t="s">
        <v>167</v>
      </c>
      <c r="BM118" s="137" t="s">
        <v>231</v>
      </c>
    </row>
    <row r="119" spans="2:65" s="1" customFormat="1">
      <c r="B119" s="29"/>
      <c r="D119" s="139" t="s">
        <v>169</v>
      </c>
      <c r="F119" s="140" t="s">
        <v>232</v>
      </c>
      <c r="L119" s="29"/>
      <c r="M119" s="141"/>
      <c r="T119" s="50"/>
      <c r="AT119" s="17" t="s">
        <v>169</v>
      </c>
      <c r="AU119" s="17" t="s">
        <v>78</v>
      </c>
    </row>
    <row r="120" spans="2:65" s="12" customFormat="1">
      <c r="B120" s="142"/>
      <c r="D120" s="143" t="s">
        <v>189</v>
      </c>
      <c r="E120" s="144" t="s">
        <v>17</v>
      </c>
      <c r="F120" s="145" t="s">
        <v>233</v>
      </c>
      <c r="H120" s="146">
        <v>1</v>
      </c>
      <c r="L120" s="142"/>
      <c r="M120" s="147"/>
      <c r="T120" s="148"/>
      <c r="AT120" s="144" t="s">
        <v>189</v>
      </c>
      <c r="AU120" s="144" t="s">
        <v>78</v>
      </c>
      <c r="AV120" s="12" t="s">
        <v>78</v>
      </c>
      <c r="AW120" s="12" t="s">
        <v>30</v>
      </c>
      <c r="AX120" s="12" t="s">
        <v>76</v>
      </c>
      <c r="AY120" s="144" t="s">
        <v>159</v>
      </c>
    </row>
    <row r="121" spans="2:65" s="11" customFormat="1" ht="22.9" customHeight="1">
      <c r="B121" s="116"/>
      <c r="D121" s="117" t="s">
        <v>67</v>
      </c>
      <c r="E121" s="125" t="s">
        <v>234</v>
      </c>
      <c r="F121" s="125" t="s">
        <v>235</v>
      </c>
      <c r="J121" s="126">
        <f>BK121</f>
        <v>0</v>
      </c>
      <c r="L121" s="116"/>
      <c r="M121" s="120"/>
      <c r="P121" s="121">
        <f>SUM(P122:P129)</f>
        <v>0</v>
      </c>
      <c r="R121" s="121">
        <f>SUM(R122:R129)</f>
        <v>0</v>
      </c>
      <c r="T121" s="122">
        <f>SUM(T122:T129)</f>
        <v>0</v>
      </c>
      <c r="AR121" s="117" t="s">
        <v>158</v>
      </c>
      <c r="AT121" s="123" t="s">
        <v>67</v>
      </c>
      <c r="AU121" s="123" t="s">
        <v>76</v>
      </c>
      <c r="AY121" s="117" t="s">
        <v>159</v>
      </c>
      <c r="BK121" s="124">
        <f>SUM(BK122:BK129)</f>
        <v>0</v>
      </c>
    </row>
    <row r="122" spans="2:65" s="1" customFormat="1" ht="16.5" customHeight="1">
      <c r="B122" s="29"/>
      <c r="C122" s="127" t="s">
        <v>236</v>
      </c>
      <c r="D122" s="127" t="s">
        <v>162</v>
      </c>
      <c r="E122" s="128" t="s">
        <v>237</v>
      </c>
      <c r="F122" s="129" t="s">
        <v>238</v>
      </c>
      <c r="G122" s="130" t="s">
        <v>165</v>
      </c>
      <c r="H122" s="131">
        <v>1</v>
      </c>
      <c r="I122" s="132"/>
      <c r="J122" s="132">
        <f>ROUND(I122*H122,2)</f>
        <v>0</v>
      </c>
      <c r="K122" s="129" t="s">
        <v>239</v>
      </c>
      <c r="L122" s="29"/>
      <c r="M122" s="133" t="s">
        <v>17</v>
      </c>
      <c r="N122" s="134" t="s">
        <v>39</v>
      </c>
      <c r="O122" s="135">
        <v>0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167</v>
      </c>
      <c r="AT122" s="137" t="s">
        <v>162</v>
      </c>
      <c r="AU122" s="137" t="s">
        <v>78</v>
      </c>
      <c r="AY122" s="17" t="s">
        <v>159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7" t="s">
        <v>76</v>
      </c>
      <c r="BK122" s="138">
        <f>ROUND(I122*H122,2)</f>
        <v>0</v>
      </c>
      <c r="BL122" s="17" t="s">
        <v>167</v>
      </c>
      <c r="BM122" s="137" t="s">
        <v>240</v>
      </c>
    </row>
    <row r="123" spans="2:65" s="1" customFormat="1">
      <c r="B123" s="29"/>
      <c r="D123" s="139" t="s">
        <v>169</v>
      </c>
      <c r="F123" s="140" t="s">
        <v>241</v>
      </c>
      <c r="L123" s="29"/>
      <c r="M123" s="141"/>
      <c r="T123" s="50"/>
      <c r="AT123" s="17" t="s">
        <v>169</v>
      </c>
      <c r="AU123" s="17" t="s">
        <v>78</v>
      </c>
    </row>
    <row r="124" spans="2:65" s="12" customFormat="1">
      <c r="B124" s="142"/>
      <c r="D124" s="143" t="s">
        <v>189</v>
      </c>
      <c r="E124" s="144" t="s">
        <v>17</v>
      </c>
      <c r="F124" s="145" t="s">
        <v>242</v>
      </c>
      <c r="H124" s="146">
        <v>1</v>
      </c>
      <c r="L124" s="142"/>
      <c r="M124" s="147"/>
      <c r="T124" s="148"/>
      <c r="AT124" s="144" t="s">
        <v>189</v>
      </c>
      <c r="AU124" s="144" t="s">
        <v>78</v>
      </c>
      <c r="AV124" s="12" t="s">
        <v>78</v>
      </c>
      <c r="AW124" s="12" t="s">
        <v>30</v>
      </c>
      <c r="AX124" s="12" t="s">
        <v>76</v>
      </c>
      <c r="AY124" s="144" t="s">
        <v>159</v>
      </c>
    </row>
    <row r="125" spans="2:65" s="13" customFormat="1">
      <c r="B125" s="149"/>
      <c r="D125" s="143" t="s">
        <v>189</v>
      </c>
      <c r="E125" s="150" t="s">
        <v>17</v>
      </c>
      <c r="F125" s="151" t="s">
        <v>243</v>
      </c>
      <c r="H125" s="150" t="s">
        <v>17</v>
      </c>
      <c r="L125" s="149"/>
      <c r="M125" s="152"/>
      <c r="T125" s="153"/>
      <c r="AT125" s="150" t="s">
        <v>189</v>
      </c>
      <c r="AU125" s="150" t="s">
        <v>78</v>
      </c>
      <c r="AV125" s="13" t="s">
        <v>76</v>
      </c>
      <c r="AW125" s="13" t="s">
        <v>30</v>
      </c>
      <c r="AX125" s="13" t="s">
        <v>68</v>
      </c>
      <c r="AY125" s="150" t="s">
        <v>159</v>
      </c>
    </row>
    <row r="126" spans="2:65" s="1" customFormat="1" ht="16.5" customHeight="1">
      <c r="B126" s="29"/>
      <c r="C126" s="127" t="s">
        <v>244</v>
      </c>
      <c r="D126" s="127" t="s">
        <v>162</v>
      </c>
      <c r="E126" s="128" t="s">
        <v>245</v>
      </c>
      <c r="F126" s="129" t="s">
        <v>246</v>
      </c>
      <c r="G126" s="130" t="s">
        <v>165</v>
      </c>
      <c r="H126" s="131">
        <v>1</v>
      </c>
      <c r="I126" s="132"/>
      <c r="J126" s="132">
        <f>ROUND(I126*H126,2)</f>
        <v>0</v>
      </c>
      <c r="K126" s="129" t="s">
        <v>239</v>
      </c>
      <c r="L126" s="29"/>
      <c r="M126" s="133" t="s">
        <v>17</v>
      </c>
      <c r="N126" s="134" t="s">
        <v>39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167</v>
      </c>
      <c r="AT126" s="137" t="s">
        <v>162</v>
      </c>
      <c r="AU126" s="137" t="s">
        <v>78</v>
      </c>
      <c r="AY126" s="17" t="s">
        <v>159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7" t="s">
        <v>76</v>
      </c>
      <c r="BK126" s="138">
        <f>ROUND(I126*H126,2)</f>
        <v>0</v>
      </c>
      <c r="BL126" s="17" t="s">
        <v>167</v>
      </c>
      <c r="BM126" s="137" t="s">
        <v>247</v>
      </c>
    </row>
    <row r="127" spans="2:65" s="1" customFormat="1">
      <c r="B127" s="29"/>
      <c r="D127" s="139" t="s">
        <v>169</v>
      </c>
      <c r="F127" s="140" t="s">
        <v>248</v>
      </c>
      <c r="L127" s="29"/>
      <c r="M127" s="141"/>
      <c r="T127" s="50"/>
      <c r="AT127" s="17" t="s">
        <v>169</v>
      </c>
      <c r="AU127" s="17" t="s">
        <v>78</v>
      </c>
    </row>
    <row r="128" spans="2:65" s="12" customFormat="1">
      <c r="B128" s="142"/>
      <c r="D128" s="143" t="s">
        <v>189</v>
      </c>
      <c r="E128" s="144" t="s">
        <v>17</v>
      </c>
      <c r="F128" s="145" t="s">
        <v>242</v>
      </c>
      <c r="H128" s="146">
        <v>1</v>
      </c>
      <c r="L128" s="142"/>
      <c r="M128" s="147"/>
      <c r="T128" s="148"/>
      <c r="AT128" s="144" t="s">
        <v>189</v>
      </c>
      <c r="AU128" s="144" t="s">
        <v>78</v>
      </c>
      <c r="AV128" s="12" t="s">
        <v>78</v>
      </c>
      <c r="AW128" s="12" t="s">
        <v>30</v>
      </c>
      <c r="AX128" s="12" t="s">
        <v>76</v>
      </c>
      <c r="AY128" s="144" t="s">
        <v>159</v>
      </c>
    </row>
    <row r="129" spans="2:65" s="13" customFormat="1" ht="22.5">
      <c r="B129" s="149"/>
      <c r="D129" s="143" t="s">
        <v>189</v>
      </c>
      <c r="E129" s="150" t="s">
        <v>17</v>
      </c>
      <c r="F129" s="151" t="s">
        <v>249</v>
      </c>
      <c r="H129" s="150" t="s">
        <v>17</v>
      </c>
      <c r="L129" s="149"/>
      <c r="M129" s="152"/>
      <c r="T129" s="153"/>
      <c r="AT129" s="150" t="s">
        <v>189</v>
      </c>
      <c r="AU129" s="150" t="s">
        <v>78</v>
      </c>
      <c r="AV129" s="13" t="s">
        <v>76</v>
      </c>
      <c r="AW129" s="13" t="s">
        <v>30</v>
      </c>
      <c r="AX129" s="13" t="s">
        <v>68</v>
      </c>
      <c r="AY129" s="150" t="s">
        <v>159</v>
      </c>
    </row>
    <row r="130" spans="2:65" s="11" customFormat="1" ht="22.9" customHeight="1">
      <c r="B130" s="116"/>
      <c r="D130" s="117" t="s">
        <v>67</v>
      </c>
      <c r="E130" s="125" t="s">
        <v>250</v>
      </c>
      <c r="F130" s="125" t="s">
        <v>251</v>
      </c>
      <c r="J130" s="126">
        <f>BK130</f>
        <v>0</v>
      </c>
      <c r="L130" s="116"/>
      <c r="M130" s="120"/>
      <c r="P130" s="121">
        <f>SUM(P131:P134)</f>
        <v>0</v>
      </c>
      <c r="R130" s="121">
        <f>SUM(R131:R134)</f>
        <v>0</v>
      </c>
      <c r="T130" s="122">
        <f>SUM(T131:T134)</f>
        <v>0</v>
      </c>
      <c r="AR130" s="117" t="s">
        <v>158</v>
      </c>
      <c r="AT130" s="123" t="s">
        <v>67</v>
      </c>
      <c r="AU130" s="123" t="s">
        <v>76</v>
      </c>
      <c r="AY130" s="117" t="s">
        <v>159</v>
      </c>
      <c r="BK130" s="124">
        <f>SUM(BK131:BK134)</f>
        <v>0</v>
      </c>
    </row>
    <row r="131" spans="2:65" s="1" customFormat="1" ht="16.5" customHeight="1">
      <c r="B131" s="29"/>
      <c r="C131" s="127" t="s">
        <v>252</v>
      </c>
      <c r="D131" s="127" t="s">
        <v>162</v>
      </c>
      <c r="E131" s="128" t="s">
        <v>253</v>
      </c>
      <c r="F131" s="129" t="s">
        <v>254</v>
      </c>
      <c r="G131" s="130" t="s">
        <v>165</v>
      </c>
      <c r="H131" s="131">
        <v>1</v>
      </c>
      <c r="I131" s="132"/>
      <c r="J131" s="132">
        <f>ROUND(I131*H131,2)</f>
        <v>0</v>
      </c>
      <c r="K131" s="129" t="s">
        <v>239</v>
      </c>
      <c r="L131" s="29"/>
      <c r="M131" s="133" t="s">
        <v>17</v>
      </c>
      <c r="N131" s="134" t="s">
        <v>39</v>
      </c>
      <c r="O131" s="135">
        <v>0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167</v>
      </c>
      <c r="AT131" s="137" t="s">
        <v>162</v>
      </c>
      <c r="AU131" s="137" t="s">
        <v>78</v>
      </c>
      <c r="AY131" s="17" t="s">
        <v>159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7" t="s">
        <v>76</v>
      </c>
      <c r="BK131" s="138">
        <f>ROUND(I131*H131,2)</f>
        <v>0</v>
      </c>
      <c r="BL131" s="17" t="s">
        <v>167</v>
      </c>
      <c r="BM131" s="137" t="s">
        <v>255</v>
      </c>
    </row>
    <row r="132" spans="2:65" s="1" customFormat="1">
      <c r="B132" s="29"/>
      <c r="D132" s="139" t="s">
        <v>169</v>
      </c>
      <c r="F132" s="140" t="s">
        <v>256</v>
      </c>
      <c r="L132" s="29"/>
      <c r="M132" s="141"/>
      <c r="T132" s="50"/>
      <c r="AT132" s="17" t="s">
        <v>169</v>
      </c>
      <c r="AU132" s="17" t="s">
        <v>78</v>
      </c>
    </row>
    <row r="133" spans="2:65" s="12" customFormat="1">
      <c r="B133" s="142"/>
      <c r="D133" s="143" t="s">
        <v>189</v>
      </c>
      <c r="E133" s="144" t="s">
        <v>17</v>
      </c>
      <c r="F133" s="145" t="s">
        <v>242</v>
      </c>
      <c r="H133" s="146">
        <v>1</v>
      </c>
      <c r="L133" s="142"/>
      <c r="M133" s="147"/>
      <c r="T133" s="148"/>
      <c r="AT133" s="144" t="s">
        <v>189</v>
      </c>
      <c r="AU133" s="144" t="s">
        <v>78</v>
      </c>
      <c r="AV133" s="12" t="s">
        <v>78</v>
      </c>
      <c r="AW133" s="12" t="s">
        <v>30</v>
      </c>
      <c r="AX133" s="12" t="s">
        <v>76</v>
      </c>
      <c r="AY133" s="144" t="s">
        <v>159</v>
      </c>
    </row>
    <row r="134" spans="2:65" s="13" customFormat="1" ht="22.5">
      <c r="B134" s="149"/>
      <c r="D134" s="143" t="s">
        <v>189</v>
      </c>
      <c r="E134" s="150" t="s">
        <v>17</v>
      </c>
      <c r="F134" s="151" t="s">
        <v>249</v>
      </c>
      <c r="H134" s="150" t="s">
        <v>17</v>
      </c>
      <c r="L134" s="149"/>
      <c r="M134" s="152"/>
      <c r="T134" s="153"/>
      <c r="AT134" s="150" t="s">
        <v>189</v>
      </c>
      <c r="AU134" s="150" t="s">
        <v>78</v>
      </c>
      <c r="AV134" s="13" t="s">
        <v>76</v>
      </c>
      <c r="AW134" s="13" t="s">
        <v>30</v>
      </c>
      <c r="AX134" s="13" t="s">
        <v>68</v>
      </c>
      <c r="AY134" s="150" t="s">
        <v>159</v>
      </c>
    </row>
    <row r="135" spans="2:65" s="11" customFormat="1" ht="22.9" customHeight="1">
      <c r="B135" s="116"/>
      <c r="D135" s="117" t="s">
        <v>67</v>
      </c>
      <c r="E135" s="125" t="s">
        <v>257</v>
      </c>
      <c r="F135" s="125" t="s">
        <v>258</v>
      </c>
      <c r="J135" s="126">
        <f>BK135</f>
        <v>0</v>
      </c>
      <c r="L135" s="116"/>
      <c r="M135" s="120"/>
      <c r="P135" s="121">
        <f>SUM(P136:P139)</f>
        <v>0</v>
      </c>
      <c r="R135" s="121">
        <f>SUM(R136:R139)</f>
        <v>0</v>
      </c>
      <c r="T135" s="122">
        <f>SUM(T136:T139)</f>
        <v>0</v>
      </c>
      <c r="AR135" s="117" t="s">
        <v>158</v>
      </c>
      <c r="AT135" s="123" t="s">
        <v>67</v>
      </c>
      <c r="AU135" s="123" t="s">
        <v>76</v>
      </c>
      <c r="AY135" s="117" t="s">
        <v>159</v>
      </c>
      <c r="BK135" s="124">
        <f>SUM(BK136:BK139)</f>
        <v>0</v>
      </c>
    </row>
    <row r="136" spans="2:65" s="1" customFormat="1" ht="16.5" customHeight="1">
      <c r="B136" s="29"/>
      <c r="C136" s="127" t="s">
        <v>259</v>
      </c>
      <c r="D136" s="127" t="s">
        <v>162</v>
      </c>
      <c r="E136" s="128" t="s">
        <v>260</v>
      </c>
      <c r="F136" s="129" t="s">
        <v>261</v>
      </c>
      <c r="G136" s="130" t="s">
        <v>165</v>
      </c>
      <c r="H136" s="131">
        <v>1</v>
      </c>
      <c r="I136" s="132"/>
      <c r="J136" s="132">
        <f>ROUND(I136*H136,2)</f>
        <v>0</v>
      </c>
      <c r="K136" s="129" t="s">
        <v>17</v>
      </c>
      <c r="L136" s="29"/>
      <c r="M136" s="133" t="s">
        <v>17</v>
      </c>
      <c r="N136" s="134" t="s">
        <v>39</v>
      </c>
      <c r="O136" s="135">
        <v>0</v>
      </c>
      <c r="P136" s="135">
        <f>O136*H136</f>
        <v>0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167</v>
      </c>
      <c r="AT136" s="137" t="s">
        <v>162</v>
      </c>
      <c r="AU136" s="137" t="s">
        <v>78</v>
      </c>
      <c r="AY136" s="17" t="s">
        <v>159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7" t="s">
        <v>76</v>
      </c>
      <c r="BK136" s="138">
        <f>ROUND(I136*H136,2)</f>
        <v>0</v>
      </c>
      <c r="BL136" s="17" t="s">
        <v>167</v>
      </c>
      <c r="BM136" s="137" t="s">
        <v>262</v>
      </c>
    </row>
    <row r="137" spans="2:65" s="12" customFormat="1">
      <c r="B137" s="142"/>
      <c r="D137" s="143" t="s">
        <v>189</v>
      </c>
      <c r="E137" s="144" t="s">
        <v>17</v>
      </c>
      <c r="F137" s="145" t="s">
        <v>263</v>
      </c>
      <c r="H137" s="146">
        <v>1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76</v>
      </c>
      <c r="AY137" s="144" t="s">
        <v>159</v>
      </c>
    </row>
    <row r="138" spans="2:65" s="13" customFormat="1">
      <c r="B138" s="149"/>
      <c r="D138" s="143" t="s">
        <v>189</v>
      </c>
      <c r="E138" s="150" t="s">
        <v>17</v>
      </c>
      <c r="F138" s="151" t="s">
        <v>264</v>
      </c>
      <c r="H138" s="150" t="s">
        <v>17</v>
      </c>
      <c r="L138" s="149"/>
      <c r="M138" s="152"/>
      <c r="T138" s="153"/>
      <c r="AT138" s="150" t="s">
        <v>189</v>
      </c>
      <c r="AU138" s="150" t="s">
        <v>78</v>
      </c>
      <c r="AV138" s="13" t="s">
        <v>76</v>
      </c>
      <c r="AW138" s="13" t="s">
        <v>30</v>
      </c>
      <c r="AX138" s="13" t="s">
        <v>68</v>
      </c>
      <c r="AY138" s="150" t="s">
        <v>159</v>
      </c>
    </row>
    <row r="139" spans="2:65" s="13" customFormat="1">
      <c r="B139" s="149"/>
      <c r="D139" s="143" t="s">
        <v>189</v>
      </c>
      <c r="E139" s="150" t="s">
        <v>17</v>
      </c>
      <c r="F139" s="151" t="s">
        <v>265</v>
      </c>
      <c r="H139" s="150" t="s">
        <v>17</v>
      </c>
      <c r="L139" s="149"/>
      <c r="M139" s="154"/>
      <c r="N139" s="155"/>
      <c r="O139" s="155"/>
      <c r="P139" s="155"/>
      <c r="Q139" s="155"/>
      <c r="R139" s="155"/>
      <c r="S139" s="155"/>
      <c r="T139" s="156"/>
      <c r="AT139" s="150" t="s">
        <v>189</v>
      </c>
      <c r="AU139" s="150" t="s">
        <v>78</v>
      </c>
      <c r="AV139" s="13" t="s">
        <v>76</v>
      </c>
      <c r="AW139" s="13" t="s">
        <v>30</v>
      </c>
      <c r="AX139" s="13" t="s">
        <v>68</v>
      </c>
      <c r="AY139" s="150" t="s">
        <v>159</v>
      </c>
    </row>
    <row r="140" spans="2:65" s="1" customFormat="1" ht="6.95" customHeight="1"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29"/>
    </row>
  </sheetData>
  <autoFilter ref="C85:K139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2" r:id="rId2" xr:uid="{00000000-0004-0000-0100-000001000000}"/>
    <hyperlink ref="F94" r:id="rId3" xr:uid="{00000000-0004-0000-0100-000002000000}"/>
    <hyperlink ref="F96" r:id="rId4" xr:uid="{00000000-0004-0000-0100-000003000000}"/>
    <hyperlink ref="F98" r:id="rId5" xr:uid="{00000000-0004-0000-0100-000004000000}"/>
    <hyperlink ref="F102" r:id="rId6" xr:uid="{00000000-0004-0000-0100-000005000000}"/>
    <hyperlink ref="F104" r:id="rId7" xr:uid="{00000000-0004-0000-0100-000006000000}"/>
    <hyperlink ref="F108" r:id="rId8" xr:uid="{00000000-0004-0000-0100-000007000000}"/>
    <hyperlink ref="F111" r:id="rId9" xr:uid="{00000000-0004-0000-0100-000008000000}"/>
    <hyperlink ref="F113" r:id="rId10" xr:uid="{00000000-0004-0000-0100-000009000000}"/>
    <hyperlink ref="F116" r:id="rId11" xr:uid="{00000000-0004-0000-0100-00000A000000}"/>
    <hyperlink ref="F119" r:id="rId12" xr:uid="{00000000-0004-0000-0100-00000B000000}"/>
    <hyperlink ref="F123" r:id="rId13" xr:uid="{00000000-0004-0000-0100-00000C000000}"/>
    <hyperlink ref="F127" r:id="rId14" xr:uid="{00000000-0004-0000-0100-00000D000000}"/>
    <hyperlink ref="F132" r:id="rId15" xr:uid="{00000000-0004-0000-01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3"/>
  <sheetViews>
    <sheetView showGridLines="0" topLeftCell="A188" workbookViewId="0">
      <selection activeCell="I211" sqref="I211:I2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266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268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ROUND(J89,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ROUND((SUM(BE89:BE222)),  2)</f>
        <v>0</v>
      </c>
      <c r="I35" s="90">
        <v>0.21</v>
      </c>
      <c r="J35" s="80">
        <f>ROUND(((SUM(BE89:BE222))*I35),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ROUND((SUM(BF89:BF222)),  2)</f>
        <v>0</v>
      </c>
      <c r="I36" s="90">
        <v>0.12</v>
      </c>
      <c r="J36" s="80">
        <f>ROUND(((SUM(BF89:BF222))*I36),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ROUND((SUM(BG89:BG222)),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ROUND((SUM(BH89:BH222)),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ROUND((SUM(BI89:BI222)),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266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SO-01 01 - vegetační prvky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J89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J90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J91</f>
        <v>0</v>
      </c>
      <c r="L65" s="104"/>
    </row>
    <row r="66" spans="2:12" s="9" customFormat="1" ht="19.899999999999999" customHeight="1">
      <c r="B66" s="104"/>
      <c r="D66" s="105" t="s">
        <v>271</v>
      </c>
      <c r="E66" s="106"/>
      <c r="F66" s="106"/>
      <c r="G66" s="106"/>
      <c r="H66" s="106"/>
      <c r="I66" s="106"/>
      <c r="J66" s="107">
        <f>J210</f>
        <v>0</v>
      </c>
      <c r="L66" s="104"/>
    </row>
    <row r="67" spans="2:12" s="9" customFormat="1" ht="19.899999999999999" customHeight="1">
      <c r="B67" s="104"/>
      <c r="D67" s="105" t="s">
        <v>272</v>
      </c>
      <c r="E67" s="106"/>
      <c r="F67" s="106"/>
      <c r="G67" s="106"/>
      <c r="H67" s="106"/>
      <c r="I67" s="106"/>
      <c r="J67" s="107">
        <f>J220</f>
        <v>0</v>
      </c>
      <c r="L67" s="104"/>
    </row>
    <row r="68" spans="2:12" s="1" customFormat="1" ht="21.75" customHeight="1">
      <c r="B68" s="29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5" customHeight="1">
      <c r="B74" s="29"/>
      <c r="C74" s="21" t="s">
        <v>144</v>
      </c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14</v>
      </c>
      <c r="L76" s="29"/>
    </row>
    <row r="77" spans="2:12" s="1" customFormat="1" ht="16.5" customHeight="1">
      <c r="B77" s="29"/>
      <c r="E77" s="304" t="str">
        <f>E7</f>
        <v>CENTRÁLNÍ LÁZEŇSKÝ PARK PODĚBRADY - etapa 4 až 9 - adaptační obnova zelené infrastruktury</v>
      </c>
      <c r="F77" s="305"/>
      <c r="G77" s="305"/>
      <c r="H77" s="305"/>
      <c r="L77" s="29"/>
    </row>
    <row r="78" spans="2:12" ht="12" customHeight="1">
      <c r="B78" s="20"/>
      <c r="C78" s="26" t="s">
        <v>131</v>
      </c>
      <c r="L78" s="20"/>
    </row>
    <row r="79" spans="2:12" s="1" customFormat="1" ht="16.5" customHeight="1">
      <c r="B79" s="29"/>
      <c r="E79" s="304" t="s">
        <v>266</v>
      </c>
      <c r="F79" s="303"/>
      <c r="G79" s="303"/>
      <c r="H79" s="303"/>
      <c r="L79" s="29"/>
    </row>
    <row r="80" spans="2:12" s="1" customFormat="1" ht="12" customHeight="1">
      <c r="B80" s="29"/>
      <c r="C80" s="26" t="s">
        <v>267</v>
      </c>
      <c r="L80" s="29"/>
    </row>
    <row r="81" spans="2:65" s="1" customFormat="1" ht="16.5" customHeight="1">
      <c r="B81" s="29"/>
      <c r="E81" s="299" t="str">
        <f>E11</f>
        <v>SO-01 01 - vegetační prvky</v>
      </c>
      <c r="F81" s="303"/>
      <c r="G81" s="303"/>
      <c r="H81" s="303"/>
      <c r="L81" s="29"/>
    </row>
    <row r="82" spans="2:65" s="1" customFormat="1" ht="6.95" customHeight="1">
      <c r="B82" s="29"/>
      <c r="L82" s="29"/>
    </row>
    <row r="83" spans="2:65" s="1" customFormat="1" ht="12" customHeight="1">
      <c r="B83" s="29"/>
      <c r="C83" s="26" t="s">
        <v>19</v>
      </c>
      <c r="F83" s="24" t="str">
        <f>F14</f>
        <v xml:space="preserve"> </v>
      </c>
      <c r="I83" s="26" t="s">
        <v>21</v>
      </c>
      <c r="J83" s="46" t="str">
        <f>IF(J14="","",J14)</f>
        <v>10. 1. 2025</v>
      </c>
      <c r="L83" s="29"/>
    </row>
    <row r="84" spans="2:65" s="1" customFormat="1" ht="6.95" customHeight="1">
      <c r="B84" s="29"/>
      <c r="L84" s="29"/>
    </row>
    <row r="85" spans="2:65" s="1" customFormat="1" ht="15.2" customHeight="1">
      <c r="B85" s="29"/>
      <c r="C85" s="26" t="s">
        <v>23</v>
      </c>
      <c r="F85" s="24" t="str">
        <f>E17</f>
        <v>Město Poděbrady</v>
      </c>
      <c r="I85" s="26" t="s">
        <v>28</v>
      </c>
      <c r="J85" s="27" t="str">
        <f>E23</f>
        <v>New Visit s.r.o.</v>
      </c>
      <c r="L85" s="29"/>
    </row>
    <row r="86" spans="2:65" s="1" customFormat="1" ht="15.2" customHeight="1">
      <c r="B86" s="29"/>
      <c r="C86" s="26" t="s">
        <v>27</v>
      </c>
      <c r="F86" s="24" t="str">
        <f>IF(E20="","",E20)</f>
        <v xml:space="preserve"> </v>
      </c>
      <c r="I86" s="26" t="s">
        <v>31</v>
      </c>
      <c r="J86" s="27" t="str">
        <f>E26</f>
        <v xml:space="preserve"> </v>
      </c>
      <c r="L86" s="29"/>
    </row>
    <row r="87" spans="2:65" s="1" customFormat="1" ht="10.35" customHeight="1">
      <c r="B87" s="29"/>
      <c r="L87" s="29"/>
    </row>
    <row r="88" spans="2:65" s="10" customFormat="1" ht="29.25" customHeight="1">
      <c r="B88" s="108"/>
      <c r="C88" s="109" t="s">
        <v>145</v>
      </c>
      <c r="D88" s="110" t="s">
        <v>53</v>
      </c>
      <c r="E88" s="110" t="s">
        <v>49</v>
      </c>
      <c r="F88" s="110" t="s">
        <v>50</v>
      </c>
      <c r="G88" s="110" t="s">
        <v>146</v>
      </c>
      <c r="H88" s="110" t="s">
        <v>147</v>
      </c>
      <c r="I88" s="110" t="s">
        <v>148</v>
      </c>
      <c r="J88" s="110" t="s">
        <v>135</v>
      </c>
      <c r="K88" s="111" t="s">
        <v>149</v>
      </c>
      <c r="L88" s="108"/>
      <c r="M88" s="53" t="s">
        <v>17</v>
      </c>
      <c r="N88" s="54" t="s">
        <v>38</v>
      </c>
      <c r="O88" s="54" t="s">
        <v>150</v>
      </c>
      <c r="P88" s="54" t="s">
        <v>151</v>
      </c>
      <c r="Q88" s="54" t="s">
        <v>152</v>
      </c>
      <c r="R88" s="54" t="s">
        <v>153</v>
      </c>
      <c r="S88" s="54" t="s">
        <v>154</v>
      </c>
      <c r="T88" s="55" t="s">
        <v>155</v>
      </c>
    </row>
    <row r="89" spans="2:65" s="1" customFormat="1" ht="22.9" customHeight="1">
      <c r="B89" s="29"/>
      <c r="C89" s="58" t="s">
        <v>156</v>
      </c>
      <c r="J89" s="112">
        <f>BK89</f>
        <v>0</v>
      </c>
      <c r="L89" s="29"/>
      <c r="M89" s="56"/>
      <c r="N89" s="47"/>
      <c r="O89" s="47"/>
      <c r="P89" s="113">
        <f>P90</f>
        <v>3507.6519020000001</v>
      </c>
      <c r="Q89" s="47"/>
      <c r="R89" s="113">
        <f>R90</f>
        <v>12.38355</v>
      </c>
      <c r="S89" s="47"/>
      <c r="T89" s="114">
        <f>T90</f>
        <v>0</v>
      </c>
      <c r="AT89" s="17" t="s">
        <v>67</v>
      </c>
      <c r="AU89" s="17" t="s">
        <v>136</v>
      </c>
      <c r="BK89" s="115">
        <f>BK90</f>
        <v>0</v>
      </c>
    </row>
    <row r="90" spans="2:65" s="11" customFormat="1" ht="25.9" customHeight="1">
      <c r="B90" s="116"/>
      <c r="D90" s="117" t="s">
        <v>67</v>
      </c>
      <c r="E90" s="118" t="s">
        <v>273</v>
      </c>
      <c r="F90" s="118" t="s">
        <v>274</v>
      </c>
      <c r="J90" s="119">
        <f>BK90</f>
        <v>0</v>
      </c>
      <c r="L90" s="116"/>
      <c r="M90" s="120"/>
      <c r="P90" s="121">
        <f>P91+P210+P220</f>
        <v>3507.6519020000001</v>
      </c>
      <c r="R90" s="121">
        <f>R91+R210+R220</f>
        <v>12.38355</v>
      </c>
      <c r="T90" s="122">
        <f>T91+T210+T220</f>
        <v>0</v>
      </c>
      <c r="AR90" s="117" t="s">
        <v>76</v>
      </c>
      <c r="AT90" s="123" t="s">
        <v>67</v>
      </c>
      <c r="AU90" s="123" t="s">
        <v>68</v>
      </c>
      <c r="AY90" s="117" t="s">
        <v>159</v>
      </c>
      <c r="BK90" s="124">
        <f>BK91+BK210+BK220</f>
        <v>0</v>
      </c>
    </row>
    <row r="91" spans="2:65" s="11" customFormat="1" ht="22.9" customHeight="1">
      <c r="B91" s="116"/>
      <c r="D91" s="117" t="s">
        <v>67</v>
      </c>
      <c r="E91" s="125" t="s">
        <v>76</v>
      </c>
      <c r="F91" s="125" t="s">
        <v>275</v>
      </c>
      <c r="J91" s="126">
        <f>BK91</f>
        <v>0</v>
      </c>
      <c r="L91" s="116"/>
      <c r="M91" s="120"/>
      <c r="P91" s="121">
        <f>SUM(P92:P209)</f>
        <v>3471.6867500000003</v>
      </c>
      <c r="R91" s="121">
        <f>SUM(R92:R209)</f>
        <v>12.38355</v>
      </c>
      <c r="T91" s="122">
        <f>SUM(T92:T209)</f>
        <v>0</v>
      </c>
      <c r="AR91" s="117" t="s">
        <v>76</v>
      </c>
      <c r="AT91" s="123" t="s">
        <v>67</v>
      </c>
      <c r="AU91" s="123" t="s">
        <v>76</v>
      </c>
      <c r="AY91" s="117" t="s">
        <v>159</v>
      </c>
      <c r="BK91" s="124">
        <f>SUM(BK92:BK209)</f>
        <v>0</v>
      </c>
    </row>
    <row r="92" spans="2:65" s="1" customFormat="1" ht="24.2" customHeight="1">
      <c r="B92" s="29"/>
      <c r="C92" s="127" t="s">
        <v>76</v>
      </c>
      <c r="D92" s="127" t="s">
        <v>162</v>
      </c>
      <c r="E92" s="128" t="s">
        <v>276</v>
      </c>
      <c r="F92" s="129" t="s">
        <v>277</v>
      </c>
      <c r="G92" s="130" t="s">
        <v>278</v>
      </c>
      <c r="H92" s="131">
        <v>1165.5</v>
      </c>
      <c r="I92" s="132"/>
      <c r="J92" s="132">
        <f>ROUND(I92*H92,2)</f>
        <v>0</v>
      </c>
      <c r="K92" s="129" t="s">
        <v>239</v>
      </c>
      <c r="L92" s="29"/>
      <c r="M92" s="133" t="s">
        <v>17</v>
      </c>
      <c r="N92" s="134" t="s">
        <v>39</v>
      </c>
      <c r="O92" s="135">
        <v>0.34799999999999998</v>
      </c>
      <c r="P92" s="135">
        <f>O92*H92</f>
        <v>405.59399999999999</v>
      </c>
      <c r="Q92" s="135">
        <v>0</v>
      </c>
      <c r="R92" s="135">
        <f>Q92*H92</f>
        <v>0</v>
      </c>
      <c r="S92" s="135">
        <v>0</v>
      </c>
      <c r="T92" s="136">
        <f>S92*H92</f>
        <v>0</v>
      </c>
      <c r="AR92" s="137" t="s">
        <v>180</v>
      </c>
      <c r="AT92" s="137" t="s">
        <v>162</v>
      </c>
      <c r="AU92" s="137" t="s">
        <v>78</v>
      </c>
      <c r="AY92" s="17" t="s">
        <v>159</v>
      </c>
      <c r="BE92" s="138">
        <f>IF(N92="základní",J92,0)</f>
        <v>0</v>
      </c>
      <c r="BF92" s="138">
        <f>IF(N92="snížená",J92,0)</f>
        <v>0</v>
      </c>
      <c r="BG92" s="138">
        <f>IF(N92="zákl. přenesená",J92,0)</f>
        <v>0</v>
      </c>
      <c r="BH92" s="138">
        <f>IF(N92="sníž. přenesená",J92,0)</f>
        <v>0</v>
      </c>
      <c r="BI92" s="138">
        <f>IF(N92="nulová",J92,0)</f>
        <v>0</v>
      </c>
      <c r="BJ92" s="17" t="s">
        <v>76</v>
      </c>
      <c r="BK92" s="138">
        <f>ROUND(I92*H92,2)</f>
        <v>0</v>
      </c>
      <c r="BL92" s="17" t="s">
        <v>180</v>
      </c>
      <c r="BM92" s="137" t="s">
        <v>279</v>
      </c>
    </row>
    <row r="93" spans="2:65" s="1" customFormat="1">
      <c r="B93" s="29"/>
      <c r="D93" s="139" t="s">
        <v>169</v>
      </c>
      <c r="F93" s="140" t="s">
        <v>280</v>
      </c>
      <c r="L93" s="29"/>
      <c r="M93" s="141"/>
      <c r="T93" s="50"/>
      <c r="AT93" s="17" t="s">
        <v>169</v>
      </c>
      <c r="AU93" s="17" t="s">
        <v>78</v>
      </c>
    </row>
    <row r="94" spans="2:65" s="13" customFormat="1">
      <c r="B94" s="149"/>
      <c r="D94" s="143" t="s">
        <v>189</v>
      </c>
      <c r="E94" s="150" t="s">
        <v>17</v>
      </c>
      <c r="F94" s="151" t="s">
        <v>281</v>
      </c>
      <c r="H94" s="150" t="s">
        <v>17</v>
      </c>
      <c r="L94" s="149"/>
      <c r="M94" s="152"/>
      <c r="T94" s="153"/>
      <c r="AT94" s="150" t="s">
        <v>189</v>
      </c>
      <c r="AU94" s="150" t="s">
        <v>78</v>
      </c>
      <c r="AV94" s="13" t="s">
        <v>76</v>
      </c>
      <c r="AW94" s="13" t="s">
        <v>30</v>
      </c>
      <c r="AX94" s="13" t="s">
        <v>68</v>
      </c>
      <c r="AY94" s="150" t="s">
        <v>159</v>
      </c>
    </row>
    <row r="95" spans="2:65" s="12" customFormat="1">
      <c r="B95" s="142"/>
      <c r="D95" s="143" t="s">
        <v>189</v>
      </c>
      <c r="E95" s="144" t="s">
        <v>17</v>
      </c>
      <c r="F95" s="145" t="s">
        <v>282</v>
      </c>
      <c r="H95" s="146">
        <v>266.5</v>
      </c>
      <c r="L95" s="142"/>
      <c r="M95" s="147"/>
      <c r="T95" s="148"/>
      <c r="AT95" s="144" t="s">
        <v>189</v>
      </c>
      <c r="AU95" s="144" t="s">
        <v>78</v>
      </c>
      <c r="AV95" s="12" t="s">
        <v>78</v>
      </c>
      <c r="AW95" s="12" t="s">
        <v>30</v>
      </c>
      <c r="AX95" s="12" t="s">
        <v>68</v>
      </c>
      <c r="AY95" s="144" t="s">
        <v>159</v>
      </c>
    </row>
    <row r="96" spans="2:65" s="12" customFormat="1">
      <c r="B96" s="142"/>
      <c r="D96" s="143" t="s">
        <v>189</v>
      </c>
      <c r="E96" s="144" t="s">
        <v>17</v>
      </c>
      <c r="F96" s="145" t="s">
        <v>283</v>
      </c>
      <c r="H96" s="146">
        <v>899</v>
      </c>
      <c r="L96" s="142"/>
      <c r="M96" s="147"/>
      <c r="T96" s="148"/>
      <c r="AT96" s="144" t="s">
        <v>189</v>
      </c>
      <c r="AU96" s="144" t="s">
        <v>78</v>
      </c>
      <c r="AV96" s="12" t="s">
        <v>78</v>
      </c>
      <c r="AW96" s="12" t="s">
        <v>30</v>
      </c>
      <c r="AX96" s="12" t="s">
        <v>68</v>
      </c>
      <c r="AY96" s="144" t="s">
        <v>159</v>
      </c>
    </row>
    <row r="97" spans="2:65" s="14" customFormat="1">
      <c r="B97" s="157"/>
      <c r="D97" s="143" t="s">
        <v>189</v>
      </c>
      <c r="E97" s="158" t="s">
        <v>17</v>
      </c>
      <c r="F97" s="159" t="s">
        <v>284</v>
      </c>
      <c r="H97" s="160">
        <v>1165.5</v>
      </c>
      <c r="L97" s="157"/>
      <c r="M97" s="161"/>
      <c r="T97" s="162"/>
      <c r="AT97" s="158" t="s">
        <v>189</v>
      </c>
      <c r="AU97" s="158" t="s">
        <v>78</v>
      </c>
      <c r="AV97" s="14" t="s">
        <v>180</v>
      </c>
      <c r="AW97" s="14" t="s">
        <v>30</v>
      </c>
      <c r="AX97" s="14" t="s">
        <v>76</v>
      </c>
      <c r="AY97" s="158" t="s">
        <v>159</v>
      </c>
    </row>
    <row r="98" spans="2:65" s="1" customFormat="1" ht="24.2" customHeight="1">
      <c r="B98" s="29"/>
      <c r="C98" s="127" t="s">
        <v>78</v>
      </c>
      <c r="D98" s="127" t="s">
        <v>162</v>
      </c>
      <c r="E98" s="128" t="s">
        <v>285</v>
      </c>
      <c r="F98" s="129" t="s">
        <v>286</v>
      </c>
      <c r="G98" s="130" t="s">
        <v>287</v>
      </c>
      <c r="H98" s="131">
        <v>5</v>
      </c>
      <c r="I98" s="132"/>
      <c r="J98" s="132">
        <f>ROUND(I98*H98,2)</f>
        <v>0</v>
      </c>
      <c r="K98" s="129" t="s">
        <v>239</v>
      </c>
      <c r="L98" s="29"/>
      <c r="M98" s="133" t="s">
        <v>17</v>
      </c>
      <c r="N98" s="134" t="s">
        <v>39</v>
      </c>
      <c r="O98" s="135">
        <v>3.6629999999999998</v>
      </c>
      <c r="P98" s="135">
        <f>O98*H98</f>
        <v>18.314999999999998</v>
      </c>
      <c r="Q98" s="135">
        <v>0</v>
      </c>
      <c r="R98" s="135">
        <f>Q98*H98</f>
        <v>0</v>
      </c>
      <c r="S98" s="135">
        <v>0</v>
      </c>
      <c r="T98" s="136">
        <f>S98*H98</f>
        <v>0</v>
      </c>
      <c r="AR98" s="137" t="s">
        <v>180</v>
      </c>
      <c r="AT98" s="137" t="s">
        <v>162</v>
      </c>
      <c r="AU98" s="137" t="s">
        <v>78</v>
      </c>
      <c r="AY98" s="17" t="s">
        <v>159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7" t="s">
        <v>76</v>
      </c>
      <c r="BK98" s="138">
        <f>ROUND(I98*H98,2)</f>
        <v>0</v>
      </c>
      <c r="BL98" s="17" t="s">
        <v>180</v>
      </c>
      <c r="BM98" s="137" t="s">
        <v>288</v>
      </c>
    </row>
    <row r="99" spans="2:65" s="1" customFormat="1">
      <c r="B99" s="29"/>
      <c r="D99" s="139" t="s">
        <v>169</v>
      </c>
      <c r="F99" s="140" t="s">
        <v>289</v>
      </c>
      <c r="L99" s="29"/>
      <c r="M99" s="141"/>
      <c r="T99" s="50"/>
      <c r="AT99" s="17" t="s">
        <v>169</v>
      </c>
      <c r="AU99" s="17" t="s">
        <v>78</v>
      </c>
    </row>
    <row r="100" spans="2:65" s="13" customFormat="1">
      <c r="B100" s="149"/>
      <c r="D100" s="143" t="s">
        <v>189</v>
      </c>
      <c r="E100" s="150" t="s">
        <v>17</v>
      </c>
      <c r="F100" s="151" t="s">
        <v>281</v>
      </c>
      <c r="H100" s="150" t="s">
        <v>17</v>
      </c>
      <c r="L100" s="149"/>
      <c r="M100" s="152"/>
      <c r="T100" s="153"/>
      <c r="AT100" s="150" t="s">
        <v>189</v>
      </c>
      <c r="AU100" s="150" t="s">
        <v>78</v>
      </c>
      <c r="AV100" s="13" t="s">
        <v>76</v>
      </c>
      <c r="AW100" s="13" t="s">
        <v>30</v>
      </c>
      <c r="AX100" s="13" t="s">
        <v>68</v>
      </c>
      <c r="AY100" s="150" t="s">
        <v>159</v>
      </c>
    </row>
    <row r="101" spans="2:65" s="12" customFormat="1">
      <c r="B101" s="142"/>
      <c r="D101" s="143" t="s">
        <v>189</v>
      </c>
      <c r="E101" s="144" t="s">
        <v>17</v>
      </c>
      <c r="F101" s="145" t="s">
        <v>180</v>
      </c>
      <c r="H101" s="146">
        <v>4</v>
      </c>
      <c r="L101" s="142"/>
      <c r="M101" s="147"/>
      <c r="T101" s="148"/>
      <c r="AT101" s="144" t="s">
        <v>189</v>
      </c>
      <c r="AU101" s="144" t="s">
        <v>78</v>
      </c>
      <c r="AV101" s="12" t="s">
        <v>78</v>
      </c>
      <c r="AW101" s="12" t="s">
        <v>30</v>
      </c>
      <c r="AX101" s="12" t="s">
        <v>68</v>
      </c>
      <c r="AY101" s="144" t="s">
        <v>159</v>
      </c>
    </row>
    <row r="102" spans="2:65" s="12" customFormat="1">
      <c r="B102" s="142"/>
      <c r="D102" s="143" t="s">
        <v>189</v>
      </c>
      <c r="E102" s="144" t="s">
        <v>17</v>
      </c>
      <c r="F102" s="145" t="s">
        <v>290</v>
      </c>
      <c r="H102" s="146">
        <v>1</v>
      </c>
      <c r="L102" s="142"/>
      <c r="M102" s="147"/>
      <c r="T102" s="148"/>
      <c r="AT102" s="144" t="s">
        <v>189</v>
      </c>
      <c r="AU102" s="144" t="s">
        <v>78</v>
      </c>
      <c r="AV102" s="12" t="s">
        <v>78</v>
      </c>
      <c r="AW102" s="12" t="s">
        <v>30</v>
      </c>
      <c r="AX102" s="12" t="s">
        <v>68</v>
      </c>
      <c r="AY102" s="144" t="s">
        <v>159</v>
      </c>
    </row>
    <row r="103" spans="2:65" s="14" customFormat="1">
      <c r="B103" s="157"/>
      <c r="D103" s="143" t="s">
        <v>189</v>
      </c>
      <c r="E103" s="158" t="s">
        <v>17</v>
      </c>
      <c r="F103" s="159" t="s">
        <v>284</v>
      </c>
      <c r="H103" s="160">
        <v>5</v>
      </c>
      <c r="L103" s="157"/>
      <c r="M103" s="161"/>
      <c r="T103" s="162"/>
      <c r="AT103" s="158" t="s">
        <v>189</v>
      </c>
      <c r="AU103" s="158" t="s">
        <v>78</v>
      </c>
      <c r="AV103" s="14" t="s">
        <v>180</v>
      </c>
      <c r="AW103" s="14" t="s">
        <v>30</v>
      </c>
      <c r="AX103" s="14" t="s">
        <v>76</v>
      </c>
      <c r="AY103" s="158" t="s">
        <v>159</v>
      </c>
    </row>
    <row r="104" spans="2:65" s="1" customFormat="1" ht="24.2" customHeight="1">
      <c r="B104" s="29"/>
      <c r="C104" s="127" t="s">
        <v>175</v>
      </c>
      <c r="D104" s="127" t="s">
        <v>162</v>
      </c>
      <c r="E104" s="128" t="s">
        <v>291</v>
      </c>
      <c r="F104" s="129" t="s">
        <v>292</v>
      </c>
      <c r="G104" s="130" t="s">
        <v>287</v>
      </c>
      <c r="H104" s="131">
        <v>5</v>
      </c>
      <c r="I104" s="132"/>
      <c r="J104" s="132">
        <f>ROUND(I104*H104,2)</f>
        <v>0</v>
      </c>
      <c r="K104" s="129" t="s">
        <v>239</v>
      </c>
      <c r="L104" s="29"/>
      <c r="M104" s="133" t="s">
        <v>17</v>
      </c>
      <c r="N104" s="134" t="s">
        <v>39</v>
      </c>
      <c r="O104" s="135">
        <v>5.5289999999999999</v>
      </c>
      <c r="P104" s="135">
        <f>O104*H104</f>
        <v>27.645</v>
      </c>
      <c r="Q104" s="135">
        <v>0</v>
      </c>
      <c r="R104" s="135">
        <f>Q104*H104</f>
        <v>0</v>
      </c>
      <c r="S104" s="135">
        <v>0</v>
      </c>
      <c r="T104" s="136">
        <f>S104*H104</f>
        <v>0</v>
      </c>
      <c r="AR104" s="137" t="s">
        <v>180</v>
      </c>
      <c r="AT104" s="137" t="s">
        <v>162</v>
      </c>
      <c r="AU104" s="137" t="s">
        <v>78</v>
      </c>
      <c r="AY104" s="17" t="s">
        <v>159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7" t="s">
        <v>76</v>
      </c>
      <c r="BK104" s="138">
        <f>ROUND(I104*H104,2)</f>
        <v>0</v>
      </c>
      <c r="BL104" s="17" t="s">
        <v>180</v>
      </c>
      <c r="BM104" s="137" t="s">
        <v>293</v>
      </c>
    </row>
    <row r="105" spans="2:65" s="1" customFormat="1">
      <c r="B105" s="29"/>
      <c r="D105" s="139" t="s">
        <v>169</v>
      </c>
      <c r="F105" s="140" t="s">
        <v>294</v>
      </c>
      <c r="L105" s="29"/>
      <c r="M105" s="141"/>
      <c r="T105" s="50"/>
      <c r="AT105" s="17" t="s">
        <v>169</v>
      </c>
      <c r="AU105" s="17" t="s">
        <v>78</v>
      </c>
    </row>
    <row r="106" spans="2:65" s="13" customFormat="1">
      <c r="B106" s="149"/>
      <c r="D106" s="143" t="s">
        <v>189</v>
      </c>
      <c r="E106" s="150" t="s">
        <v>17</v>
      </c>
      <c r="F106" s="151" t="s">
        <v>281</v>
      </c>
      <c r="H106" s="150" t="s">
        <v>17</v>
      </c>
      <c r="L106" s="149"/>
      <c r="M106" s="152"/>
      <c r="T106" s="153"/>
      <c r="AT106" s="150" t="s">
        <v>189</v>
      </c>
      <c r="AU106" s="150" t="s">
        <v>78</v>
      </c>
      <c r="AV106" s="13" t="s">
        <v>76</v>
      </c>
      <c r="AW106" s="13" t="s">
        <v>30</v>
      </c>
      <c r="AX106" s="13" t="s">
        <v>68</v>
      </c>
      <c r="AY106" s="150" t="s">
        <v>159</v>
      </c>
    </row>
    <row r="107" spans="2:65" s="12" customFormat="1">
      <c r="B107" s="142"/>
      <c r="D107" s="143" t="s">
        <v>189</v>
      </c>
      <c r="E107" s="144" t="s">
        <v>17</v>
      </c>
      <c r="F107" s="145" t="s">
        <v>158</v>
      </c>
      <c r="H107" s="146">
        <v>5</v>
      </c>
      <c r="L107" s="142"/>
      <c r="M107" s="147"/>
      <c r="T107" s="148"/>
      <c r="AT107" s="144" t="s">
        <v>189</v>
      </c>
      <c r="AU107" s="144" t="s">
        <v>78</v>
      </c>
      <c r="AV107" s="12" t="s">
        <v>78</v>
      </c>
      <c r="AW107" s="12" t="s">
        <v>30</v>
      </c>
      <c r="AX107" s="12" t="s">
        <v>76</v>
      </c>
      <c r="AY107" s="144" t="s">
        <v>159</v>
      </c>
    </row>
    <row r="108" spans="2:65" s="1" customFormat="1" ht="24.2" customHeight="1">
      <c r="B108" s="29"/>
      <c r="C108" s="127" t="s">
        <v>180</v>
      </c>
      <c r="D108" s="127" t="s">
        <v>162</v>
      </c>
      <c r="E108" s="128" t="s">
        <v>295</v>
      </c>
      <c r="F108" s="129" t="s">
        <v>296</v>
      </c>
      <c r="G108" s="130" t="s">
        <v>287</v>
      </c>
      <c r="H108" s="131">
        <v>7</v>
      </c>
      <c r="I108" s="132"/>
      <c r="J108" s="132">
        <f>ROUND(I108*H108,2)</f>
        <v>0</v>
      </c>
      <c r="K108" s="129" t="s">
        <v>239</v>
      </c>
      <c r="L108" s="29"/>
      <c r="M108" s="133" t="s">
        <v>17</v>
      </c>
      <c r="N108" s="134" t="s">
        <v>39</v>
      </c>
      <c r="O108" s="135">
        <v>10.292</v>
      </c>
      <c r="P108" s="135">
        <f>O108*H108</f>
        <v>72.043999999999997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180</v>
      </c>
      <c r="AT108" s="137" t="s">
        <v>162</v>
      </c>
      <c r="AU108" s="137" t="s">
        <v>78</v>
      </c>
      <c r="AY108" s="17" t="s">
        <v>159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7" t="s">
        <v>76</v>
      </c>
      <c r="BK108" s="138">
        <f>ROUND(I108*H108,2)</f>
        <v>0</v>
      </c>
      <c r="BL108" s="17" t="s">
        <v>180</v>
      </c>
      <c r="BM108" s="137" t="s">
        <v>297</v>
      </c>
    </row>
    <row r="109" spans="2:65" s="1" customFormat="1">
      <c r="B109" s="29"/>
      <c r="D109" s="139" t="s">
        <v>169</v>
      </c>
      <c r="F109" s="140" t="s">
        <v>298</v>
      </c>
      <c r="L109" s="29"/>
      <c r="M109" s="141"/>
      <c r="T109" s="50"/>
      <c r="AT109" s="17" t="s">
        <v>169</v>
      </c>
      <c r="AU109" s="17" t="s">
        <v>78</v>
      </c>
    </row>
    <row r="110" spans="2:65" s="13" customFormat="1">
      <c r="B110" s="149"/>
      <c r="D110" s="143" t="s">
        <v>189</v>
      </c>
      <c r="E110" s="150" t="s">
        <v>17</v>
      </c>
      <c r="F110" s="151" t="s">
        <v>281</v>
      </c>
      <c r="H110" s="150" t="s">
        <v>17</v>
      </c>
      <c r="L110" s="149"/>
      <c r="M110" s="152"/>
      <c r="T110" s="153"/>
      <c r="AT110" s="150" t="s">
        <v>189</v>
      </c>
      <c r="AU110" s="150" t="s">
        <v>78</v>
      </c>
      <c r="AV110" s="13" t="s">
        <v>76</v>
      </c>
      <c r="AW110" s="13" t="s">
        <v>30</v>
      </c>
      <c r="AX110" s="13" t="s">
        <v>68</v>
      </c>
      <c r="AY110" s="150" t="s">
        <v>159</v>
      </c>
    </row>
    <row r="111" spans="2:65" s="12" customFormat="1">
      <c r="B111" s="142"/>
      <c r="D111" s="143" t="s">
        <v>189</v>
      </c>
      <c r="E111" s="144" t="s">
        <v>17</v>
      </c>
      <c r="F111" s="145" t="s">
        <v>198</v>
      </c>
      <c r="H111" s="146">
        <v>7</v>
      </c>
      <c r="L111" s="142"/>
      <c r="M111" s="147"/>
      <c r="T111" s="148"/>
      <c r="AT111" s="144" t="s">
        <v>189</v>
      </c>
      <c r="AU111" s="144" t="s">
        <v>78</v>
      </c>
      <c r="AV111" s="12" t="s">
        <v>78</v>
      </c>
      <c r="AW111" s="12" t="s">
        <v>30</v>
      </c>
      <c r="AX111" s="12" t="s">
        <v>76</v>
      </c>
      <c r="AY111" s="144" t="s">
        <v>159</v>
      </c>
    </row>
    <row r="112" spans="2:65" s="1" customFormat="1" ht="24.2" customHeight="1">
      <c r="B112" s="29"/>
      <c r="C112" s="127" t="s">
        <v>158</v>
      </c>
      <c r="D112" s="127" t="s">
        <v>162</v>
      </c>
      <c r="E112" s="128" t="s">
        <v>299</v>
      </c>
      <c r="F112" s="129" t="s">
        <v>300</v>
      </c>
      <c r="G112" s="130" t="s">
        <v>287</v>
      </c>
      <c r="H112" s="131">
        <v>14</v>
      </c>
      <c r="I112" s="132"/>
      <c r="J112" s="132">
        <f>ROUND(I112*H112,2)</f>
        <v>0</v>
      </c>
      <c r="K112" s="129" t="s">
        <v>239</v>
      </c>
      <c r="L112" s="29"/>
      <c r="M112" s="133" t="s">
        <v>17</v>
      </c>
      <c r="N112" s="134" t="s">
        <v>39</v>
      </c>
      <c r="O112" s="135">
        <v>20.492999999999999</v>
      </c>
      <c r="P112" s="135">
        <f>O112*H112</f>
        <v>286.90199999999999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180</v>
      </c>
      <c r="AT112" s="137" t="s">
        <v>162</v>
      </c>
      <c r="AU112" s="137" t="s">
        <v>78</v>
      </c>
      <c r="AY112" s="17" t="s">
        <v>159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7" t="s">
        <v>76</v>
      </c>
      <c r="BK112" s="138">
        <f>ROUND(I112*H112,2)</f>
        <v>0</v>
      </c>
      <c r="BL112" s="17" t="s">
        <v>180</v>
      </c>
      <c r="BM112" s="137" t="s">
        <v>301</v>
      </c>
    </row>
    <row r="113" spans="2:65" s="1" customFormat="1">
      <c r="B113" s="29"/>
      <c r="D113" s="139" t="s">
        <v>169</v>
      </c>
      <c r="F113" s="140" t="s">
        <v>302</v>
      </c>
      <c r="L113" s="29"/>
      <c r="M113" s="141"/>
      <c r="T113" s="50"/>
      <c r="AT113" s="17" t="s">
        <v>169</v>
      </c>
      <c r="AU113" s="17" t="s">
        <v>78</v>
      </c>
    </row>
    <row r="114" spans="2:65" s="13" customFormat="1">
      <c r="B114" s="149"/>
      <c r="D114" s="143" t="s">
        <v>189</v>
      </c>
      <c r="E114" s="150" t="s">
        <v>17</v>
      </c>
      <c r="F114" s="151" t="s">
        <v>281</v>
      </c>
      <c r="H114" s="150" t="s">
        <v>17</v>
      </c>
      <c r="L114" s="149"/>
      <c r="M114" s="152"/>
      <c r="T114" s="153"/>
      <c r="AT114" s="150" t="s">
        <v>189</v>
      </c>
      <c r="AU114" s="150" t="s">
        <v>78</v>
      </c>
      <c r="AV114" s="13" t="s">
        <v>76</v>
      </c>
      <c r="AW114" s="13" t="s">
        <v>30</v>
      </c>
      <c r="AX114" s="13" t="s">
        <v>68</v>
      </c>
      <c r="AY114" s="150" t="s">
        <v>159</v>
      </c>
    </row>
    <row r="115" spans="2:65" s="12" customFormat="1">
      <c r="B115" s="142"/>
      <c r="D115" s="143" t="s">
        <v>189</v>
      </c>
      <c r="E115" s="144" t="s">
        <v>17</v>
      </c>
      <c r="F115" s="145" t="s">
        <v>244</v>
      </c>
      <c r="H115" s="146">
        <v>14</v>
      </c>
      <c r="L115" s="142"/>
      <c r="M115" s="147"/>
      <c r="T115" s="148"/>
      <c r="AT115" s="144" t="s">
        <v>189</v>
      </c>
      <c r="AU115" s="144" t="s">
        <v>78</v>
      </c>
      <c r="AV115" s="12" t="s">
        <v>78</v>
      </c>
      <c r="AW115" s="12" t="s">
        <v>30</v>
      </c>
      <c r="AX115" s="12" t="s">
        <v>76</v>
      </c>
      <c r="AY115" s="144" t="s">
        <v>159</v>
      </c>
    </row>
    <row r="116" spans="2:65" s="1" customFormat="1" ht="24.2" customHeight="1">
      <c r="B116" s="29"/>
      <c r="C116" s="127" t="s">
        <v>193</v>
      </c>
      <c r="D116" s="127" t="s">
        <v>162</v>
      </c>
      <c r="E116" s="128" t="s">
        <v>303</v>
      </c>
      <c r="F116" s="129" t="s">
        <v>304</v>
      </c>
      <c r="G116" s="130" t="s">
        <v>287</v>
      </c>
      <c r="H116" s="131">
        <v>6</v>
      </c>
      <c r="I116" s="132"/>
      <c r="J116" s="132">
        <f>ROUND(I116*H116,2)</f>
        <v>0</v>
      </c>
      <c r="K116" s="129" t="s">
        <v>239</v>
      </c>
      <c r="L116" s="29"/>
      <c r="M116" s="133" t="s">
        <v>17</v>
      </c>
      <c r="N116" s="134" t="s">
        <v>39</v>
      </c>
      <c r="O116" s="135">
        <v>31.131</v>
      </c>
      <c r="P116" s="135">
        <f>O116*H116</f>
        <v>186.786</v>
      </c>
      <c r="Q116" s="135">
        <v>0</v>
      </c>
      <c r="R116" s="135">
        <f>Q116*H116</f>
        <v>0</v>
      </c>
      <c r="S116" s="135">
        <v>0</v>
      </c>
      <c r="T116" s="136">
        <f>S116*H116</f>
        <v>0</v>
      </c>
      <c r="AR116" s="137" t="s">
        <v>180</v>
      </c>
      <c r="AT116" s="137" t="s">
        <v>162</v>
      </c>
      <c r="AU116" s="137" t="s">
        <v>78</v>
      </c>
      <c r="AY116" s="17" t="s">
        <v>159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7" t="s">
        <v>76</v>
      </c>
      <c r="BK116" s="138">
        <f>ROUND(I116*H116,2)</f>
        <v>0</v>
      </c>
      <c r="BL116" s="17" t="s">
        <v>180</v>
      </c>
      <c r="BM116" s="137" t="s">
        <v>305</v>
      </c>
    </row>
    <row r="117" spans="2:65" s="1" customFormat="1">
      <c r="B117" s="29"/>
      <c r="D117" s="139" t="s">
        <v>169</v>
      </c>
      <c r="F117" s="140" t="s">
        <v>306</v>
      </c>
      <c r="L117" s="29"/>
      <c r="M117" s="141"/>
      <c r="T117" s="50"/>
      <c r="AT117" s="17" t="s">
        <v>169</v>
      </c>
      <c r="AU117" s="17" t="s">
        <v>78</v>
      </c>
    </row>
    <row r="118" spans="2:65" s="13" customFormat="1">
      <c r="B118" s="149"/>
      <c r="D118" s="143" t="s">
        <v>189</v>
      </c>
      <c r="E118" s="150" t="s">
        <v>17</v>
      </c>
      <c r="F118" s="151" t="s">
        <v>281</v>
      </c>
      <c r="H118" s="150" t="s">
        <v>17</v>
      </c>
      <c r="L118" s="149"/>
      <c r="M118" s="152"/>
      <c r="T118" s="153"/>
      <c r="AT118" s="150" t="s">
        <v>189</v>
      </c>
      <c r="AU118" s="150" t="s">
        <v>78</v>
      </c>
      <c r="AV118" s="13" t="s">
        <v>76</v>
      </c>
      <c r="AW118" s="13" t="s">
        <v>30</v>
      </c>
      <c r="AX118" s="13" t="s">
        <v>68</v>
      </c>
      <c r="AY118" s="150" t="s">
        <v>159</v>
      </c>
    </row>
    <row r="119" spans="2:65" s="12" customFormat="1">
      <c r="B119" s="142"/>
      <c r="D119" s="143" t="s">
        <v>189</v>
      </c>
      <c r="E119" s="144" t="s">
        <v>17</v>
      </c>
      <c r="F119" s="145" t="s">
        <v>193</v>
      </c>
      <c r="H119" s="146">
        <v>6</v>
      </c>
      <c r="L119" s="142"/>
      <c r="M119" s="147"/>
      <c r="T119" s="148"/>
      <c r="AT119" s="144" t="s">
        <v>189</v>
      </c>
      <c r="AU119" s="144" t="s">
        <v>78</v>
      </c>
      <c r="AV119" s="12" t="s">
        <v>78</v>
      </c>
      <c r="AW119" s="12" t="s">
        <v>30</v>
      </c>
      <c r="AX119" s="12" t="s">
        <v>76</v>
      </c>
      <c r="AY119" s="144" t="s">
        <v>159</v>
      </c>
    </row>
    <row r="120" spans="2:65" s="1" customFormat="1" ht="24.2" customHeight="1">
      <c r="B120" s="29"/>
      <c r="C120" s="127" t="s">
        <v>198</v>
      </c>
      <c r="D120" s="127" t="s">
        <v>162</v>
      </c>
      <c r="E120" s="128" t="s">
        <v>307</v>
      </c>
      <c r="F120" s="129" t="s">
        <v>308</v>
      </c>
      <c r="G120" s="130" t="s">
        <v>287</v>
      </c>
      <c r="H120" s="131">
        <v>5</v>
      </c>
      <c r="I120" s="132"/>
      <c r="J120" s="132">
        <f>ROUND(I120*H120,2)</f>
        <v>0</v>
      </c>
      <c r="K120" s="129" t="s">
        <v>239</v>
      </c>
      <c r="L120" s="29"/>
      <c r="M120" s="133" t="s">
        <v>17</v>
      </c>
      <c r="N120" s="134" t="s">
        <v>39</v>
      </c>
      <c r="O120" s="135">
        <v>43.149000000000001</v>
      </c>
      <c r="P120" s="135">
        <f>O120*H120</f>
        <v>215.745</v>
      </c>
      <c r="Q120" s="135">
        <v>0</v>
      </c>
      <c r="R120" s="135">
        <f>Q120*H120</f>
        <v>0</v>
      </c>
      <c r="S120" s="135">
        <v>0</v>
      </c>
      <c r="T120" s="136">
        <f>S120*H120</f>
        <v>0</v>
      </c>
      <c r="AR120" s="137" t="s">
        <v>180</v>
      </c>
      <c r="AT120" s="137" t="s">
        <v>162</v>
      </c>
      <c r="AU120" s="137" t="s">
        <v>78</v>
      </c>
      <c r="AY120" s="17" t="s">
        <v>159</v>
      </c>
      <c r="BE120" s="138">
        <f>IF(N120="základní",J120,0)</f>
        <v>0</v>
      </c>
      <c r="BF120" s="138">
        <f>IF(N120="snížená",J120,0)</f>
        <v>0</v>
      </c>
      <c r="BG120" s="138">
        <f>IF(N120="zákl. přenesená",J120,0)</f>
        <v>0</v>
      </c>
      <c r="BH120" s="138">
        <f>IF(N120="sníž. přenesená",J120,0)</f>
        <v>0</v>
      </c>
      <c r="BI120" s="138">
        <f>IF(N120="nulová",J120,0)</f>
        <v>0</v>
      </c>
      <c r="BJ120" s="17" t="s">
        <v>76</v>
      </c>
      <c r="BK120" s="138">
        <f>ROUND(I120*H120,2)</f>
        <v>0</v>
      </c>
      <c r="BL120" s="17" t="s">
        <v>180</v>
      </c>
      <c r="BM120" s="137" t="s">
        <v>309</v>
      </c>
    </row>
    <row r="121" spans="2:65" s="1" customFormat="1">
      <c r="B121" s="29"/>
      <c r="D121" s="139" t="s">
        <v>169</v>
      </c>
      <c r="F121" s="140" t="s">
        <v>310</v>
      </c>
      <c r="L121" s="29"/>
      <c r="M121" s="141"/>
      <c r="T121" s="50"/>
      <c r="AT121" s="17" t="s">
        <v>169</v>
      </c>
      <c r="AU121" s="17" t="s">
        <v>78</v>
      </c>
    </row>
    <row r="122" spans="2:65" s="13" customFormat="1">
      <c r="B122" s="149"/>
      <c r="D122" s="143" t="s">
        <v>189</v>
      </c>
      <c r="E122" s="150" t="s">
        <v>17</v>
      </c>
      <c r="F122" s="151" t="s">
        <v>281</v>
      </c>
      <c r="H122" s="150" t="s">
        <v>17</v>
      </c>
      <c r="L122" s="149"/>
      <c r="M122" s="152"/>
      <c r="T122" s="153"/>
      <c r="AT122" s="150" t="s">
        <v>189</v>
      </c>
      <c r="AU122" s="150" t="s">
        <v>78</v>
      </c>
      <c r="AV122" s="13" t="s">
        <v>76</v>
      </c>
      <c r="AW122" s="13" t="s">
        <v>30</v>
      </c>
      <c r="AX122" s="13" t="s">
        <v>68</v>
      </c>
      <c r="AY122" s="150" t="s">
        <v>159</v>
      </c>
    </row>
    <row r="123" spans="2:65" s="12" customFormat="1">
      <c r="B123" s="142"/>
      <c r="D123" s="143" t="s">
        <v>189</v>
      </c>
      <c r="E123" s="144" t="s">
        <v>17</v>
      </c>
      <c r="F123" s="145" t="s">
        <v>158</v>
      </c>
      <c r="H123" s="146">
        <v>5</v>
      </c>
      <c r="L123" s="142"/>
      <c r="M123" s="147"/>
      <c r="T123" s="148"/>
      <c r="AT123" s="144" t="s">
        <v>189</v>
      </c>
      <c r="AU123" s="144" t="s">
        <v>78</v>
      </c>
      <c r="AV123" s="12" t="s">
        <v>78</v>
      </c>
      <c r="AW123" s="12" t="s">
        <v>30</v>
      </c>
      <c r="AX123" s="12" t="s">
        <v>76</v>
      </c>
      <c r="AY123" s="144" t="s">
        <v>159</v>
      </c>
    </row>
    <row r="124" spans="2:65" s="1" customFormat="1" ht="24.2" customHeight="1">
      <c r="B124" s="29"/>
      <c r="C124" s="127" t="s">
        <v>205</v>
      </c>
      <c r="D124" s="127" t="s">
        <v>162</v>
      </c>
      <c r="E124" s="128" t="s">
        <v>311</v>
      </c>
      <c r="F124" s="129" t="s">
        <v>312</v>
      </c>
      <c r="G124" s="130" t="s">
        <v>287</v>
      </c>
      <c r="H124" s="131">
        <v>1</v>
      </c>
      <c r="I124" s="132"/>
      <c r="J124" s="132">
        <f>ROUND(I124*H124,2)</f>
        <v>0</v>
      </c>
      <c r="K124" s="129" t="s">
        <v>239</v>
      </c>
      <c r="L124" s="29"/>
      <c r="M124" s="133" t="s">
        <v>17</v>
      </c>
      <c r="N124" s="134" t="s">
        <v>39</v>
      </c>
      <c r="O124" s="135">
        <v>59.716999999999999</v>
      </c>
      <c r="P124" s="135">
        <f>O124*H124</f>
        <v>59.716999999999999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180</v>
      </c>
      <c r="AT124" s="137" t="s">
        <v>162</v>
      </c>
      <c r="AU124" s="137" t="s">
        <v>78</v>
      </c>
      <c r="AY124" s="17" t="s">
        <v>159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7" t="s">
        <v>76</v>
      </c>
      <c r="BK124" s="138">
        <f>ROUND(I124*H124,2)</f>
        <v>0</v>
      </c>
      <c r="BL124" s="17" t="s">
        <v>180</v>
      </c>
      <c r="BM124" s="137" t="s">
        <v>313</v>
      </c>
    </row>
    <row r="125" spans="2:65" s="1" customFormat="1">
      <c r="B125" s="29"/>
      <c r="D125" s="139" t="s">
        <v>169</v>
      </c>
      <c r="F125" s="140" t="s">
        <v>314</v>
      </c>
      <c r="L125" s="29"/>
      <c r="M125" s="141"/>
      <c r="T125" s="50"/>
      <c r="AT125" s="17" t="s">
        <v>169</v>
      </c>
      <c r="AU125" s="17" t="s">
        <v>78</v>
      </c>
    </row>
    <row r="126" spans="2:65" s="13" customFormat="1">
      <c r="B126" s="149"/>
      <c r="D126" s="143" t="s">
        <v>189</v>
      </c>
      <c r="E126" s="150" t="s">
        <v>17</v>
      </c>
      <c r="F126" s="151" t="s">
        <v>281</v>
      </c>
      <c r="H126" s="150" t="s">
        <v>17</v>
      </c>
      <c r="L126" s="149"/>
      <c r="M126" s="152"/>
      <c r="T126" s="153"/>
      <c r="AT126" s="150" t="s">
        <v>189</v>
      </c>
      <c r="AU126" s="150" t="s">
        <v>78</v>
      </c>
      <c r="AV126" s="13" t="s">
        <v>76</v>
      </c>
      <c r="AW126" s="13" t="s">
        <v>30</v>
      </c>
      <c r="AX126" s="13" t="s">
        <v>68</v>
      </c>
      <c r="AY126" s="150" t="s">
        <v>159</v>
      </c>
    </row>
    <row r="127" spans="2:65" s="12" customFormat="1">
      <c r="B127" s="142"/>
      <c r="D127" s="143" t="s">
        <v>189</v>
      </c>
      <c r="E127" s="144" t="s">
        <v>17</v>
      </c>
      <c r="F127" s="145" t="s">
        <v>76</v>
      </c>
      <c r="H127" s="146">
        <v>1</v>
      </c>
      <c r="L127" s="142"/>
      <c r="M127" s="147"/>
      <c r="T127" s="148"/>
      <c r="AT127" s="144" t="s">
        <v>189</v>
      </c>
      <c r="AU127" s="144" t="s">
        <v>78</v>
      </c>
      <c r="AV127" s="12" t="s">
        <v>78</v>
      </c>
      <c r="AW127" s="12" t="s">
        <v>30</v>
      </c>
      <c r="AX127" s="12" t="s">
        <v>76</v>
      </c>
      <c r="AY127" s="144" t="s">
        <v>159</v>
      </c>
    </row>
    <row r="128" spans="2:65" s="1" customFormat="1" ht="24.2" customHeight="1">
      <c r="B128" s="29"/>
      <c r="C128" s="127" t="s">
        <v>211</v>
      </c>
      <c r="D128" s="127" t="s">
        <v>162</v>
      </c>
      <c r="E128" s="128" t="s">
        <v>315</v>
      </c>
      <c r="F128" s="129" t="s">
        <v>316</v>
      </c>
      <c r="G128" s="130" t="s">
        <v>287</v>
      </c>
      <c r="H128" s="131">
        <v>2</v>
      </c>
      <c r="I128" s="132"/>
      <c r="J128" s="132">
        <f>ROUND(I128*H128,2)</f>
        <v>0</v>
      </c>
      <c r="K128" s="129" t="s">
        <v>239</v>
      </c>
      <c r="L128" s="29"/>
      <c r="M128" s="133" t="s">
        <v>17</v>
      </c>
      <c r="N128" s="134" t="s">
        <v>39</v>
      </c>
      <c r="O128" s="135">
        <v>65.414000000000001</v>
      </c>
      <c r="P128" s="135">
        <f>O128*H128</f>
        <v>130.828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180</v>
      </c>
      <c r="AT128" s="137" t="s">
        <v>162</v>
      </c>
      <c r="AU128" s="137" t="s">
        <v>78</v>
      </c>
      <c r="AY128" s="17" t="s">
        <v>159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7" t="s">
        <v>76</v>
      </c>
      <c r="BK128" s="138">
        <f>ROUND(I128*H128,2)</f>
        <v>0</v>
      </c>
      <c r="BL128" s="17" t="s">
        <v>180</v>
      </c>
      <c r="BM128" s="137" t="s">
        <v>317</v>
      </c>
    </row>
    <row r="129" spans="2:65" s="1" customFormat="1">
      <c r="B129" s="29"/>
      <c r="D129" s="139" t="s">
        <v>169</v>
      </c>
      <c r="F129" s="140" t="s">
        <v>318</v>
      </c>
      <c r="L129" s="29"/>
      <c r="M129" s="141"/>
      <c r="T129" s="50"/>
      <c r="AT129" s="17" t="s">
        <v>169</v>
      </c>
      <c r="AU129" s="17" t="s">
        <v>78</v>
      </c>
    </row>
    <row r="130" spans="2:65" s="13" customFormat="1">
      <c r="B130" s="149"/>
      <c r="D130" s="143" t="s">
        <v>189</v>
      </c>
      <c r="E130" s="150" t="s">
        <v>17</v>
      </c>
      <c r="F130" s="151" t="s">
        <v>281</v>
      </c>
      <c r="H130" s="150" t="s">
        <v>17</v>
      </c>
      <c r="L130" s="149"/>
      <c r="M130" s="152"/>
      <c r="T130" s="153"/>
      <c r="AT130" s="150" t="s">
        <v>189</v>
      </c>
      <c r="AU130" s="150" t="s">
        <v>78</v>
      </c>
      <c r="AV130" s="13" t="s">
        <v>76</v>
      </c>
      <c r="AW130" s="13" t="s">
        <v>30</v>
      </c>
      <c r="AX130" s="13" t="s">
        <v>68</v>
      </c>
      <c r="AY130" s="150" t="s">
        <v>159</v>
      </c>
    </row>
    <row r="131" spans="2:65" s="12" customFormat="1">
      <c r="B131" s="142"/>
      <c r="D131" s="143" t="s">
        <v>189</v>
      </c>
      <c r="E131" s="144" t="s">
        <v>17</v>
      </c>
      <c r="F131" s="145" t="s">
        <v>78</v>
      </c>
      <c r="H131" s="146">
        <v>2</v>
      </c>
      <c r="L131" s="142"/>
      <c r="M131" s="147"/>
      <c r="T131" s="148"/>
      <c r="AT131" s="144" t="s">
        <v>189</v>
      </c>
      <c r="AU131" s="144" t="s">
        <v>78</v>
      </c>
      <c r="AV131" s="12" t="s">
        <v>78</v>
      </c>
      <c r="AW131" s="12" t="s">
        <v>30</v>
      </c>
      <c r="AX131" s="12" t="s">
        <v>76</v>
      </c>
      <c r="AY131" s="144" t="s">
        <v>159</v>
      </c>
    </row>
    <row r="132" spans="2:65" s="1" customFormat="1" ht="24.2" customHeight="1">
      <c r="B132" s="29"/>
      <c r="C132" s="127" t="s">
        <v>216</v>
      </c>
      <c r="D132" s="127" t="s">
        <v>162</v>
      </c>
      <c r="E132" s="128" t="s">
        <v>319</v>
      </c>
      <c r="F132" s="129" t="s">
        <v>320</v>
      </c>
      <c r="G132" s="130" t="s">
        <v>287</v>
      </c>
      <c r="H132" s="131">
        <v>10</v>
      </c>
      <c r="I132" s="132"/>
      <c r="J132" s="132">
        <f>ROUND(I132*H132,2)</f>
        <v>0</v>
      </c>
      <c r="K132" s="129" t="s">
        <v>239</v>
      </c>
      <c r="L132" s="29"/>
      <c r="M132" s="133" t="s">
        <v>17</v>
      </c>
      <c r="N132" s="134" t="s">
        <v>39</v>
      </c>
      <c r="O132" s="135">
        <v>0.27</v>
      </c>
      <c r="P132" s="135">
        <f>O132*H132</f>
        <v>2.7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180</v>
      </c>
      <c r="AT132" s="137" t="s">
        <v>162</v>
      </c>
      <c r="AU132" s="137" t="s">
        <v>78</v>
      </c>
      <c r="AY132" s="17" t="s">
        <v>159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7" t="s">
        <v>76</v>
      </c>
      <c r="BK132" s="138">
        <f>ROUND(I132*H132,2)</f>
        <v>0</v>
      </c>
      <c r="BL132" s="17" t="s">
        <v>180</v>
      </c>
      <c r="BM132" s="137" t="s">
        <v>321</v>
      </c>
    </row>
    <row r="133" spans="2:65" s="1" customFormat="1">
      <c r="B133" s="29"/>
      <c r="D133" s="139" t="s">
        <v>169</v>
      </c>
      <c r="F133" s="140" t="s">
        <v>322</v>
      </c>
      <c r="L133" s="29"/>
      <c r="M133" s="141"/>
      <c r="T133" s="50"/>
      <c r="AT133" s="17" t="s">
        <v>169</v>
      </c>
      <c r="AU133" s="17" t="s">
        <v>78</v>
      </c>
    </row>
    <row r="134" spans="2:65" s="13" customFormat="1">
      <c r="B134" s="149"/>
      <c r="D134" s="143" t="s">
        <v>189</v>
      </c>
      <c r="E134" s="150" t="s">
        <v>17</v>
      </c>
      <c r="F134" s="151" t="s">
        <v>281</v>
      </c>
      <c r="H134" s="150" t="s">
        <v>17</v>
      </c>
      <c r="L134" s="149"/>
      <c r="M134" s="152"/>
      <c r="T134" s="153"/>
      <c r="AT134" s="150" t="s">
        <v>189</v>
      </c>
      <c r="AU134" s="150" t="s">
        <v>78</v>
      </c>
      <c r="AV134" s="13" t="s">
        <v>76</v>
      </c>
      <c r="AW134" s="13" t="s">
        <v>30</v>
      </c>
      <c r="AX134" s="13" t="s">
        <v>68</v>
      </c>
      <c r="AY134" s="150" t="s">
        <v>159</v>
      </c>
    </row>
    <row r="135" spans="2:65" s="12" customFormat="1">
      <c r="B135" s="142"/>
      <c r="D135" s="143" t="s">
        <v>189</v>
      </c>
      <c r="E135" s="144" t="s">
        <v>17</v>
      </c>
      <c r="F135" s="145" t="s">
        <v>323</v>
      </c>
      <c r="H135" s="146">
        <v>10</v>
      </c>
      <c r="L135" s="142"/>
      <c r="M135" s="147"/>
      <c r="T135" s="148"/>
      <c r="AT135" s="144" t="s">
        <v>189</v>
      </c>
      <c r="AU135" s="144" t="s">
        <v>78</v>
      </c>
      <c r="AV135" s="12" t="s">
        <v>78</v>
      </c>
      <c r="AW135" s="12" t="s">
        <v>30</v>
      </c>
      <c r="AX135" s="12" t="s">
        <v>76</v>
      </c>
      <c r="AY135" s="144" t="s">
        <v>159</v>
      </c>
    </row>
    <row r="136" spans="2:65" s="1" customFormat="1" ht="24.2" customHeight="1">
      <c r="B136" s="29"/>
      <c r="C136" s="127" t="s">
        <v>222</v>
      </c>
      <c r="D136" s="127" t="s">
        <v>162</v>
      </c>
      <c r="E136" s="128" t="s">
        <v>324</v>
      </c>
      <c r="F136" s="129" t="s">
        <v>325</v>
      </c>
      <c r="G136" s="130" t="s">
        <v>287</v>
      </c>
      <c r="H136" s="131">
        <v>21</v>
      </c>
      <c r="I136" s="132"/>
      <c r="J136" s="132">
        <f>ROUND(I136*H136,2)</f>
        <v>0</v>
      </c>
      <c r="K136" s="129" t="s">
        <v>239</v>
      </c>
      <c r="L136" s="29"/>
      <c r="M136" s="133" t="s">
        <v>17</v>
      </c>
      <c r="N136" s="134" t="s">
        <v>39</v>
      </c>
      <c r="O136" s="135">
        <v>0.39</v>
      </c>
      <c r="P136" s="135">
        <f>O136*H136</f>
        <v>8.19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180</v>
      </c>
      <c r="AT136" s="137" t="s">
        <v>162</v>
      </c>
      <c r="AU136" s="137" t="s">
        <v>78</v>
      </c>
      <c r="AY136" s="17" t="s">
        <v>159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7" t="s">
        <v>76</v>
      </c>
      <c r="BK136" s="138">
        <f>ROUND(I136*H136,2)</f>
        <v>0</v>
      </c>
      <c r="BL136" s="17" t="s">
        <v>180</v>
      </c>
      <c r="BM136" s="137" t="s">
        <v>326</v>
      </c>
    </row>
    <row r="137" spans="2:65" s="1" customFormat="1">
      <c r="B137" s="29"/>
      <c r="D137" s="139" t="s">
        <v>169</v>
      </c>
      <c r="F137" s="140" t="s">
        <v>327</v>
      </c>
      <c r="L137" s="29"/>
      <c r="M137" s="141"/>
      <c r="T137" s="50"/>
      <c r="AT137" s="17" t="s">
        <v>169</v>
      </c>
      <c r="AU137" s="17" t="s">
        <v>78</v>
      </c>
    </row>
    <row r="138" spans="2:65" s="13" customFormat="1">
      <c r="B138" s="149"/>
      <c r="D138" s="143" t="s">
        <v>189</v>
      </c>
      <c r="E138" s="150" t="s">
        <v>17</v>
      </c>
      <c r="F138" s="151" t="s">
        <v>281</v>
      </c>
      <c r="H138" s="150" t="s">
        <v>17</v>
      </c>
      <c r="L138" s="149"/>
      <c r="M138" s="152"/>
      <c r="T138" s="153"/>
      <c r="AT138" s="150" t="s">
        <v>189</v>
      </c>
      <c r="AU138" s="150" t="s">
        <v>78</v>
      </c>
      <c r="AV138" s="13" t="s">
        <v>76</v>
      </c>
      <c r="AW138" s="13" t="s">
        <v>30</v>
      </c>
      <c r="AX138" s="13" t="s">
        <v>68</v>
      </c>
      <c r="AY138" s="150" t="s">
        <v>159</v>
      </c>
    </row>
    <row r="139" spans="2:65" s="12" customFormat="1">
      <c r="B139" s="142"/>
      <c r="D139" s="143" t="s">
        <v>189</v>
      </c>
      <c r="E139" s="144" t="s">
        <v>17</v>
      </c>
      <c r="F139" s="145" t="s">
        <v>328</v>
      </c>
      <c r="H139" s="146">
        <v>21</v>
      </c>
      <c r="L139" s="142"/>
      <c r="M139" s="147"/>
      <c r="T139" s="148"/>
      <c r="AT139" s="144" t="s">
        <v>189</v>
      </c>
      <c r="AU139" s="144" t="s">
        <v>78</v>
      </c>
      <c r="AV139" s="12" t="s">
        <v>78</v>
      </c>
      <c r="AW139" s="12" t="s">
        <v>30</v>
      </c>
      <c r="AX139" s="12" t="s">
        <v>76</v>
      </c>
      <c r="AY139" s="144" t="s">
        <v>159</v>
      </c>
    </row>
    <row r="140" spans="2:65" s="1" customFormat="1" ht="24.2" customHeight="1">
      <c r="B140" s="29"/>
      <c r="C140" s="127" t="s">
        <v>8</v>
      </c>
      <c r="D140" s="127" t="s">
        <v>162</v>
      </c>
      <c r="E140" s="128" t="s">
        <v>329</v>
      </c>
      <c r="F140" s="129" t="s">
        <v>330</v>
      </c>
      <c r="G140" s="130" t="s">
        <v>287</v>
      </c>
      <c r="H140" s="131">
        <v>11</v>
      </c>
      <c r="I140" s="132"/>
      <c r="J140" s="132">
        <f>ROUND(I140*H140,2)</f>
        <v>0</v>
      </c>
      <c r="K140" s="129" t="s">
        <v>239</v>
      </c>
      <c r="L140" s="29"/>
      <c r="M140" s="133" t="s">
        <v>17</v>
      </c>
      <c r="N140" s="134" t="s">
        <v>39</v>
      </c>
      <c r="O140" s="135">
        <v>0.56399999999999995</v>
      </c>
      <c r="P140" s="135">
        <f>O140*H140</f>
        <v>6.2039999999999997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180</v>
      </c>
      <c r="AT140" s="137" t="s">
        <v>162</v>
      </c>
      <c r="AU140" s="137" t="s">
        <v>78</v>
      </c>
      <c r="AY140" s="17" t="s">
        <v>159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7" t="s">
        <v>76</v>
      </c>
      <c r="BK140" s="138">
        <f>ROUND(I140*H140,2)</f>
        <v>0</v>
      </c>
      <c r="BL140" s="17" t="s">
        <v>180</v>
      </c>
      <c r="BM140" s="137" t="s">
        <v>331</v>
      </c>
    </row>
    <row r="141" spans="2:65" s="1" customFormat="1">
      <c r="B141" s="29"/>
      <c r="D141" s="139" t="s">
        <v>169</v>
      </c>
      <c r="F141" s="140" t="s">
        <v>332</v>
      </c>
      <c r="L141" s="29"/>
      <c r="M141" s="141"/>
      <c r="T141" s="50"/>
      <c r="AT141" s="17" t="s">
        <v>169</v>
      </c>
      <c r="AU141" s="17" t="s">
        <v>78</v>
      </c>
    </row>
    <row r="142" spans="2:65" s="13" customFormat="1">
      <c r="B142" s="149"/>
      <c r="D142" s="143" t="s">
        <v>189</v>
      </c>
      <c r="E142" s="150" t="s">
        <v>17</v>
      </c>
      <c r="F142" s="151" t="s">
        <v>281</v>
      </c>
      <c r="H142" s="150" t="s">
        <v>17</v>
      </c>
      <c r="L142" s="149"/>
      <c r="M142" s="152"/>
      <c r="T142" s="153"/>
      <c r="AT142" s="150" t="s">
        <v>189</v>
      </c>
      <c r="AU142" s="150" t="s">
        <v>78</v>
      </c>
      <c r="AV142" s="13" t="s">
        <v>76</v>
      </c>
      <c r="AW142" s="13" t="s">
        <v>30</v>
      </c>
      <c r="AX142" s="13" t="s">
        <v>68</v>
      </c>
      <c r="AY142" s="150" t="s">
        <v>159</v>
      </c>
    </row>
    <row r="143" spans="2:65" s="12" customFormat="1">
      <c r="B143" s="142"/>
      <c r="D143" s="143" t="s">
        <v>189</v>
      </c>
      <c r="E143" s="144" t="s">
        <v>17</v>
      </c>
      <c r="F143" s="145" t="s">
        <v>333</v>
      </c>
      <c r="H143" s="146">
        <v>11</v>
      </c>
      <c r="L143" s="142"/>
      <c r="M143" s="147"/>
      <c r="T143" s="148"/>
      <c r="AT143" s="144" t="s">
        <v>189</v>
      </c>
      <c r="AU143" s="144" t="s">
        <v>78</v>
      </c>
      <c r="AV143" s="12" t="s">
        <v>78</v>
      </c>
      <c r="AW143" s="12" t="s">
        <v>30</v>
      </c>
      <c r="AX143" s="12" t="s">
        <v>76</v>
      </c>
      <c r="AY143" s="144" t="s">
        <v>159</v>
      </c>
    </row>
    <row r="144" spans="2:65" s="1" customFormat="1" ht="24.2" customHeight="1">
      <c r="B144" s="29"/>
      <c r="C144" s="127" t="s">
        <v>236</v>
      </c>
      <c r="D144" s="127" t="s">
        <v>162</v>
      </c>
      <c r="E144" s="128" t="s">
        <v>334</v>
      </c>
      <c r="F144" s="129" t="s">
        <v>335</v>
      </c>
      <c r="G144" s="130" t="s">
        <v>287</v>
      </c>
      <c r="H144" s="131">
        <v>3</v>
      </c>
      <c r="I144" s="132"/>
      <c r="J144" s="132">
        <f>ROUND(I144*H144,2)</f>
        <v>0</v>
      </c>
      <c r="K144" s="129" t="s">
        <v>17</v>
      </c>
      <c r="L144" s="29"/>
      <c r="M144" s="133" t="s">
        <v>17</v>
      </c>
      <c r="N144" s="134" t="s">
        <v>39</v>
      </c>
      <c r="O144" s="135">
        <v>0.56399999999999995</v>
      </c>
      <c r="P144" s="135">
        <f>O144*H144</f>
        <v>1.6919999999999997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180</v>
      </c>
      <c r="AT144" s="137" t="s">
        <v>162</v>
      </c>
      <c r="AU144" s="137" t="s">
        <v>78</v>
      </c>
      <c r="AY144" s="17" t="s">
        <v>159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7" t="s">
        <v>76</v>
      </c>
      <c r="BK144" s="138">
        <f>ROUND(I144*H144,2)</f>
        <v>0</v>
      </c>
      <c r="BL144" s="17" t="s">
        <v>180</v>
      </c>
      <c r="BM144" s="137" t="s">
        <v>336</v>
      </c>
    </row>
    <row r="145" spans="2:65" s="13" customFormat="1">
      <c r="B145" s="149"/>
      <c r="D145" s="143" t="s">
        <v>189</v>
      </c>
      <c r="E145" s="150" t="s">
        <v>17</v>
      </c>
      <c r="F145" s="151" t="s">
        <v>281</v>
      </c>
      <c r="H145" s="150" t="s">
        <v>17</v>
      </c>
      <c r="L145" s="149"/>
      <c r="M145" s="152"/>
      <c r="T145" s="153"/>
      <c r="AT145" s="150" t="s">
        <v>189</v>
      </c>
      <c r="AU145" s="150" t="s">
        <v>78</v>
      </c>
      <c r="AV145" s="13" t="s">
        <v>76</v>
      </c>
      <c r="AW145" s="13" t="s">
        <v>30</v>
      </c>
      <c r="AX145" s="13" t="s">
        <v>68</v>
      </c>
      <c r="AY145" s="150" t="s">
        <v>159</v>
      </c>
    </row>
    <row r="146" spans="2:65" s="12" customFormat="1">
      <c r="B146" s="142"/>
      <c r="D146" s="143" t="s">
        <v>189</v>
      </c>
      <c r="E146" s="144" t="s">
        <v>17</v>
      </c>
      <c r="F146" s="145" t="s">
        <v>337</v>
      </c>
      <c r="H146" s="146">
        <v>3</v>
      </c>
      <c r="L146" s="142"/>
      <c r="M146" s="147"/>
      <c r="T146" s="148"/>
      <c r="AT146" s="144" t="s">
        <v>189</v>
      </c>
      <c r="AU146" s="144" t="s">
        <v>78</v>
      </c>
      <c r="AV146" s="12" t="s">
        <v>78</v>
      </c>
      <c r="AW146" s="12" t="s">
        <v>30</v>
      </c>
      <c r="AX146" s="12" t="s">
        <v>76</v>
      </c>
      <c r="AY146" s="144" t="s">
        <v>159</v>
      </c>
    </row>
    <row r="147" spans="2:65" s="1" customFormat="1" ht="24.2" customHeight="1">
      <c r="B147" s="29"/>
      <c r="C147" s="127" t="s">
        <v>244</v>
      </c>
      <c r="D147" s="127" t="s">
        <v>162</v>
      </c>
      <c r="E147" s="128" t="s">
        <v>338</v>
      </c>
      <c r="F147" s="129" t="s">
        <v>339</v>
      </c>
      <c r="G147" s="130" t="s">
        <v>287</v>
      </c>
      <c r="H147" s="131">
        <v>309</v>
      </c>
      <c r="I147" s="132"/>
      <c r="J147" s="132">
        <f>ROUND(I147*H147,2)</f>
        <v>0</v>
      </c>
      <c r="K147" s="129" t="s">
        <v>17</v>
      </c>
      <c r="L147" s="29"/>
      <c r="M147" s="133" t="s">
        <v>17</v>
      </c>
      <c r="N147" s="134" t="s">
        <v>39</v>
      </c>
      <c r="O147" s="135">
        <v>0.56399999999999995</v>
      </c>
      <c r="P147" s="135">
        <f>O147*H147</f>
        <v>174.27599999999998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180</v>
      </c>
      <c r="AT147" s="137" t="s">
        <v>162</v>
      </c>
      <c r="AU147" s="137" t="s">
        <v>78</v>
      </c>
      <c r="AY147" s="17" t="s">
        <v>159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7" t="s">
        <v>76</v>
      </c>
      <c r="BK147" s="138">
        <f>ROUND(I147*H147,2)</f>
        <v>0</v>
      </c>
      <c r="BL147" s="17" t="s">
        <v>180</v>
      </c>
      <c r="BM147" s="137" t="s">
        <v>340</v>
      </c>
    </row>
    <row r="148" spans="2:65" s="13" customFormat="1">
      <c r="B148" s="149"/>
      <c r="D148" s="143" t="s">
        <v>189</v>
      </c>
      <c r="E148" s="150" t="s">
        <v>17</v>
      </c>
      <c r="F148" s="151" t="s">
        <v>281</v>
      </c>
      <c r="H148" s="150" t="s">
        <v>17</v>
      </c>
      <c r="L148" s="149"/>
      <c r="M148" s="152"/>
      <c r="T148" s="153"/>
      <c r="AT148" s="150" t="s">
        <v>189</v>
      </c>
      <c r="AU148" s="150" t="s">
        <v>78</v>
      </c>
      <c r="AV148" s="13" t="s">
        <v>76</v>
      </c>
      <c r="AW148" s="13" t="s">
        <v>30</v>
      </c>
      <c r="AX148" s="13" t="s">
        <v>68</v>
      </c>
      <c r="AY148" s="150" t="s">
        <v>159</v>
      </c>
    </row>
    <row r="149" spans="2:65" s="12" customFormat="1">
      <c r="B149" s="142"/>
      <c r="D149" s="143" t="s">
        <v>189</v>
      </c>
      <c r="E149" s="144" t="s">
        <v>17</v>
      </c>
      <c r="F149" s="145" t="s">
        <v>341</v>
      </c>
      <c r="H149" s="146">
        <v>309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68</v>
      </c>
      <c r="AY149" s="144" t="s">
        <v>159</v>
      </c>
    </row>
    <row r="150" spans="2:65" s="14" customFormat="1">
      <c r="B150" s="157"/>
      <c r="D150" s="143" t="s">
        <v>189</v>
      </c>
      <c r="E150" s="158" t="s">
        <v>17</v>
      </c>
      <c r="F150" s="159" t="s">
        <v>284</v>
      </c>
      <c r="H150" s="160">
        <v>309</v>
      </c>
      <c r="L150" s="157"/>
      <c r="M150" s="161"/>
      <c r="T150" s="162"/>
      <c r="AT150" s="158" t="s">
        <v>189</v>
      </c>
      <c r="AU150" s="158" t="s">
        <v>78</v>
      </c>
      <c r="AV150" s="14" t="s">
        <v>180</v>
      </c>
      <c r="AW150" s="14" t="s">
        <v>30</v>
      </c>
      <c r="AX150" s="14" t="s">
        <v>76</v>
      </c>
      <c r="AY150" s="158" t="s">
        <v>159</v>
      </c>
    </row>
    <row r="151" spans="2:65" s="1" customFormat="1" ht="21.75" customHeight="1">
      <c r="B151" s="29"/>
      <c r="C151" s="127" t="s">
        <v>252</v>
      </c>
      <c r="D151" s="127" t="s">
        <v>162</v>
      </c>
      <c r="E151" s="128" t="s">
        <v>342</v>
      </c>
      <c r="F151" s="129" t="s">
        <v>343</v>
      </c>
      <c r="G151" s="130" t="s">
        <v>278</v>
      </c>
      <c r="H151" s="131">
        <v>1165.5</v>
      </c>
      <c r="I151" s="132"/>
      <c r="J151" s="132">
        <f>ROUND(I151*H151,2)</f>
        <v>0</v>
      </c>
      <c r="K151" s="129" t="s">
        <v>239</v>
      </c>
      <c r="L151" s="29"/>
      <c r="M151" s="133" t="s">
        <v>17</v>
      </c>
      <c r="N151" s="134" t="s">
        <v>39</v>
      </c>
      <c r="O151" s="135">
        <v>1.4E-2</v>
      </c>
      <c r="P151" s="135">
        <f>O151*H151</f>
        <v>16.317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180</v>
      </c>
      <c r="AT151" s="137" t="s">
        <v>162</v>
      </c>
      <c r="AU151" s="137" t="s">
        <v>78</v>
      </c>
      <c r="AY151" s="17" t="s">
        <v>159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7" t="s">
        <v>76</v>
      </c>
      <c r="BK151" s="138">
        <f>ROUND(I151*H151,2)</f>
        <v>0</v>
      </c>
      <c r="BL151" s="17" t="s">
        <v>180</v>
      </c>
      <c r="BM151" s="137" t="s">
        <v>344</v>
      </c>
    </row>
    <row r="152" spans="2:65" s="1" customFormat="1">
      <c r="B152" s="29"/>
      <c r="D152" s="139" t="s">
        <v>169</v>
      </c>
      <c r="F152" s="140" t="s">
        <v>345</v>
      </c>
      <c r="L152" s="29"/>
      <c r="M152" s="141"/>
      <c r="T152" s="50"/>
      <c r="AT152" s="17" t="s">
        <v>169</v>
      </c>
      <c r="AU152" s="17" t="s">
        <v>78</v>
      </c>
    </row>
    <row r="153" spans="2:65" s="13" customFormat="1">
      <c r="B153" s="149"/>
      <c r="D153" s="143" t="s">
        <v>189</v>
      </c>
      <c r="E153" s="150" t="s">
        <v>17</v>
      </c>
      <c r="F153" s="151" t="s">
        <v>281</v>
      </c>
      <c r="H153" s="150" t="s">
        <v>17</v>
      </c>
      <c r="L153" s="149"/>
      <c r="M153" s="152"/>
      <c r="T153" s="153"/>
      <c r="AT153" s="150" t="s">
        <v>189</v>
      </c>
      <c r="AU153" s="150" t="s">
        <v>78</v>
      </c>
      <c r="AV153" s="13" t="s">
        <v>76</v>
      </c>
      <c r="AW153" s="13" t="s">
        <v>30</v>
      </c>
      <c r="AX153" s="13" t="s">
        <v>68</v>
      </c>
      <c r="AY153" s="150" t="s">
        <v>159</v>
      </c>
    </row>
    <row r="154" spans="2:65" s="12" customFormat="1">
      <c r="B154" s="142"/>
      <c r="D154" s="143" t="s">
        <v>189</v>
      </c>
      <c r="E154" s="144" t="s">
        <v>17</v>
      </c>
      <c r="F154" s="145" t="s">
        <v>282</v>
      </c>
      <c r="H154" s="146">
        <v>266.5</v>
      </c>
      <c r="L154" s="142"/>
      <c r="M154" s="147"/>
      <c r="T154" s="148"/>
      <c r="AT154" s="144" t="s">
        <v>189</v>
      </c>
      <c r="AU154" s="144" t="s">
        <v>78</v>
      </c>
      <c r="AV154" s="12" t="s">
        <v>78</v>
      </c>
      <c r="AW154" s="12" t="s">
        <v>30</v>
      </c>
      <c r="AX154" s="12" t="s">
        <v>68</v>
      </c>
      <c r="AY154" s="144" t="s">
        <v>159</v>
      </c>
    </row>
    <row r="155" spans="2:65" s="12" customFormat="1">
      <c r="B155" s="142"/>
      <c r="D155" s="143" t="s">
        <v>189</v>
      </c>
      <c r="E155" s="144" t="s">
        <v>17</v>
      </c>
      <c r="F155" s="145" t="s">
        <v>283</v>
      </c>
      <c r="H155" s="146">
        <v>899</v>
      </c>
      <c r="L155" s="142"/>
      <c r="M155" s="147"/>
      <c r="T155" s="148"/>
      <c r="AT155" s="144" t="s">
        <v>189</v>
      </c>
      <c r="AU155" s="144" t="s">
        <v>78</v>
      </c>
      <c r="AV155" s="12" t="s">
        <v>78</v>
      </c>
      <c r="AW155" s="12" t="s">
        <v>30</v>
      </c>
      <c r="AX155" s="12" t="s">
        <v>68</v>
      </c>
      <c r="AY155" s="144" t="s">
        <v>159</v>
      </c>
    </row>
    <row r="156" spans="2:65" s="14" customFormat="1">
      <c r="B156" s="157"/>
      <c r="D156" s="143" t="s">
        <v>189</v>
      </c>
      <c r="E156" s="158" t="s">
        <v>17</v>
      </c>
      <c r="F156" s="159" t="s">
        <v>284</v>
      </c>
      <c r="H156" s="160">
        <v>1165.5</v>
      </c>
      <c r="L156" s="157"/>
      <c r="M156" s="161"/>
      <c r="T156" s="162"/>
      <c r="AT156" s="158" t="s">
        <v>189</v>
      </c>
      <c r="AU156" s="158" t="s">
        <v>78</v>
      </c>
      <c r="AV156" s="14" t="s">
        <v>180</v>
      </c>
      <c r="AW156" s="14" t="s">
        <v>30</v>
      </c>
      <c r="AX156" s="14" t="s">
        <v>76</v>
      </c>
      <c r="AY156" s="158" t="s">
        <v>159</v>
      </c>
    </row>
    <row r="157" spans="2:65" s="1" customFormat="1" ht="21.75" customHeight="1">
      <c r="B157" s="29"/>
      <c r="C157" s="127" t="s">
        <v>259</v>
      </c>
      <c r="D157" s="127" t="s">
        <v>162</v>
      </c>
      <c r="E157" s="128" t="s">
        <v>346</v>
      </c>
      <c r="F157" s="129" t="s">
        <v>347</v>
      </c>
      <c r="G157" s="130" t="s">
        <v>278</v>
      </c>
      <c r="H157" s="131">
        <v>10.25</v>
      </c>
      <c r="I157" s="132"/>
      <c r="J157" s="132">
        <f>ROUND(I157*H157,2)</f>
        <v>0</v>
      </c>
      <c r="K157" s="129" t="s">
        <v>239</v>
      </c>
      <c r="L157" s="29"/>
      <c r="M157" s="133" t="s">
        <v>17</v>
      </c>
      <c r="N157" s="134" t="s">
        <v>39</v>
      </c>
      <c r="O157" s="135">
        <v>1.986</v>
      </c>
      <c r="P157" s="135">
        <f>O157*H157</f>
        <v>20.3565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180</v>
      </c>
      <c r="AT157" s="137" t="s">
        <v>162</v>
      </c>
      <c r="AU157" s="137" t="s">
        <v>78</v>
      </c>
      <c r="AY157" s="17" t="s">
        <v>159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7" t="s">
        <v>76</v>
      </c>
      <c r="BK157" s="138">
        <f>ROUND(I157*H157,2)</f>
        <v>0</v>
      </c>
      <c r="BL157" s="17" t="s">
        <v>180</v>
      </c>
      <c r="BM157" s="137" t="s">
        <v>348</v>
      </c>
    </row>
    <row r="158" spans="2:65" s="1" customFormat="1">
      <c r="B158" s="29"/>
      <c r="D158" s="139" t="s">
        <v>169</v>
      </c>
      <c r="F158" s="140" t="s">
        <v>349</v>
      </c>
      <c r="L158" s="29"/>
      <c r="M158" s="141"/>
      <c r="T158" s="50"/>
      <c r="AT158" s="17" t="s">
        <v>169</v>
      </c>
      <c r="AU158" s="17" t="s">
        <v>78</v>
      </c>
    </row>
    <row r="159" spans="2:65" s="13" customFormat="1">
      <c r="B159" s="149"/>
      <c r="D159" s="143" t="s">
        <v>189</v>
      </c>
      <c r="E159" s="150" t="s">
        <v>17</v>
      </c>
      <c r="F159" s="151" t="s">
        <v>281</v>
      </c>
      <c r="H159" s="150" t="s">
        <v>17</v>
      </c>
      <c r="L159" s="149"/>
      <c r="M159" s="152"/>
      <c r="T159" s="153"/>
      <c r="AT159" s="150" t="s">
        <v>189</v>
      </c>
      <c r="AU159" s="150" t="s">
        <v>78</v>
      </c>
      <c r="AV159" s="13" t="s">
        <v>76</v>
      </c>
      <c r="AW159" s="13" t="s">
        <v>30</v>
      </c>
      <c r="AX159" s="13" t="s">
        <v>68</v>
      </c>
      <c r="AY159" s="150" t="s">
        <v>159</v>
      </c>
    </row>
    <row r="160" spans="2:65" s="12" customFormat="1">
      <c r="B160" s="142"/>
      <c r="D160" s="143" t="s">
        <v>189</v>
      </c>
      <c r="E160" s="144" t="s">
        <v>17</v>
      </c>
      <c r="F160" s="145" t="s">
        <v>350</v>
      </c>
      <c r="H160" s="146">
        <v>5.83</v>
      </c>
      <c r="L160" s="142"/>
      <c r="M160" s="147"/>
      <c r="T160" s="148"/>
      <c r="AT160" s="144" t="s">
        <v>189</v>
      </c>
      <c r="AU160" s="144" t="s">
        <v>78</v>
      </c>
      <c r="AV160" s="12" t="s">
        <v>78</v>
      </c>
      <c r="AW160" s="12" t="s">
        <v>30</v>
      </c>
      <c r="AX160" s="12" t="s">
        <v>68</v>
      </c>
      <c r="AY160" s="144" t="s">
        <v>159</v>
      </c>
    </row>
    <row r="161" spans="2:65" s="12" customFormat="1">
      <c r="B161" s="142"/>
      <c r="D161" s="143" t="s">
        <v>189</v>
      </c>
      <c r="E161" s="144" t="s">
        <v>17</v>
      </c>
      <c r="F161" s="145" t="s">
        <v>351</v>
      </c>
      <c r="H161" s="146">
        <v>3.65</v>
      </c>
      <c r="L161" s="142"/>
      <c r="M161" s="147"/>
      <c r="T161" s="148"/>
      <c r="AT161" s="144" t="s">
        <v>189</v>
      </c>
      <c r="AU161" s="144" t="s">
        <v>78</v>
      </c>
      <c r="AV161" s="12" t="s">
        <v>78</v>
      </c>
      <c r="AW161" s="12" t="s">
        <v>30</v>
      </c>
      <c r="AX161" s="12" t="s">
        <v>68</v>
      </c>
      <c r="AY161" s="144" t="s">
        <v>159</v>
      </c>
    </row>
    <row r="162" spans="2:65" s="12" customFormat="1">
      <c r="B162" s="142"/>
      <c r="D162" s="143" t="s">
        <v>189</v>
      </c>
      <c r="E162" s="144" t="s">
        <v>17</v>
      </c>
      <c r="F162" s="145" t="s">
        <v>352</v>
      </c>
      <c r="H162" s="146">
        <v>0.77</v>
      </c>
      <c r="L162" s="142"/>
      <c r="M162" s="147"/>
      <c r="T162" s="148"/>
      <c r="AT162" s="144" t="s">
        <v>189</v>
      </c>
      <c r="AU162" s="144" t="s">
        <v>78</v>
      </c>
      <c r="AV162" s="12" t="s">
        <v>78</v>
      </c>
      <c r="AW162" s="12" t="s">
        <v>30</v>
      </c>
      <c r="AX162" s="12" t="s">
        <v>68</v>
      </c>
      <c r="AY162" s="144" t="s">
        <v>159</v>
      </c>
    </row>
    <row r="163" spans="2:65" s="14" customFormat="1">
      <c r="B163" s="157"/>
      <c r="D163" s="143" t="s">
        <v>189</v>
      </c>
      <c r="E163" s="158" t="s">
        <v>17</v>
      </c>
      <c r="F163" s="159" t="s">
        <v>284</v>
      </c>
      <c r="H163" s="160">
        <v>10.25</v>
      </c>
      <c r="L163" s="157"/>
      <c r="M163" s="161"/>
      <c r="T163" s="162"/>
      <c r="AT163" s="158" t="s">
        <v>189</v>
      </c>
      <c r="AU163" s="158" t="s">
        <v>78</v>
      </c>
      <c r="AV163" s="14" t="s">
        <v>180</v>
      </c>
      <c r="AW163" s="14" t="s">
        <v>30</v>
      </c>
      <c r="AX163" s="14" t="s">
        <v>76</v>
      </c>
      <c r="AY163" s="158" t="s">
        <v>159</v>
      </c>
    </row>
    <row r="164" spans="2:65" s="1" customFormat="1" ht="21.75" customHeight="1">
      <c r="B164" s="29"/>
      <c r="C164" s="127" t="s">
        <v>353</v>
      </c>
      <c r="D164" s="127" t="s">
        <v>162</v>
      </c>
      <c r="E164" s="128" t="s">
        <v>354</v>
      </c>
      <c r="F164" s="129" t="s">
        <v>355</v>
      </c>
      <c r="G164" s="130" t="s">
        <v>278</v>
      </c>
      <c r="H164" s="131">
        <v>10.25</v>
      </c>
      <c r="I164" s="132"/>
      <c r="J164" s="132">
        <f>ROUND(I164*H164,2)</f>
        <v>0</v>
      </c>
      <c r="K164" s="129" t="s">
        <v>239</v>
      </c>
      <c r="L164" s="29"/>
      <c r="M164" s="133" t="s">
        <v>17</v>
      </c>
      <c r="N164" s="134" t="s">
        <v>39</v>
      </c>
      <c r="O164" s="135">
        <v>6.5490000000000004</v>
      </c>
      <c r="P164" s="135">
        <f>O164*H164</f>
        <v>67.127250000000004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180</v>
      </c>
      <c r="AT164" s="137" t="s">
        <v>162</v>
      </c>
      <c r="AU164" s="137" t="s">
        <v>78</v>
      </c>
      <c r="AY164" s="17" t="s">
        <v>159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7" t="s">
        <v>76</v>
      </c>
      <c r="BK164" s="138">
        <f>ROUND(I164*H164,2)</f>
        <v>0</v>
      </c>
      <c r="BL164" s="17" t="s">
        <v>180</v>
      </c>
      <c r="BM164" s="137" t="s">
        <v>356</v>
      </c>
    </row>
    <row r="165" spans="2:65" s="1" customFormat="1">
      <c r="B165" s="29"/>
      <c r="D165" s="139" t="s">
        <v>169</v>
      </c>
      <c r="F165" s="140" t="s">
        <v>357</v>
      </c>
      <c r="L165" s="29"/>
      <c r="M165" s="141"/>
      <c r="T165" s="50"/>
      <c r="AT165" s="17" t="s">
        <v>169</v>
      </c>
      <c r="AU165" s="17" t="s">
        <v>78</v>
      </c>
    </row>
    <row r="166" spans="2:65" s="13" customFormat="1">
      <c r="B166" s="149"/>
      <c r="D166" s="143" t="s">
        <v>189</v>
      </c>
      <c r="E166" s="150" t="s">
        <v>17</v>
      </c>
      <c r="F166" s="151" t="s">
        <v>281</v>
      </c>
      <c r="H166" s="150" t="s">
        <v>17</v>
      </c>
      <c r="L166" s="149"/>
      <c r="M166" s="152"/>
      <c r="T166" s="153"/>
      <c r="AT166" s="150" t="s">
        <v>189</v>
      </c>
      <c r="AU166" s="150" t="s">
        <v>78</v>
      </c>
      <c r="AV166" s="13" t="s">
        <v>76</v>
      </c>
      <c r="AW166" s="13" t="s">
        <v>30</v>
      </c>
      <c r="AX166" s="13" t="s">
        <v>68</v>
      </c>
      <c r="AY166" s="150" t="s">
        <v>159</v>
      </c>
    </row>
    <row r="167" spans="2:65" s="12" customFormat="1">
      <c r="B167" s="142"/>
      <c r="D167" s="143" t="s">
        <v>189</v>
      </c>
      <c r="E167" s="144" t="s">
        <v>17</v>
      </c>
      <c r="F167" s="145" t="s">
        <v>350</v>
      </c>
      <c r="H167" s="146">
        <v>5.83</v>
      </c>
      <c r="L167" s="142"/>
      <c r="M167" s="147"/>
      <c r="T167" s="148"/>
      <c r="AT167" s="144" t="s">
        <v>189</v>
      </c>
      <c r="AU167" s="144" t="s">
        <v>78</v>
      </c>
      <c r="AV167" s="12" t="s">
        <v>78</v>
      </c>
      <c r="AW167" s="12" t="s">
        <v>30</v>
      </c>
      <c r="AX167" s="12" t="s">
        <v>68</v>
      </c>
      <c r="AY167" s="144" t="s">
        <v>159</v>
      </c>
    </row>
    <row r="168" spans="2:65" s="12" customFormat="1">
      <c r="B168" s="142"/>
      <c r="D168" s="143" t="s">
        <v>189</v>
      </c>
      <c r="E168" s="144" t="s">
        <v>17</v>
      </c>
      <c r="F168" s="145" t="s">
        <v>351</v>
      </c>
      <c r="H168" s="146">
        <v>3.65</v>
      </c>
      <c r="L168" s="142"/>
      <c r="M168" s="147"/>
      <c r="T168" s="148"/>
      <c r="AT168" s="144" t="s">
        <v>189</v>
      </c>
      <c r="AU168" s="144" t="s">
        <v>78</v>
      </c>
      <c r="AV168" s="12" t="s">
        <v>78</v>
      </c>
      <c r="AW168" s="12" t="s">
        <v>30</v>
      </c>
      <c r="AX168" s="12" t="s">
        <v>68</v>
      </c>
      <c r="AY168" s="144" t="s">
        <v>159</v>
      </c>
    </row>
    <row r="169" spans="2:65" s="12" customFormat="1">
      <c r="B169" s="142"/>
      <c r="D169" s="143" t="s">
        <v>189</v>
      </c>
      <c r="E169" s="144" t="s">
        <v>17</v>
      </c>
      <c r="F169" s="145" t="s">
        <v>352</v>
      </c>
      <c r="H169" s="146">
        <v>0.77</v>
      </c>
      <c r="L169" s="142"/>
      <c r="M169" s="147"/>
      <c r="T169" s="148"/>
      <c r="AT169" s="144" t="s">
        <v>189</v>
      </c>
      <c r="AU169" s="144" t="s">
        <v>78</v>
      </c>
      <c r="AV169" s="12" t="s">
        <v>78</v>
      </c>
      <c r="AW169" s="12" t="s">
        <v>30</v>
      </c>
      <c r="AX169" s="12" t="s">
        <v>68</v>
      </c>
      <c r="AY169" s="144" t="s">
        <v>159</v>
      </c>
    </row>
    <row r="170" spans="2:65" s="14" customFormat="1">
      <c r="B170" s="157"/>
      <c r="D170" s="143" t="s">
        <v>189</v>
      </c>
      <c r="E170" s="158" t="s">
        <v>17</v>
      </c>
      <c r="F170" s="159" t="s">
        <v>284</v>
      </c>
      <c r="H170" s="160">
        <v>10.25</v>
      </c>
      <c r="L170" s="157"/>
      <c r="M170" s="161"/>
      <c r="T170" s="162"/>
      <c r="AT170" s="158" t="s">
        <v>189</v>
      </c>
      <c r="AU170" s="158" t="s">
        <v>78</v>
      </c>
      <c r="AV170" s="14" t="s">
        <v>180</v>
      </c>
      <c r="AW170" s="14" t="s">
        <v>30</v>
      </c>
      <c r="AX170" s="14" t="s">
        <v>76</v>
      </c>
      <c r="AY170" s="158" t="s">
        <v>159</v>
      </c>
    </row>
    <row r="171" spans="2:65" s="1" customFormat="1" ht="21.75" customHeight="1">
      <c r="B171" s="29"/>
      <c r="C171" s="127" t="s">
        <v>358</v>
      </c>
      <c r="D171" s="127" t="s">
        <v>162</v>
      </c>
      <c r="E171" s="128" t="s">
        <v>359</v>
      </c>
      <c r="F171" s="129" t="s">
        <v>360</v>
      </c>
      <c r="G171" s="130" t="s">
        <v>278</v>
      </c>
      <c r="H171" s="131">
        <v>45</v>
      </c>
      <c r="I171" s="132"/>
      <c r="J171" s="132">
        <f>ROUND(I171*H171,2)</f>
        <v>0</v>
      </c>
      <c r="K171" s="129" t="s">
        <v>239</v>
      </c>
      <c r="L171" s="29"/>
      <c r="M171" s="133" t="s">
        <v>17</v>
      </c>
      <c r="N171" s="134" t="s">
        <v>39</v>
      </c>
      <c r="O171" s="135">
        <v>4.258</v>
      </c>
      <c r="P171" s="135">
        <f>O171*H171</f>
        <v>191.61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180</v>
      </c>
      <c r="AT171" s="137" t="s">
        <v>162</v>
      </c>
      <c r="AU171" s="137" t="s">
        <v>78</v>
      </c>
      <c r="AY171" s="17" t="s">
        <v>159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7" t="s">
        <v>76</v>
      </c>
      <c r="BK171" s="138">
        <f>ROUND(I171*H171,2)</f>
        <v>0</v>
      </c>
      <c r="BL171" s="17" t="s">
        <v>180</v>
      </c>
      <c r="BM171" s="137" t="s">
        <v>361</v>
      </c>
    </row>
    <row r="172" spans="2:65" s="1" customFormat="1">
      <c r="B172" s="29"/>
      <c r="D172" s="139" t="s">
        <v>169</v>
      </c>
      <c r="F172" s="140" t="s">
        <v>362</v>
      </c>
      <c r="L172" s="29"/>
      <c r="M172" s="141"/>
      <c r="T172" s="50"/>
      <c r="AT172" s="17" t="s">
        <v>169</v>
      </c>
      <c r="AU172" s="17" t="s">
        <v>78</v>
      </c>
    </row>
    <row r="173" spans="2:65" s="13" customFormat="1">
      <c r="B173" s="149"/>
      <c r="D173" s="143" t="s">
        <v>189</v>
      </c>
      <c r="E173" s="150" t="s">
        <v>17</v>
      </c>
      <c r="F173" s="151" t="s">
        <v>281</v>
      </c>
      <c r="H173" s="150" t="s">
        <v>17</v>
      </c>
      <c r="L173" s="149"/>
      <c r="M173" s="152"/>
      <c r="T173" s="153"/>
      <c r="AT173" s="150" t="s">
        <v>189</v>
      </c>
      <c r="AU173" s="150" t="s">
        <v>78</v>
      </c>
      <c r="AV173" s="13" t="s">
        <v>76</v>
      </c>
      <c r="AW173" s="13" t="s">
        <v>30</v>
      </c>
      <c r="AX173" s="13" t="s">
        <v>68</v>
      </c>
      <c r="AY173" s="150" t="s">
        <v>159</v>
      </c>
    </row>
    <row r="174" spans="2:65" s="12" customFormat="1">
      <c r="B174" s="142"/>
      <c r="D174" s="143" t="s">
        <v>189</v>
      </c>
      <c r="E174" s="144" t="s">
        <v>17</v>
      </c>
      <c r="F174" s="145" t="s">
        <v>363</v>
      </c>
      <c r="H174" s="146">
        <v>45</v>
      </c>
      <c r="L174" s="142"/>
      <c r="M174" s="147"/>
      <c r="T174" s="148"/>
      <c r="AT174" s="144" t="s">
        <v>189</v>
      </c>
      <c r="AU174" s="144" t="s">
        <v>78</v>
      </c>
      <c r="AV174" s="12" t="s">
        <v>78</v>
      </c>
      <c r="AW174" s="12" t="s">
        <v>30</v>
      </c>
      <c r="AX174" s="12" t="s">
        <v>68</v>
      </c>
      <c r="AY174" s="144" t="s">
        <v>159</v>
      </c>
    </row>
    <row r="175" spans="2:65" s="14" customFormat="1">
      <c r="B175" s="157"/>
      <c r="D175" s="143" t="s">
        <v>189</v>
      </c>
      <c r="E175" s="158" t="s">
        <v>17</v>
      </c>
      <c r="F175" s="159" t="s">
        <v>284</v>
      </c>
      <c r="H175" s="160">
        <v>45</v>
      </c>
      <c r="L175" s="157"/>
      <c r="M175" s="161"/>
      <c r="T175" s="162"/>
      <c r="AT175" s="158" t="s">
        <v>189</v>
      </c>
      <c r="AU175" s="158" t="s">
        <v>78</v>
      </c>
      <c r="AV175" s="14" t="s">
        <v>180</v>
      </c>
      <c r="AW175" s="14" t="s">
        <v>30</v>
      </c>
      <c r="AX175" s="14" t="s">
        <v>76</v>
      </c>
      <c r="AY175" s="158" t="s">
        <v>159</v>
      </c>
    </row>
    <row r="176" spans="2:65" s="1" customFormat="1" ht="16.5" customHeight="1">
      <c r="B176" s="29"/>
      <c r="C176" s="163" t="s">
        <v>364</v>
      </c>
      <c r="D176" s="163" t="s">
        <v>365</v>
      </c>
      <c r="E176" s="164" t="s">
        <v>366</v>
      </c>
      <c r="F176" s="165" t="s">
        <v>367</v>
      </c>
      <c r="G176" s="166" t="s">
        <v>368</v>
      </c>
      <c r="H176" s="167">
        <v>10.35</v>
      </c>
      <c r="I176" s="168"/>
      <c r="J176" s="168">
        <f>ROUND(I176*H176,2)</f>
        <v>0</v>
      </c>
      <c r="K176" s="165" t="s">
        <v>239</v>
      </c>
      <c r="L176" s="169"/>
      <c r="M176" s="170" t="s">
        <v>17</v>
      </c>
      <c r="N176" s="171" t="s">
        <v>39</v>
      </c>
      <c r="O176" s="135">
        <v>0</v>
      </c>
      <c r="P176" s="135">
        <f>O176*H176</f>
        <v>0</v>
      </c>
      <c r="Q176" s="135">
        <v>1</v>
      </c>
      <c r="R176" s="135">
        <f>Q176*H176</f>
        <v>10.35</v>
      </c>
      <c r="S176" s="135">
        <v>0</v>
      </c>
      <c r="T176" s="136">
        <f>S176*H176</f>
        <v>0</v>
      </c>
      <c r="AR176" s="137" t="s">
        <v>205</v>
      </c>
      <c r="AT176" s="137" t="s">
        <v>365</v>
      </c>
      <c r="AU176" s="137" t="s">
        <v>78</v>
      </c>
      <c r="AY176" s="17" t="s">
        <v>159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7" t="s">
        <v>76</v>
      </c>
      <c r="BK176" s="138">
        <f>ROUND(I176*H176,2)</f>
        <v>0</v>
      </c>
      <c r="BL176" s="17" t="s">
        <v>180</v>
      </c>
      <c r="BM176" s="137" t="s">
        <v>369</v>
      </c>
    </row>
    <row r="177" spans="2:65" s="12" customFormat="1">
      <c r="B177" s="142"/>
      <c r="D177" s="143" t="s">
        <v>189</v>
      </c>
      <c r="F177" s="145" t="s">
        <v>370</v>
      </c>
      <c r="H177" s="146">
        <v>10.35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4</v>
      </c>
      <c r="AX177" s="12" t="s">
        <v>76</v>
      </c>
      <c r="AY177" s="144" t="s">
        <v>159</v>
      </c>
    </row>
    <row r="178" spans="2:65" s="1" customFormat="1" ht="24.2" customHeight="1">
      <c r="B178" s="29"/>
      <c r="C178" s="127" t="s">
        <v>371</v>
      </c>
      <c r="D178" s="127" t="s">
        <v>162</v>
      </c>
      <c r="E178" s="128" t="s">
        <v>372</v>
      </c>
      <c r="F178" s="129" t="s">
        <v>373</v>
      </c>
      <c r="G178" s="130" t="s">
        <v>287</v>
      </c>
      <c r="H178" s="131">
        <v>45</v>
      </c>
      <c r="I178" s="132"/>
      <c r="J178" s="132">
        <f>ROUND(I178*H178,2)</f>
        <v>0</v>
      </c>
      <c r="K178" s="129" t="s">
        <v>239</v>
      </c>
      <c r="L178" s="29"/>
      <c r="M178" s="133" t="s">
        <v>17</v>
      </c>
      <c r="N178" s="134" t="s">
        <v>39</v>
      </c>
      <c r="O178" s="135">
        <v>1.615</v>
      </c>
      <c r="P178" s="135">
        <f>O178*H178</f>
        <v>72.674999999999997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180</v>
      </c>
      <c r="AT178" s="137" t="s">
        <v>162</v>
      </c>
      <c r="AU178" s="137" t="s">
        <v>78</v>
      </c>
      <c r="AY178" s="17" t="s">
        <v>159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7" t="s">
        <v>76</v>
      </c>
      <c r="BK178" s="138">
        <f>ROUND(I178*H178,2)</f>
        <v>0</v>
      </c>
      <c r="BL178" s="17" t="s">
        <v>180</v>
      </c>
      <c r="BM178" s="137" t="s">
        <v>374</v>
      </c>
    </row>
    <row r="179" spans="2:65" s="1" customFormat="1">
      <c r="B179" s="29"/>
      <c r="D179" s="139" t="s">
        <v>169</v>
      </c>
      <c r="F179" s="140" t="s">
        <v>375</v>
      </c>
      <c r="L179" s="29"/>
      <c r="M179" s="141"/>
      <c r="T179" s="50"/>
      <c r="AT179" s="17" t="s">
        <v>169</v>
      </c>
      <c r="AU179" s="17" t="s">
        <v>78</v>
      </c>
    </row>
    <row r="180" spans="2:65" s="13" customFormat="1">
      <c r="B180" s="149"/>
      <c r="D180" s="143" t="s">
        <v>189</v>
      </c>
      <c r="E180" s="150" t="s">
        <v>17</v>
      </c>
      <c r="F180" s="151" t="s">
        <v>281</v>
      </c>
      <c r="H180" s="150" t="s">
        <v>17</v>
      </c>
      <c r="L180" s="149"/>
      <c r="M180" s="152"/>
      <c r="T180" s="153"/>
      <c r="AT180" s="150" t="s">
        <v>189</v>
      </c>
      <c r="AU180" s="150" t="s">
        <v>78</v>
      </c>
      <c r="AV180" s="13" t="s">
        <v>76</v>
      </c>
      <c r="AW180" s="13" t="s">
        <v>30</v>
      </c>
      <c r="AX180" s="13" t="s">
        <v>68</v>
      </c>
      <c r="AY180" s="150" t="s">
        <v>159</v>
      </c>
    </row>
    <row r="181" spans="2:65" s="12" customFormat="1">
      <c r="B181" s="142"/>
      <c r="D181" s="143" t="s">
        <v>189</v>
      </c>
      <c r="E181" s="144" t="s">
        <v>17</v>
      </c>
      <c r="F181" s="145" t="s">
        <v>376</v>
      </c>
      <c r="H181" s="146">
        <v>45</v>
      </c>
      <c r="L181" s="142"/>
      <c r="M181" s="147"/>
      <c r="T181" s="148"/>
      <c r="AT181" s="144" t="s">
        <v>189</v>
      </c>
      <c r="AU181" s="144" t="s">
        <v>78</v>
      </c>
      <c r="AV181" s="12" t="s">
        <v>78</v>
      </c>
      <c r="AW181" s="12" t="s">
        <v>30</v>
      </c>
      <c r="AX181" s="12" t="s">
        <v>68</v>
      </c>
      <c r="AY181" s="144" t="s">
        <v>159</v>
      </c>
    </row>
    <row r="182" spans="2:65" s="14" customFormat="1">
      <c r="B182" s="157"/>
      <c r="D182" s="143" t="s">
        <v>189</v>
      </c>
      <c r="E182" s="158" t="s">
        <v>17</v>
      </c>
      <c r="F182" s="159" t="s">
        <v>284</v>
      </c>
      <c r="H182" s="160">
        <v>45</v>
      </c>
      <c r="L182" s="157"/>
      <c r="M182" s="161"/>
      <c r="T182" s="162"/>
      <c r="AT182" s="158" t="s">
        <v>189</v>
      </c>
      <c r="AU182" s="158" t="s">
        <v>78</v>
      </c>
      <c r="AV182" s="14" t="s">
        <v>180</v>
      </c>
      <c r="AW182" s="14" t="s">
        <v>30</v>
      </c>
      <c r="AX182" s="14" t="s">
        <v>76</v>
      </c>
      <c r="AY182" s="158" t="s">
        <v>159</v>
      </c>
    </row>
    <row r="183" spans="2:65" s="1" customFormat="1" ht="16.5" customHeight="1">
      <c r="B183" s="29"/>
      <c r="C183" s="163" t="s">
        <v>7</v>
      </c>
      <c r="D183" s="163" t="s">
        <v>365</v>
      </c>
      <c r="E183" s="164" t="s">
        <v>377</v>
      </c>
      <c r="F183" s="165" t="s">
        <v>378</v>
      </c>
      <c r="G183" s="166" t="s">
        <v>379</v>
      </c>
      <c r="H183" s="167">
        <v>9</v>
      </c>
      <c r="I183" s="168"/>
      <c r="J183" s="168">
        <f>ROUND(I183*H183,2)</f>
        <v>0</v>
      </c>
      <c r="K183" s="165" t="s">
        <v>239</v>
      </c>
      <c r="L183" s="169"/>
      <c r="M183" s="170" t="s">
        <v>17</v>
      </c>
      <c r="N183" s="171" t="s">
        <v>39</v>
      </c>
      <c r="O183" s="135">
        <v>0</v>
      </c>
      <c r="P183" s="135">
        <f>O183*H183</f>
        <v>0</v>
      </c>
      <c r="Q183" s="135">
        <v>0.22</v>
      </c>
      <c r="R183" s="135">
        <f>Q183*H183</f>
        <v>1.98</v>
      </c>
      <c r="S183" s="135">
        <v>0</v>
      </c>
      <c r="T183" s="136">
        <f>S183*H183</f>
        <v>0</v>
      </c>
      <c r="AR183" s="137" t="s">
        <v>205</v>
      </c>
      <c r="AT183" s="137" t="s">
        <v>365</v>
      </c>
      <c r="AU183" s="137" t="s">
        <v>78</v>
      </c>
      <c r="AY183" s="17" t="s">
        <v>159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7" t="s">
        <v>76</v>
      </c>
      <c r="BK183" s="138">
        <f>ROUND(I183*H183,2)</f>
        <v>0</v>
      </c>
      <c r="BL183" s="17" t="s">
        <v>180</v>
      </c>
      <c r="BM183" s="137" t="s">
        <v>380</v>
      </c>
    </row>
    <row r="184" spans="2:65" s="12" customFormat="1">
      <c r="B184" s="142"/>
      <c r="D184" s="143" t="s">
        <v>189</v>
      </c>
      <c r="F184" s="145" t="s">
        <v>381</v>
      </c>
      <c r="H184" s="146">
        <v>9</v>
      </c>
      <c r="L184" s="142"/>
      <c r="M184" s="147"/>
      <c r="T184" s="148"/>
      <c r="AT184" s="144" t="s">
        <v>189</v>
      </c>
      <c r="AU184" s="144" t="s">
        <v>78</v>
      </c>
      <c r="AV184" s="12" t="s">
        <v>78</v>
      </c>
      <c r="AW184" s="12" t="s">
        <v>4</v>
      </c>
      <c r="AX184" s="12" t="s">
        <v>76</v>
      </c>
      <c r="AY184" s="144" t="s">
        <v>159</v>
      </c>
    </row>
    <row r="185" spans="2:65" s="1" customFormat="1" ht="24.2" customHeight="1">
      <c r="B185" s="29"/>
      <c r="C185" s="127" t="s">
        <v>382</v>
      </c>
      <c r="D185" s="127" t="s">
        <v>162</v>
      </c>
      <c r="E185" s="128" t="s">
        <v>383</v>
      </c>
      <c r="F185" s="129" t="s">
        <v>384</v>
      </c>
      <c r="G185" s="130" t="s">
        <v>287</v>
      </c>
      <c r="H185" s="131">
        <v>45</v>
      </c>
      <c r="I185" s="132"/>
      <c r="J185" s="132">
        <f>ROUND(I185*H185,2)</f>
        <v>0</v>
      </c>
      <c r="K185" s="129" t="s">
        <v>239</v>
      </c>
      <c r="L185" s="29"/>
      <c r="M185" s="133" t="s">
        <v>17</v>
      </c>
      <c r="N185" s="134" t="s">
        <v>39</v>
      </c>
      <c r="O185" s="135">
        <v>0.747</v>
      </c>
      <c r="P185" s="135">
        <f>O185*H185</f>
        <v>33.615000000000002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180</v>
      </c>
      <c r="AT185" s="137" t="s">
        <v>162</v>
      </c>
      <c r="AU185" s="137" t="s">
        <v>78</v>
      </c>
      <c r="AY185" s="17" t="s">
        <v>159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7" t="s">
        <v>76</v>
      </c>
      <c r="BK185" s="138">
        <f>ROUND(I185*H185,2)</f>
        <v>0</v>
      </c>
      <c r="BL185" s="17" t="s">
        <v>180</v>
      </c>
      <c r="BM185" s="137" t="s">
        <v>385</v>
      </c>
    </row>
    <row r="186" spans="2:65" s="1" customFormat="1">
      <c r="B186" s="29"/>
      <c r="D186" s="139" t="s">
        <v>169</v>
      </c>
      <c r="F186" s="140" t="s">
        <v>386</v>
      </c>
      <c r="L186" s="29"/>
      <c r="M186" s="141"/>
      <c r="T186" s="50"/>
      <c r="AT186" s="17" t="s">
        <v>169</v>
      </c>
      <c r="AU186" s="17" t="s">
        <v>78</v>
      </c>
    </row>
    <row r="187" spans="2:65" s="13" customFormat="1">
      <c r="B187" s="149"/>
      <c r="D187" s="143" t="s">
        <v>189</v>
      </c>
      <c r="E187" s="150" t="s">
        <v>17</v>
      </c>
      <c r="F187" s="151" t="s">
        <v>281</v>
      </c>
      <c r="H187" s="150" t="s">
        <v>17</v>
      </c>
      <c r="L187" s="149"/>
      <c r="M187" s="152"/>
      <c r="T187" s="153"/>
      <c r="AT187" s="150" t="s">
        <v>189</v>
      </c>
      <c r="AU187" s="150" t="s">
        <v>78</v>
      </c>
      <c r="AV187" s="13" t="s">
        <v>76</v>
      </c>
      <c r="AW187" s="13" t="s">
        <v>30</v>
      </c>
      <c r="AX187" s="13" t="s">
        <v>68</v>
      </c>
      <c r="AY187" s="150" t="s">
        <v>159</v>
      </c>
    </row>
    <row r="188" spans="2:65" s="12" customFormat="1">
      <c r="B188" s="142"/>
      <c r="D188" s="143" t="s">
        <v>189</v>
      </c>
      <c r="E188" s="144" t="s">
        <v>17</v>
      </c>
      <c r="F188" s="145" t="s">
        <v>376</v>
      </c>
      <c r="H188" s="146">
        <v>45</v>
      </c>
      <c r="L188" s="142"/>
      <c r="M188" s="147"/>
      <c r="T188" s="148"/>
      <c r="AT188" s="144" t="s">
        <v>189</v>
      </c>
      <c r="AU188" s="144" t="s">
        <v>78</v>
      </c>
      <c r="AV188" s="12" t="s">
        <v>78</v>
      </c>
      <c r="AW188" s="12" t="s">
        <v>30</v>
      </c>
      <c r="AX188" s="12" t="s">
        <v>68</v>
      </c>
      <c r="AY188" s="144" t="s">
        <v>159</v>
      </c>
    </row>
    <row r="189" spans="2:65" s="14" customFormat="1">
      <c r="B189" s="157"/>
      <c r="D189" s="143" t="s">
        <v>189</v>
      </c>
      <c r="E189" s="158" t="s">
        <v>17</v>
      </c>
      <c r="F189" s="159" t="s">
        <v>284</v>
      </c>
      <c r="H189" s="160">
        <v>45</v>
      </c>
      <c r="L189" s="157"/>
      <c r="M189" s="161"/>
      <c r="T189" s="162"/>
      <c r="AT189" s="158" t="s">
        <v>189</v>
      </c>
      <c r="AU189" s="158" t="s">
        <v>78</v>
      </c>
      <c r="AV189" s="14" t="s">
        <v>180</v>
      </c>
      <c r="AW189" s="14" t="s">
        <v>30</v>
      </c>
      <c r="AX189" s="14" t="s">
        <v>76</v>
      </c>
      <c r="AY189" s="158" t="s">
        <v>159</v>
      </c>
    </row>
    <row r="190" spans="2:65" s="1" customFormat="1" ht="21.75" customHeight="1">
      <c r="B190" s="29"/>
      <c r="C190" s="127" t="s">
        <v>387</v>
      </c>
      <c r="D190" s="127" t="s">
        <v>162</v>
      </c>
      <c r="E190" s="128" t="s">
        <v>388</v>
      </c>
      <c r="F190" s="129" t="s">
        <v>389</v>
      </c>
      <c r="G190" s="130" t="s">
        <v>287</v>
      </c>
      <c r="H190" s="131">
        <v>45</v>
      </c>
      <c r="I190" s="132"/>
      <c r="J190" s="132">
        <f>ROUND(I190*H190,2)</f>
        <v>0</v>
      </c>
      <c r="K190" s="129" t="s">
        <v>239</v>
      </c>
      <c r="L190" s="29"/>
      <c r="M190" s="133" t="s">
        <v>17</v>
      </c>
      <c r="N190" s="134" t="s">
        <v>39</v>
      </c>
      <c r="O190" s="135">
        <v>1.621</v>
      </c>
      <c r="P190" s="135">
        <f>O190*H190</f>
        <v>72.944999999999993</v>
      </c>
      <c r="Q190" s="135">
        <v>1.1900000000000001E-3</v>
      </c>
      <c r="R190" s="135">
        <f>Q190*H190</f>
        <v>5.355E-2</v>
      </c>
      <c r="S190" s="135">
        <v>0</v>
      </c>
      <c r="T190" s="136">
        <f>S190*H190</f>
        <v>0</v>
      </c>
      <c r="AR190" s="137" t="s">
        <v>180</v>
      </c>
      <c r="AT190" s="137" t="s">
        <v>162</v>
      </c>
      <c r="AU190" s="137" t="s">
        <v>78</v>
      </c>
      <c r="AY190" s="17" t="s">
        <v>159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7" t="s">
        <v>76</v>
      </c>
      <c r="BK190" s="138">
        <f>ROUND(I190*H190,2)</f>
        <v>0</v>
      </c>
      <c r="BL190" s="17" t="s">
        <v>180</v>
      </c>
      <c r="BM190" s="137" t="s">
        <v>390</v>
      </c>
    </row>
    <row r="191" spans="2:65" s="1" customFormat="1">
      <c r="B191" s="29"/>
      <c r="D191" s="139" t="s">
        <v>169</v>
      </c>
      <c r="F191" s="140" t="s">
        <v>391</v>
      </c>
      <c r="L191" s="29"/>
      <c r="M191" s="141"/>
      <c r="T191" s="50"/>
      <c r="AT191" s="17" t="s">
        <v>169</v>
      </c>
      <c r="AU191" s="17" t="s">
        <v>78</v>
      </c>
    </row>
    <row r="192" spans="2:65" s="13" customFormat="1">
      <c r="B192" s="149"/>
      <c r="D192" s="143" t="s">
        <v>189</v>
      </c>
      <c r="E192" s="150" t="s">
        <v>17</v>
      </c>
      <c r="F192" s="151" t="s">
        <v>281</v>
      </c>
      <c r="H192" s="150" t="s">
        <v>17</v>
      </c>
      <c r="L192" s="149"/>
      <c r="M192" s="152"/>
      <c r="T192" s="153"/>
      <c r="AT192" s="150" t="s">
        <v>189</v>
      </c>
      <c r="AU192" s="150" t="s">
        <v>78</v>
      </c>
      <c r="AV192" s="13" t="s">
        <v>76</v>
      </c>
      <c r="AW192" s="13" t="s">
        <v>30</v>
      </c>
      <c r="AX192" s="13" t="s">
        <v>68</v>
      </c>
      <c r="AY192" s="150" t="s">
        <v>159</v>
      </c>
    </row>
    <row r="193" spans="2:65" s="12" customFormat="1">
      <c r="B193" s="142"/>
      <c r="D193" s="143" t="s">
        <v>189</v>
      </c>
      <c r="E193" s="144" t="s">
        <v>17</v>
      </c>
      <c r="F193" s="145" t="s">
        <v>376</v>
      </c>
      <c r="H193" s="146">
        <v>45</v>
      </c>
      <c r="L193" s="142"/>
      <c r="M193" s="147"/>
      <c r="T193" s="148"/>
      <c r="AT193" s="144" t="s">
        <v>189</v>
      </c>
      <c r="AU193" s="144" t="s">
        <v>78</v>
      </c>
      <c r="AV193" s="12" t="s">
        <v>78</v>
      </c>
      <c r="AW193" s="12" t="s">
        <v>30</v>
      </c>
      <c r="AX193" s="12" t="s">
        <v>68</v>
      </c>
      <c r="AY193" s="144" t="s">
        <v>159</v>
      </c>
    </row>
    <row r="194" spans="2:65" s="14" customFormat="1">
      <c r="B194" s="157"/>
      <c r="D194" s="143" t="s">
        <v>189</v>
      </c>
      <c r="E194" s="158" t="s">
        <v>17</v>
      </c>
      <c r="F194" s="159" t="s">
        <v>284</v>
      </c>
      <c r="H194" s="160">
        <v>45</v>
      </c>
      <c r="L194" s="157"/>
      <c r="M194" s="161"/>
      <c r="T194" s="162"/>
      <c r="AT194" s="158" t="s">
        <v>189</v>
      </c>
      <c r="AU194" s="158" t="s">
        <v>78</v>
      </c>
      <c r="AV194" s="14" t="s">
        <v>180</v>
      </c>
      <c r="AW194" s="14" t="s">
        <v>30</v>
      </c>
      <c r="AX194" s="14" t="s">
        <v>76</v>
      </c>
      <c r="AY194" s="158" t="s">
        <v>159</v>
      </c>
    </row>
    <row r="195" spans="2:65" s="1" customFormat="1" ht="21.75" customHeight="1">
      <c r="B195" s="29"/>
      <c r="C195" s="127" t="s">
        <v>392</v>
      </c>
      <c r="D195" s="127" t="s">
        <v>162</v>
      </c>
      <c r="E195" s="128" t="s">
        <v>393</v>
      </c>
      <c r="F195" s="129" t="s">
        <v>394</v>
      </c>
      <c r="G195" s="130" t="s">
        <v>287</v>
      </c>
      <c r="H195" s="131">
        <v>180</v>
      </c>
      <c r="I195" s="132"/>
      <c r="J195" s="132">
        <f>ROUND(I195*H195,2)</f>
        <v>0</v>
      </c>
      <c r="K195" s="129" t="s">
        <v>239</v>
      </c>
      <c r="L195" s="29"/>
      <c r="M195" s="133" t="s">
        <v>17</v>
      </c>
      <c r="N195" s="134" t="s">
        <v>39</v>
      </c>
      <c r="O195" s="135">
        <v>3.5310000000000001</v>
      </c>
      <c r="P195" s="135">
        <f>O195*H195</f>
        <v>635.58000000000004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180</v>
      </c>
      <c r="AT195" s="137" t="s">
        <v>162</v>
      </c>
      <c r="AU195" s="137" t="s">
        <v>78</v>
      </c>
      <c r="AY195" s="17" t="s">
        <v>159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7" t="s">
        <v>76</v>
      </c>
      <c r="BK195" s="138">
        <f>ROUND(I195*H195,2)</f>
        <v>0</v>
      </c>
      <c r="BL195" s="17" t="s">
        <v>180</v>
      </c>
      <c r="BM195" s="137" t="s">
        <v>395</v>
      </c>
    </row>
    <row r="196" spans="2:65" s="1" customFormat="1">
      <c r="B196" s="29"/>
      <c r="D196" s="139" t="s">
        <v>169</v>
      </c>
      <c r="F196" s="140" t="s">
        <v>396</v>
      </c>
      <c r="L196" s="29"/>
      <c r="M196" s="141"/>
      <c r="T196" s="50"/>
      <c r="AT196" s="17" t="s">
        <v>169</v>
      </c>
      <c r="AU196" s="17" t="s">
        <v>78</v>
      </c>
    </row>
    <row r="197" spans="2:65" s="13" customFormat="1">
      <c r="B197" s="149"/>
      <c r="D197" s="143" t="s">
        <v>189</v>
      </c>
      <c r="E197" s="150" t="s">
        <v>17</v>
      </c>
      <c r="F197" s="151" t="s">
        <v>281</v>
      </c>
      <c r="H197" s="150" t="s">
        <v>17</v>
      </c>
      <c r="L197" s="149"/>
      <c r="M197" s="152"/>
      <c r="T197" s="153"/>
      <c r="AT197" s="150" t="s">
        <v>189</v>
      </c>
      <c r="AU197" s="150" t="s">
        <v>78</v>
      </c>
      <c r="AV197" s="13" t="s">
        <v>76</v>
      </c>
      <c r="AW197" s="13" t="s">
        <v>30</v>
      </c>
      <c r="AX197" s="13" t="s">
        <v>68</v>
      </c>
      <c r="AY197" s="150" t="s">
        <v>159</v>
      </c>
    </row>
    <row r="198" spans="2:65" s="12" customFormat="1">
      <c r="B198" s="142"/>
      <c r="D198" s="143" t="s">
        <v>189</v>
      </c>
      <c r="E198" s="144" t="s">
        <v>17</v>
      </c>
      <c r="F198" s="145" t="s">
        <v>397</v>
      </c>
      <c r="H198" s="146">
        <v>180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68</v>
      </c>
      <c r="AY198" s="144" t="s">
        <v>159</v>
      </c>
    </row>
    <row r="199" spans="2:65" s="14" customFormat="1">
      <c r="B199" s="157"/>
      <c r="D199" s="143" t="s">
        <v>189</v>
      </c>
      <c r="E199" s="158" t="s">
        <v>17</v>
      </c>
      <c r="F199" s="159" t="s">
        <v>284</v>
      </c>
      <c r="H199" s="160">
        <v>180</v>
      </c>
      <c r="L199" s="157"/>
      <c r="M199" s="161"/>
      <c r="T199" s="162"/>
      <c r="AT199" s="158" t="s">
        <v>189</v>
      </c>
      <c r="AU199" s="158" t="s">
        <v>78</v>
      </c>
      <c r="AV199" s="14" t="s">
        <v>180</v>
      </c>
      <c r="AW199" s="14" t="s">
        <v>30</v>
      </c>
      <c r="AX199" s="14" t="s">
        <v>76</v>
      </c>
      <c r="AY199" s="158" t="s">
        <v>159</v>
      </c>
    </row>
    <row r="200" spans="2:65" s="1" customFormat="1" ht="21.75" customHeight="1">
      <c r="B200" s="29"/>
      <c r="C200" s="127" t="s">
        <v>398</v>
      </c>
      <c r="D200" s="127" t="s">
        <v>162</v>
      </c>
      <c r="E200" s="128" t="s">
        <v>399</v>
      </c>
      <c r="F200" s="129" t="s">
        <v>400</v>
      </c>
      <c r="G200" s="130" t="s">
        <v>287</v>
      </c>
      <c r="H200" s="131">
        <v>129</v>
      </c>
      <c r="I200" s="132"/>
      <c r="J200" s="132">
        <f>ROUND(I200*H200,2)</f>
        <v>0</v>
      </c>
      <c r="K200" s="129" t="s">
        <v>239</v>
      </c>
      <c r="L200" s="29"/>
      <c r="M200" s="133" t="s">
        <v>17</v>
      </c>
      <c r="N200" s="134" t="s">
        <v>39</v>
      </c>
      <c r="O200" s="135">
        <v>5.8869999999999996</v>
      </c>
      <c r="P200" s="135">
        <f>O200*H200</f>
        <v>759.42299999999989</v>
      </c>
      <c r="Q200" s="135">
        <v>0</v>
      </c>
      <c r="R200" s="135">
        <f>Q200*H200</f>
        <v>0</v>
      </c>
      <c r="S200" s="135">
        <v>0</v>
      </c>
      <c r="T200" s="136">
        <f>S200*H200</f>
        <v>0</v>
      </c>
      <c r="AR200" s="137" t="s">
        <v>180</v>
      </c>
      <c r="AT200" s="137" t="s">
        <v>162</v>
      </c>
      <c r="AU200" s="137" t="s">
        <v>78</v>
      </c>
      <c r="AY200" s="17" t="s">
        <v>159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7" t="s">
        <v>76</v>
      </c>
      <c r="BK200" s="138">
        <f>ROUND(I200*H200,2)</f>
        <v>0</v>
      </c>
      <c r="BL200" s="17" t="s">
        <v>180</v>
      </c>
      <c r="BM200" s="137" t="s">
        <v>401</v>
      </c>
    </row>
    <row r="201" spans="2:65" s="1" customFormat="1">
      <c r="B201" s="29"/>
      <c r="D201" s="139" t="s">
        <v>169</v>
      </c>
      <c r="F201" s="140" t="s">
        <v>402</v>
      </c>
      <c r="L201" s="29"/>
      <c r="M201" s="141"/>
      <c r="T201" s="50"/>
      <c r="AT201" s="17" t="s">
        <v>169</v>
      </c>
      <c r="AU201" s="17" t="s">
        <v>78</v>
      </c>
    </row>
    <row r="202" spans="2:65" s="13" customFormat="1">
      <c r="B202" s="149"/>
      <c r="D202" s="143" t="s">
        <v>189</v>
      </c>
      <c r="E202" s="150" t="s">
        <v>17</v>
      </c>
      <c r="F202" s="151" t="s">
        <v>281</v>
      </c>
      <c r="H202" s="150" t="s">
        <v>17</v>
      </c>
      <c r="L202" s="149"/>
      <c r="M202" s="152"/>
      <c r="T202" s="153"/>
      <c r="AT202" s="150" t="s">
        <v>189</v>
      </c>
      <c r="AU202" s="150" t="s">
        <v>78</v>
      </c>
      <c r="AV202" s="13" t="s">
        <v>76</v>
      </c>
      <c r="AW202" s="13" t="s">
        <v>30</v>
      </c>
      <c r="AX202" s="13" t="s">
        <v>68</v>
      </c>
      <c r="AY202" s="150" t="s">
        <v>159</v>
      </c>
    </row>
    <row r="203" spans="2:65" s="12" customFormat="1">
      <c r="B203" s="142"/>
      <c r="D203" s="143" t="s">
        <v>189</v>
      </c>
      <c r="E203" s="144" t="s">
        <v>17</v>
      </c>
      <c r="F203" s="145" t="s">
        <v>403</v>
      </c>
      <c r="H203" s="146">
        <v>129</v>
      </c>
      <c r="L203" s="142"/>
      <c r="M203" s="147"/>
      <c r="T203" s="148"/>
      <c r="AT203" s="144" t="s">
        <v>189</v>
      </c>
      <c r="AU203" s="144" t="s">
        <v>78</v>
      </c>
      <c r="AV203" s="12" t="s">
        <v>78</v>
      </c>
      <c r="AW203" s="12" t="s">
        <v>30</v>
      </c>
      <c r="AX203" s="12" t="s">
        <v>68</v>
      </c>
      <c r="AY203" s="144" t="s">
        <v>159</v>
      </c>
    </row>
    <row r="204" spans="2:65" s="14" customFormat="1">
      <c r="B204" s="157"/>
      <c r="D204" s="143" t="s">
        <v>189</v>
      </c>
      <c r="E204" s="158" t="s">
        <v>17</v>
      </c>
      <c r="F204" s="159" t="s">
        <v>284</v>
      </c>
      <c r="H204" s="160">
        <v>129</v>
      </c>
      <c r="L204" s="157"/>
      <c r="M204" s="161"/>
      <c r="T204" s="162"/>
      <c r="AT204" s="158" t="s">
        <v>189</v>
      </c>
      <c r="AU204" s="158" t="s">
        <v>78</v>
      </c>
      <c r="AV204" s="14" t="s">
        <v>180</v>
      </c>
      <c r="AW204" s="14" t="s">
        <v>30</v>
      </c>
      <c r="AX204" s="14" t="s">
        <v>76</v>
      </c>
      <c r="AY204" s="158" t="s">
        <v>159</v>
      </c>
    </row>
    <row r="205" spans="2:65" s="1" customFormat="1" ht="16.5" customHeight="1">
      <c r="B205" s="29"/>
      <c r="C205" s="127" t="s">
        <v>404</v>
      </c>
      <c r="D205" s="127" t="s">
        <v>162</v>
      </c>
      <c r="E205" s="128" t="s">
        <v>405</v>
      </c>
      <c r="F205" s="129" t="s">
        <v>406</v>
      </c>
      <c r="G205" s="130" t="s">
        <v>287</v>
      </c>
      <c r="H205" s="131">
        <v>1800</v>
      </c>
      <c r="I205" s="132"/>
      <c r="J205" s="132">
        <f>ROUND(I205*H205,2)</f>
        <v>0</v>
      </c>
      <c r="K205" s="129" t="s">
        <v>239</v>
      </c>
      <c r="L205" s="29"/>
      <c r="M205" s="133" t="s">
        <v>17</v>
      </c>
      <c r="N205" s="134" t="s">
        <v>39</v>
      </c>
      <c r="O205" s="135">
        <v>3.0000000000000001E-3</v>
      </c>
      <c r="P205" s="135">
        <f>O205*H205</f>
        <v>5.4</v>
      </c>
      <c r="Q205" s="135">
        <v>0</v>
      </c>
      <c r="R205" s="135">
        <f>Q205*H205</f>
        <v>0</v>
      </c>
      <c r="S205" s="135">
        <v>0</v>
      </c>
      <c r="T205" s="136">
        <f>S205*H205</f>
        <v>0</v>
      </c>
      <c r="AR205" s="137" t="s">
        <v>180</v>
      </c>
      <c r="AT205" s="137" t="s">
        <v>162</v>
      </c>
      <c r="AU205" s="137" t="s">
        <v>78</v>
      </c>
      <c r="AY205" s="17" t="s">
        <v>159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7" t="s">
        <v>76</v>
      </c>
      <c r="BK205" s="138">
        <f>ROUND(I205*H205,2)</f>
        <v>0</v>
      </c>
      <c r="BL205" s="17" t="s">
        <v>180</v>
      </c>
      <c r="BM205" s="137" t="s">
        <v>407</v>
      </c>
    </row>
    <row r="206" spans="2:65" s="1" customFormat="1">
      <c r="B206" s="29"/>
      <c r="D206" s="139" t="s">
        <v>169</v>
      </c>
      <c r="F206" s="140" t="s">
        <v>408</v>
      </c>
      <c r="L206" s="29"/>
      <c r="M206" s="141"/>
      <c r="T206" s="50"/>
      <c r="AT206" s="17" t="s">
        <v>169</v>
      </c>
      <c r="AU206" s="17" t="s">
        <v>78</v>
      </c>
    </row>
    <row r="207" spans="2:65" s="13" customFormat="1">
      <c r="B207" s="149"/>
      <c r="D207" s="143" t="s">
        <v>189</v>
      </c>
      <c r="E207" s="150" t="s">
        <v>17</v>
      </c>
      <c r="F207" s="151" t="s">
        <v>281</v>
      </c>
      <c r="H207" s="150" t="s">
        <v>17</v>
      </c>
      <c r="L207" s="149"/>
      <c r="M207" s="152"/>
      <c r="T207" s="153"/>
      <c r="AT207" s="150" t="s">
        <v>189</v>
      </c>
      <c r="AU207" s="150" t="s">
        <v>78</v>
      </c>
      <c r="AV207" s="13" t="s">
        <v>76</v>
      </c>
      <c r="AW207" s="13" t="s">
        <v>30</v>
      </c>
      <c r="AX207" s="13" t="s">
        <v>68</v>
      </c>
      <c r="AY207" s="150" t="s">
        <v>159</v>
      </c>
    </row>
    <row r="208" spans="2:65" s="12" customFormat="1">
      <c r="B208" s="142"/>
      <c r="D208" s="143" t="s">
        <v>189</v>
      </c>
      <c r="E208" s="144" t="s">
        <v>17</v>
      </c>
      <c r="F208" s="145" t="s">
        <v>409</v>
      </c>
      <c r="H208" s="146">
        <v>1800</v>
      </c>
      <c r="L208" s="142"/>
      <c r="M208" s="147"/>
      <c r="T208" s="148"/>
      <c r="AT208" s="144" t="s">
        <v>189</v>
      </c>
      <c r="AU208" s="144" t="s">
        <v>78</v>
      </c>
      <c r="AV208" s="12" t="s">
        <v>78</v>
      </c>
      <c r="AW208" s="12" t="s">
        <v>30</v>
      </c>
      <c r="AX208" s="12" t="s">
        <v>68</v>
      </c>
      <c r="AY208" s="144" t="s">
        <v>159</v>
      </c>
    </row>
    <row r="209" spans="2:65" s="14" customFormat="1">
      <c r="B209" s="157"/>
      <c r="D209" s="143" t="s">
        <v>189</v>
      </c>
      <c r="E209" s="158" t="s">
        <v>17</v>
      </c>
      <c r="F209" s="159" t="s">
        <v>284</v>
      </c>
      <c r="H209" s="160">
        <v>1800</v>
      </c>
      <c r="L209" s="157"/>
      <c r="M209" s="161"/>
      <c r="T209" s="162"/>
      <c r="AT209" s="158" t="s">
        <v>189</v>
      </c>
      <c r="AU209" s="158" t="s">
        <v>78</v>
      </c>
      <c r="AV209" s="14" t="s">
        <v>180</v>
      </c>
      <c r="AW209" s="14" t="s">
        <v>30</v>
      </c>
      <c r="AX209" s="14" t="s">
        <v>76</v>
      </c>
      <c r="AY209" s="158" t="s">
        <v>159</v>
      </c>
    </row>
    <row r="210" spans="2:65" s="11" customFormat="1" ht="22.9" customHeight="1">
      <c r="B210" s="116"/>
      <c r="D210" s="117" t="s">
        <v>67</v>
      </c>
      <c r="E210" s="125" t="s">
        <v>410</v>
      </c>
      <c r="F210" s="125" t="s">
        <v>411</v>
      </c>
      <c r="J210" s="126">
        <f>BK210</f>
        <v>0</v>
      </c>
      <c r="L210" s="116"/>
      <c r="M210" s="120"/>
      <c r="P210" s="121">
        <f>SUM(P211:P219)</f>
        <v>11.16</v>
      </c>
      <c r="R210" s="121">
        <f>SUM(R211:R219)</f>
        <v>0</v>
      </c>
      <c r="T210" s="122">
        <f>SUM(T211:T219)</f>
        <v>0</v>
      </c>
      <c r="AR210" s="117" t="s">
        <v>76</v>
      </c>
      <c r="AT210" s="123" t="s">
        <v>67</v>
      </c>
      <c r="AU210" s="123" t="s">
        <v>76</v>
      </c>
      <c r="AY210" s="117" t="s">
        <v>159</v>
      </c>
      <c r="BK210" s="124">
        <f>SUM(BK211:BK219)</f>
        <v>0</v>
      </c>
    </row>
    <row r="211" spans="2:65" s="1" customFormat="1" ht="21.75" customHeight="1">
      <c r="B211" s="29"/>
      <c r="C211" s="127" t="s">
        <v>412</v>
      </c>
      <c r="D211" s="127" t="s">
        <v>162</v>
      </c>
      <c r="E211" s="128" t="s">
        <v>413</v>
      </c>
      <c r="F211" s="129" t="s">
        <v>414</v>
      </c>
      <c r="G211" s="130" t="s">
        <v>368</v>
      </c>
      <c r="H211" s="131">
        <v>90</v>
      </c>
      <c r="I211" s="132"/>
      <c r="J211" s="132">
        <f>ROUND(I211*H211,2)</f>
        <v>0</v>
      </c>
      <c r="K211" s="129" t="s">
        <v>239</v>
      </c>
      <c r="L211" s="29"/>
      <c r="M211" s="133" t="s">
        <v>17</v>
      </c>
      <c r="N211" s="134" t="s">
        <v>39</v>
      </c>
      <c r="O211" s="135">
        <v>0.115</v>
      </c>
      <c r="P211" s="135">
        <f>O211*H211</f>
        <v>10.35</v>
      </c>
      <c r="Q211" s="135">
        <v>0</v>
      </c>
      <c r="R211" s="135">
        <f>Q211*H211</f>
        <v>0</v>
      </c>
      <c r="S211" s="135">
        <v>0</v>
      </c>
      <c r="T211" s="136">
        <f>S211*H211</f>
        <v>0</v>
      </c>
      <c r="AR211" s="137" t="s">
        <v>180</v>
      </c>
      <c r="AT211" s="137" t="s">
        <v>162</v>
      </c>
      <c r="AU211" s="137" t="s">
        <v>78</v>
      </c>
      <c r="AY211" s="17" t="s">
        <v>159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7" t="s">
        <v>76</v>
      </c>
      <c r="BK211" s="138">
        <f>ROUND(I211*H211,2)</f>
        <v>0</v>
      </c>
      <c r="BL211" s="17" t="s">
        <v>180</v>
      </c>
      <c r="BM211" s="137" t="s">
        <v>415</v>
      </c>
    </row>
    <row r="212" spans="2:65" s="1" customFormat="1">
      <c r="B212" s="29"/>
      <c r="D212" s="139" t="s">
        <v>169</v>
      </c>
      <c r="F212" s="140" t="s">
        <v>416</v>
      </c>
      <c r="L212" s="29"/>
      <c r="M212" s="141"/>
      <c r="T212" s="50"/>
      <c r="AT212" s="17" t="s">
        <v>169</v>
      </c>
      <c r="AU212" s="17" t="s">
        <v>78</v>
      </c>
    </row>
    <row r="213" spans="2:65" s="13" customFormat="1">
      <c r="B213" s="149"/>
      <c r="D213" s="143" t="s">
        <v>189</v>
      </c>
      <c r="E213" s="150" t="s">
        <v>17</v>
      </c>
      <c r="F213" s="151" t="s">
        <v>281</v>
      </c>
      <c r="H213" s="150" t="s">
        <v>17</v>
      </c>
      <c r="L213" s="149"/>
      <c r="M213" s="152"/>
      <c r="T213" s="153"/>
      <c r="AT213" s="150" t="s">
        <v>189</v>
      </c>
      <c r="AU213" s="150" t="s">
        <v>78</v>
      </c>
      <c r="AV213" s="13" t="s">
        <v>76</v>
      </c>
      <c r="AW213" s="13" t="s">
        <v>30</v>
      </c>
      <c r="AX213" s="13" t="s">
        <v>68</v>
      </c>
      <c r="AY213" s="150" t="s">
        <v>159</v>
      </c>
    </row>
    <row r="214" spans="2:65" s="13" customFormat="1">
      <c r="B214" s="149"/>
      <c r="D214" s="143" t="s">
        <v>189</v>
      </c>
      <c r="E214" s="150" t="s">
        <v>17</v>
      </c>
      <c r="F214" s="151" t="s">
        <v>417</v>
      </c>
      <c r="H214" s="150" t="s">
        <v>17</v>
      </c>
      <c r="L214" s="149"/>
      <c r="M214" s="152"/>
      <c r="T214" s="153"/>
      <c r="AT214" s="150" t="s">
        <v>189</v>
      </c>
      <c r="AU214" s="150" t="s">
        <v>78</v>
      </c>
      <c r="AV214" s="13" t="s">
        <v>76</v>
      </c>
      <c r="AW214" s="13" t="s">
        <v>30</v>
      </c>
      <c r="AX214" s="13" t="s">
        <v>68</v>
      </c>
      <c r="AY214" s="150" t="s">
        <v>159</v>
      </c>
    </row>
    <row r="215" spans="2:65" s="12" customFormat="1">
      <c r="B215" s="142"/>
      <c r="D215" s="143" t="s">
        <v>189</v>
      </c>
      <c r="E215" s="144" t="s">
        <v>17</v>
      </c>
      <c r="F215" s="145" t="s">
        <v>418</v>
      </c>
      <c r="H215" s="146">
        <v>90</v>
      </c>
      <c r="L215" s="142"/>
      <c r="M215" s="147"/>
      <c r="T215" s="148"/>
      <c r="AT215" s="144" t="s">
        <v>189</v>
      </c>
      <c r="AU215" s="144" t="s">
        <v>78</v>
      </c>
      <c r="AV215" s="12" t="s">
        <v>78</v>
      </c>
      <c r="AW215" s="12" t="s">
        <v>30</v>
      </c>
      <c r="AX215" s="12" t="s">
        <v>68</v>
      </c>
      <c r="AY215" s="144" t="s">
        <v>159</v>
      </c>
    </row>
    <row r="216" spans="2:65" s="14" customFormat="1">
      <c r="B216" s="157"/>
      <c r="D216" s="143" t="s">
        <v>189</v>
      </c>
      <c r="E216" s="158" t="s">
        <v>17</v>
      </c>
      <c r="F216" s="159" t="s">
        <v>284</v>
      </c>
      <c r="H216" s="160">
        <v>90</v>
      </c>
      <c r="L216" s="157"/>
      <c r="M216" s="161"/>
      <c r="T216" s="162"/>
      <c r="AT216" s="158" t="s">
        <v>189</v>
      </c>
      <c r="AU216" s="158" t="s">
        <v>78</v>
      </c>
      <c r="AV216" s="14" t="s">
        <v>180</v>
      </c>
      <c r="AW216" s="14" t="s">
        <v>30</v>
      </c>
      <c r="AX216" s="14" t="s">
        <v>76</v>
      </c>
      <c r="AY216" s="158" t="s">
        <v>159</v>
      </c>
    </row>
    <row r="217" spans="2:65" s="1" customFormat="1" ht="24.2" customHeight="1">
      <c r="B217" s="29"/>
      <c r="C217" s="127" t="s">
        <v>419</v>
      </c>
      <c r="D217" s="127" t="s">
        <v>162</v>
      </c>
      <c r="E217" s="128" t="s">
        <v>420</v>
      </c>
      <c r="F217" s="129" t="s">
        <v>421</v>
      </c>
      <c r="G217" s="130" t="s">
        <v>368</v>
      </c>
      <c r="H217" s="131">
        <v>90</v>
      </c>
      <c r="I217" s="132"/>
      <c r="J217" s="132">
        <f>ROUND(I217*H217,2)</f>
        <v>0</v>
      </c>
      <c r="K217" s="129" t="s">
        <v>239</v>
      </c>
      <c r="L217" s="29"/>
      <c r="M217" s="133" t="s">
        <v>17</v>
      </c>
      <c r="N217" s="134" t="s">
        <v>39</v>
      </c>
      <c r="O217" s="135">
        <v>8.9999999999999993E-3</v>
      </c>
      <c r="P217" s="135">
        <f>O217*H217</f>
        <v>0.80999999999999994</v>
      </c>
      <c r="Q217" s="135">
        <v>0</v>
      </c>
      <c r="R217" s="135">
        <f>Q217*H217</f>
        <v>0</v>
      </c>
      <c r="S217" s="135">
        <v>0</v>
      </c>
      <c r="T217" s="136">
        <f>S217*H217</f>
        <v>0</v>
      </c>
      <c r="AR217" s="137" t="s">
        <v>180</v>
      </c>
      <c r="AT217" s="137" t="s">
        <v>162</v>
      </c>
      <c r="AU217" s="137" t="s">
        <v>78</v>
      </c>
      <c r="AY217" s="17" t="s">
        <v>159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7" t="s">
        <v>76</v>
      </c>
      <c r="BK217" s="138">
        <f>ROUND(I217*H217,2)</f>
        <v>0</v>
      </c>
      <c r="BL217" s="17" t="s">
        <v>180</v>
      </c>
      <c r="BM217" s="137" t="s">
        <v>422</v>
      </c>
    </row>
    <row r="218" spans="2:65" s="1" customFormat="1">
      <c r="B218" s="29"/>
      <c r="D218" s="139" t="s">
        <v>169</v>
      </c>
      <c r="F218" s="140" t="s">
        <v>423</v>
      </c>
      <c r="L218" s="29"/>
      <c r="M218" s="141"/>
      <c r="T218" s="50"/>
      <c r="AT218" s="17" t="s">
        <v>169</v>
      </c>
      <c r="AU218" s="17" t="s">
        <v>78</v>
      </c>
    </row>
    <row r="219" spans="2:65" s="12" customFormat="1">
      <c r="B219" s="142"/>
      <c r="D219" s="143" t="s">
        <v>189</v>
      </c>
      <c r="E219" s="144" t="s">
        <v>17</v>
      </c>
      <c r="F219" s="145" t="s">
        <v>424</v>
      </c>
      <c r="H219" s="146">
        <v>90</v>
      </c>
      <c r="L219" s="142"/>
      <c r="M219" s="147"/>
      <c r="T219" s="148"/>
      <c r="AT219" s="144" t="s">
        <v>189</v>
      </c>
      <c r="AU219" s="144" t="s">
        <v>78</v>
      </c>
      <c r="AV219" s="12" t="s">
        <v>78</v>
      </c>
      <c r="AW219" s="12" t="s">
        <v>30</v>
      </c>
      <c r="AX219" s="12" t="s">
        <v>76</v>
      </c>
      <c r="AY219" s="144" t="s">
        <v>159</v>
      </c>
    </row>
    <row r="220" spans="2:65" s="11" customFormat="1" ht="22.9" customHeight="1">
      <c r="B220" s="116"/>
      <c r="D220" s="117" t="s">
        <v>67</v>
      </c>
      <c r="E220" s="125" t="s">
        <v>425</v>
      </c>
      <c r="F220" s="125" t="s">
        <v>426</v>
      </c>
      <c r="J220" s="126">
        <f>BK220</f>
        <v>0</v>
      </c>
      <c r="L220" s="116"/>
      <c r="M220" s="120"/>
      <c r="P220" s="121">
        <f>SUM(P221:P222)</f>
        <v>24.805152000000003</v>
      </c>
      <c r="R220" s="121">
        <f>SUM(R221:R222)</f>
        <v>0</v>
      </c>
      <c r="T220" s="122">
        <f>SUM(T221:T222)</f>
        <v>0</v>
      </c>
      <c r="AR220" s="117" t="s">
        <v>76</v>
      </c>
      <c r="AT220" s="123" t="s">
        <v>67</v>
      </c>
      <c r="AU220" s="123" t="s">
        <v>76</v>
      </c>
      <c r="AY220" s="117" t="s">
        <v>159</v>
      </c>
      <c r="BK220" s="124">
        <f>SUM(BK221:BK222)</f>
        <v>0</v>
      </c>
    </row>
    <row r="221" spans="2:65" s="1" customFormat="1" ht="16.5" customHeight="1">
      <c r="B221" s="29"/>
      <c r="C221" s="127" t="s">
        <v>427</v>
      </c>
      <c r="D221" s="127" t="s">
        <v>162</v>
      </c>
      <c r="E221" s="128" t="s">
        <v>428</v>
      </c>
      <c r="F221" s="129" t="s">
        <v>429</v>
      </c>
      <c r="G221" s="130" t="s">
        <v>368</v>
      </c>
      <c r="H221" s="131">
        <v>12.384</v>
      </c>
      <c r="I221" s="132"/>
      <c r="J221" s="132">
        <f>ROUND(I221*H221,2)</f>
        <v>0</v>
      </c>
      <c r="K221" s="129" t="s">
        <v>239</v>
      </c>
      <c r="L221" s="29"/>
      <c r="M221" s="133" t="s">
        <v>17</v>
      </c>
      <c r="N221" s="134" t="s">
        <v>39</v>
      </c>
      <c r="O221" s="135">
        <v>2.0030000000000001</v>
      </c>
      <c r="P221" s="135">
        <f>O221*H221</f>
        <v>24.805152000000003</v>
      </c>
      <c r="Q221" s="135">
        <v>0</v>
      </c>
      <c r="R221" s="135">
        <f>Q221*H221</f>
        <v>0</v>
      </c>
      <c r="S221" s="135">
        <v>0</v>
      </c>
      <c r="T221" s="136">
        <f>S221*H221</f>
        <v>0</v>
      </c>
      <c r="AR221" s="137" t="s">
        <v>180</v>
      </c>
      <c r="AT221" s="137" t="s">
        <v>162</v>
      </c>
      <c r="AU221" s="137" t="s">
        <v>78</v>
      </c>
      <c r="AY221" s="17" t="s">
        <v>159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7" t="s">
        <v>76</v>
      </c>
      <c r="BK221" s="138">
        <f>ROUND(I221*H221,2)</f>
        <v>0</v>
      </c>
      <c r="BL221" s="17" t="s">
        <v>180</v>
      </c>
      <c r="BM221" s="137" t="s">
        <v>430</v>
      </c>
    </row>
    <row r="222" spans="2:65" s="1" customFormat="1">
      <c r="B222" s="29"/>
      <c r="D222" s="139" t="s">
        <v>169</v>
      </c>
      <c r="F222" s="140" t="s">
        <v>431</v>
      </c>
      <c r="L222" s="29"/>
      <c r="M222" s="172"/>
      <c r="N222" s="173"/>
      <c r="O222" s="173"/>
      <c r="P222" s="173"/>
      <c r="Q222" s="173"/>
      <c r="R222" s="173"/>
      <c r="S222" s="173"/>
      <c r="T222" s="174"/>
      <c r="AT222" s="17" t="s">
        <v>169</v>
      </c>
      <c r="AU222" s="17" t="s">
        <v>78</v>
      </c>
    </row>
    <row r="223" spans="2:65" s="1" customFormat="1" ht="6.95" customHeight="1">
      <c r="B223" s="38"/>
      <c r="C223" s="39"/>
      <c r="D223" s="39"/>
      <c r="E223" s="39"/>
      <c r="F223" s="39"/>
      <c r="G223" s="39"/>
      <c r="H223" s="39"/>
      <c r="I223" s="39"/>
      <c r="J223" s="39"/>
      <c r="K223" s="39"/>
      <c r="L223" s="29"/>
    </row>
  </sheetData>
  <autoFilter ref="C88:K222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200-000000000000}"/>
    <hyperlink ref="F99" r:id="rId2" xr:uid="{00000000-0004-0000-0200-000001000000}"/>
    <hyperlink ref="F105" r:id="rId3" xr:uid="{00000000-0004-0000-0200-000002000000}"/>
    <hyperlink ref="F109" r:id="rId4" xr:uid="{00000000-0004-0000-0200-000003000000}"/>
    <hyperlink ref="F113" r:id="rId5" xr:uid="{00000000-0004-0000-0200-000004000000}"/>
    <hyperlink ref="F117" r:id="rId6" xr:uid="{00000000-0004-0000-0200-000005000000}"/>
    <hyperlink ref="F121" r:id="rId7" xr:uid="{00000000-0004-0000-0200-000006000000}"/>
    <hyperlink ref="F125" r:id="rId8" xr:uid="{00000000-0004-0000-0200-000007000000}"/>
    <hyperlink ref="F129" r:id="rId9" xr:uid="{00000000-0004-0000-0200-000008000000}"/>
    <hyperlink ref="F133" r:id="rId10" xr:uid="{00000000-0004-0000-0200-000009000000}"/>
    <hyperlink ref="F137" r:id="rId11" xr:uid="{00000000-0004-0000-0200-00000A000000}"/>
    <hyperlink ref="F141" r:id="rId12" xr:uid="{00000000-0004-0000-0200-00000B000000}"/>
    <hyperlink ref="F152" r:id="rId13" xr:uid="{00000000-0004-0000-0200-00000C000000}"/>
    <hyperlink ref="F158" r:id="rId14" xr:uid="{00000000-0004-0000-0200-00000D000000}"/>
    <hyperlink ref="F165" r:id="rId15" xr:uid="{00000000-0004-0000-0200-00000E000000}"/>
    <hyperlink ref="F172" r:id="rId16" xr:uid="{00000000-0004-0000-0200-00000F000000}"/>
    <hyperlink ref="F179" r:id="rId17" xr:uid="{00000000-0004-0000-0200-000010000000}"/>
    <hyperlink ref="F186" r:id="rId18" xr:uid="{00000000-0004-0000-0200-000011000000}"/>
    <hyperlink ref="F191" r:id="rId19" xr:uid="{00000000-0004-0000-0200-000012000000}"/>
    <hyperlink ref="F196" r:id="rId20" xr:uid="{00000000-0004-0000-0200-000013000000}"/>
    <hyperlink ref="F201" r:id="rId21" xr:uid="{00000000-0004-0000-0200-000014000000}"/>
    <hyperlink ref="F206" r:id="rId22" xr:uid="{00000000-0004-0000-0200-000015000000}"/>
    <hyperlink ref="F212" r:id="rId23" xr:uid="{00000000-0004-0000-0200-000016000000}"/>
    <hyperlink ref="F218" r:id="rId24" xr:uid="{00000000-0004-0000-0200-000017000000}"/>
    <hyperlink ref="F222" r:id="rId25" xr:uid="{00000000-0004-0000-0200-00001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0"/>
  <sheetViews>
    <sheetView showGridLines="0" topLeftCell="A129" workbookViewId="0">
      <selection activeCell="I151" sqref="I151:I1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266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432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ROUND(J90,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ROUND((SUM(BE90:BE159)),  2)</f>
        <v>0</v>
      </c>
      <c r="I35" s="90">
        <v>0.21</v>
      </c>
      <c r="J35" s="80">
        <f>ROUND(((SUM(BE90:BE159))*I35),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ROUND((SUM(BF90:BF159)),  2)</f>
        <v>0</v>
      </c>
      <c r="I36" s="90">
        <v>0.12</v>
      </c>
      <c r="J36" s="80">
        <f>ROUND(((SUM(BF90:BF159))*I36),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ROUND((SUM(BG90:BG159)),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ROUND((SUM(BH90:BH159)),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ROUND((SUM(BI90:BI159)),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266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SO-01 02 - Technické prvky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J90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J91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J92</f>
        <v>0</v>
      </c>
      <c r="L65" s="104"/>
    </row>
    <row r="66" spans="2:12" s="9" customFormat="1" ht="19.899999999999999" customHeight="1">
      <c r="B66" s="104"/>
      <c r="D66" s="105" t="s">
        <v>433</v>
      </c>
      <c r="E66" s="106"/>
      <c r="F66" s="106"/>
      <c r="G66" s="106"/>
      <c r="H66" s="106"/>
      <c r="I66" s="106"/>
      <c r="J66" s="107">
        <f>J120</f>
        <v>0</v>
      </c>
      <c r="L66" s="104"/>
    </row>
    <row r="67" spans="2:12" s="9" customFormat="1" ht="19.899999999999999" customHeight="1">
      <c r="B67" s="104"/>
      <c r="D67" s="105" t="s">
        <v>271</v>
      </c>
      <c r="E67" s="106"/>
      <c r="F67" s="106"/>
      <c r="G67" s="106"/>
      <c r="H67" s="106"/>
      <c r="I67" s="106"/>
      <c r="J67" s="107">
        <f>J143</f>
        <v>0</v>
      </c>
      <c r="L67" s="104"/>
    </row>
    <row r="68" spans="2:12" s="9" customFormat="1" ht="19.899999999999999" customHeight="1">
      <c r="B68" s="104"/>
      <c r="D68" s="105" t="s">
        <v>272</v>
      </c>
      <c r="E68" s="106"/>
      <c r="F68" s="106"/>
      <c r="G68" s="106"/>
      <c r="H68" s="106"/>
      <c r="I68" s="106"/>
      <c r="J68" s="107">
        <f>J157</f>
        <v>0</v>
      </c>
      <c r="L68" s="104"/>
    </row>
    <row r="69" spans="2:12" s="1" customFormat="1" ht="21.75" customHeight="1">
      <c r="B69" s="29"/>
      <c r="L69" s="29"/>
    </row>
    <row r="70" spans="2:12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29"/>
    </row>
    <row r="74" spans="2:12" s="1" customFormat="1" ht="6.95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29"/>
    </row>
    <row r="75" spans="2:12" s="1" customFormat="1" ht="24.95" customHeight="1">
      <c r="B75" s="29"/>
      <c r="C75" s="21" t="s">
        <v>144</v>
      </c>
      <c r="L75" s="29"/>
    </row>
    <row r="76" spans="2:12" s="1" customFormat="1" ht="6.95" customHeight="1">
      <c r="B76" s="29"/>
      <c r="L76" s="29"/>
    </row>
    <row r="77" spans="2:12" s="1" customFormat="1" ht="12" customHeight="1">
      <c r="B77" s="29"/>
      <c r="C77" s="26" t="s">
        <v>14</v>
      </c>
      <c r="L77" s="29"/>
    </row>
    <row r="78" spans="2:12" s="1" customFormat="1" ht="16.5" customHeight="1">
      <c r="B78" s="29"/>
      <c r="E78" s="304" t="str">
        <f>E7</f>
        <v>CENTRÁLNÍ LÁZEŇSKÝ PARK PODĚBRADY - etapa 4 až 9 - adaptační obnova zelené infrastruktury</v>
      </c>
      <c r="F78" s="305"/>
      <c r="G78" s="305"/>
      <c r="H78" s="305"/>
      <c r="L78" s="29"/>
    </row>
    <row r="79" spans="2:12" ht="12" customHeight="1">
      <c r="B79" s="20"/>
      <c r="C79" s="26" t="s">
        <v>131</v>
      </c>
      <c r="L79" s="20"/>
    </row>
    <row r="80" spans="2:12" s="1" customFormat="1" ht="16.5" customHeight="1">
      <c r="B80" s="29"/>
      <c r="E80" s="304" t="s">
        <v>266</v>
      </c>
      <c r="F80" s="303"/>
      <c r="G80" s="303"/>
      <c r="H80" s="303"/>
      <c r="L80" s="29"/>
    </row>
    <row r="81" spans="2:65" s="1" customFormat="1" ht="12" customHeight="1">
      <c r="B81" s="29"/>
      <c r="C81" s="26" t="s">
        <v>267</v>
      </c>
      <c r="L81" s="29"/>
    </row>
    <row r="82" spans="2:65" s="1" customFormat="1" ht="16.5" customHeight="1">
      <c r="B82" s="29"/>
      <c r="E82" s="299" t="str">
        <f>E11</f>
        <v>SO-01 02 - Technické prvky</v>
      </c>
      <c r="F82" s="303"/>
      <c r="G82" s="303"/>
      <c r="H82" s="303"/>
      <c r="L82" s="29"/>
    </row>
    <row r="83" spans="2:65" s="1" customFormat="1" ht="6.95" customHeight="1">
      <c r="B83" s="29"/>
      <c r="L83" s="29"/>
    </row>
    <row r="84" spans="2:65" s="1" customFormat="1" ht="12" customHeight="1">
      <c r="B84" s="29"/>
      <c r="C84" s="26" t="s">
        <v>19</v>
      </c>
      <c r="F84" s="24" t="str">
        <f>F14</f>
        <v xml:space="preserve"> </v>
      </c>
      <c r="I84" s="26" t="s">
        <v>21</v>
      </c>
      <c r="J84" s="46" t="str">
        <f>IF(J14="","",J14)</f>
        <v>10. 1. 2025</v>
      </c>
      <c r="L84" s="29"/>
    </row>
    <row r="85" spans="2:65" s="1" customFormat="1" ht="6.95" customHeight="1">
      <c r="B85" s="29"/>
      <c r="L85" s="29"/>
    </row>
    <row r="86" spans="2:65" s="1" customFormat="1" ht="15.2" customHeight="1">
      <c r="B86" s="29"/>
      <c r="C86" s="26" t="s">
        <v>23</v>
      </c>
      <c r="F86" s="24" t="str">
        <f>E17</f>
        <v>Město Poděbrady</v>
      </c>
      <c r="I86" s="26" t="s">
        <v>28</v>
      </c>
      <c r="J86" s="27" t="str">
        <f>E23</f>
        <v>New Visit s.r.o.</v>
      </c>
      <c r="L86" s="29"/>
    </row>
    <row r="87" spans="2:65" s="1" customFormat="1" ht="15.2" customHeight="1">
      <c r="B87" s="29"/>
      <c r="C87" s="26" t="s">
        <v>27</v>
      </c>
      <c r="F87" s="24" t="str">
        <f>IF(E20="","",E20)</f>
        <v xml:space="preserve"> </v>
      </c>
      <c r="I87" s="26" t="s">
        <v>31</v>
      </c>
      <c r="J87" s="27" t="str">
        <f>E26</f>
        <v xml:space="preserve"> </v>
      </c>
      <c r="L87" s="29"/>
    </row>
    <row r="88" spans="2:65" s="1" customFormat="1" ht="10.35" customHeight="1">
      <c r="B88" s="29"/>
      <c r="L88" s="29"/>
    </row>
    <row r="89" spans="2:65" s="10" customFormat="1" ht="29.25" customHeight="1">
      <c r="B89" s="108"/>
      <c r="C89" s="109" t="s">
        <v>145</v>
      </c>
      <c r="D89" s="110" t="s">
        <v>53</v>
      </c>
      <c r="E89" s="110" t="s">
        <v>49</v>
      </c>
      <c r="F89" s="110" t="s">
        <v>50</v>
      </c>
      <c r="G89" s="110" t="s">
        <v>146</v>
      </c>
      <c r="H89" s="110" t="s">
        <v>147</v>
      </c>
      <c r="I89" s="110" t="s">
        <v>148</v>
      </c>
      <c r="J89" s="110" t="s">
        <v>135</v>
      </c>
      <c r="K89" s="111" t="s">
        <v>149</v>
      </c>
      <c r="L89" s="108"/>
      <c r="M89" s="53" t="s">
        <v>17</v>
      </c>
      <c r="N89" s="54" t="s">
        <v>38</v>
      </c>
      <c r="O89" s="54" t="s">
        <v>150</v>
      </c>
      <c r="P89" s="54" t="s">
        <v>151</v>
      </c>
      <c r="Q89" s="54" t="s">
        <v>152</v>
      </c>
      <c r="R89" s="54" t="s">
        <v>153</v>
      </c>
      <c r="S89" s="54" t="s">
        <v>154</v>
      </c>
      <c r="T89" s="55" t="s">
        <v>155</v>
      </c>
    </row>
    <row r="90" spans="2:65" s="1" customFormat="1" ht="22.9" customHeight="1">
      <c r="B90" s="29"/>
      <c r="C90" s="58" t="s">
        <v>156</v>
      </c>
      <c r="J90" s="112">
        <f>BK90</f>
        <v>0</v>
      </c>
      <c r="L90" s="29"/>
      <c r="M90" s="56"/>
      <c r="N90" s="47"/>
      <c r="O90" s="47"/>
      <c r="P90" s="113">
        <f>P91</f>
        <v>1412.3473839999999</v>
      </c>
      <c r="Q90" s="47"/>
      <c r="R90" s="113">
        <f>R91</f>
        <v>1.14E-3</v>
      </c>
      <c r="S90" s="47"/>
      <c r="T90" s="114">
        <f>T91</f>
        <v>1119.8109999999997</v>
      </c>
      <c r="AT90" s="17" t="s">
        <v>67</v>
      </c>
      <c r="AU90" s="17" t="s">
        <v>136</v>
      </c>
      <c r="BK90" s="115">
        <f>BK91</f>
        <v>0</v>
      </c>
    </row>
    <row r="91" spans="2:65" s="11" customFormat="1" ht="25.9" customHeight="1">
      <c r="B91" s="116"/>
      <c r="D91" s="117" t="s">
        <v>67</v>
      </c>
      <c r="E91" s="118" t="s">
        <v>273</v>
      </c>
      <c r="F91" s="118" t="s">
        <v>274</v>
      </c>
      <c r="J91" s="119">
        <f>BK91</f>
        <v>0</v>
      </c>
      <c r="L91" s="116"/>
      <c r="M91" s="120"/>
      <c r="P91" s="121">
        <f>P92+P120+P143+P157</f>
        <v>1412.3473839999999</v>
      </c>
      <c r="R91" s="121">
        <f>R92+R120+R143+R157</f>
        <v>1.14E-3</v>
      </c>
      <c r="T91" s="122">
        <f>T92+T120+T143+T157</f>
        <v>1119.8109999999997</v>
      </c>
      <c r="AR91" s="117" t="s">
        <v>76</v>
      </c>
      <c r="AT91" s="123" t="s">
        <v>67</v>
      </c>
      <c r="AU91" s="123" t="s">
        <v>68</v>
      </c>
      <c r="AY91" s="117" t="s">
        <v>159</v>
      </c>
      <c r="BK91" s="124">
        <f>BK92+BK120+BK143+BK157</f>
        <v>0</v>
      </c>
    </row>
    <row r="92" spans="2:65" s="11" customFormat="1" ht="22.9" customHeight="1">
      <c r="B92" s="116"/>
      <c r="D92" s="117" t="s">
        <v>67</v>
      </c>
      <c r="E92" s="125" t="s">
        <v>76</v>
      </c>
      <c r="F92" s="125" t="s">
        <v>275</v>
      </c>
      <c r="J92" s="126">
        <f>BK92</f>
        <v>0</v>
      </c>
      <c r="L92" s="116"/>
      <c r="M92" s="120"/>
      <c r="P92" s="121">
        <f>SUM(P93:P119)</f>
        <v>421.11600000000004</v>
      </c>
      <c r="R92" s="121">
        <f>SUM(R93:R119)</f>
        <v>1.14E-3</v>
      </c>
      <c r="T92" s="122">
        <f>SUM(T93:T119)</f>
        <v>1115.0469999999998</v>
      </c>
      <c r="AR92" s="117" t="s">
        <v>76</v>
      </c>
      <c r="AT92" s="123" t="s">
        <v>67</v>
      </c>
      <c r="AU92" s="123" t="s">
        <v>76</v>
      </c>
      <c r="AY92" s="117" t="s">
        <v>159</v>
      </c>
      <c r="BK92" s="124">
        <f>SUM(BK93:BK119)</f>
        <v>0</v>
      </c>
    </row>
    <row r="93" spans="2:65" s="1" customFormat="1" ht="37.9" customHeight="1">
      <c r="B93" s="29"/>
      <c r="C93" s="127" t="s">
        <v>198</v>
      </c>
      <c r="D93" s="127" t="s">
        <v>162</v>
      </c>
      <c r="E93" s="128" t="s">
        <v>434</v>
      </c>
      <c r="F93" s="129" t="s">
        <v>435</v>
      </c>
      <c r="G93" s="130" t="s">
        <v>278</v>
      </c>
      <c r="H93" s="131">
        <v>22</v>
      </c>
      <c r="I93" s="132"/>
      <c r="J93" s="132">
        <f>ROUND(I93*H93,2)</f>
        <v>0</v>
      </c>
      <c r="K93" s="129" t="s">
        <v>239</v>
      </c>
      <c r="L93" s="29"/>
      <c r="M93" s="133" t="s">
        <v>17</v>
      </c>
      <c r="N93" s="134" t="s">
        <v>39</v>
      </c>
      <c r="O93" s="135">
        <v>0.218</v>
      </c>
      <c r="P93" s="135">
        <f>O93*H93</f>
        <v>4.7960000000000003</v>
      </c>
      <c r="Q93" s="135">
        <v>0</v>
      </c>
      <c r="R93" s="135">
        <f>Q93*H93</f>
        <v>0</v>
      </c>
      <c r="S93" s="135">
        <v>0.23499999999999999</v>
      </c>
      <c r="T93" s="136">
        <f>S93*H93</f>
        <v>5.17</v>
      </c>
      <c r="AR93" s="137" t="s">
        <v>180</v>
      </c>
      <c r="AT93" s="137" t="s">
        <v>162</v>
      </c>
      <c r="AU93" s="137" t="s">
        <v>78</v>
      </c>
      <c r="AY93" s="17" t="s">
        <v>159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7" t="s">
        <v>76</v>
      </c>
      <c r="BK93" s="138">
        <f>ROUND(I93*H93,2)</f>
        <v>0</v>
      </c>
      <c r="BL93" s="17" t="s">
        <v>180</v>
      </c>
      <c r="BM93" s="137" t="s">
        <v>436</v>
      </c>
    </row>
    <row r="94" spans="2:65" s="1" customFormat="1">
      <c r="B94" s="29"/>
      <c r="D94" s="139" t="s">
        <v>169</v>
      </c>
      <c r="F94" s="140" t="s">
        <v>437</v>
      </c>
      <c r="L94" s="29"/>
      <c r="M94" s="141"/>
      <c r="T94" s="50"/>
      <c r="AT94" s="17" t="s">
        <v>169</v>
      </c>
      <c r="AU94" s="17" t="s">
        <v>78</v>
      </c>
    </row>
    <row r="95" spans="2:65" s="13" customFormat="1">
      <c r="B95" s="149"/>
      <c r="D95" s="143" t="s">
        <v>189</v>
      </c>
      <c r="E95" s="150" t="s">
        <v>17</v>
      </c>
      <c r="F95" s="151" t="s">
        <v>281</v>
      </c>
      <c r="H95" s="150" t="s">
        <v>17</v>
      </c>
      <c r="L95" s="149"/>
      <c r="M95" s="152"/>
      <c r="T95" s="153"/>
      <c r="AT95" s="150" t="s">
        <v>189</v>
      </c>
      <c r="AU95" s="150" t="s">
        <v>78</v>
      </c>
      <c r="AV95" s="13" t="s">
        <v>76</v>
      </c>
      <c r="AW95" s="13" t="s">
        <v>30</v>
      </c>
      <c r="AX95" s="13" t="s">
        <v>68</v>
      </c>
      <c r="AY95" s="150" t="s">
        <v>159</v>
      </c>
    </row>
    <row r="96" spans="2:65" s="12" customFormat="1">
      <c r="B96" s="142"/>
      <c r="D96" s="143" t="s">
        <v>189</v>
      </c>
      <c r="E96" s="144" t="s">
        <v>17</v>
      </c>
      <c r="F96" s="145" t="s">
        <v>438</v>
      </c>
      <c r="H96" s="146">
        <v>10</v>
      </c>
      <c r="L96" s="142"/>
      <c r="M96" s="147"/>
      <c r="T96" s="148"/>
      <c r="AT96" s="144" t="s">
        <v>189</v>
      </c>
      <c r="AU96" s="144" t="s">
        <v>78</v>
      </c>
      <c r="AV96" s="12" t="s">
        <v>78</v>
      </c>
      <c r="AW96" s="12" t="s">
        <v>30</v>
      </c>
      <c r="AX96" s="12" t="s">
        <v>68</v>
      </c>
      <c r="AY96" s="144" t="s">
        <v>159</v>
      </c>
    </row>
    <row r="97" spans="2:65" s="12" customFormat="1">
      <c r="B97" s="142"/>
      <c r="D97" s="143" t="s">
        <v>189</v>
      </c>
      <c r="E97" s="144" t="s">
        <v>17</v>
      </c>
      <c r="F97" s="145" t="s">
        <v>439</v>
      </c>
      <c r="H97" s="146">
        <v>12</v>
      </c>
      <c r="L97" s="142"/>
      <c r="M97" s="147"/>
      <c r="T97" s="148"/>
      <c r="AT97" s="144" t="s">
        <v>189</v>
      </c>
      <c r="AU97" s="144" t="s">
        <v>78</v>
      </c>
      <c r="AV97" s="12" t="s">
        <v>78</v>
      </c>
      <c r="AW97" s="12" t="s">
        <v>30</v>
      </c>
      <c r="AX97" s="12" t="s">
        <v>68</v>
      </c>
      <c r="AY97" s="144" t="s">
        <v>159</v>
      </c>
    </row>
    <row r="98" spans="2:65" s="14" customFormat="1">
      <c r="B98" s="157"/>
      <c r="D98" s="143" t="s">
        <v>189</v>
      </c>
      <c r="E98" s="158" t="s">
        <v>17</v>
      </c>
      <c r="F98" s="159" t="s">
        <v>284</v>
      </c>
      <c r="H98" s="160">
        <v>22</v>
      </c>
      <c r="L98" s="157"/>
      <c r="M98" s="161"/>
      <c r="T98" s="162"/>
      <c r="AT98" s="158" t="s">
        <v>189</v>
      </c>
      <c r="AU98" s="158" t="s">
        <v>78</v>
      </c>
      <c r="AV98" s="14" t="s">
        <v>180</v>
      </c>
      <c r="AW98" s="14" t="s">
        <v>30</v>
      </c>
      <c r="AX98" s="14" t="s">
        <v>76</v>
      </c>
      <c r="AY98" s="158" t="s">
        <v>159</v>
      </c>
    </row>
    <row r="99" spans="2:65" s="1" customFormat="1" ht="37.9" customHeight="1">
      <c r="B99" s="29"/>
      <c r="C99" s="127" t="s">
        <v>158</v>
      </c>
      <c r="D99" s="127" t="s">
        <v>162</v>
      </c>
      <c r="E99" s="128" t="s">
        <v>440</v>
      </c>
      <c r="F99" s="129" t="s">
        <v>441</v>
      </c>
      <c r="G99" s="130" t="s">
        <v>278</v>
      </c>
      <c r="H99" s="131">
        <v>25</v>
      </c>
      <c r="I99" s="132"/>
      <c r="J99" s="132">
        <f>ROUND(I99*H99,2)</f>
        <v>0</v>
      </c>
      <c r="K99" s="129" t="s">
        <v>239</v>
      </c>
      <c r="L99" s="29"/>
      <c r="M99" s="133" t="s">
        <v>17</v>
      </c>
      <c r="N99" s="134" t="s">
        <v>39</v>
      </c>
      <c r="O99" s="135">
        <v>3.4000000000000002E-2</v>
      </c>
      <c r="P99" s="135">
        <f>O99*H99</f>
        <v>0.85000000000000009</v>
      </c>
      <c r="Q99" s="135">
        <v>0</v>
      </c>
      <c r="R99" s="135">
        <f>Q99*H99</f>
        <v>0</v>
      </c>
      <c r="S99" s="135">
        <v>0.28100000000000003</v>
      </c>
      <c r="T99" s="136">
        <f>S99*H99</f>
        <v>7.0250000000000004</v>
      </c>
      <c r="AR99" s="137" t="s">
        <v>180</v>
      </c>
      <c r="AT99" s="137" t="s">
        <v>162</v>
      </c>
      <c r="AU99" s="137" t="s">
        <v>78</v>
      </c>
      <c r="AY99" s="17" t="s">
        <v>159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7" t="s">
        <v>76</v>
      </c>
      <c r="BK99" s="138">
        <f>ROUND(I99*H99,2)</f>
        <v>0</v>
      </c>
      <c r="BL99" s="17" t="s">
        <v>180</v>
      </c>
      <c r="BM99" s="137" t="s">
        <v>442</v>
      </c>
    </row>
    <row r="100" spans="2:65" s="1" customFormat="1">
      <c r="B100" s="29"/>
      <c r="D100" s="139" t="s">
        <v>169</v>
      </c>
      <c r="F100" s="140" t="s">
        <v>443</v>
      </c>
      <c r="L100" s="29"/>
      <c r="M100" s="141"/>
      <c r="T100" s="50"/>
      <c r="AT100" s="17" t="s">
        <v>169</v>
      </c>
      <c r="AU100" s="17" t="s">
        <v>78</v>
      </c>
    </row>
    <row r="101" spans="2:65" s="13" customFormat="1">
      <c r="B101" s="149"/>
      <c r="D101" s="143" t="s">
        <v>189</v>
      </c>
      <c r="E101" s="150" t="s">
        <v>17</v>
      </c>
      <c r="F101" s="151" t="s">
        <v>281</v>
      </c>
      <c r="H101" s="150" t="s">
        <v>17</v>
      </c>
      <c r="L101" s="149"/>
      <c r="M101" s="152"/>
      <c r="T101" s="153"/>
      <c r="AT101" s="150" t="s">
        <v>189</v>
      </c>
      <c r="AU101" s="150" t="s">
        <v>78</v>
      </c>
      <c r="AV101" s="13" t="s">
        <v>76</v>
      </c>
      <c r="AW101" s="13" t="s">
        <v>30</v>
      </c>
      <c r="AX101" s="13" t="s">
        <v>68</v>
      </c>
      <c r="AY101" s="150" t="s">
        <v>159</v>
      </c>
    </row>
    <row r="102" spans="2:65" s="12" customFormat="1">
      <c r="B102" s="142"/>
      <c r="D102" s="143" t="s">
        <v>189</v>
      </c>
      <c r="E102" s="144" t="s">
        <v>17</v>
      </c>
      <c r="F102" s="145" t="s">
        <v>398</v>
      </c>
      <c r="H102" s="146">
        <v>25</v>
      </c>
      <c r="L102" s="142"/>
      <c r="M102" s="147"/>
      <c r="T102" s="148"/>
      <c r="AT102" s="144" t="s">
        <v>189</v>
      </c>
      <c r="AU102" s="144" t="s">
        <v>78</v>
      </c>
      <c r="AV102" s="12" t="s">
        <v>78</v>
      </c>
      <c r="AW102" s="12" t="s">
        <v>30</v>
      </c>
      <c r="AX102" s="12" t="s">
        <v>76</v>
      </c>
      <c r="AY102" s="144" t="s">
        <v>159</v>
      </c>
    </row>
    <row r="103" spans="2:65" s="1" customFormat="1" ht="37.9" customHeight="1">
      <c r="B103" s="29"/>
      <c r="C103" s="127" t="s">
        <v>193</v>
      </c>
      <c r="D103" s="127" t="s">
        <v>162</v>
      </c>
      <c r="E103" s="128" t="s">
        <v>444</v>
      </c>
      <c r="F103" s="129" t="s">
        <v>445</v>
      </c>
      <c r="G103" s="130" t="s">
        <v>278</v>
      </c>
      <c r="H103" s="131">
        <v>1860</v>
      </c>
      <c r="I103" s="132"/>
      <c r="J103" s="132">
        <f>ROUND(I103*H103,2)</f>
        <v>0</v>
      </c>
      <c r="K103" s="129" t="s">
        <v>239</v>
      </c>
      <c r="L103" s="29"/>
      <c r="M103" s="133" t="s">
        <v>17</v>
      </c>
      <c r="N103" s="134" t="s">
        <v>39</v>
      </c>
      <c r="O103" s="135">
        <v>0.20100000000000001</v>
      </c>
      <c r="P103" s="135">
        <f>O103*H103</f>
        <v>373.86</v>
      </c>
      <c r="Q103" s="135">
        <v>0</v>
      </c>
      <c r="R103" s="135">
        <f>Q103*H103</f>
        <v>0</v>
      </c>
      <c r="S103" s="135">
        <v>0.57999999999999996</v>
      </c>
      <c r="T103" s="136">
        <f>S103*H103</f>
        <v>1078.8</v>
      </c>
      <c r="AR103" s="137" t="s">
        <v>180</v>
      </c>
      <c r="AT103" s="137" t="s">
        <v>162</v>
      </c>
      <c r="AU103" s="137" t="s">
        <v>78</v>
      </c>
      <c r="AY103" s="17" t="s">
        <v>159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7" t="s">
        <v>76</v>
      </c>
      <c r="BK103" s="138">
        <f>ROUND(I103*H103,2)</f>
        <v>0</v>
      </c>
      <c r="BL103" s="17" t="s">
        <v>180</v>
      </c>
      <c r="BM103" s="137" t="s">
        <v>446</v>
      </c>
    </row>
    <row r="104" spans="2:65" s="1" customFormat="1">
      <c r="B104" s="29"/>
      <c r="D104" s="139" t="s">
        <v>169</v>
      </c>
      <c r="F104" s="140" t="s">
        <v>447</v>
      </c>
      <c r="L104" s="29"/>
      <c r="M104" s="141"/>
      <c r="T104" s="50"/>
      <c r="AT104" s="17" t="s">
        <v>169</v>
      </c>
      <c r="AU104" s="17" t="s">
        <v>78</v>
      </c>
    </row>
    <row r="105" spans="2:65" s="13" customFormat="1">
      <c r="B105" s="149"/>
      <c r="D105" s="143" t="s">
        <v>189</v>
      </c>
      <c r="E105" s="150" t="s">
        <v>17</v>
      </c>
      <c r="F105" s="151" t="s">
        <v>281</v>
      </c>
      <c r="H105" s="150" t="s">
        <v>17</v>
      </c>
      <c r="L105" s="149"/>
      <c r="M105" s="152"/>
      <c r="T105" s="153"/>
      <c r="AT105" s="150" t="s">
        <v>189</v>
      </c>
      <c r="AU105" s="150" t="s">
        <v>78</v>
      </c>
      <c r="AV105" s="13" t="s">
        <v>76</v>
      </c>
      <c r="AW105" s="13" t="s">
        <v>30</v>
      </c>
      <c r="AX105" s="13" t="s">
        <v>68</v>
      </c>
      <c r="AY105" s="150" t="s">
        <v>159</v>
      </c>
    </row>
    <row r="106" spans="2:65" s="12" customFormat="1">
      <c r="B106" s="142"/>
      <c r="D106" s="143" t="s">
        <v>189</v>
      </c>
      <c r="E106" s="144" t="s">
        <v>17</v>
      </c>
      <c r="F106" s="145" t="s">
        <v>448</v>
      </c>
      <c r="H106" s="146">
        <v>37</v>
      </c>
      <c r="L106" s="142"/>
      <c r="M106" s="147"/>
      <c r="T106" s="148"/>
      <c r="AT106" s="144" t="s">
        <v>189</v>
      </c>
      <c r="AU106" s="144" t="s">
        <v>78</v>
      </c>
      <c r="AV106" s="12" t="s">
        <v>78</v>
      </c>
      <c r="AW106" s="12" t="s">
        <v>30</v>
      </c>
      <c r="AX106" s="12" t="s">
        <v>68</v>
      </c>
      <c r="AY106" s="144" t="s">
        <v>159</v>
      </c>
    </row>
    <row r="107" spans="2:65" s="12" customFormat="1">
      <c r="B107" s="142"/>
      <c r="D107" s="143" t="s">
        <v>189</v>
      </c>
      <c r="E107" s="144" t="s">
        <v>17</v>
      </c>
      <c r="F107" s="145" t="s">
        <v>449</v>
      </c>
      <c r="H107" s="146">
        <v>1785</v>
      </c>
      <c r="L107" s="142"/>
      <c r="M107" s="147"/>
      <c r="T107" s="148"/>
      <c r="AT107" s="144" t="s">
        <v>189</v>
      </c>
      <c r="AU107" s="144" t="s">
        <v>78</v>
      </c>
      <c r="AV107" s="12" t="s">
        <v>78</v>
      </c>
      <c r="AW107" s="12" t="s">
        <v>30</v>
      </c>
      <c r="AX107" s="12" t="s">
        <v>68</v>
      </c>
      <c r="AY107" s="144" t="s">
        <v>159</v>
      </c>
    </row>
    <row r="108" spans="2:65" s="12" customFormat="1">
      <c r="B108" s="142"/>
      <c r="D108" s="143" t="s">
        <v>189</v>
      </c>
      <c r="E108" s="144" t="s">
        <v>17</v>
      </c>
      <c r="F108" s="145" t="s">
        <v>450</v>
      </c>
      <c r="H108" s="146">
        <v>38</v>
      </c>
      <c r="L108" s="142"/>
      <c r="M108" s="147"/>
      <c r="T108" s="148"/>
      <c r="AT108" s="144" t="s">
        <v>189</v>
      </c>
      <c r="AU108" s="144" t="s">
        <v>78</v>
      </c>
      <c r="AV108" s="12" t="s">
        <v>78</v>
      </c>
      <c r="AW108" s="12" t="s">
        <v>30</v>
      </c>
      <c r="AX108" s="12" t="s">
        <v>68</v>
      </c>
      <c r="AY108" s="144" t="s">
        <v>159</v>
      </c>
    </row>
    <row r="109" spans="2:65" s="14" customFormat="1">
      <c r="B109" s="157"/>
      <c r="D109" s="143" t="s">
        <v>189</v>
      </c>
      <c r="E109" s="158" t="s">
        <v>17</v>
      </c>
      <c r="F109" s="159" t="s">
        <v>284</v>
      </c>
      <c r="H109" s="160">
        <v>1860</v>
      </c>
      <c r="L109" s="157"/>
      <c r="M109" s="161"/>
      <c r="T109" s="162"/>
      <c r="AT109" s="158" t="s">
        <v>189</v>
      </c>
      <c r="AU109" s="158" t="s">
        <v>78</v>
      </c>
      <c r="AV109" s="14" t="s">
        <v>180</v>
      </c>
      <c r="AW109" s="14" t="s">
        <v>30</v>
      </c>
      <c r="AX109" s="14" t="s">
        <v>76</v>
      </c>
      <c r="AY109" s="158" t="s">
        <v>159</v>
      </c>
    </row>
    <row r="110" spans="2:65" s="1" customFormat="1" ht="24.2" customHeight="1">
      <c r="B110" s="29"/>
      <c r="C110" s="127" t="s">
        <v>211</v>
      </c>
      <c r="D110" s="127" t="s">
        <v>162</v>
      </c>
      <c r="E110" s="128" t="s">
        <v>451</v>
      </c>
      <c r="F110" s="129" t="s">
        <v>452</v>
      </c>
      <c r="G110" s="130" t="s">
        <v>278</v>
      </c>
      <c r="H110" s="131">
        <v>38</v>
      </c>
      <c r="I110" s="132"/>
      <c r="J110" s="132">
        <f>ROUND(I110*H110,2)</f>
        <v>0</v>
      </c>
      <c r="K110" s="129" t="s">
        <v>239</v>
      </c>
      <c r="L110" s="29"/>
      <c r="M110" s="133" t="s">
        <v>17</v>
      </c>
      <c r="N110" s="134" t="s">
        <v>39</v>
      </c>
      <c r="O110" s="135">
        <v>0.13800000000000001</v>
      </c>
      <c r="P110" s="135">
        <f>O110*H110</f>
        <v>5.2440000000000007</v>
      </c>
      <c r="Q110" s="135">
        <v>3.0000000000000001E-5</v>
      </c>
      <c r="R110" s="135">
        <f>Q110*H110</f>
        <v>1.14E-3</v>
      </c>
      <c r="S110" s="135">
        <v>0.23</v>
      </c>
      <c r="T110" s="136">
        <f>S110*H110</f>
        <v>8.74</v>
      </c>
      <c r="AR110" s="137" t="s">
        <v>180</v>
      </c>
      <c r="AT110" s="137" t="s">
        <v>162</v>
      </c>
      <c r="AU110" s="137" t="s">
        <v>78</v>
      </c>
      <c r="AY110" s="17" t="s">
        <v>159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7" t="s">
        <v>76</v>
      </c>
      <c r="BK110" s="138">
        <f>ROUND(I110*H110,2)</f>
        <v>0</v>
      </c>
      <c r="BL110" s="17" t="s">
        <v>180</v>
      </c>
      <c r="BM110" s="137" t="s">
        <v>453</v>
      </c>
    </row>
    <row r="111" spans="2:65" s="1" customFormat="1">
      <c r="B111" s="29"/>
      <c r="D111" s="139" t="s">
        <v>169</v>
      </c>
      <c r="F111" s="140" t="s">
        <v>454</v>
      </c>
      <c r="L111" s="29"/>
      <c r="M111" s="141"/>
      <c r="T111" s="50"/>
      <c r="AT111" s="17" t="s">
        <v>169</v>
      </c>
      <c r="AU111" s="17" t="s">
        <v>78</v>
      </c>
    </row>
    <row r="112" spans="2:65" s="13" customFormat="1">
      <c r="B112" s="149"/>
      <c r="D112" s="143" t="s">
        <v>189</v>
      </c>
      <c r="E112" s="150" t="s">
        <v>17</v>
      </c>
      <c r="F112" s="151" t="s">
        <v>281</v>
      </c>
      <c r="H112" s="150" t="s">
        <v>17</v>
      </c>
      <c r="L112" s="149"/>
      <c r="M112" s="152"/>
      <c r="T112" s="153"/>
      <c r="AT112" s="150" t="s">
        <v>189</v>
      </c>
      <c r="AU112" s="150" t="s">
        <v>78</v>
      </c>
      <c r="AV112" s="13" t="s">
        <v>76</v>
      </c>
      <c r="AW112" s="13" t="s">
        <v>30</v>
      </c>
      <c r="AX112" s="13" t="s">
        <v>68</v>
      </c>
      <c r="AY112" s="150" t="s">
        <v>159</v>
      </c>
    </row>
    <row r="113" spans="2:65" s="12" customFormat="1">
      <c r="B113" s="142"/>
      <c r="D113" s="143" t="s">
        <v>189</v>
      </c>
      <c r="E113" s="144" t="s">
        <v>17</v>
      </c>
      <c r="F113" s="145" t="s">
        <v>450</v>
      </c>
      <c r="H113" s="146">
        <v>38</v>
      </c>
      <c r="L113" s="142"/>
      <c r="M113" s="147"/>
      <c r="T113" s="148"/>
      <c r="AT113" s="144" t="s">
        <v>189</v>
      </c>
      <c r="AU113" s="144" t="s">
        <v>78</v>
      </c>
      <c r="AV113" s="12" t="s">
        <v>78</v>
      </c>
      <c r="AW113" s="12" t="s">
        <v>30</v>
      </c>
      <c r="AX113" s="12" t="s">
        <v>68</v>
      </c>
      <c r="AY113" s="144" t="s">
        <v>159</v>
      </c>
    </row>
    <row r="114" spans="2:65" s="14" customFormat="1">
      <c r="B114" s="157"/>
      <c r="D114" s="143" t="s">
        <v>189</v>
      </c>
      <c r="E114" s="158" t="s">
        <v>17</v>
      </c>
      <c r="F114" s="159" t="s">
        <v>284</v>
      </c>
      <c r="H114" s="160">
        <v>38</v>
      </c>
      <c r="L114" s="157"/>
      <c r="M114" s="161"/>
      <c r="T114" s="162"/>
      <c r="AT114" s="158" t="s">
        <v>189</v>
      </c>
      <c r="AU114" s="158" t="s">
        <v>78</v>
      </c>
      <c r="AV114" s="14" t="s">
        <v>180</v>
      </c>
      <c r="AW114" s="14" t="s">
        <v>30</v>
      </c>
      <c r="AX114" s="14" t="s">
        <v>76</v>
      </c>
      <c r="AY114" s="158" t="s">
        <v>159</v>
      </c>
    </row>
    <row r="115" spans="2:65" s="1" customFormat="1" ht="24.2" customHeight="1">
      <c r="B115" s="29"/>
      <c r="C115" s="127" t="s">
        <v>205</v>
      </c>
      <c r="D115" s="127" t="s">
        <v>162</v>
      </c>
      <c r="E115" s="128" t="s">
        <v>455</v>
      </c>
      <c r="F115" s="129" t="s">
        <v>456</v>
      </c>
      <c r="G115" s="130" t="s">
        <v>457</v>
      </c>
      <c r="H115" s="131">
        <v>382.8</v>
      </c>
      <c r="I115" s="132"/>
      <c r="J115" s="132">
        <f>ROUND(I115*H115,2)</f>
        <v>0</v>
      </c>
      <c r="K115" s="129" t="s">
        <v>239</v>
      </c>
      <c r="L115" s="29"/>
      <c r="M115" s="133" t="s">
        <v>17</v>
      </c>
      <c r="N115" s="134" t="s">
        <v>39</v>
      </c>
      <c r="O115" s="135">
        <v>9.5000000000000001E-2</v>
      </c>
      <c r="P115" s="135">
        <f>O115*H115</f>
        <v>36.366</v>
      </c>
      <c r="Q115" s="135">
        <v>0</v>
      </c>
      <c r="R115" s="135">
        <f>Q115*H115</f>
        <v>0</v>
      </c>
      <c r="S115" s="135">
        <v>0.04</v>
      </c>
      <c r="T115" s="136">
        <f>S115*H115</f>
        <v>15.312000000000001</v>
      </c>
      <c r="AR115" s="137" t="s">
        <v>180</v>
      </c>
      <c r="AT115" s="137" t="s">
        <v>162</v>
      </c>
      <c r="AU115" s="137" t="s">
        <v>78</v>
      </c>
      <c r="AY115" s="17" t="s">
        <v>159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7" t="s">
        <v>76</v>
      </c>
      <c r="BK115" s="138">
        <f>ROUND(I115*H115,2)</f>
        <v>0</v>
      </c>
      <c r="BL115" s="17" t="s">
        <v>180</v>
      </c>
      <c r="BM115" s="137" t="s">
        <v>458</v>
      </c>
    </row>
    <row r="116" spans="2:65" s="1" customFormat="1">
      <c r="B116" s="29"/>
      <c r="D116" s="139" t="s">
        <v>169</v>
      </c>
      <c r="F116" s="140" t="s">
        <v>459</v>
      </c>
      <c r="L116" s="29"/>
      <c r="M116" s="141"/>
      <c r="T116" s="50"/>
      <c r="AT116" s="17" t="s">
        <v>169</v>
      </c>
      <c r="AU116" s="17" t="s">
        <v>78</v>
      </c>
    </row>
    <row r="117" spans="2:65" s="13" customFormat="1">
      <c r="B117" s="149"/>
      <c r="D117" s="143" t="s">
        <v>189</v>
      </c>
      <c r="E117" s="150" t="s">
        <v>17</v>
      </c>
      <c r="F117" s="151" t="s">
        <v>281</v>
      </c>
      <c r="H117" s="150" t="s">
        <v>17</v>
      </c>
      <c r="L117" s="149"/>
      <c r="M117" s="152"/>
      <c r="T117" s="153"/>
      <c r="AT117" s="150" t="s">
        <v>189</v>
      </c>
      <c r="AU117" s="150" t="s">
        <v>78</v>
      </c>
      <c r="AV117" s="13" t="s">
        <v>76</v>
      </c>
      <c r="AW117" s="13" t="s">
        <v>30</v>
      </c>
      <c r="AX117" s="13" t="s">
        <v>68</v>
      </c>
      <c r="AY117" s="150" t="s">
        <v>159</v>
      </c>
    </row>
    <row r="118" spans="2:65" s="12" customFormat="1">
      <c r="B118" s="142"/>
      <c r="D118" s="143" t="s">
        <v>189</v>
      </c>
      <c r="E118" s="144" t="s">
        <v>17</v>
      </c>
      <c r="F118" s="145" t="s">
        <v>460</v>
      </c>
      <c r="H118" s="146">
        <v>382.8</v>
      </c>
      <c r="L118" s="142"/>
      <c r="M118" s="147"/>
      <c r="T118" s="148"/>
      <c r="AT118" s="144" t="s">
        <v>189</v>
      </c>
      <c r="AU118" s="144" t="s">
        <v>78</v>
      </c>
      <c r="AV118" s="12" t="s">
        <v>78</v>
      </c>
      <c r="AW118" s="12" t="s">
        <v>30</v>
      </c>
      <c r="AX118" s="12" t="s">
        <v>68</v>
      </c>
      <c r="AY118" s="144" t="s">
        <v>159</v>
      </c>
    </row>
    <row r="119" spans="2:65" s="14" customFormat="1">
      <c r="B119" s="157"/>
      <c r="D119" s="143" t="s">
        <v>189</v>
      </c>
      <c r="E119" s="158" t="s">
        <v>17</v>
      </c>
      <c r="F119" s="159" t="s">
        <v>284</v>
      </c>
      <c r="H119" s="160">
        <v>382.8</v>
      </c>
      <c r="L119" s="157"/>
      <c r="M119" s="161"/>
      <c r="T119" s="162"/>
      <c r="AT119" s="158" t="s">
        <v>189</v>
      </c>
      <c r="AU119" s="158" t="s">
        <v>78</v>
      </c>
      <c r="AV119" s="14" t="s">
        <v>180</v>
      </c>
      <c r="AW119" s="14" t="s">
        <v>30</v>
      </c>
      <c r="AX119" s="14" t="s">
        <v>76</v>
      </c>
      <c r="AY119" s="158" t="s">
        <v>159</v>
      </c>
    </row>
    <row r="120" spans="2:65" s="11" customFormat="1" ht="22.9" customHeight="1">
      <c r="B120" s="116"/>
      <c r="D120" s="117" t="s">
        <v>67</v>
      </c>
      <c r="E120" s="125" t="s">
        <v>211</v>
      </c>
      <c r="F120" s="125" t="s">
        <v>461</v>
      </c>
      <c r="J120" s="126">
        <f>BK120</f>
        <v>0</v>
      </c>
      <c r="L120" s="116"/>
      <c r="M120" s="120"/>
      <c r="P120" s="121">
        <f>SUM(P121:P142)</f>
        <v>15.874000000000001</v>
      </c>
      <c r="R120" s="121">
        <f>SUM(R121:R142)</f>
        <v>0</v>
      </c>
      <c r="T120" s="122">
        <f>SUM(T121:T142)</f>
        <v>4.7639999999999993</v>
      </c>
      <c r="AR120" s="117" t="s">
        <v>76</v>
      </c>
      <c r="AT120" s="123" t="s">
        <v>67</v>
      </c>
      <c r="AU120" s="123" t="s">
        <v>76</v>
      </c>
      <c r="AY120" s="117" t="s">
        <v>159</v>
      </c>
      <c r="BK120" s="124">
        <f>SUM(BK121:BK142)</f>
        <v>0</v>
      </c>
    </row>
    <row r="121" spans="2:65" s="1" customFormat="1" ht="16.5" customHeight="1">
      <c r="B121" s="29"/>
      <c r="C121" s="127" t="s">
        <v>358</v>
      </c>
      <c r="D121" s="127" t="s">
        <v>162</v>
      </c>
      <c r="E121" s="128" t="s">
        <v>462</v>
      </c>
      <c r="F121" s="129" t="s">
        <v>463</v>
      </c>
      <c r="G121" s="130" t="s">
        <v>457</v>
      </c>
      <c r="H121" s="131">
        <v>19</v>
      </c>
      <c r="I121" s="132"/>
      <c r="J121" s="132">
        <f>ROUND(I121*H121,2)</f>
        <v>0</v>
      </c>
      <c r="K121" s="129" t="s">
        <v>239</v>
      </c>
      <c r="L121" s="29"/>
      <c r="M121" s="133" t="s">
        <v>17</v>
      </c>
      <c r="N121" s="134" t="s">
        <v>39</v>
      </c>
      <c r="O121" s="135">
        <v>0.19600000000000001</v>
      </c>
      <c r="P121" s="135">
        <f>O121*H121</f>
        <v>3.7240000000000002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180</v>
      </c>
      <c r="AT121" s="137" t="s">
        <v>162</v>
      </c>
      <c r="AU121" s="137" t="s">
        <v>78</v>
      </c>
      <c r="AY121" s="17" t="s">
        <v>159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76</v>
      </c>
      <c r="BK121" s="138">
        <f>ROUND(I121*H121,2)</f>
        <v>0</v>
      </c>
      <c r="BL121" s="17" t="s">
        <v>180</v>
      </c>
      <c r="BM121" s="137" t="s">
        <v>464</v>
      </c>
    </row>
    <row r="122" spans="2:65" s="1" customFormat="1">
      <c r="B122" s="29"/>
      <c r="D122" s="139" t="s">
        <v>169</v>
      </c>
      <c r="F122" s="140" t="s">
        <v>465</v>
      </c>
      <c r="L122" s="29"/>
      <c r="M122" s="141"/>
      <c r="T122" s="50"/>
      <c r="AT122" s="17" t="s">
        <v>169</v>
      </c>
      <c r="AU122" s="17" t="s">
        <v>78</v>
      </c>
    </row>
    <row r="123" spans="2:65" s="13" customFormat="1">
      <c r="B123" s="149"/>
      <c r="D123" s="143" t="s">
        <v>189</v>
      </c>
      <c r="E123" s="150" t="s">
        <v>17</v>
      </c>
      <c r="F123" s="151" t="s">
        <v>281</v>
      </c>
      <c r="H123" s="150" t="s">
        <v>17</v>
      </c>
      <c r="L123" s="149"/>
      <c r="M123" s="152"/>
      <c r="T123" s="153"/>
      <c r="AT123" s="150" t="s">
        <v>189</v>
      </c>
      <c r="AU123" s="150" t="s">
        <v>78</v>
      </c>
      <c r="AV123" s="13" t="s">
        <v>76</v>
      </c>
      <c r="AW123" s="13" t="s">
        <v>30</v>
      </c>
      <c r="AX123" s="13" t="s">
        <v>68</v>
      </c>
      <c r="AY123" s="150" t="s">
        <v>159</v>
      </c>
    </row>
    <row r="124" spans="2:65" s="12" customFormat="1">
      <c r="B124" s="142"/>
      <c r="D124" s="143" t="s">
        <v>189</v>
      </c>
      <c r="E124" s="144" t="s">
        <v>17</v>
      </c>
      <c r="F124" s="145" t="s">
        <v>466</v>
      </c>
      <c r="H124" s="146">
        <v>19</v>
      </c>
      <c r="L124" s="142"/>
      <c r="M124" s="147"/>
      <c r="T124" s="148"/>
      <c r="AT124" s="144" t="s">
        <v>189</v>
      </c>
      <c r="AU124" s="144" t="s">
        <v>78</v>
      </c>
      <c r="AV124" s="12" t="s">
        <v>78</v>
      </c>
      <c r="AW124" s="12" t="s">
        <v>30</v>
      </c>
      <c r="AX124" s="12" t="s">
        <v>76</v>
      </c>
      <c r="AY124" s="144" t="s">
        <v>159</v>
      </c>
    </row>
    <row r="125" spans="2:65" s="1" customFormat="1" ht="16.5" customHeight="1">
      <c r="B125" s="29"/>
      <c r="C125" s="127" t="s">
        <v>76</v>
      </c>
      <c r="D125" s="127" t="s">
        <v>162</v>
      </c>
      <c r="E125" s="128" t="s">
        <v>467</v>
      </c>
      <c r="F125" s="129" t="s">
        <v>468</v>
      </c>
      <c r="G125" s="130" t="s">
        <v>287</v>
      </c>
      <c r="H125" s="131">
        <v>8</v>
      </c>
      <c r="I125" s="132"/>
      <c r="J125" s="132">
        <f>ROUND(I125*H125,2)</f>
        <v>0</v>
      </c>
      <c r="K125" s="129" t="s">
        <v>239</v>
      </c>
      <c r="L125" s="29"/>
      <c r="M125" s="133" t="s">
        <v>17</v>
      </c>
      <c r="N125" s="134" t="s">
        <v>39</v>
      </c>
      <c r="O125" s="135">
        <v>0.8</v>
      </c>
      <c r="P125" s="135">
        <f>O125*H125</f>
        <v>6.4</v>
      </c>
      <c r="Q125" s="135">
        <v>0</v>
      </c>
      <c r="R125" s="135">
        <f>Q125*H125</f>
        <v>0</v>
      </c>
      <c r="S125" s="135">
        <v>0.48199999999999998</v>
      </c>
      <c r="T125" s="136">
        <f>S125*H125</f>
        <v>3.8559999999999999</v>
      </c>
      <c r="AR125" s="137" t="s">
        <v>180</v>
      </c>
      <c r="AT125" s="137" t="s">
        <v>162</v>
      </c>
      <c r="AU125" s="137" t="s">
        <v>78</v>
      </c>
      <c r="AY125" s="17" t="s">
        <v>159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7" t="s">
        <v>76</v>
      </c>
      <c r="BK125" s="138">
        <f>ROUND(I125*H125,2)</f>
        <v>0</v>
      </c>
      <c r="BL125" s="17" t="s">
        <v>180</v>
      </c>
      <c r="BM125" s="137" t="s">
        <v>469</v>
      </c>
    </row>
    <row r="126" spans="2:65" s="1" customFormat="1">
      <c r="B126" s="29"/>
      <c r="D126" s="139" t="s">
        <v>169</v>
      </c>
      <c r="F126" s="140" t="s">
        <v>470</v>
      </c>
      <c r="L126" s="29"/>
      <c r="M126" s="141"/>
      <c r="T126" s="50"/>
      <c r="AT126" s="17" t="s">
        <v>169</v>
      </c>
      <c r="AU126" s="17" t="s">
        <v>78</v>
      </c>
    </row>
    <row r="127" spans="2:65" s="13" customFormat="1">
      <c r="B127" s="149"/>
      <c r="D127" s="143" t="s">
        <v>189</v>
      </c>
      <c r="E127" s="150" t="s">
        <v>17</v>
      </c>
      <c r="F127" s="151" t="s">
        <v>281</v>
      </c>
      <c r="H127" s="150" t="s">
        <v>17</v>
      </c>
      <c r="L127" s="149"/>
      <c r="M127" s="152"/>
      <c r="T127" s="153"/>
      <c r="AT127" s="150" t="s">
        <v>189</v>
      </c>
      <c r="AU127" s="150" t="s">
        <v>78</v>
      </c>
      <c r="AV127" s="13" t="s">
        <v>76</v>
      </c>
      <c r="AW127" s="13" t="s">
        <v>30</v>
      </c>
      <c r="AX127" s="13" t="s">
        <v>68</v>
      </c>
      <c r="AY127" s="150" t="s">
        <v>159</v>
      </c>
    </row>
    <row r="128" spans="2:65" s="12" customFormat="1">
      <c r="B128" s="142"/>
      <c r="D128" s="143" t="s">
        <v>189</v>
      </c>
      <c r="E128" s="144" t="s">
        <v>17</v>
      </c>
      <c r="F128" s="145" t="s">
        <v>471</v>
      </c>
      <c r="H128" s="146">
        <v>8</v>
      </c>
      <c r="L128" s="142"/>
      <c r="M128" s="147"/>
      <c r="T128" s="148"/>
      <c r="AT128" s="144" t="s">
        <v>189</v>
      </c>
      <c r="AU128" s="144" t="s">
        <v>78</v>
      </c>
      <c r="AV128" s="12" t="s">
        <v>78</v>
      </c>
      <c r="AW128" s="12" t="s">
        <v>30</v>
      </c>
      <c r="AX128" s="12" t="s">
        <v>76</v>
      </c>
      <c r="AY128" s="144" t="s">
        <v>159</v>
      </c>
    </row>
    <row r="129" spans="2:65" s="1" customFormat="1" ht="16.5" customHeight="1">
      <c r="B129" s="29"/>
      <c r="C129" s="127" t="s">
        <v>78</v>
      </c>
      <c r="D129" s="127" t="s">
        <v>162</v>
      </c>
      <c r="E129" s="128" t="s">
        <v>472</v>
      </c>
      <c r="F129" s="129" t="s">
        <v>473</v>
      </c>
      <c r="G129" s="130" t="s">
        <v>287</v>
      </c>
      <c r="H129" s="131">
        <v>9</v>
      </c>
      <c r="I129" s="132"/>
      <c r="J129" s="132">
        <f>ROUND(I129*H129,2)</f>
        <v>0</v>
      </c>
      <c r="K129" s="129" t="s">
        <v>239</v>
      </c>
      <c r="L129" s="29"/>
      <c r="M129" s="133" t="s">
        <v>17</v>
      </c>
      <c r="N129" s="134" t="s">
        <v>39</v>
      </c>
      <c r="O129" s="135">
        <v>0.5</v>
      </c>
      <c r="P129" s="135">
        <f>O129*H129</f>
        <v>4.5</v>
      </c>
      <c r="Q129" s="135">
        <v>0</v>
      </c>
      <c r="R129" s="135">
        <f>Q129*H129</f>
        <v>0</v>
      </c>
      <c r="S129" s="135">
        <v>8.6999999999999994E-2</v>
      </c>
      <c r="T129" s="136">
        <f>S129*H129</f>
        <v>0.78299999999999992</v>
      </c>
      <c r="AR129" s="137" t="s">
        <v>180</v>
      </c>
      <c r="AT129" s="137" t="s">
        <v>162</v>
      </c>
      <c r="AU129" s="137" t="s">
        <v>78</v>
      </c>
      <c r="AY129" s="17" t="s">
        <v>159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7" t="s">
        <v>76</v>
      </c>
      <c r="BK129" s="138">
        <f>ROUND(I129*H129,2)</f>
        <v>0</v>
      </c>
      <c r="BL129" s="17" t="s">
        <v>180</v>
      </c>
      <c r="BM129" s="137" t="s">
        <v>474</v>
      </c>
    </row>
    <row r="130" spans="2:65" s="1" customFormat="1">
      <c r="B130" s="29"/>
      <c r="D130" s="139" t="s">
        <v>169</v>
      </c>
      <c r="F130" s="140" t="s">
        <v>475</v>
      </c>
      <c r="L130" s="29"/>
      <c r="M130" s="141"/>
      <c r="T130" s="50"/>
      <c r="AT130" s="17" t="s">
        <v>169</v>
      </c>
      <c r="AU130" s="17" t="s">
        <v>78</v>
      </c>
    </row>
    <row r="131" spans="2:65" s="13" customFormat="1">
      <c r="B131" s="149"/>
      <c r="D131" s="143" t="s">
        <v>189</v>
      </c>
      <c r="E131" s="150" t="s">
        <v>17</v>
      </c>
      <c r="F131" s="151" t="s">
        <v>281</v>
      </c>
      <c r="H131" s="150" t="s">
        <v>17</v>
      </c>
      <c r="L131" s="149"/>
      <c r="M131" s="152"/>
      <c r="T131" s="153"/>
      <c r="AT131" s="150" t="s">
        <v>189</v>
      </c>
      <c r="AU131" s="150" t="s">
        <v>78</v>
      </c>
      <c r="AV131" s="13" t="s">
        <v>76</v>
      </c>
      <c r="AW131" s="13" t="s">
        <v>30</v>
      </c>
      <c r="AX131" s="13" t="s">
        <v>68</v>
      </c>
      <c r="AY131" s="150" t="s">
        <v>159</v>
      </c>
    </row>
    <row r="132" spans="2:65" s="12" customFormat="1">
      <c r="B132" s="142"/>
      <c r="D132" s="143" t="s">
        <v>189</v>
      </c>
      <c r="E132" s="144" t="s">
        <v>17</v>
      </c>
      <c r="F132" s="145" t="s">
        <v>476</v>
      </c>
      <c r="H132" s="146">
        <v>9</v>
      </c>
      <c r="L132" s="142"/>
      <c r="M132" s="147"/>
      <c r="T132" s="148"/>
      <c r="AT132" s="144" t="s">
        <v>189</v>
      </c>
      <c r="AU132" s="144" t="s">
        <v>78</v>
      </c>
      <c r="AV132" s="12" t="s">
        <v>78</v>
      </c>
      <c r="AW132" s="12" t="s">
        <v>30</v>
      </c>
      <c r="AX132" s="12" t="s">
        <v>68</v>
      </c>
      <c r="AY132" s="144" t="s">
        <v>159</v>
      </c>
    </row>
    <row r="133" spans="2:65" s="14" customFormat="1">
      <c r="B133" s="157"/>
      <c r="D133" s="143" t="s">
        <v>189</v>
      </c>
      <c r="E133" s="158" t="s">
        <v>17</v>
      </c>
      <c r="F133" s="159" t="s">
        <v>284</v>
      </c>
      <c r="H133" s="160">
        <v>9</v>
      </c>
      <c r="L133" s="157"/>
      <c r="M133" s="161"/>
      <c r="T133" s="162"/>
      <c r="AT133" s="158" t="s">
        <v>189</v>
      </c>
      <c r="AU133" s="158" t="s">
        <v>78</v>
      </c>
      <c r="AV133" s="14" t="s">
        <v>180</v>
      </c>
      <c r="AW133" s="14" t="s">
        <v>30</v>
      </c>
      <c r="AX133" s="14" t="s">
        <v>76</v>
      </c>
      <c r="AY133" s="158" t="s">
        <v>159</v>
      </c>
    </row>
    <row r="134" spans="2:65" s="1" customFormat="1" ht="16.5" customHeight="1">
      <c r="B134" s="29"/>
      <c r="C134" s="127" t="s">
        <v>175</v>
      </c>
      <c r="D134" s="127" t="s">
        <v>162</v>
      </c>
      <c r="E134" s="128" t="s">
        <v>477</v>
      </c>
      <c r="F134" s="129" t="s">
        <v>478</v>
      </c>
      <c r="G134" s="130" t="s">
        <v>287</v>
      </c>
      <c r="H134" s="131">
        <v>5</v>
      </c>
      <c r="I134" s="132"/>
      <c r="J134" s="132">
        <f>ROUND(I134*H134,2)</f>
        <v>0</v>
      </c>
      <c r="K134" s="129" t="s">
        <v>17</v>
      </c>
      <c r="L134" s="29"/>
      <c r="M134" s="133" t="s">
        <v>17</v>
      </c>
      <c r="N134" s="134" t="s">
        <v>39</v>
      </c>
      <c r="O134" s="135">
        <v>0.25</v>
      </c>
      <c r="P134" s="135">
        <f>O134*H134</f>
        <v>1.25</v>
      </c>
      <c r="Q134" s="135">
        <v>0</v>
      </c>
      <c r="R134" s="135">
        <f>Q134*H134</f>
        <v>0</v>
      </c>
      <c r="S134" s="135">
        <v>2.5000000000000001E-2</v>
      </c>
      <c r="T134" s="136">
        <f>S134*H134</f>
        <v>0.125</v>
      </c>
      <c r="AR134" s="137" t="s">
        <v>180</v>
      </c>
      <c r="AT134" s="137" t="s">
        <v>162</v>
      </c>
      <c r="AU134" s="137" t="s">
        <v>78</v>
      </c>
      <c r="AY134" s="17" t="s">
        <v>159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7" t="s">
        <v>76</v>
      </c>
      <c r="BK134" s="138">
        <f>ROUND(I134*H134,2)</f>
        <v>0</v>
      </c>
      <c r="BL134" s="17" t="s">
        <v>180</v>
      </c>
      <c r="BM134" s="137" t="s">
        <v>479</v>
      </c>
    </row>
    <row r="135" spans="2:65" s="13" customFormat="1">
      <c r="B135" s="149"/>
      <c r="D135" s="143" t="s">
        <v>189</v>
      </c>
      <c r="E135" s="150" t="s">
        <v>17</v>
      </c>
      <c r="F135" s="151" t="s">
        <v>281</v>
      </c>
      <c r="H135" s="150" t="s">
        <v>17</v>
      </c>
      <c r="L135" s="149"/>
      <c r="M135" s="152"/>
      <c r="T135" s="153"/>
      <c r="AT135" s="150" t="s">
        <v>189</v>
      </c>
      <c r="AU135" s="150" t="s">
        <v>78</v>
      </c>
      <c r="AV135" s="13" t="s">
        <v>76</v>
      </c>
      <c r="AW135" s="13" t="s">
        <v>30</v>
      </c>
      <c r="AX135" s="13" t="s">
        <v>68</v>
      </c>
      <c r="AY135" s="150" t="s">
        <v>159</v>
      </c>
    </row>
    <row r="136" spans="2:65" s="12" customFormat="1">
      <c r="B136" s="142"/>
      <c r="D136" s="143" t="s">
        <v>189</v>
      </c>
      <c r="E136" s="144" t="s">
        <v>17</v>
      </c>
      <c r="F136" s="145" t="s">
        <v>78</v>
      </c>
      <c r="H136" s="146">
        <v>2</v>
      </c>
      <c r="L136" s="142"/>
      <c r="M136" s="147"/>
      <c r="T136" s="148"/>
      <c r="AT136" s="144" t="s">
        <v>189</v>
      </c>
      <c r="AU136" s="144" t="s">
        <v>78</v>
      </c>
      <c r="AV136" s="12" t="s">
        <v>78</v>
      </c>
      <c r="AW136" s="12" t="s">
        <v>30</v>
      </c>
      <c r="AX136" s="12" t="s">
        <v>68</v>
      </c>
      <c r="AY136" s="144" t="s">
        <v>159</v>
      </c>
    </row>
    <row r="137" spans="2:65" s="12" customFormat="1">
      <c r="B137" s="142"/>
      <c r="D137" s="143" t="s">
        <v>189</v>
      </c>
      <c r="E137" s="144" t="s">
        <v>17</v>
      </c>
      <c r="F137" s="145" t="s">
        <v>480</v>
      </c>
      <c r="H137" s="146">
        <v>3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68</v>
      </c>
      <c r="AY137" s="144" t="s">
        <v>159</v>
      </c>
    </row>
    <row r="138" spans="2:65" s="14" customFormat="1">
      <c r="B138" s="157"/>
      <c r="D138" s="143" t="s">
        <v>189</v>
      </c>
      <c r="E138" s="158" t="s">
        <v>17</v>
      </c>
      <c r="F138" s="159" t="s">
        <v>284</v>
      </c>
      <c r="H138" s="160">
        <v>5</v>
      </c>
      <c r="L138" s="157"/>
      <c r="M138" s="161"/>
      <c r="T138" s="162"/>
      <c r="AT138" s="158" t="s">
        <v>189</v>
      </c>
      <c r="AU138" s="158" t="s">
        <v>78</v>
      </c>
      <c r="AV138" s="14" t="s">
        <v>180</v>
      </c>
      <c r="AW138" s="14" t="s">
        <v>30</v>
      </c>
      <c r="AX138" s="14" t="s">
        <v>76</v>
      </c>
      <c r="AY138" s="158" t="s">
        <v>159</v>
      </c>
    </row>
    <row r="139" spans="2:65" s="1" customFormat="1" ht="16.5" customHeight="1">
      <c r="B139" s="29"/>
      <c r="C139" s="127" t="s">
        <v>180</v>
      </c>
      <c r="D139" s="127" t="s">
        <v>162</v>
      </c>
      <c r="E139" s="128" t="s">
        <v>481</v>
      </c>
      <c r="F139" s="129" t="s">
        <v>482</v>
      </c>
      <c r="G139" s="130" t="s">
        <v>287</v>
      </c>
      <c r="H139" s="131">
        <v>5</v>
      </c>
      <c r="I139" s="132"/>
      <c r="J139" s="132">
        <f>ROUND(I139*H139,2)</f>
        <v>0</v>
      </c>
      <c r="K139" s="129" t="s">
        <v>17</v>
      </c>
      <c r="L139" s="29"/>
      <c r="M139" s="133" t="s">
        <v>17</v>
      </c>
      <c r="N139" s="134" t="s">
        <v>39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180</v>
      </c>
      <c r="AT139" s="137" t="s">
        <v>162</v>
      </c>
      <c r="AU139" s="137" t="s">
        <v>78</v>
      </c>
      <c r="AY139" s="17" t="s">
        <v>159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7" t="s">
        <v>76</v>
      </c>
      <c r="BK139" s="138">
        <f>ROUND(I139*H139,2)</f>
        <v>0</v>
      </c>
      <c r="BL139" s="17" t="s">
        <v>180</v>
      </c>
      <c r="BM139" s="137" t="s">
        <v>483</v>
      </c>
    </row>
    <row r="140" spans="2:65" s="13" customFormat="1">
      <c r="B140" s="149"/>
      <c r="D140" s="143" t="s">
        <v>189</v>
      </c>
      <c r="E140" s="150" t="s">
        <v>17</v>
      </c>
      <c r="F140" s="151" t="s">
        <v>281</v>
      </c>
      <c r="H140" s="150" t="s">
        <v>17</v>
      </c>
      <c r="L140" s="149"/>
      <c r="M140" s="152"/>
      <c r="T140" s="153"/>
      <c r="AT140" s="150" t="s">
        <v>189</v>
      </c>
      <c r="AU140" s="150" t="s">
        <v>78</v>
      </c>
      <c r="AV140" s="13" t="s">
        <v>76</v>
      </c>
      <c r="AW140" s="13" t="s">
        <v>30</v>
      </c>
      <c r="AX140" s="13" t="s">
        <v>68</v>
      </c>
      <c r="AY140" s="150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158</v>
      </c>
      <c r="H141" s="146">
        <v>5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4" customFormat="1">
      <c r="B142" s="157"/>
      <c r="D142" s="143" t="s">
        <v>189</v>
      </c>
      <c r="E142" s="158" t="s">
        <v>17</v>
      </c>
      <c r="F142" s="159" t="s">
        <v>284</v>
      </c>
      <c r="H142" s="160">
        <v>5</v>
      </c>
      <c r="L142" s="157"/>
      <c r="M142" s="161"/>
      <c r="T142" s="162"/>
      <c r="AT142" s="158" t="s">
        <v>189</v>
      </c>
      <c r="AU142" s="158" t="s">
        <v>78</v>
      </c>
      <c r="AV142" s="14" t="s">
        <v>180</v>
      </c>
      <c r="AW142" s="14" t="s">
        <v>30</v>
      </c>
      <c r="AX142" s="14" t="s">
        <v>76</v>
      </c>
      <c r="AY142" s="158" t="s">
        <v>159</v>
      </c>
    </row>
    <row r="143" spans="2:65" s="11" customFormat="1" ht="22.9" customHeight="1">
      <c r="B143" s="116"/>
      <c r="D143" s="117" t="s">
        <v>67</v>
      </c>
      <c r="E143" s="125" t="s">
        <v>410</v>
      </c>
      <c r="F143" s="125" t="s">
        <v>411</v>
      </c>
      <c r="J143" s="126">
        <f>BK143</f>
        <v>0</v>
      </c>
      <c r="L143" s="116"/>
      <c r="M143" s="120"/>
      <c r="P143" s="121">
        <f>SUM(P144:P156)</f>
        <v>975.35538099999985</v>
      </c>
      <c r="R143" s="121">
        <f>SUM(R144:R156)</f>
        <v>0</v>
      </c>
      <c r="T143" s="122">
        <f>SUM(T144:T156)</f>
        <v>0</v>
      </c>
      <c r="AR143" s="117" t="s">
        <v>76</v>
      </c>
      <c r="AT143" s="123" t="s">
        <v>67</v>
      </c>
      <c r="AU143" s="123" t="s">
        <v>76</v>
      </c>
      <c r="AY143" s="117" t="s">
        <v>159</v>
      </c>
      <c r="BK143" s="124">
        <f>SUM(BK144:BK156)</f>
        <v>0</v>
      </c>
    </row>
    <row r="144" spans="2:65" s="1" customFormat="1" ht="24.2" customHeight="1">
      <c r="B144" s="29"/>
      <c r="C144" s="127" t="s">
        <v>252</v>
      </c>
      <c r="D144" s="127" t="s">
        <v>162</v>
      </c>
      <c r="E144" s="128" t="s">
        <v>484</v>
      </c>
      <c r="F144" s="129" t="s">
        <v>485</v>
      </c>
      <c r="G144" s="130" t="s">
        <v>368</v>
      </c>
      <c r="H144" s="131">
        <v>1119.8109999999999</v>
      </c>
      <c r="I144" s="132"/>
      <c r="J144" s="132">
        <f>ROUND(I144*H144,2)</f>
        <v>0</v>
      </c>
      <c r="K144" s="129" t="s">
        <v>239</v>
      </c>
      <c r="L144" s="29"/>
      <c r="M144" s="133" t="s">
        <v>17</v>
      </c>
      <c r="N144" s="134" t="s">
        <v>39</v>
      </c>
      <c r="O144" s="135">
        <v>0.83499999999999996</v>
      </c>
      <c r="P144" s="135">
        <f>O144*H144</f>
        <v>935.0421849999999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180</v>
      </c>
      <c r="AT144" s="137" t="s">
        <v>162</v>
      </c>
      <c r="AU144" s="137" t="s">
        <v>78</v>
      </c>
      <c r="AY144" s="17" t="s">
        <v>159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7" t="s">
        <v>76</v>
      </c>
      <c r="BK144" s="138">
        <f>ROUND(I144*H144,2)</f>
        <v>0</v>
      </c>
      <c r="BL144" s="17" t="s">
        <v>180</v>
      </c>
      <c r="BM144" s="137" t="s">
        <v>486</v>
      </c>
    </row>
    <row r="145" spans="2:65" s="1" customFormat="1">
      <c r="B145" s="29"/>
      <c r="D145" s="139" t="s">
        <v>169</v>
      </c>
      <c r="F145" s="140" t="s">
        <v>487</v>
      </c>
      <c r="L145" s="29"/>
      <c r="M145" s="141"/>
      <c r="T145" s="50"/>
      <c r="AT145" s="17" t="s">
        <v>169</v>
      </c>
      <c r="AU145" s="17" t="s">
        <v>78</v>
      </c>
    </row>
    <row r="146" spans="2:65" s="1" customFormat="1" ht="24.2" customHeight="1">
      <c r="B146" s="29"/>
      <c r="C146" s="127" t="s">
        <v>259</v>
      </c>
      <c r="D146" s="127" t="s">
        <v>162</v>
      </c>
      <c r="E146" s="128" t="s">
        <v>488</v>
      </c>
      <c r="F146" s="129" t="s">
        <v>489</v>
      </c>
      <c r="G146" s="130" t="s">
        <v>368</v>
      </c>
      <c r="H146" s="131">
        <v>10078.299000000001</v>
      </c>
      <c r="I146" s="132"/>
      <c r="J146" s="132">
        <f>ROUND(I146*H146,2)</f>
        <v>0</v>
      </c>
      <c r="K146" s="129" t="s">
        <v>239</v>
      </c>
      <c r="L146" s="29"/>
      <c r="M146" s="133" t="s">
        <v>17</v>
      </c>
      <c r="N146" s="134" t="s">
        <v>39</v>
      </c>
      <c r="O146" s="135">
        <v>4.0000000000000001E-3</v>
      </c>
      <c r="P146" s="135">
        <f>O146*H146</f>
        <v>40.313196000000005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180</v>
      </c>
      <c r="AT146" s="137" t="s">
        <v>162</v>
      </c>
      <c r="AU146" s="137" t="s">
        <v>78</v>
      </c>
      <c r="AY146" s="17" t="s">
        <v>159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7" t="s">
        <v>76</v>
      </c>
      <c r="BK146" s="138">
        <f>ROUND(I146*H146,2)</f>
        <v>0</v>
      </c>
      <c r="BL146" s="17" t="s">
        <v>180</v>
      </c>
      <c r="BM146" s="137" t="s">
        <v>490</v>
      </c>
    </row>
    <row r="147" spans="2:65" s="1" customFormat="1">
      <c r="B147" s="29"/>
      <c r="D147" s="139" t="s">
        <v>169</v>
      </c>
      <c r="F147" s="140" t="s">
        <v>491</v>
      </c>
      <c r="L147" s="29"/>
      <c r="M147" s="141"/>
      <c r="T147" s="50"/>
      <c r="AT147" s="17" t="s">
        <v>169</v>
      </c>
      <c r="AU147" s="17" t="s">
        <v>78</v>
      </c>
    </row>
    <row r="148" spans="2:65" s="13" customFormat="1">
      <c r="B148" s="149"/>
      <c r="D148" s="143" t="s">
        <v>189</v>
      </c>
      <c r="E148" s="150" t="s">
        <v>17</v>
      </c>
      <c r="F148" s="151" t="s">
        <v>281</v>
      </c>
      <c r="H148" s="150" t="s">
        <v>17</v>
      </c>
      <c r="L148" s="149"/>
      <c r="M148" s="152"/>
      <c r="T148" s="153"/>
      <c r="AT148" s="150" t="s">
        <v>189</v>
      </c>
      <c r="AU148" s="150" t="s">
        <v>78</v>
      </c>
      <c r="AV148" s="13" t="s">
        <v>76</v>
      </c>
      <c r="AW148" s="13" t="s">
        <v>30</v>
      </c>
      <c r="AX148" s="13" t="s">
        <v>68</v>
      </c>
      <c r="AY148" s="150" t="s">
        <v>159</v>
      </c>
    </row>
    <row r="149" spans="2:65" s="12" customFormat="1">
      <c r="B149" s="142"/>
      <c r="D149" s="143" t="s">
        <v>189</v>
      </c>
      <c r="E149" s="144" t="s">
        <v>17</v>
      </c>
      <c r="F149" s="145" t="s">
        <v>492</v>
      </c>
      <c r="H149" s="146">
        <v>10078.299000000001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68</v>
      </c>
      <c r="AY149" s="144" t="s">
        <v>159</v>
      </c>
    </row>
    <row r="150" spans="2:65" s="14" customFormat="1">
      <c r="B150" s="157"/>
      <c r="D150" s="143" t="s">
        <v>189</v>
      </c>
      <c r="E150" s="158" t="s">
        <v>17</v>
      </c>
      <c r="F150" s="159" t="s">
        <v>284</v>
      </c>
      <c r="H150" s="160">
        <v>10078.299000000001</v>
      </c>
      <c r="L150" s="157"/>
      <c r="M150" s="161"/>
      <c r="T150" s="162"/>
      <c r="AT150" s="158" t="s">
        <v>189</v>
      </c>
      <c r="AU150" s="158" t="s">
        <v>78</v>
      </c>
      <c r="AV150" s="14" t="s">
        <v>180</v>
      </c>
      <c r="AW150" s="14" t="s">
        <v>30</v>
      </c>
      <c r="AX150" s="14" t="s">
        <v>76</v>
      </c>
      <c r="AY150" s="158" t="s">
        <v>159</v>
      </c>
    </row>
    <row r="151" spans="2:65" s="1" customFormat="1" ht="24.2" customHeight="1">
      <c r="B151" s="29"/>
      <c r="C151" s="127" t="s">
        <v>244</v>
      </c>
      <c r="D151" s="127" t="s">
        <v>162</v>
      </c>
      <c r="E151" s="128" t="s">
        <v>493</v>
      </c>
      <c r="F151" s="129" t="s">
        <v>494</v>
      </c>
      <c r="G151" s="130" t="s">
        <v>368</v>
      </c>
      <c r="H151" s="131">
        <v>8.74</v>
      </c>
      <c r="I151" s="132"/>
      <c r="J151" s="132">
        <f>ROUND(I151*H151,2)</f>
        <v>0</v>
      </c>
      <c r="K151" s="129" t="s">
        <v>239</v>
      </c>
      <c r="L151" s="29"/>
      <c r="M151" s="133" t="s">
        <v>17</v>
      </c>
      <c r="N151" s="134" t="s">
        <v>39</v>
      </c>
      <c r="O151" s="135">
        <v>0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180</v>
      </c>
      <c r="AT151" s="137" t="s">
        <v>162</v>
      </c>
      <c r="AU151" s="137" t="s">
        <v>78</v>
      </c>
      <c r="AY151" s="17" t="s">
        <v>159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7" t="s">
        <v>76</v>
      </c>
      <c r="BK151" s="138">
        <f>ROUND(I151*H151,2)</f>
        <v>0</v>
      </c>
      <c r="BL151" s="17" t="s">
        <v>180</v>
      </c>
      <c r="BM151" s="137" t="s">
        <v>495</v>
      </c>
    </row>
    <row r="152" spans="2:65" s="1" customFormat="1">
      <c r="B152" s="29"/>
      <c r="D152" s="139" t="s">
        <v>169</v>
      </c>
      <c r="F152" s="140" t="s">
        <v>496</v>
      </c>
      <c r="L152" s="29"/>
      <c r="M152" s="141"/>
      <c r="T152" s="50"/>
      <c r="AT152" s="17" t="s">
        <v>169</v>
      </c>
      <c r="AU152" s="17" t="s">
        <v>78</v>
      </c>
    </row>
    <row r="153" spans="2:65" s="1" customFormat="1" ht="24.2" customHeight="1">
      <c r="B153" s="29"/>
      <c r="C153" s="127" t="s">
        <v>353</v>
      </c>
      <c r="D153" s="127" t="s">
        <v>162</v>
      </c>
      <c r="E153" s="128" t="s">
        <v>497</v>
      </c>
      <c r="F153" s="129" t="s">
        <v>498</v>
      </c>
      <c r="G153" s="130" t="s">
        <v>368</v>
      </c>
      <c r="H153" s="131">
        <v>1111.0709999999999</v>
      </c>
      <c r="I153" s="132"/>
      <c r="J153" s="132">
        <f>ROUND(I153*H153,2)</f>
        <v>0</v>
      </c>
      <c r="K153" s="129" t="s">
        <v>239</v>
      </c>
      <c r="L153" s="29"/>
      <c r="M153" s="133" t="s">
        <v>17</v>
      </c>
      <c r="N153" s="134" t="s">
        <v>39</v>
      </c>
      <c r="O153" s="135">
        <v>0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180</v>
      </c>
      <c r="AT153" s="137" t="s">
        <v>162</v>
      </c>
      <c r="AU153" s="137" t="s">
        <v>78</v>
      </c>
      <c r="AY153" s="17" t="s">
        <v>159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7" t="s">
        <v>76</v>
      </c>
      <c r="BK153" s="138">
        <f>ROUND(I153*H153,2)</f>
        <v>0</v>
      </c>
      <c r="BL153" s="17" t="s">
        <v>180</v>
      </c>
      <c r="BM153" s="137" t="s">
        <v>499</v>
      </c>
    </row>
    <row r="154" spans="2:65" s="1" customFormat="1">
      <c r="B154" s="29"/>
      <c r="D154" s="139" t="s">
        <v>169</v>
      </c>
      <c r="F154" s="140" t="s">
        <v>500</v>
      </c>
      <c r="L154" s="29"/>
      <c r="M154" s="141"/>
      <c r="T154" s="50"/>
      <c r="AT154" s="17" t="s">
        <v>169</v>
      </c>
      <c r="AU154" s="17" t="s">
        <v>78</v>
      </c>
    </row>
    <row r="155" spans="2:65" s="13" customFormat="1">
      <c r="B155" s="149"/>
      <c r="D155" s="143" t="s">
        <v>189</v>
      </c>
      <c r="E155" s="150" t="s">
        <v>17</v>
      </c>
      <c r="F155" s="151" t="s">
        <v>281</v>
      </c>
      <c r="H155" s="150" t="s">
        <v>17</v>
      </c>
      <c r="L155" s="149"/>
      <c r="M155" s="152"/>
      <c r="T155" s="153"/>
      <c r="AT155" s="150" t="s">
        <v>189</v>
      </c>
      <c r="AU155" s="150" t="s">
        <v>78</v>
      </c>
      <c r="AV155" s="13" t="s">
        <v>76</v>
      </c>
      <c r="AW155" s="13" t="s">
        <v>30</v>
      </c>
      <c r="AX155" s="13" t="s">
        <v>68</v>
      </c>
      <c r="AY155" s="150" t="s">
        <v>159</v>
      </c>
    </row>
    <row r="156" spans="2:65" s="12" customFormat="1">
      <c r="B156" s="142"/>
      <c r="D156" s="143" t="s">
        <v>189</v>
      </c>
      <c r="E156" s="144" t="s">
        <v>17</v>
      </c>
      <c r="F156" s="145" t="s">
        <v>501</v>
      </c>
      <c r="H156" s="146">
        <v>1111.0709999999999</v>
      </c>
      <c r="L156" s="142"/>
      <c r="M156" s="147"/>
      <c r="T156" s="148"/>
      <c r="AT156" s="144" t="s">
        <v>189</v>
      </c>
      <c r="AU156" s="144" t="s">
        <v>78</v>
      </c>
      <c r="AV156" s="12" t="s">
        <v>78</v>
      </c>
      <c r="AW156" s="12" t="s">
        <v>30</v>
      </c>
      <c r="AX156" s="12" t="s">
        <v>76</v>
      </c>
      <c r="AY156" s="144" t="s">
        <v>159</v>
      </c>
    </row>
    <row r="157" spans="2:65" s="11" customFormat="1" ht="22.9" customHeight="1">
      <c r="B157" s="116"/>
      <c r="D157" s="117" t="s">
        <v>67</v>
      </c>
      <c r="E157" s="125" t="s">
        <v>425</v>
      </c>
      <c r="F157" s="125" t="s">
        <v>426</v>
      </c>
      <c r="J157" s="126">
        <f>BK157</f>
        <v>0</v>
      </c>
      <c r="L157" s="116"/>
      <c r="M157" s="120"/>
      <c r="P157" s="121">
        <f>SUM(P158:P159)</f>
        <v>2.003E-3</v>
      </c>
      <c r="R157" s="121">
        <f>SUM(R158:R159)</f>
        <v>0</v>
      </c>
      <c r="T157" s="122">
        <f>SUM(T158:T159)</f>
        <v>0</v>
      </c>
      <c r="AR157" s="117" t="s">
        <v>76</v>
      </c>
      <c r="AT157" s="123" t="s">
        <v>67</v>
      </c>
      <c r="AU157" s="123" t="s">
        <v>76</v>
      </c>
      <c r="AY157" s="117" t="s">
        <v>159</v>
      </c>
      <c r="BK157" s="124">
        <f>SUM(BK158:BK159)</f>
        <v>0</v>
      </c>
    </row>
    <row r="158" spans="2:65" s="1" customFormat="1" ht="16.5" customHeight="1">
      <c r="B158" s="29"/>
      <c r="C158" s="127" t="s">
        <v>364</v>
      </c>
      <c r="D158" s="127" t="s">
        <v>162</v>
      </c>
      <c r="E158" s="128" t="s">
        <v>428</v>
      </c>
      <c r="F158" s="129" t="s">
        <v>429</v>
      </c>
      <c r="G158" s="130" t="s">
        <v>368</v>
      </c>
      <c r="H158" s="131">
        <v>1E-3</v>
      </c>
      <c r="I158" s="132"/>
      <c r="J158" s="132">
        <f>ROUND(I158*H158,2)</f>
        <v>0</v>
      </c>
      <c r="K158" s="129" t="s">
        <v>239</v>
      </c>
      <c r="L158" s="29"/>
      <c r="M158" s="133" t="s">
        <v>17</v>
      </c>
      <c r="N158" s="134" t="s">
        <v>39</v>
      </c>
      <c r="O158" s="135">
        <v>2.0030000000000001</v>
      </c>
      <c r="P158" s="135">
        <f>O158*H158</f>
        <v>2.003E-3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180</v>
      </c>
      <c r="AT158" s="137" t="s">
        <v>162</v>
      </c>
      <c r="AU158" s="137" t="s">
        <v>78</v>
      </c>
      <c r="AY158" s="17" t="s">
        <v>159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7" t="s">
        <v>76</v>
      </c>
      <c r="BK158" s="138">
        <f>ROUND(I158*H158,2)</f>
        <v>0</v>
      </c>
      <c r="BL158" s="17" t="s">
        <v>180</v>
      </c>
      <c r="BM158" s="137" t="s">
        <v>502</v>
      </c>
    </row>
    <row r="159" spans="2:65" s="1" customFormat="1">
      <c r="B159" s="29"/>
      <c r="D159" s="139" t="s">
        <v>169</v>
      </c>
      <c r="F159" s="140" t="s">
        <v>431</v>
      </c>
      <c r="L159" s="29"/>
      <c r="M159" s="172"/>
      <c r="N159" s="173"/>
      <c r="O159" s="173"/>
      <c r="P159" s="173"/>
      <c r="Q159" s="173"/>
      <c r="R159" s="173"/>
      <c r="S159" s="173"/>
      <c r="T159" s="174"/>
      <c r="AT159" s="17" t="s">
        <v>169</v>
      </c>
      <c r="AU159" s="17" t="s">
        <v>78</v>
      </c>
    </row>
    <row r="160" spans="2:65" s="1" customFormat="1" ht="6.95" customHeight="1"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29"/>
    </row>
  </sheetData>
  <autoFilter ref="C89:K159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4" r:id="rId1" xr:uid="{00000000-0004-0000-0300-000000000000}"/>
    <hyperlink ref="F100" r:id="rId2" xr:uid="{00000000-0004-0000-0300-000001000000}"/>
    <hyperlink ref="F104" r:id="rId3" xr:uid="{00000000-0004-0000-0300-000002000000}"/>
    <hyperlink ref="F111" r:id="rId4" xr:uid="{00000000-0004-0000-0300-000003000000}"/>
    <hyperlink ref="F116" r:id="rId5" xr:uid="{00000000-0004-0000-0300-000004000000}"/>
    <hyperlink ref="F122" r:id="rId6" xr:uid="{00000000-0004-0000-0300-000005000000}"/>
    <hyperlink ref="F126" r:id="rId7" xr:uid="{00000000-0004-0000-0300-000006000000}"/>
    <hyperlink ref="F130" r:id="rId8" xr:uid="{00000000-0004-0000-0300-000007000000}"/>
    <hyperlink ref="F145" r:id="rId9" xr:uid="{00000000-0004-0000-0300-000008000000}"/>
    <hyperlink ref="F147" r:id="rId10" xr:uid="{00000000-0004-0000-0300-000009000000}"/>
    <hyperlink ref="F152" r:id="rId11" xr:uid="{00000000-0004-0000-0300-00000A000000}"/>
    <hyperlink ref="F154" r:id="rId12" xr:uid="{00000000-0004-0000-0300-00000B000000}"/>
    <hyperlink ref="F159" r:id="rId13" xr:uid="{00000000-0004-0000-03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5"/>
  <sheetViews>
    <sheetView showGridLines="0" topLeftCell="A179" workbookViewId="0">
      <selection activeCell="I183" sqref="I183:I20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503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504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ROUND(J88,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ROUND((SUM(BE88:BE204)),  2)</f>
        <v>0</v>
      </c>
      <c r="I35" s="90">
        <v>0.21</v>
      </c>
      <c r="J35" s="80">
        <f>ROUND(((SUM(BE88:BE204))*I35),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ROUND((SUM(BF88:BF204)),  2)</f>
        <v>0</v>
      </c>
      <c r="I36" s="90">
        <v>0.12</v>
      </c>
      <c r="J36" s="80">
        <f>ROUND(((SUM(BF88:BF204))*I36),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ROUND((SUM(BG88:BG204)),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ROUND((SUM(BH88:BH204)),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ROUND((SUM(BI88:BI204)),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503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SO-02 01 - Vegetační prvky - trávníky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J88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J89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J90</f>
        <v>0</v>
      </c>
      <c r="L65" s="104"/>
    </row>
    <row r="66" spans="2:12" s="9" customFormat="1" ht="19.899999999999999" customHeight="1">
      <c r="B66" s="104"/>
      <c r="D66" s="105" t="s">
        <v>272</v>
      </c>
      <c r="E66" s="106"/>
      <c r="F66" s="106"/>
      <c r="G66" s="106"/>
      <c r="H66" s="106"/>
      <c r="I66" s="106"/>
      <c r="J66" s="107">
        <f>J202</f>
        <v>0</v>
      </c>
      <c r="L66" s="104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21" t="s">
        <v>144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6" t="s">
        <v>14</v>
      </c>
      <c r="L75" s="29"/>
    </row>
    <row r="76" spans="2:12" s="1" customFormat="1" ht="16.5" customHeight="1">
      <c r="B76" s="29"/>
      <c r="E76" s="304" t="str">
        <f>E7</f>
        <v>CENTRÁLNÍ LÁZEŇSKÝ PARK PODĚBRADY - etapa 4 až 9 - adaptační obnova zelené infrastruktury</v>
      </c>
      <c r="F76" s="305"/>
      <c r="G76" s="305"/>
      <c r="H76" s="305"/>
      <c r="L76" s="29"/>
    </row>
    <row r="77" spans="2:12" ht="12" customHeight="1">
      <c r="B77" s="20"/>
      <c r="C77" s="26" t="s">
        <v>131</v>
      </c>
      <c r="L77" s="20"/>
    </row>
    <row r="78" spans="2:12" s="1" customFormat="1" ht="16.5" customHeight="1">
      <c r="B78" s="29"/>
      <c r="E78" s="304" t="s">
        <v>503</v>
      </c>
      <c r="F78" s="303"/>
      <c r="G78" s="303"/>
      <c r="H78" s="303"/>
      <c r="L78" s="29"/>
    </row>
    <row r="79" spans="2:12" s="1" customFormat="1" ht="12" customHeight="1">
      <c r="B79" s="29"/>
      <c r="C79" s="26" t="s">
        <v>267</v>
      </c>
      <c r="L79" s="29"/>
    </row>
    <row r="80" spans="2:12" s="1" customFormat="1" ht="16.5" customHeight="1">
      <c r="B80" s="29"/>
      <c r="E80" s="299" t="str">
        <f>E11</f>
        <v>SO-02 01 - Vegetační prvky - trávníky</v>
      </c>
      <c r="F80" s="303"/>
      <c r="G80" s="303"/>
      <c r="H80" s="303"/>
      <c r="L80" s="29"/>
    </row>
    <row r="81" spans="2:65" s="1" customFormat="1" ht="6.95" customHeight="1">
      <c r="B81" s="29"/>
      <c r="L81" s="29"/>
    </row>
    <row r="82" spans="2:65" s="1" customFormat="1" ht="12" customHeight="1">
      <c r="B82" s="29"/>
      <c r="C82" s="26" t="s">
        <v>19</v>
      </c>
      <c r="F82" s="24" t="str">
        <f>F14</f>
        <v xml:space="preserve"> </v>
      </c>
      <c r="I82" s="26" t="s">
        <v>21</v>
      </c>
      <c r="J82" s="46" t="str">
        <f>IF(J14="","",J14)</f>
        <v>10. 1. 2025</v>
      </c>
      <c r="L82" s="29"/>
    </row>
    <row r="83" spans="2:65" s="1" customFormat="1" ht="6.95" customHeight="1">
      <c r="B83" s="29"/>
      <c r="L83" s="29"/>
    </row>
    <row r="84" spans="2:65" s="1" customFormat="1" ht="15.2" customHeight="1">
      <c r="B84" s="29"/>
      <c r="C84" s="26" t="s">
        <v>23</v>
      </c>
      <c r="F84" s="24" t="str">
        <f>E17</f>
        <v>Město Poděbrady</v>
      </c>
      <c r="I84" s="26" t="s">
        <v>28</v>
      </c>
      <c r="J84" s="27" t="str">
        <f>E23</f>
        <v>New Visit s.r.o.</v>
      </c>
      <c r="L84" s="29"/>
    </row>
    <row r="85" spans="2:65" s="1" customFormat="1" ht="15.2" customHeight="1">
      <c r="B85" s="29"/>
      <c r="C85" s="26" t="s">
        <v>27</v>
      </c>
      <c r="F85" s="24" t="str">
        <f>IF(E20="","",E20)</f>
        <v xml:space="preserve"> </v>
      </c>
      <c r="I85" s="26" t="s">
        <v>31</v>
      </c>
      <c r="J85" s="27" t="str">
        <f>E26</f>
        <v xml:space="preserve"> </v>
      </c>
      <c r="L85" s="29"/>
    </row>
    <row r="86" spans="2:65" s="1" customFormat="1" ht="10.35" customHeight="1">
      <c r="B86" s="29"/>
      <c r="L86" s="29"/>
    </row>
    <row r="87" spans="2:65" s="10" customFormat="1" ht="29.25" customHeight="1">
      <c r="B87" s="108"/>
      <c r="C87" s="109" t="s">
        <v>145</v>
      </c>
      <c r="D87" s="110" t="s">
        <v>53</v>
      </c>
      <c r="E87" s="110" t="s">
        <v>49</v>
      </c>
      <c r="F87" s="110" t="s">
        <v>50</v>
      </c>
      <c r="G87" s="110" t="s">
        <v>146</v>
      </c>
      <c r="H87" s="110" t="s">
        <v>147</v>
      </c>
      <c r="I87" s="110" t="s">
        <v>148</v>
      </c>
      <c r="J87" s="110" t="s">
        <v>135</v>
      </c>
      <c r="K87" s="111" t="s">
        <v>149</v>
      </c>
      <c r="L87" s="108"/>
      <c r="M87" s="53" t="s">
        <v>17</v>
      </c>
      <c r="N87" s="54" t="s">
        <v>38</v>
      </c>
      <c r="O87" s="54" t="s">
        <v>150</v>
      </c>
      <c r="P87" s="54" t="s">
        <v>151</v>
      </c>
      <c r="Q87" s="54" t="s">
        <v>152</v>
      </c>
      <c r="R87" s="54" t="s">
        <v>153</v>
      </c>
      <c r="S87" s="54" t="s">
        <v>154</v>
      </c>
      <c r="T87" s="55" t="s">
        <v>155</v>
      </c>
    </row>
    <row r="88" spans="2:65" s="1" customFormat="1" ht="22.9" customHeight="1">
      <c r="B88" s="29"/>
      <c r="C88" s="58" t="s">
        <v>156</v>
      </c>
      <c r="J88" s="112">
        <f>BK88</f>
        <v>0</v>
      </c>
      <c r="L88" s="29"/>
      <c r="M88" s="56"/>
      <c r="N88" s="47"/>
      <c r="O88" s="47"/>
      <c r="P88" s="113">
        <f>P89</f>
        <v>26040.703245999997</v>
      </c>
      <c r="Q88" s="47"/>
      <c r="R88" s="113">
        <f>R89</f>
        <v>3271.9615100000001</v>
      </c>
      <c r="S88" s="47"/>
      <c r="T88" s="114">
        <f>T89</f>
        <v>0</v>
      </c>
      <c r="AT88" s="17" t="s">
        <v>67</v>
      </c>
      <c r="AU88" s="17" t="s">
        <v>136</v>
      </c>
      <c r="BK88" s="115">
        <f>BK89</f>
        <v>0</v>
      </c>
    </row>
    <row r="89" spans="2:65" s="11" customFormat="1" ht="25.9" customHeight="1">
      <c r="B89" s="116"/>
      <c r="D89" s="117" t="s">
        <v>67</v>
      </c>
      <c r="E89" s="118" t="s">
        <v>273</v>
      </c>
      <c r="F89" s="118" t="s">
        <v>274</v>
      </c>
      <c r="J89" s="119">
        <f>BK89</f>
        <v>0</v>
      </c>
      <c r="L89" s="116"/>
      <c r="M89" s="120"/>
      <c r="P89" s="121">
        <f>P90+P202</f>
        <v>26040.703245999997</v>
      </c>
      <c r="R89" s="121">
        <f>R90+R202</f>
        <v>3271.9615100000001</v>
      </c>
      <c r="T89" s="122">
        <f>T90+T202</f>
        <v>0</v>
      </c>
      <c r="AR89" s="117" t="s">
        <v>76</v>
      </c>
      <c r="AT89" s="123" t="s">
        <v>67</v>
      </c>
      <c r="AU89" s="123" t="s">
        <v>68</v>
      </c>
      <c r="AY89" s="117" t="s">
        <v>159</v>
      </c>
      <c r="BK89" s="124">
        <f>BK90+BK202</f>
        <v>0</v>
      </c>
    </row>
    <row r="90" spans="2:65" s="11" customFormat="1" ht="22.9" customHeight="1">
      <c r="B90" s="116"/>
      <c r="D90" s="117" t="s">
        <v>67</v>
      </c>
      <c r="E90" s="125" t="s">
        <v>76</v>
      </c>
      <c r="F90" s="125" t="s">
        <v>275</v>
      </c>
      <c r="J90" s="126">
        <f>BK90</f>
        <v>0</v>
      </c>
      <c r="L90" s="116"/>
      <c r="M90" s="120"/>
      <c r="P90" s="121">
        <f>SUM(P91:P201)</f>
        <v>19486.963359999998</v>
      </c>
      <c r="R90" s="121">
        <f>SUM(R91:R201)</f>
        <v>3271.9615100000001</v>
      </c>
      <c r="T90" s="122">
        <f>SUM(T91:T201)</f>
        <v>0</v>
      </c>
      <c r="AR90" s="117" t="s">
        <v>76</v>
      </c>
      <c r="AT90" s="123" t="s">
        <v>67</v>
      </c>
      <c r="AU90" s="123" t="s">
        <v>76</v>
      </c>
      <c r="AY90" s="117" t="s">
        <v>159</v>
      </c>
      <c r="BK90" s="124">
        <f>SUM(BK91:BK201)</f>
        <v>0</v>
      </c>
    </row>
    <row r="91" spans="2:65" s="1" customFormat="1" ht="16.5" customHeight="1">
      <c r="B91" s="29"/>
      <c r="C91" s="127" t="s">
        <v>76</v>
      </c>
      <c r="D91" s="127" t="s">
        <v>162</v>
      </c>
      <c r="E91" s="128" t="s">
        <v>505</v>
      </c>
      <c r="F91" s="129" t="s">
        <v>506</v>
      </c>
      <c r="G91" s="130" t="s">
        <v>278</v>
      </c>
      <c r="H91" s="131">
        <v>89310</v>
      </c>
      <c r="I91" s="132"/>
      <c r="J91" s="132">
        <f>ROUND(I91*H91,2)</f>
        <v>0</v>
      </c>
      <c r="K91" s="129" t="s">
        <v>239</v>
      </c>
      <c r="L91" s="29"/>
      <c r="M91" s="133" t="s">
        <v>17</v>
      </c>
      <c r="N91" s="134" t="s">
        <v>39</v>
      </c>
      <c r="O91" s="135">
        <v>6.0000000000000001E-3</v>
      </c>
      <c r="P91" s="135">
        <f>O91*H91</f>
        <v>535.86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180</v>
      </c>
      <c r="AT91" s="137" t="s">
        <v>162</v>
      </c>
      <c r="AU91" s="137" t="s">
        <v>78</v>
      </c>
      <c r="AY91" s="17" t="s">
        <v>159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7" t="s">
        <v>76</v>
      </c>
      <c r="BK91" s="138">
        <f>ROUND(I91*H91,2)</f>
        <v>0</v>
      </c>
      <c r="BL91" s="17" t="s">
        <v>180</v>
      </c>
      <c r="BM91" s="137" t="s">
        <v>507</v>
      </c>
    </row>
    <row r="92" spans="2:65" s="1" customFormat="1">
      <c r="B92" s="29"/>
      <c r="D92" s="139" t="s">
        <v>169</v>
      </c>
      <c r="F92" s="140" t="s">
        <v>508</v>
      </c>
      <c r="L92" s="29"/>
      <c r="M92" s="141"/>
      <c r="T92" s="50"/>
      <c r="AT92" s="17" t="s">
        <v>169</v>
      </c>
      <c r="AU92" s="17" t="s">
        <v>78</v>
      </c>
    </row>
    <row r="93" spans="2:65" s="13" customFormat="1">
      <c r="B93" s="149"/>
      <c r="D93" s="143" t="s">
        <v>189</v>
      </c>
      <c r="E93" s="150" t="s">
        <v>17</v>
      </c>
      <c r="F93" s="151" t="s">
        <v>509</v>
      </c>
      <c r="H93" s="150" t="s">
        <v>17</v>
      </c>
      <c r="L93" s="149"/>
      <c r="M93" s="152"/>
      <c r="T93" s="153"/>
      <c r="AT93" s="150" t="s">
        <v>189</v>
      </c>
      <c r="AU93" s="150" t="s">
        <v>78</v>
      </c>
      <c r="AV93" s="13" t="s">
        <v>76</v>
      </c>
      <c r="AW93" s="13" t="s">
        <v>30</v>
      </c>
      <c r="AX93" s="13" t="s">
        <v>68</v>
      </c>
      <c r="AY93" s="150" t="s">
        <v>159</v>
      </c>
    </row>
    <row r="94" spans="2:65" s="12" customFormat="1" ht="33.75">
      <c r="B94" s="142"/>
      <c r="D94" s="143" t="s">
        <v>189</v>
      </c>
      <c r="E94" s="144" t="s">
        <v>17</v>
      </c>
      <c r="F94" s="145" t="s">
        <v>510</v>
      </c>
      <c r="H94" s="146">
        <v>60176</v>
      </c>
      <c r="L94" s="142"/>
      <c r="M94" s="147"/>
      <c r="T94" s="148"/>
      <c r="AT94" s="144" t="s">
        <v>189</v>
      </c>
      <c r="AU94" s="144" t="s">
        <v>78</v>
      </c>
      <c r="AV94" s="12" t="s">
        <v>78</v>
      </c>
      <c r="AW94" s="12" t="s">
        <v>30</v>
      </c>
      <c r="AX94" s="12" t="s">
        <v>68</v>
      </c>
      <c r="AY94" s="144" t="s">
        <v>159</v>
      </c>
    </row>
    <row r="95" spans="2:65" s="12" customFormat="1" ht="33.75">
      <c r="B95" s="142"/>
      <c r="D95" s="143" t="s">
        <v>189</v>
      </c>
      <c r="E95" s="144" t="s">
        <v>17</v>
      </c>
      <c r="F95" s="145" t="s">
        <v>511</v>
      </c>
      <c r="H95" s="146">
        <v>29134</v>
      </c>
      <c r="L95" s="142"/>
      <c r="M95" s="147"/>
      <c r="T95" s="148"/>
      <c r="AT95" s="144" t="s">
        <v>189</v>
      </c>
      <c r="AU95" s="144" t="s">
        <v>78</v>
      </c>
      <c r="AV95" s="12" t="s">
        <v>78</v>
      </c>
      <c r="AW95" s="12" t="s">
        <v>30</v>
      </c>
      <c r="AX95" s="12" t="s">
        <v>68</v>
      </c>
      <c r="AY95" s="144" t="s">
        <v>159</v>
      </c>
    </row>
    <row r="96" spans="2:65" s="14" customFormat="1">
      <c r="B96" s="157"/>
      <c r="D96" s="143" t="s">
        <v>189</v>
      </c>
      <c r="E96" s="158" t="s">
        <v>17</v>
      </c>
      <c r="F96" s="159" t="s">
        <v>284</v>
      </c>
      <c r="H96" s="160">
        <v>89310</v>
      </c>
      <c r="L96" s="157"/>
      <c r="M96" s="161"/>
      <c r="T96" s="162"/>
      <c r="AT96" s="158" t="s">
        <v>189</v>
      </c>
      <c r="AU96" s="158" t="s">
        <v>78</v>
      </c>
      <c r="AV96" s="14" t="s">
        <v>180</v>
      </c>
      <c r="AW96" s="14" t="s">
        <v>30</v>
      </c>
      <c r="AX96" s="14" t="s">
        <v>76</v>
      </c>
      <c r="AY96" s="158" t="s">
        <v>159</v>
      </c>
    </row>
    <row r="97" spans="2:65" s="1" customFormat="1" ht="16.5" customHeight="1">
      <c r="B97" s="29"/>
      <c r="C97" s="127" t="s">
        <v>78</v>
      </c>
      <c r="D97" s="127" t="s">
        <v>162</v>
      </c>
      <c r="E97" s="128" t="s">
        <v>512</v>
      </c>
      <c r="F97" s="129" t="s">
        <v>513</v>
      </c>
      <c r="G97" s="130" t="s">
        <v>278</v>
      </c>
      <c r="H97" s="131">
        <v>89310</v>
      </c>
      <c r="I97" s="132"/>
      <c r="J97" s="132">
        <f>ROUND(I97*H97,2)</f>
        <v>0</v>
      </c>
      <c r="K97" s="129" t="s">
        <v>239</v>
      </c>
      <c r="L97" s="29"/>
      <c r="M97" s="133" t="s">
        <v>17</v>
      </c>
      <c r="N97" s="134" t="s">
        <v>39</v>
      </c>
      <c r="O97" s="135">
        <v>6.0000000000000001E-3</v>
      </c>
      <c r="P97" s="135">
        <f>O97*H97</f>
        <v>535.86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180</v>
      </c>
      <c r="AT97" s="137" t="s">
        <v>162</v>
      </c>
      <c r="AU97" s="137" t="s">
        <v>78</v>
      </c>
      <c r="AY97" s="17" t="s">
        <v>159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7" t="s">
        <v>76</v>
      </c>
      <c r="BK97" s="138">
        <f>ROUND(I97*H97,2)</f>
        <v>0</v>
      </c>
      <c r="BL97" s="17" t="s">
        <v>180</v>
      </c>
      <c r="BM97" s="137" t="s">
        <v>514</v>
      </c>
    </row>
    <row r="98" spans="2:65" s="1" customFormat="1">
      <c r="B98" s="29"/>
      <c r="D98" s="139" t="s">
        <v>169</v>
      </c>
      <c r="F98" s="140" t="s">
        <v>515</v>
      </c>
      <c r="L98" s="29"/>
      <c r="M98" s="141"/>
      <c r="T98" s="50"/>
      <c r="AT98" s="17" t="s">
        <v>169</v>
      </c>
      <c r="AU98" s="17" t="s">
        <v>78</v>
      </c>
    </row>
    <row r="99" spans="2:65" s="13" customFormat="1">
      <c r="B99" s="149"/>
      <c r="D99" s="143" t="s">
        <v>189</v>
      </c>
      <c r="E99" s="150" t="s">
        <v>17</v>
      </c>
      <c r="F99" s="151" t="s">
        <v>509</v>
      </c>
      <c r="H99" s="150" t="s">
        <v>17</v>
      </c>
      <c r="L99" s="149"/>
      <c r="M99" s="152"/>
      <c r="T99" s="153"/>
      <c r="AT99" s="150" t="s">
        <v>189</v>
      </c>
      <c r="AU99" s="150" t="s">
        <v>78</v>
      </c>
      <c r="AV99" s="13" t="s">
        <v>76</v>
      </c>
      <c r="AW99" s="13" t="s">
        <v>30</v>
      </c>
      <c r="AX99" s="13" t="s">
        <v>68</v>
      </c>
      <c r="AY99" s="150" t="s">
        <v>159</v>
      </c>
    </row>
    <row r="100" spans="2:65" s="12" customFormat="1" ht="33.75">
      <c r="B100" s="142"/>
      <c r="D100" s="143" t="s">
        <v>189</v>
      </c>
      <c r="E100" s="144" t="s">
        <v>17</v>
      </c>
      <c r="F100" s="145" t="s">
        <v>510</v>
      </c>
      <c r="H100" s="146">
        <v>60176</v>
      </c>
      <c r="L100" s="142"/>
      <c r="M100" s="147"/>
      <c r="T100" s="148"/>
      <c r="AT100" s="144" t="s">
        <v>189</v>
      </c>
      <c r="AU100" s="144" t="s">
        <v>78</v>
      </c>
      <c r="AV100" s="12" t="s">
        <v>78</v>
      </c>
      <c r="AW100" s="12" t="s">
        <v>30</v>
      </c>
      <c r="AX100" s="12" t="s">
        <v>68</v>
      </c>
      <c r="AY100" s="144" t="s">
        <v>159</v>
      </c>
    </row>
    <row r="101" spans="2:65" s="12" customFormat="1" ht="33.75">
      <c r="B101" s="142"/>
      <c r="D101" s="143" t="s">
        <v>189</v>
      </c>
      <c r="E101" s="144" t="s">
        <v>17</v>
      </c>
      <c r="F101" s="145" t="s">
        <v>511</v>
      </c>
      <c r="H101" s="146">
        <v>29134</v>
      </c>
      <c r="L101" s="142"/>
      <c r="M101" s="147"/>
      <c r="T101" s="148"/>
      <c r="AT101" s="144" t="s">
        <v>189</v>
      </c>
      <c r="AU101" s="144" t="s">
        <v>78</v>
      </c>
      <c r="AV101" s="12" t="s">
        <v>78</v>
      </c>
      <c r="AW101" s="12" t="s">
        <v>30</v>
      </c>
      <c r="AX101" s="12" t="s">
        <v>68</v>
      </c>
      <c r="AY101" s="144" t="s">
        <v>159</v>
      </c>
    </row>
    <row r="102" spans="2:65" s="14" customFormat="1">
      <c r="B102" s="157"/>
      <c r="D102" s="143" t="s">
        <v>189</v>
      </c>
      <c r="E102" s="158" t="s">
        <v>17</v>
      </c>
      <c r="F102" s="159" t="s">
        <v>284</v>
      </c>
      <c r="H102" s="160">
        <v>89310</v>
      </c>
      <c r="L102" s="157"/>
      <c r="M102" s="161"/>
      <c r="T102" s="162"/>
      <c r="AT102" s="158" t="s">
        <v>189</v>
      </c>
      <c r="AU102" s="158" t="s">
        <v>78</v>
      </c>
      <c r="AV102" s="14" t="s">
        <v>180</v>
      </c>
      <c r="AW102" s="14" t="s">
        <v>30</v>
      </c>
      <c r="AX102" s="14" t="s">
        <v>76</v>
      </c>
      <c r="AY102" s="158" t="s">
        <v>159</v>
      </c>
    </row>
    <row r="103" spans="2:65" s="1" customFormat="1" ht="24.2" customHeight="1">
      <c r="B103" s="29"/>
      <c r="C103" s="127" t="s">
        <v>175</v>
      </c>
      <c r="D103" s="127" t="s">
        <v>162</v>
      </c>
      <c r="E103" s="128" t="s">
        <v>516</v>
      </c>
      <c r="F103" s="129" t="s">
        <v>517</v>
      </c>
      <c r="G103" s="130" t="s">
        <v>278</v>
      </c>
      <c r="H103" s="131">
        <v>44655</v>
      </c>
      <c r="I103" s="132"/>
      <c r="J103" s="132">
        <f>ROUND(I103*H103,2)</f>
        <v>0</v>
      </c>
      <c r="K103" s="129" t="s">
        <v>239</v>
      </c>
      <c r="L103" s="29"/>
      <c r="M103" s="133" t="s">
        <v>17</v>
      </c>
      <c r="N103" s="134" t="s">
        <v>39</v>
      </c>
      <c r="O103" s="135">
        <v>0.108</v>
      </c>
      <c r="P103" s="135">
        <f>O103*H103</f>
        <v>4822.74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180</v>
      </c>
      <c r="AT103" s="137" t="s">
        <v>162</v>
      </c>
      <c r="AU103" s="137" t="s">
        <v>78</v>
      </c>
      <c r="AY103" s="17" t="s">
        <v>159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7" t="s">
        <v>76</v>
      </c>
      <c r="BK103" s="138">
        <f>ROUND(I103*H103,2)</f>
        <v>0</v>
      </c>
      <c r="BL103" s="17" t="s">
        <v>180</v>
      </c>
      <c r="BM103" s="137" t="s">
        <v>518</v>
      </c>
    </row>
    <row r="104" spans="2:65" s="1" customFormat="1">
      <c r="B104" s="29"/>
      <c r="D104" s="139" t="s">
        <v>169</v>
      </c>
      <c r="F104" s="140" t="s">
        <v>519</v>
      </c>
      <c r="L104" s="29"/>
      <c r="M104" s="141"/>
      <c r="T104" s="50"/>
      <c r="AT104" s="17" t="s">
        <v>169</v>
      </c>
      <c r="AU104" s="17" t="s">
        <v>78</v>
      </c>
    </row>
    <row r="105" spans="2:65" s="13" customFormat="1">
      <c r="B105" s="149"/>
      <c r="D105" s="143" t="s">
        <v>189</v>
      </c>
      <c r="E105" s="150" t="s">
        <v>17</v>
      </c>
      <c r="F105" s="151" t="s">
        <v>509</v>
      </c>
      <c r="H105" s="150" t="s">
        <v>17</v>
      </c>
      <c r="L105" s="149"/>
      <c r="M105" s="152"/>
      <c r="T105" s="153"/>
      <c r="AT105" s="150" t="s">
        <v>189</v>
      </c>
      <c r="AU105" s="150" t="s">
        <v>78</v>
      </c>
      <c r="AV105" s="13" t="s">
        <v>76</v>
      </c>
      <c r="AW105" s="13" t="s">
        <v>30</v>
      </c>
      <c r="AX105" s="13" t="s">
        <v>68</v>
      </c>
      <c r="AY105" s="150" t="s">
        <v>159</v>
      </c>
    </row>
    <row r="106" spans="2:65" s="12" customFormat="1" ht="33.75">
      <c r="B106" s="142"/>
      <c r="D106" s="143" t="s">
        <v>189</v>
      </c>
      <c r="E106" s="144" t="s">
        <v>17</v>
      </c>
      <c r="F106" s="145" t="s">
        <v>520</v>
      </c>
      <c r="H106" s="146">
        <v>30088</v>
      </c>
      <c r="L106" s="142"/>
      <c r="M106" s="147"/>
      <c r="T106" s="148"/>
      <c r="AT106" s="144" t="s">
        <v>189</v>
      </c>
      <c r="AU106" s="144" t="s">
        <v>78</v>
      </c>
      <c r="AV106" s="12" t="s">
        <v>78</v>
      </c>
      <c r="AW106" s="12" t="s">
        <v>30</v>
      </c>
      <c r="AX106" s="12" t="s">
        <v>68</v>
      </c>
      <c r="AY106" s="144" t="s">
        <v>159</v>
      </c>
    </row>
    <row r="107" spans="2:65" s="12" customFormat="1" ht="33.75">
      <c r="B107" s="142"/>
      <c r="D107" s="143" t="s">
        <v>189</v>
      </c>
      <c r="E107" s="144" t="s">
        <v>17</v>
      </c>
      <c r="F107" s="145" t="s">
        <v>521</v>
      </c>
      <c r="H107" s="146">
        <v>14567</v>
      </c>
      <c r="L107" s="142"/>
      <c r="M107" s="147"/>
      <c r="T107" s="148"/>
      <c r="AT107" s="144" t="s">
        <v>189</v>
      </c>
      <c r="AU107" s="144" t="s">
        <v>78</v>
      </c>
      <c r="AV107" s="12" t="s">
        <v>78</v>
      </c>
      <c r="AW107" s="12" t="s">
        <v>30</v>
      </c>
      <c r="AX107" s="12" t="s">
        <v>68</v>
      </c>
      <c r="AY107" s="144" t="s">
        <v>159</v>
      </c>
    </row>
    <row r="108" spans="2:65" s="14" customFormat="1">
      <c r="B108" s="157"/>
      <c r="D108" s="143" t="s">
        <v>189</v>
      </c>
      <c r="E108" s="158" t="s">
        <v>17</v>
      </c>
      <c r="F108" s="159" t="s">
        <v>284</v>
      </c>
      <c r="H108" s="160">
        <v>44655</v>
      </c>
      <c r="L108" s="157"/>
      <c r="M108" s="161"/>
      <c r="T108" s="162"/>
      <c r="AT108" s="158" t="s">
        <v>189</v>
      </c>
      <c r="AU108" s="158" t="s">
        <v>78</v>
      </c>
      <c r="AV108" s="14" t="s">
        <v>180</v>
      </c>
      <c r="AW108" s="14" t="s">
        <v>30</v>
      </c>
      <c r="AX108" s="14" t="s">
        <v>76</v>
      </c>
      <c r="AY108" s="158" t="s">
        <v>159</v>
      </c>
    </row>
    <row r="109" spans="2:65" s="1" customFormat="1" ht="37.9" customHeight="1">
      <c r="B109" s="29"/>
      <c r="C109" s="127" t="s">
        <v>180</v>
      </c>
      <c r="D109" s="127" t="s">
        <v>162</v>
      </c>
      <c r="E109" s="128" t="s">
        <v>522</v>
      </c>
      <c r="F109" s="129" t="s">
        <v>523</v>
      </c>
      <c r="G109" s="130" t="s">
        <v>379</v>
      </c>
      <c r="H109" s="131">
        <v>1339.65</v>
      </c>
      <c r="I109" s="132"/>
      <c r="J109" s="132">
        <f>ROUND(I109*H109,2)</f>
        <v>0</v>
      </c>
      <c r="K109" s="129" t="s">
        <v>239</v>
      </c>
      <c r="L109" s="29"/>
      <c r="M109" s="133" t="s">
        <v>17</v>
      </c>
      <c r="N109" s="134" t="s">
        <v>39</v>
      </c>
      <c r="O109" s="135">
        <v>8.6999999999999994E-2</v>
      </c>
      <c r="P109" s="135">
        <f>O109*H109</f>
        <v>116.54955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180</v>
      </c>
      <c r="AT109" s="137" t="s">
        <v>162</v>
      </c>
      <c r="AU109" s="137" t="s">
        <v>78</v>
      </c>
      <c r="AY109" s="17" t="s">
        <v>159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76</v>
      </c>
      <c r="BK109" s="138">
        <f>ROUND(I109*H109,2)</f>
        <v>0</v>
      </c>
      <c r="BL109" s="17" t="s">
        <v>180</v>
      </c>
      <c r="BM109" s="137" t="s">
        <v>524</v>
      </c>
    </row>
    <row r="110" spans="2:65" s="1" customFormat="1">
      <c r="B110" s="29"/>
      <c r="D110" s="139" t="s">
        <v>169</v>
      </c>
      <c r="F110" s="140" t="s">
        <v>525</v>
      </c>
      <c r="L110" s="29"/>
      <c r="M110" s="141"/>
      <c r="T110" s="50"/>
      <c r="AT110" s="17" t="s">
        <v>169</v>
      </c>
      <c r="AU110" s="17" t="s">
        <v>78</v>
      </c>
    </row>
    <row r="111" spans="2:65" s="13" customFormat="1">
      <c r="B111" s="149"/>
      <c r="D111" s="143" t="s">
        <v>189</v>
      </c>
      <c r="E111" s="150" t="s">
        <v>17</v>
      </c>
      <c r="F111" s="151" t="s">
        <v>526</v>
      </c>
      <c r="H111" s="150" t="s">
        <v>17</v>
      </c>
      <c r="L111" s="149"/>
      <c r="M111" s="152"/>
      <c r="T111" s="153"/>
      <c r="AT111" s="150" t="s">
        <v>189</v>
      </c>
      <c r="AU111" s="150" t="s">
        <v>78</v>
      </c>
      <c r="AV111" s="13" t="s">
        <v>76</v>
      </c>
      <c r="AW111" s="13" t="s">
        <v>30</v>
      </c>
      <c r="AX111" s="13" t="s">
        <v>68</v>
      </c>
      <c r="AY111" s="150" t="s">
        <v>159</v>
      </c>
    </row>
    <row r="112" spans="2:65" s="12" customFormat="1">
      <c r="B112" s="142"/>
      <c r="D112" s="143" t="s">
        <v>189</v>
      </c>
      <c r="E112" s="144" t="s">
        <v>17</v>
      </c>
      <c r="F112" s="145" t="s">
        <v>527</v>
      </c>
      <c r="H112" s="146">
        <v>1339.65</v>
      </c>
      <c r="L112" s="142"/>
      <c r="M112" s="147"/>
      <c r="T112" s="148"/>
      <c r="AT112" s="144" t="s">
        <v>189</v>
      </c>
      <c r="AU112" s="144" t="s">
        <v>78</v>
      </c>
      <c r="AV112" s="12" t="s">
        <v>78</v>
      </c>
      <c r="AW112" s="12" t="s">
        <v>30</v>
      </c>
      <c r="AX112" s="12" t="s">
        <v>68</v>
      </c>
      <c r="AY112" s="144" t="s">
        <v>159</v>
      </c>
    </row>
    <row r="113" spans="2:65" s="14" customFormat="1">
      <c r="B113" s="157"/>
      <c r="D113" s="143" t="s">
        <v>189</v>
      </c>
      <c r="E113" s="158" t="s">
        <v>17</v>
      </c>
      <c r="F113" s="159" t="s">
        <v>284</v>
      </c>
      <c r="H113" s="160">
        <v>1339.65</v>
      </c>
      <c r="L113" s="157"/>
      <c r="M113" s="161"/>
      <c r="T113" s="162"/>
      <c r="AT113" s="158" t="s">
        <v>189</v>
      </c>
      <c r="AU113" s="158" t="s">
        <v>78</v>
      </c>
      <c r="AV113" s="14" t="s">
        <v>180</v>
      </c>
      <c r="AW113" s="14" t="s">
        <v>30</v>
      </c>
      <c r="AX113" s="14" t="s">
        <v>76</v>
      </c>
      <c r="AY113" s="158" t="s">
        <v>159</v>
      </c>
    </row>
    <row r="114" spans="2:65" s="1" customFormat="1" ht="24.2" customHeight="1">
      <c r="B114" s="29"/>
      <c r="C114" s="127" t="s">
        <v>158</v>
      </c>
      <c r="D114" s="127" t="s">
        <v>162</v>
      </c>
      <c r="E114" s="128" t="s">
        <v>528</v>
      </c>
      <c r="F114" s="129" t="s">
        <v>529</v>
      </c>
      <c r="G114" s="130" t="s">
        <v>379</v>
      </c>
      <c r="H114" s="131">
        <v>1339.65</v>
      </c>
      <c r="I114" s="132"/>
      <c r="J114" s="132">
        <f>ROUND(I114*H114,2)</f>
        <v>0</v>
      </c>
      <c r="K114" s="129" t="s">
        <v>239</v>
      </c>
      <c r="L114" s="29"/>
      <c r="M114" s="133" t="s">
        <v>17</v>
      </c>
      <c r="N114" s="134" t="s">
        <v>39</v>
      </c>
      <c r="O114" s="135">
        <v>0.19700000000000001</v>
      </c>
      <c r="P114" s="135">
        <f>O114*H114</f>
        <v>263.91105000000005</v>
      </c>
      <c r="Q114" s="135">
        <v>0</v>
      </c>
      <c r="R114" s="135">
        <f>Q114*H114</f>
        <v>0</v>
      </c>
      <c r="S114" s="135">
        <v>0</v>
      </c>
      <c r="T114" s="136">
        <f>S114*H114</f>
        <v>0</v>
      </c>
      <c r="AR114" s="137" t="s">
        <v>180</v>
      </c>
      <c r="AT114" s="137" t="s">
        <v>162</v>
      </c>
      <c r="AU114" s="137" t="s">
        <v>78</v>
      </c>
      <c r="AY114" s="17" t="s">
        <v>159</v>
      </c>
      <c r="BE114" s="138">
        <f>IF(N114="základní",J114,0)</f>
        <v>0</v>
      </c>
      <c r="BF114" s="138">
        <f>IF(N114="snížená",J114,0)</f>
        <v>0</v>
      </c>
      <c r="BG114" s="138">
        <f>IF(N114="zákl. přenesená",J114,0)</f>
        <v>0</v>
      </c>
      <c r="BH114" s="138">
        <f>IF(N114="sníž. přenesená",J114,0)</f>
        <v>0</v>
      </c>
      <c r="BI114" s="138">
        <f>IF(N114="nulová",J114,0)</f>
        <v>0</v>
      </c>
      <c r="BJ114" s="17" t="s">
        <v>76</v>
      </c>
      <c r="BK114" s="138">
        <f>ROUND(I114*H114,2)</f>
        <v>0</v>
      </c>
      <c r="BL114" s="17" t="s">
        <v>180</v>
      </c>
      <c r="BM114" s="137" t="s">
        <v>530</v>
      </c>
    </row>
    <row r="115" spans="2:65" s="1" customFormat="1">
      <c r="B115" s="29"/>
      <c r="D115" s="139" t="s">
        <v>169</v>
      </c>
      <c r="F115" s="140" t="s">
        <v>531</v>
      </c>
      <c r="L115" s="29"/>
      <c r="M115" s="141"/>
      <c r="T115" s="50"/>
      <c r="AT115" s="17" t="s">
        <v>169</v>
      </c>
      <c r="AU115" s="17" t="s">
        <v>78</v>
      </c>
    </row>
    <row r="116" spans="2:65" s="13" customFormat="1">
      <c r="B116" s="149"/>
      <c r="D116" s="143" t="s">
        <v>189</v>
      </c>
      <c r="E116" s="150" t="s">
        <v>17</v>
      </c>
      <c r="F116" s="151" t="s">
        <v>526</v>
      </c>
      <c r="H116" s="150" t="s">
        <v>17</v>
      </c>
      <c r="L116" s="149"/>
      <c r="M116" s="152"/>
      <c r="T116" s="153"/>
      <c r="AT116" s="150" t="s">
        <v>189</v>
      </c>
      <c r="AU116" s="150" t="s">
        <v>78</v>
      </c>
      <c r="AV116" s="13" t="s">
        <v>76</v>
      </c>
      <c r="AW116" s="13" t="s">
        <v>30</v>
      </c>
      <c r="AX116" s="13" t="s">
        <v>68</v>
      </c>
      <c r="AY116" s="150" t="s">
        <v>159</v>
      </c>
    </row>
    <row r="117" spans="2:65" s="12" customFormat="1">
      <c r="B117" s="142"/>
      <c r="D117" s="143" t="s">
        <v>189</v>
      </c>
      <c r="E117" s="144" t="s">
        <v>17</v>
      </c>
      <c r="F117" s="145" t="s">
        <v>527</v>
      </c>
      <c r="H117" s="146">
        <v>1339.65</v>
      </c>
      <c r="L117" s="142"/>
      <c r="M117" s="147"/>
      <c r="T117" s="148"/>
      <c r="AT117" s="144" t="s">
        <v>189</v>
      </c>
      <c r="AU117" s="144" t="s">
        <v>78</v>
      </c>
      <c r="AV117" s="12" t="s">
        <v>78</v>
      </c>
      <c r="AW117" s="12" t="s">
        <v>30</v>
      </c>
      <c r="AX117" s="12" t="s">
        <v>68</v>
      </c>
      <c r="AY117" s="144" t="s">
        <v>159</v>
      </c>
    </row>
    <row r="118" spans="2:65" s="14" customFormat="1">
      <c r="B118" s="157"/>
      <c r="D118" s="143" t="s">
        <v>189</v>
      </c>
      <c r="E118" s="158" t="s">
        <v>17</v>
      </c>
      <c r="F118" s="159" t="s">
        <v>284</v>
      </c>
      <c r="H118" s="160">
        <v>1339.65</v>
      </c>
      <c r="L118" s="157"/>
      <c r="M118" s="161"/>
      <c r="T118" s="162"/>
      <c r="AT118" s="158" t="s">
        <v>189</v>
      </c>
      <c r="AU118" s="158" t="s">
        <v>78</v>
      </c>
      <c r="AV118" s="14" t="s">
        <v>180</v>
      </c>
      <c r="AW118" s="14" t="s">
        <v>30</v>
      </c>
      <c r="AX118" s="14" t="s">
        <v>76</v>
      </c>
      <c r="AY118" s="158" t="s">
        <v>159</v>
      </c>
    </row>
    <row r="119" spans="2:65" s="1" customFormat="1" ht="24.2" customHeight="1">
      <c r="B119" s="29"/>
      <c r="C119" s="127" t="s">
        <v>193</v>
      </c>
      <c r="D119" s="127" t="s">
        <v>162</v>
      </c>
      <c r="E119" s="128" t="s">
        <v>532</v>
      </c>
      <c r="F119" s="129" t="s">
        <v>498</v>
      </c>
      <c r="G119" s="130" t="s">
        <v>368</v>
      </c>
      <c r="H119" s="131">
        <v>2411.37</v>
      </c>
      <c r="I119" s="132"/>
      <c r="J119" s="132">
        <f>ROUND(I119*H119,2)</f>
        <v>0</v>
      </c>
      <c r="K119" s="129" t="s">
        <v>239</v>
      </c>
      <c r="L119" s="29"/>
      <c r="M119" s="133" t="s">
        <v>17</v>
      </c>
      <c r="N119" s="134" t="s">
        <v>39</v>
      </c>
      <c r="O119" s="135">
        <v>0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180</v>
      </c>
      <c r="AT119" s="137" t="s">
        <v>162</v>
      </c>
      <c r="AU119" s="137" t="s">
        <v>78</v>
      </c>
      <c r="AY119" s="17" t="s">
        <v>159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7" t="s">
        <v>76</v>
      </c>
      <c r="BK119" s="138">
        <f>ROUND(I119*H119,2)</f>
        <v>0</v>
      </c>
      <c r="BL119" s="17" t="s">
        <v>180</v>
      </c>
      <c r="BM119" s="137" t="s">
        <v>533</v>
      </c>
    </row>
    <row r="120" spans="2:65" s="1" customFormat="1">
      <c r="B120" s="29"/>
      <c r="D120" s="139" t="s">
        <v>169</v>
      </c>
      <c r="F120" s="140" t="s">
        <v>534</v>
      </c>
      <c r="L120" s="29"/>
      <c r="M120" s="141"/>
      <c r="T120" s="50"/>
      <c r="AT120" s="17" t="s">
        <v>169</v>
      </c>
      <c r="AU120" s="17" t="s">
        <v>78</v>
      </c>
    </row>
    <row r="121" spans="2:65" s="13" customFormat="1">
      <c r="B121" s="149"/>
      <c r="D121" s="143" t="s">
        <v>189</v>
      </c>
      <c r="E121" s="150" t="s">
        <v>17</v>
      </c>
      <c r="F121" s="151" t="s">
        <v>526</v>
      </c>
      <c r="H121" s="150" t="s">
        <v>17</v>
      </c>
      <c r="L121" s="149"/>
      <c r="M121" s="152"/>
      <c r="T121" s="153"/>
      <c r="AT121" s="150" t="s">
        <v>189</v>
      </c>
      <c r="AU121" s="150" t="s">
        <v>78</v>
      </c>
      <c r="AV121" s="13" t="s">
        <v>76</v>
      </c>
      <c r="AW121" s="13" t="s">
        <v>30</v>
      </c>
      <c r="AX121" s="13" t="s">
        <v>68</v>
      </c>
      <c r="AY121" s="150" t="s">
        <v>159</v>
      </c>
    </row>
    <row r="122" spans="2:65" s="12" customFormat="1">
      <c r="B122" s="142"/>
      <c r="D122" s="143" t="s">
        <v>189</v>
      </c>
      <c r="E122" s="144" t="s">
        <v>17</v>
      </c>
      <c r="F122" s="145" t="s">
        <v>535</v>
      </c>
      <c r="H122" s="146">
        <v>2411.37</v>
      </c>
      <c r="L122" s="142"/>
      <c r="M122" s="147"/>
      <c r="T122" s="148"/>
      <c r="AT122" s="144" t="s">
        <v>189</v>
      </c>
      <c r="AU122" s="144" t="s">
        <v>78</v>
      </c>
      <c r="AV122" s="12" t="s">
        <v>78</v>
      </c>
      <c r="AW122" s="12" t="s">
        <v>30</v>
      </c>
      <c r="AX122" s="12" t="s">
        <v>76</v>
      </c>
      <c r="AY122" s="144" t="s">
        <v>159</v>
      </c>
    </row>
    <row r="123" spans="2:65" s="1" customFormat="1" ht="33" customHeight="1">
      <c r="B123" s="29"/>
      <c r="C123" s="127" t="s">
        <v>198</v>
      </c>
      <c r="D123" s="127" t="s">
        <v>162</v>
      </c>
      <c r="E123" s="128" t="s">
        <v>536</v>
      </c>
      <c r="F123" s="129" t="s">
        <v>537</v>
      </c>
      <c r="G123" s="130" t="s">
        <v>278</v>
      </c>
      <c r="H123" s="131">
        <v>44655</v>
      </c>
      <c r="I123" s="132"/>
      <c r="J123" s="132">
        <f>ROUND(I123*H123,2)</f>
        <v>0</v>
      </c>
      <c r="K123" s="129" t="s">
        <v>166</v>
      </c>
      <c r="L123" s="29"/>
      <c r="M123" s="133" t="s">
        <v>17</v>
      </c>
      <c r="N123" s="134" t="s">
        <v>39</v>
      </c>
      <c r="O123" s="135">
        <v>0.09</v>
      </c>
      <c r="P123" s="135">
        <f>O123*H123</f>
        <v>4018.95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180</v>
      </c>
      <c r="AT123" s="137" t="s">
        <v>162</v>
      </c>
      <c r="AU123" s="137" t="s">
        <v>78</v>
      </c>
      <c r="AY123" s="17" t="s">
        <v>159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76</v>
      </c>
      <c r="BK123" s="138">
        <f>ROUND(I123*H123,2)</f>
        <v>0</v>
      </c>
      <c r="BL123" s="17" t="s">
        <v>180</v>
      </c>
      <c r="BM123" s="137" t="s">
        <v>538</v>
      </c>
    </row>
    <row r="124" spans="2:65" s="1" customFormat="1">
      <c r="B124" s="29"/>
      <c r="D124" s="139" t="s">
        <v>169</v>
      </c>
      <c r="F124" s="140" t="s">
        <v>539</v>
      </c>
      <c r="L124" s="29"/>
      <c r="M124" s="141"/>
      <c r="T124" s="50"/>
      <c r="AT124" s="17" t="s">
        <v>169</v>
      </c>
      <c r="AU124" s="17" t="s">
        <v>78</v>
      </c>
    </row>
    <row r="125" spans="2:65" s="13" customFormat="1">
      <c r="B125" s="149"/>
      <c r="D125" s="143" t="s">
        <v>189</v>
      </c>
      <c r="E125" s="150" t="s">
        <v>17</v>
      </c>
      <c r="F125" s="151" t="s">
        <v>509</v>
      </c>
      <c r="H125" s="150" t="s">
        <v>17</v>
      </c>
      <c r="L125" s="149"/>
      <c r="M125" s="152"/>
      <c r="T125" s="153"/>
      <c r="AT125" s="150" t="s">
        <v>189</v>
      </c>
      <c r="AU125" s="150" t="s">
        <v>78</v>
      </c>
      <c r="AV125" s="13" t="s">
        <v>76</v>
      </c>
      <c r="AW125" s="13" t="s">
        <v>30</v>
      </c>
      <c r="AX125" s="13" t="s">
        <v>68</v>
      </c>
      <c r="AY125" s="150" t="s">
        <v>159</v>
      </c>
    </row>
    <row r="126" spans="2:65" s="12" customFormat="1" ht="33.75">
      <c r="B126" s="142"/>
      <c r="D126" s="143" t="s">
        <v>189</v>
      </c>
      <c r="E126" s="144" t="s">
        <v>17</v>
      </c>
      <c r="F126" s="145" t="s">
        <v>520</v>
      </c>
      <c r="H126" s="146">
        <v>30088</v>
      </c>
      <c r="L126" s="142"/>
      <c r="M126" s="147"/>
      <c r="T126" s="148"/>
      <c r="AT126" s="144" t="s">
        <v>189</v>
      </c>
      <c r="AU126" s="144" t="s">
        <v>78</v>
      </c>
      <c r="AV126" s="12" t="s">
        <v>78</v>
      </c>
      <c r="AW126" s="12" t="s">
        <v>30</v>
      </c>
      <c r="AX126" s="12" t="s">
        <v>68</v>
      </c>
      <c r="AY126" s="144" t="s">
        <v>159</v>
      </c>
    </row>
    <row r="127" spans="2:65" s="12" customFormat="1" ht="33.75">
      <c r="B127" s="142"/>
      <c r="D127" s="143" t="s">
        <v>189</v>
      </c>
      <c r="E127" s="144" t="s">
        <v>17</v>
      </c>
      <c r="F127" s="145" t="s">
        <v>521</v>
      </c>
      <c r="H127" s="146">
        <v>14567</v>
      </c>
      <c r="L127" s="142"/>
      <c r="M127" s="147"/>
      <c r="T127" s="148"/>
      <c r="AT127" s="144" t="s">
        <v>189</v>
      </c>
      <c r="AU127" s="144" t="s">
        <v>78</v>
      </c>
      <c r="AV127" s="12" t="s">
        <v>78</v>
      </c>
      <c r="AW127" s="12" t="s">
        <v>30</v>
      </c>
      <c r="AX127" s="12" t="s">
        <v>68</v>
      </c>
      <c r="AY127" s="144" t="s">
        <v>159</v>
      </c>
    </row>
    <row r="128" spans="2:65" s="14" customFormat="1">
      <c r="B128" s="157"/>
      <c r="D128" s="143" t="s">
        <v>189</v>
      </c>
      <c r="E128" s="158" t="s">
        <v>17</v>
      </c>
      <c r="F128" s="159" t="s">
        <v>284</v>
      </c>
      <c r="H128" s="160">
        <v>44655</v>
      </c>
      <c r="L128" s="157"/>
      <c r="M128" s="161"/>
      <c r="T128" s="162"/>
      <c r="AT128" s="158" t="s">
        <v>189</v>
      </c>
      <c r="AU128" s="158" t="s">
        <v>78</v>
      </c>
      <c r="AV128" s="14" t="s">
        <v>180</v>
      </c>
      <c r="AW128" s="14" t="s">
        <v>30</v>
      </c>
      <c r="AX128" s="14" t="s">
        <v>76</v>
      </c>
      <c r="AY128" s="158" t="s">
        <v>159</v>
      </c>
    </row>
    <row r="129" spans="2:65" s="1" customFormat="1" ht="24.2" customHeight="1">
      <c r="B129" s="29"/>
      <c r="C129" s="127" t="s">
        <v>205</v>
      </c>
      <c r="D129" s="127" t="s">
        <v>162</v>
      </c>
      <c r="E129" s="128" t="s">
        <v>540</v>
      </c>
      <c r="F129" s="129" t="s">
        <v>541</v>
      </c>
      <c r="G129" s="130" t="s">
        <v>278</v>
      </c>
      <c r="H129" s="131">
        <v>20393.8</v>
      </c>
      <c r="I129" s="132"/>
      <c r="J129" s="132">
        <f>ROUND(I129*H129,2)</f>
        <v>0</v>
      </c>
      <c r="K129" s="129" t="s">
        <v>239</v>
      </c>
      <c r="L129" s="29"/>
      <c r="M129" s="133" t="s">
        <v>17</v>
      </c>
      <c r="N129" s="134" t="s">
        <v>39</v>
      </c>
      <c r="O129" s="135">
        <v>4.4999999999999998E-2</v>
      </c>
      <c r="P129" s="135">
        <f>O129*H129</f>
        <v>917.72099999999989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180</v>
      </c>
      <c r="AT129" s="137" t="s">
        <v>162</v>
      </c>
      <c r="AU129" s="137" t="s">
        <v>78</v>
      </c>
      <c r="AY129" s="17" t="s">
        <v>159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7" t="s">
        <v>76</v>
      </c>
      <c r="BK129" s="138">
        <f>ROUND(I129*H129,2)</f>
        <v>0</v>
      </c>
      <c r="BL129" s="17" t="s">
        <v>180</v>
      </c>
      <c r="BM129" s="137" t="s">
        <v>542</v>
      </c>
    </row>
    <row r="130" spans="2:65" s="1" customFormat="1">
      <c r="B130" s="29"/>
      <c r="D130" s="139" t="s">
        <v>169</v>
      </c>
      <c r="F130" s="140" t="s">
        <v>543</v>
      </c>
      <c r="L130" s="29"/>
      <c r="M130" s="141"/>
      <c r="T130" s="50"/>
      <c r="AT130" s="17" t="s">
        <v>169</v>
      </c>
      <c r="AU130" s="17" t="s">
        <v>78</v>
      </c>
    </row>
    <row r="131" spans="2:65" s="13" customFormat="1">
      <c r="B131" s="149"/>
      <c r="D131" s="143" t="s">
        <v>189</v>
      </c>
      <c r="E131" s="150" t="s">
        <v>17</v>
      </c>
      <c r="F131" s="151" t="s">
        <v>509</v>
      </c>
      <c r="H131" s="150" t="s">
        <v>17</v>
      </c>
      <c r="L131" s="149"/>
      <c r="M131" s="152"/>
      <c r="T131" s="153"/>
      <c r="AT131" s="150" t="s">
        <v>189</v>
      </c>
      <c r="AU131" s="150" t="s">
        <v>78</v>
      </c>
      <c r="AV131" s="13" t="s">
        <v>76</v>
      </c>
      <c r="AW131" s="13" t="s">
        <v>30</v>
      </c>
      <c r="AX131" s="13" t="s">
        <v>68</v>
      </c>
      <c r="AY131" s="150" t="s">
        <v>159</v>
      </c>
    </row>
    <row r="132" spans="2:65" s="12" customFormat="1" ht="33.75">
      <c r="B132" s="142"/>
      <c r="D132" s="143" t="s">
        <v>189</v>
      </c>
      <c r="E132" s="144" t="s">
        <v>17</v>
      </c>
      <c r="F132" s="145" t="s">
        <v>521</v>
      </c>
      <c r="H132" s="146">
        <v>14567</v>
      </c>
      <c r="L132" s="142"/>
      <c r="M132" s="147"/>
      <c r="T132" s="148"/>
      <c r="AT132" s="144" t="s">
        <v>189</v>
      </c>
      <c r="AU132" s="144" t="s">
        <v>78</v>
      </c>
      <c r="AV132" s="12" t="s">
        <v>78</v>
      </c>
      <c r="AW132" s="12" t="s">
        <v>30</v>
      </c>
      <c r="AX132" s="12" t="s">
        <v>68</v>
      </c>
      <c r="AY132" s="144" t="s">
        <v>159</v>
      </c>
    </row>
    <row r="133" spans="2:65" s="12" customFormat="1">
      <c r="B133" s="142"/>
      <c r="D133" s="143" t="s">
        <v>189</v>
      </c>
      <c r="E133" s="144" t="s">
        <v>17</v>
      </c>
      <c r="F133" s="145" t="s">
        <v>544</v>
      </c>
      <c r="H133" s="146">
        <v>5826.8</v>
      </c>
      <c r="L133" s="142"/>
      <c r="M133" s="147"/>
      <c r="T133" s="148"/>
      <c r="AT133" s="144" t="s">
        <v>189</v>
      </c>
      <c r="AU133" s="144" t="s">
        <v>78</v>
      </c>
      <c r="AV133" s="12" t="s">
        <v>78</v>
      </c>
      <c r="AW133" s="12" t="s">
        <v>30</v>
      </c>
      <c r="AX133" s="12" t="s">
        <v>68</v>
      </c>
      <c r="AY133" s="144" t="s">
        <v>159</v>
      </c>
    </row>
    <row r="134" spans="2:65" s="14" customFormat="1">
      <c r="B134" s="157"/>
      <c r="D134" s="143" t="s">
        <v>189</v>
      </c>
      <c r="E134" s="158" t="s">
        <v>17</v>
      </c>
      <c r="F134" s="159" t="s">
        <v>284</v>
      </c>
      <c r="H134" s="160">
        <v>20393.8</v>
      </c>
      <c r="L134" s="157"/>
      <c r="M134" s="161"/>
      <c r="T134" s="162"/>
      <c r="AT134" s="158" t="s">
        <v>189</v>
      </c>
      <c r="AU134" s="158" t="s">
        <v>78</v>
      </c>
      <c r="AV134" s="14" t="s">
        <v>180</v>
      </c>
      <c r="AW134" s="14" t="s">
        <v>30</v>
      </c>
      <c r="AX134" s="14" t="s">
        <v>76</v>
      </c>
      <c r="AY134" s="158" t="s">
        <v>159</v>
      </c>
    </row>
    <row r="135" spans="2:65" s="1" customFormat="1" ht="16.5" customHeight="1">
      <c r="B135" s="29"/>
      <c r="C135" s="163" t="s">
        <v>211</v>
      </c>
      <c r="D135" s="163" t="s">
        <v>365</v>
      </c>
      <c r="E135" s="164" t="s">
        <v>545</v>
      </c>
      <c r="F135" s="165" t="s">
        <v>546</v>
      </c>
      <c r="G135" s="166" t="s">
        <v>547</v>
      </c>
      <c r="H135" s="167">
        <v>611.81399999999996</v>
      </c>
      <c r="I135" s="168"/>
      <c r="J135" s="168">
        <f>ROUND(I135*H135,2)</f>
        <v>0</v>
      </c>
      <c r="K135" s="165" t="s">
        <v>17</v>
      </c>
      <c r="L135" s="169"/>
      <c r="M135" s="170" t="s">
        <v>17</v>
      </c>
      <c r="N135" s="171" t="s">
        <v>39</v>
      </c>
      <c r="O135" s="135">
        <v>0</v>
      </c>
      <c r="P135" s="135">
        <f>O135*H135</f>
        <v>0</v>
      </c>
      <c r="Q135" s="135">
        <v>1E-3</v>
      </c>
      <c r="R135" s="135">
        <f>Q135*H135</f>
        <v>0.61181399999999997</v>
      </c>
      <c r="S135" s="135">
        <v>0</v>
      </c>
      <c r="T135" s="136">
        <f>S135*H135</f>
        <v>0</v>
      </c>
      <c r="AR135" s="137" t="s">
        <v>205</v>
      </c>
      <c r="AT135" s="137" t="s">
        <v>365</v>
      </c>
      <c r="AU135" s="137" t="s">
        <v>78</v>
      </c>
      <c r="AY135" s="17" t="s">
        <v>159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7" t="s">
        <v>76</v>
      </c>
      <c r="BK135" s="138">
        <f>ROUND(I135*H135,2)</f>
        <v>0</v>
      </c>
      <c r="BL135" s="17" t="s">
        <v>180</v>
      </c>
      <c r="BM135" s="137" t="s">
        <v>548</v>
      </c>
    </row>
    <row r="136" spans="2:65" s="12" customFormat="1">
      <c r="B136" s="142"/>
      <c r="D136" s="143" t="s">
        <v>189</v>
      </c>
      <c r="F136" s="145" t="s">
        <v>549</v>
      </c>
      <c r="H136" s="146">
        <v>611.81399999999996</v>
      </c>
      <c r="L136" s="142"/>
      <c r="M136" s="147"/>
      <c r="T136" s="148"/>
      <c r="AT136" s="144" t="s">
        <v>189</v>
      </c>
      <c r="AU136" s="144" t="s">
        <v>78</v>
      </c>
      <c r="AV136" s="12" t="s">
        <v>78</v>
      </c>
      <c r="AW136" s="12" t="s">
        <v>4</v>
      </c>
      <c r="AX136" s="12" t="s">
        <v>76</v>
      </c>
      <c r="AY136" s="144" t="s">
        <v>159</v>
      </c>
    </row>
    <row r="137" spans="2:65" s="1" customFormat="1" ht="24.2" customHeight="1">
      <c r="B137" s="29"/>
      <c r="C137" s="127" t="s">
        <v>216</v>
      </c>
      <c r="D137" s="127" t="s">
        <v>162</v>
      </c>
      <c r="E137" s="128" t="s">
        <v>550</v>
      </c>
      <c r="F137" s="129" t="s">
        <v>551</v>
      </c>
      <c r="G137" s="130" t="s">
        <v>278</v>
      </c>
      <c r="H137" s="131">
        <v>42123.199999999997</v>
      </c>
      <c r="I137" s="132"/>
      <c r="J137" s="132">
        <f>ROUND(I137*H137,2)</f>
        <v>0</v>
      </c>
      <c r="K137" s="129" t="s">
        <v>239</v>
      </c>
      <c r="L137" s="29"/>
      <c r="M137" s="133" t="s">
        <v>17</v>
      </c>
      <c r="N137" s="134" t="s">
        <v>39</v>
      </c>
      <c r="O137" s="135">
        <v>5.8999999999999997E-2</v>
      </c>
      <c r="P137" s="135">
        <f>O137*H137</f>
        <v>2485.2687999999998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180</v>
      </c>
      <c r="AT137" s="137" t="s">
        <v>162</v>
      </c>
      <c r="AU137" s="137" t="s">
        <v>78</v>
      </c>
      <c r="AY137" s="17" t="s">
        <v>159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7" t="s">
        <v>76</v>
      </c>
      <c r="BK137" s="138">
        <f>ROUND(I137*H137,2)</f>
        <v>0</v>
      </c>
      <c r="BL137" s="17" t="s">
        <v>180</v>
      </c>
      <c r="BM137" s="137" t="s">
        <v>552</v>
      </c>
    </row>
    <row r="138" spans="2:65" s="1" customFormat="1">
      <c r="B138" s="29"/>
      <c r="D138" s="139" t="s">
        <v>169</v>
      </c>
      <c r="F138" s="140" t="s">
        <v>553</v>
      </c>
      <c r="L138" s="29"/>
      <c r="M138" s="141"/>
      <c r="T138" s="50"/>
      <c r="AT138" s="17" t="s">
        <v>169</v>
      </c>
      <c r="AU138" s="17" t="s">
        <v>78</v>
      </c>
    </row>
    <row r="139" spans="2:65" s="13" customFormat="1">
      <c r="B139" s="149"/>
      <c r="D139" s="143" t="s">
        <v>189</v>
      </c>
      <c r="E139" s="150" t="s">
        <v>17</v>
      </c>
      <c r="F139" s="151" t="s">
        <v>509</v>
      </c>
      <c r="H139" s="150" t="s">
        <v>17</v>
      </c>
      <c r="L139" s="149"/>
      <c r="M139" s="152"/>
      <c r="T139" s="153"/>
      <c r="AT139" s="150" t="s">
        <v>189</v>
      </c>
      <c r="AU139" s="150" t="s">
        <v>78</v>
      </c>
      <c r="AV139" s="13" t="s">
        <v>76</v>
      </c>
      <c r="AW139" s="13" t="s">
        <v>30</v>
      </c>
      <c r="AX139" s="13" t="s">
        <v>68</v>
      </c>
      <c r="AY139" s="150" t="s">
        <v>159</v>
      </c>
    </row>
    <row r="140" spans="2:65" s="12" customFormat="1" ht="33.75">
      <c r="B140" s="142"/>
      <c r="D140" s="143" t="s">
        <v>189</v>
      </c>
      <c r="E140" s="144" t="s">
        <v>17</v>
      </c>
      <c r="F140" s="145" t="s">
        <v>520</v>
      </c>
      <c r="H140" s="146">
        <v>30088</v>
      </c>
      <c r="L140" s="142"/>
      <c r="M140" s="147"/>
      <c r="T140" s="148"/>
      <c r="AT140" s="144" t="s">
        <v>189</v>
      </c>
      <c r="AU140" s="144" t="s">
        <v>78</v>
      </c>
      <c r="AV140" s="12" t="s">
        <v>78</v>
      </c>
      <c r="AW140" s="12" t="s">
        <v>30</v>
      </c>
      <c r="AX140" s="12" t="s">
        <v>68</v>
      </c>
      <c r="AY140" s="144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554</v>
      </c>
      <c r="H141" s="146">
        <v>12035.2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4" customFormat="1">
      <c r="B142" s="157"/>
      <c r="D142" s="143" t="s">
        <v>189</v>
      </c>
      <c r="E142" s="158" t="s">
        <v>17</v>
      </c>
      <c r="F142" s="159" t="s">
        <v>284</v>
      </c>
      <c r="H142" s="160">
        <v>42123.199999999997</v>
      </c>
      <c r="L142" s="157"/>
      <c r="M142" s="161"/>
      <c r="T142" s="162"/>
      <c r="AT142" s="158" t="s">
        <v>189</v>
      </c>
      <c r="AU142" s="158" t="s">
        <v>78</v>
      </c>
      <c r="AV142" s="14" t="s">
        <v>180</v>
      </c>
      <c r="AW142" s="14" t="s">
        <v>30</v>
      </c>
      <c r="AX142" s="14" t="s">
        <v>76</v>
      </c>
      <c r="AY142" s="158" t="s">
        <v>159</v>
      </c>
    </row>
    <row r="143" spans="2:65" s="1" customFormat="1" ht="16.5" customHeight="1">
      <c r="B143" s="29"/>
      <c r="C143" s="163" t="s">
        <v>222</v>
      </c>
      <c r="D143" s="163" t="s">
        <v>365</v>
      </c>
      <c r="E143" s="164" t="s">
        <v>555</v>
      </c>
      <c r="F143" s="165" t="s">
        <v>556</v>
      </c>
      <c r="G143" s="166" t="s">
        <v>547</v>
      </c>
      <c r="H143" s="167">
        <v>1263.6959999999999</v>
      </c>
      <c r="I143" s="168"/>
      <c r="J143" s="168">
        <f>ROUND(I143*H143,2)</f>
        <v>0</v>
      </c>
      <c r="K143" s="165" t="s">
        <v>17</v>
      </c>
      <c r="L143" s="169"/>
      <c r="M143" s="170" t="s">
        <v>17</v>
      </c>
      <c r="N143" s="171" t="s">
        <v>39</v>
      </c>
      <c r="O143" s="135">
        <v>0</v>
      </c>
      <c r="P143" s="135">
        <f>O143*H143</f>
        <v>0</v>
      </c>
      <c r="Q143" s="135">
        <v>1E-3</v>
      </c>
      <c r="R143" s="135">
        <f>Q143*H143</f>
        <v>1.2636959999999999</v>
      </c>
      <c r="S143" s="135">
        <v>0</v>
      </c>
      <c r="T143" s="136">
        <f>S143*H143</f>
        <v>0</v>
      </c>
      <c r="AR143" s="137" t="s">
        <v>205</v>
      </c>
      <c r="AT143" s="137" t="s">
        <v>365</v>
      </c>
      <c r="AU143" s="137" t="s">
        <v>78</v>
      </c>
      <c r="AY143" s="17" t="s">
        <v>159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7" t="s">
        <v>76</v>
      </c>
      <c r="BK143" s="138">
        <f>ROUND(I143*H143,2)</f>
        <v>0</v>
      </c>
      <c r="BL143" s="17" t="s">
        <v>180</v>
      </c>
      <c r="BM143" s="137" t="s">
        <v>557</v>
      </c>
    </row>
    <row r="144" spans="2:65" s="12" customFormat="1">
      <c r="B144" s="142"/>
      <c r="D144" s="143" t="s">
        <v>189</v>
      </c>
      <c r="F144" s="145" t="s">
        <v>558</v>
      </c>
      <c r="H144" s="146">
        <v>1263.6959999999999</v>
      </c>
      <c r="L144" s="142"/>
      <c r="M144" s="147"/>
      <c r="T144" s="148"/>
      <c r="AT144" s="144" t="s">
        <v>189</v>
      </c>
      <c r="AU144" s="144" t="s">
        <v>78</v>
      </c>
      <c r="AV144" s="12" t="s">
        <v>78</v>
      </c>
      <c r="AW144" s="12" t="s">
        <v>4</v>
      </c>
      <c r="AX144" s="12" t="s">
        <v>76</v>
      </c>
      <c r="AY144" s="144" t="s">
        <v>159</v>
      </c>
    </row>
    <row r="145" spans="2:65" s="1" customFormat="1" ht="21.75" customHeight="1">
      <c r="B145" s="29"/>
      <c r="C145" s="127" t="s">
        <v>8</v>
      </c>
      <c r="D145" s="127" t="s">
        <v>162</v>
      </c>
      <c r="E145" s="128" t="s">
        <v>559</v>
      </c>
      <c r="F145" s="129" t="s">
        <v>560</v>
      </c>
      <c r="G145" s="130" t="s">
        <v>278</v>
      </c>
      <c r="H145" s="131">
        <v>44655</v>
      </c>
      <c r="I145" s="132"/>
      <c r="J145" s="132">
        <f>ROUND(I145*H145,2)</f>
        <v>0</v>
      </c>
      <c r="K145" s="129" t="s">
        <v>166</v>
      </c>
      <c r="L145" s="29"/>
      <c r="M145" s="133" t="s">
        <v>17</v>
      </c>
      <c r="N145" s="134" t="s">
        <v>39</v>
      </c>
      <c r="O145" s="135">
        <v>5.5E-2</v>
      </c>
      <c r="P145" s="135">
        <f>O145*H145</f>
        <v>2456.0250000000001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180</v>
      </c>
      <c r="AT145" s="137" t="s">
        <v>162</v>
      </c>
      <c r="AU145" s="137" t="s">
        <v>78</v>
      </c>
      <c r="AY145" s="17" t="s">
        <v>159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7" t="s">
        <v>76</v>
      </c>
      <c r="BK145" s="138">
        <f>ROUND(I145*H145,2)</f>
        <v>0</v>
      </c>
      <c r="BL145" s="17" t="s">
        <v>180</v>
      </c>
      <c r="BM145" s="137" t="s">
        <v>561</v>
      </c>
    </row>
    <row r="146" spans="2:65" s="1" customFormat="1">
      <c r="B146" s="29"/>
      <c r="D146" s="139" t="s">
        <v>169</v>
      </c>
      <c r="F146" s="140" t="s">
        <v>562</v>
      </c>
      <c r="L146" s="29"/>
      <c r="M146" s="141"/>
      <c r="T146" s="50"/>
      <c r="AT146" s="17" t="s">
        <v>169</v>
      </c>
      <c r="AU146" s="17" t="s">
        <v>78</v>
      </c>
    </row>
    <row r="147" spans="2:65" s="13" customFormat="1">
      <c r="B147" s="149"/>
      <c r="D147" s="143" t="s">
        <v>189</v>
      </c>
      <c r="E147" s="150" t="s">
        <v>17</v>
      </c>
      <c r="F147" s="151" t="s">
        <v>509</v>
      </c>
      <c r="H147" s="150" t="s">
        <v>17</v>
      </c>
      <c r="L147" s="149"/>
      <c r="M147" s="152"/>
      <c r="T147" s="153"/>
      <c r="AT147" s="150" t="s">
        <v>189</v>
      </c>
      <c r="AU147" s="150" t="s">
        <v>78</v>
      </c>
      <c r="AV147" s="13" t="s">
        <v>76</v>
      </c>
      <c r="AW147" s="13" t="s">
        <v>30</v>
      </c>
      <c r="AX147" s="13" t="s">
        <v>68</v>
      </c>
      <c r="AY147" s="150" t="s">
        <v>159</v>
      </c>
    </row>
    <row r="148" spans="2:65" s="12" customFormat="1" ht="33.75">
      <c r="B148" s="142"/>
      <c r="D148" s="143" t="s">
        <v>189</v>
      </c>
      <c r="E148" s="144" t="s">
        <v>17</v>
      </c>
      <c r="F148" s="145" t="s">
        <v>520</v>
      </c>
      <c r="H148" s="146">
        <v>30088</v>
      </c>
      <c r="L148" s="142"/>
      <c r="M148" s="147"/>
      <c r="T148" s="148"/>
      <c r="AT148" s="144" t="s">
        <v>189</v>
      </c>
      <c r="AU148" s="144" t="s">
        <v>78</v>
      </c>
      <c r="AV148" s="12" t="s">
        <v>78</v>
      </c>
      <c r="AW148" s="12" t="s">
        <v>30</v>
      </c>
      <c r="AX148" s="12" t="s">
        <v>68</v>
      </c>
      <c r="AY148" s="144" t="s">
        <v>159</v>
      </c>
    </row>
    <row r="149" spans="2:65" s="12" customFormat="1" ht="33.75">
      <c r="B149" s="142"/>
      <c r="D149" s="143" t="s">
        <v>189</v>
      </c>
      <c r="E149" s="144" t="s">
        <v>17</v>
      </c>
      <c r="F149" s="145" t="s">
        <v>521</v>
      </c>
      <c r="H149" s="146">
        <v>14567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68</v>
      </c>
      <c r="AY149" s="144" t="s">
        <v>159</v>
      </c>
    </row>
    <row r="150" spans="2:65" s="14" customFormat="1">
      <c r="B150" s="157"/>
      <c r="D150" s="143" t="s">
        <v>189</v>
      </c>
      <c r="E150" s="158" t="s">
        <v>17</v>
      </c>
      <c r="F150" s="159" t="s">
        <v>284</v>
      </c>
      <c r="H150" s="160">
        <v>44655</v>
      </c>
      <c r="L150" s="157"/>
      <c r="M150" s="161"/>
      <c r="T150" s="162"/>
      <c r="AT150" s="158" t="s">
        <v>189</v>
      </c>
      <c r="AU150" s="158" t="s">
        <v>78</v>
      </c>
      <c r="AV150" s="14" t="s">
        <v>180</v>
      </c>
      <c r="AW150" s="14" t="s">
        <v>30</v>
      </c>
      <c r="AX150" s="14" t="s">
        <v>76</v>
      </c>
      <c r="AY150" s="158" t="s">
        <v>159</v>
      </c>
    </row>
    <row r="151" spans="2:65" s="1" customFormat="1" ht="16.5" customHeight="1">
      <c r="B151" s="29"/>
      <c r="C151" s="163" t="s">
        <v>236</v>
      </c>
      <c r="D151" s="163" t="s">
        <v>365</v>
      </c>
      <c r="E151" s="164" t="s">
        <v>563</v>
      </c>
      <c r="F151" s="165" t="s">
        <v>564</v>
      </c>
      <c r="G151" s="166" t="s">
        <v>379</v>
      </c>
      <c r="H151" s="167">
        <v>1384.3050000000001</v>
      </c>
      <c r="I151" s="168"/>
      <c r="J151" s="168">
        <f>ROUND(I151*H151,2)</f>
        <v>0</v>
      </c>
      <c r="K151" s="165" t="s">
        <v>17</v>
      </c>
      <c r="L151" s="169"/>
      <c r="M151" s="170" t="s">
        <v>17</v>
      </c>
      <c r="N151" s="171" t="s">
        <v>39</v>
      </c>
      <c r="O151" s="135">
        <v>0</v>
      </c>
      <c r="P151" s="135">
        <f>O151*H151</f>
        <v>0</v>
      </c>
      <c r="Q151" s="135">
        <v>1.2</v>
      </c>
      <c r="R151" s="135">
        <f>Q151*H151</f>
        <v>1661.1659999999999</v>
      </c>
      <c r="S151" s="135">
        <v>0</v>
      </c>
      <c r="T151" s="136">
        <f>S151*H151</f>
        <v>0</v>
      </c>
      <c r="AR151" s="137" t="s">
        <v>205</v>
      </c>
      <c r="AT151" s="137" t="s">
        <v>365</v>
      </c>
      <c r="AU151" s="137" t="s">
        <v>78</v>
      </c>
      <c r="AY151" s="17" t="s">
        <v>159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7" t="s">
        <v>76</v>
      </c>
      <c r="BK151" s="138">
        <f>ROUND(I151*H151,2)</f>
        <v>0</v>
      </c>
      <c r="BL151" s="17" t="s">
        <v>180</v>
      </c>
      <c r="BM151" s="137" t="s">
        <v>565</v>
      </c>
    </row>
    <row r="152" spans="2:65" s="12" customFormat="1">
      <c r="B152" s="142"/>
      <c r="D152" s="143" t="s">
        <v>189</v>
      </c>
      <c r="F152" s="145" t="s">
        <v>566</v>
      </c>
      <c r="H152" s="146">
        <v>1384.3050000000001</v>
      </c>
      <c r="L152" s="142"/>
      <c r="M152" s="147"/>
      <c r="T152" s="148"/>
      <c r="AT152" s="144" t="s">
        <v>189</v>
      </c>
      <c r="AU152" s="144" t="s">
        <v>78</v>
      </c>
      <c r="AV152" s="12" t="s">
        <v>78</v>
      </c>
      <c r="AW152" s="12" t="s">
        <v>4</v>
      </c>
      <c r="AX152" s="12" t="s">
        <v>76</v>
      </c>
      <c r="AY152" s="144" t="s">
        <v>159</v>
      </c>
    </row>
    <row r="153" spans="2:65" s="1" customFormat="1" ht="16.5" customHeight="1">
      <c r="B153" s="29"/>
      <c r="C153" s="163" t="s">
        <v>244</v>
      </c>
      <c r="D153" s="163" t="s">
        <v>365</v>
      </c>
      <c r="E153" s="164" t="s">
        <v>567</v>
      </c>
      <c r="F153" s="165" t="s">
        <v>568</v>
      </c>
      <c r="G153" s="166" t="s">
        <v>379</v>
      </c>
      <c r="H153" s="167">
        <v>893.1</v>
      </c>
      <c r="I153" s="168"/>
      <c r="J153" s="168">
        <f>ROUND(I153*H153,2)</f>
        <v>0</v>
      </c>
      <c r="K153" s="165" t="s">
        <v>17</v>
      </c>
      <c r="L153" s="169"/>
      <c r="M153" s="170" t="s">
        <v>17</v>
      </c>
      <c r="N153" s="171" t="s">
        <v>39</v>
      </c>
      <c r="O153" s="135">
        <v>0</v>
      </c>
      <c r="P153" s="135">
        <f>O153*H153</f>
        <v>0</v>
      </c>
      <c r="Q153" s="135">
        <v>1.8</v>
      </c>
      <c r="R153" s="135">
        <f>Q153*H153</f>
        <v>1607.5800000000002</v>
      </c>
      <c r="S153" s="135">
        <v>0</v>
      </c>
      <c r="T153" s="136">
        <f>S153*H153</f>
        <v>0</v>
      </c>
      <c r="AR153" s="137" t="s">
        <v>205</v>
      </c>
      <c r="AT153" s="137" t="s">
        <v>365</v>
      </c>
      <c r="AU153" s="137" t="s">
        <v>78</v>
      </c>
      <c r="AY153" s="17" t="s">
        <v>159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7" t="s">
        <v>76</v>
      </c>
      <c r="BK153" s="138">
        <f>ROUND(I153*H153,2)</f>
        <v>0</v>
      </c>
      <c r="BL153" s="17" t="s">
        <v>180</v>
      </c>
      <c r="BM153" s="137" t="s">
        <v>569</v>
      </c>
    </row>
    <row r="154" spans="2:65" s="12" customFormat="1">
      <c r="B154" s="142"/>
      <c r="D154" s="143" t="s">
        <v>189</v>
      </c>
      <c r="F154" s="145" t="s">
        <v>570</v>
      </c>
      <c r="H154" s="146">
        <v>893.1</v>
      </c>
      <c r="L154" s="142"/>
      <c r="M154" s="147"/>
      <c r="T154" s="148"/>
      <c r="AT154" s="144" t="s">
        <v>189</v>
      </c>
      <c r="AU154" s="144" t="s">
        <v>78</v>
      </c>
      <c r="AV154" s="12" t="s">
        <v>78</v>
      </c>
      <c r="AW154" s="12" t="s">
        <v>4</v>
      </c>
      <c r="AX154" s="12" t="s">
        <v>76</v>
      </c>
      <c r="AY154" s="144" t="s">
        <v>159</v>
      </c>
    </row>
    <row r="155" spans="2:65" s="1" customFormat="1" ht="16.5" customHeight="1">
      <c r="B155" s="29"/>
      <c r="C155" s="127" t="s">
        <v>252</v>
      </c>
      <c r="D155" s="127" t="s">
        <v>162</v>
      </c>
      <c r="E155" s="128" t="s">
        <v>571</v>
      </c>
      <c r="F155" s="129" t="s">
        <v>572</v>
      </c>
      <c r="G155" s="130" t="s">
        <v>278</v>
      </c>
      <c r="H155" s="131">
        <v>89310</v>
      </c>
      <c r="I155" s="132"/>
      <c r="J155" s="132">
        <f>ROUND(I155*H155,2)</f>
        <v>0</v>
      </c>
      <c r="K155" s="129" t="s">
        <v>239</v>
      </c>
      <c r="L155" s="29"/>
      <c r="M155" s="133" t="s">
        <v>17</v>
      </c>
      <c r="N155" s="134" t="s">
        <v>39</v>
      </c>
      <c r="O155" s="135">
        <v>1E-3</v>
      </c>
      <c r="P155" s="135">
        <f>O155*H155</f>
        <v>89.31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180</v>
      </c>
      <c r="AT155" s="137" t="s">
        <v>162</v>
      </c>
      <c r="AU155" s="137" t="s">
        <v>78</v>
      </c>
      <c r="AY155" s="17" t="s">
        <v>159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7" t="s">
        <v>76</v>
      </c>
      <c r="BK155" s="138">
        <f>ROUND(I155*H155,2)</f>
        <v>0</v>
      </c>
      <c r="BL155" s="17" t="s">
        <v>180</v>
      </c>
      <c r="BM155" s="137" t="s">
        <v>573</v>
      </c>
    </row>
    <row r="156" spans="2:65" s="1" customFormat="1">
      <c r="B156" s="29"/>
      <c r="D156" s="139" t="s">
        <v>169</v>
      </c>
      <c r="F156" s="140" t="s">
        <v>574</v>
      </c>
      <c r="L156" s="29"/>
      <c r="M156" s="141"/>
      <c r="T156" s="50"/>
      <c r="AT156" s="17" t="s">
        <v>169</v>
      </c>
      <c r="AU156" s="17" t="s">
        <v>78</v>
      </c>
    </row>
    <row r="157" spans="2:65" s="13" customFormat="1">
      <c r="B157" s="149"/>
      <c r="D157" s="143" t="s">
        <v>189</v>
      </c>
      <c r="E157" s="150" t="s">
        <v>17</v>
      </c>
      <c r="F157" s="151" t="s">
        <v>509</v>
      </c>
      <c r="H157" s="150" t="s">
        <v>17</v>
      </c>
      <c r="L157" s="149"/>
      <c r="M157" s="152"/>
      <c r="T157" s="153"/>
      <c r="AT157" s="150" t="s">
        <v>189</v>
      </c>
      <c r="AU157" s="150" t="s">
        <v>78</v>
      </c>
      <c r="AV157" s="13" t="s">
        <v>76</v>
      </c>
      <c r="AW157" s="13" t="s">
        <v>30</v>
      </c>
      <c r="AX157" s="13" t="s">
        <v>68</v>
      </c>
      <c r="AY157" s="150" t="s">
        <v>159</v>
      </c>
    </row>
    <row r="158" spans="2:65" s="12" customFormat="1" ht="33.75">
      <c r="B158" s="142"/>
      <c r="D158" s="143" t="s">
        <v>189</v>
      </c>
      <c r="E158" s="144" t="s">
        <v>17</v>
      </c>
      <c r="F158" s="145" t="s">
        <v>510</v>
      </c>
      <c r="H158" s="146">
        <v>60176</v>
      </c>
      <c r="L158" s="142"/>
      <c r="M158" s="147"/>
      <c r="T158" s="148"/>
      <c r="AT158" s="144" t="s">
        <v>189</v>
      </c>
      <c r="AU158" s="144" t="s">
        <v>78</v>
      </c>
      <c r="AV158" s="12" t="s">
        <v>78</v>
      </c>
      <c r="AW158" s="12" t="s">
        <v>30</v>
      </c>
      <c r="AX158" s="12" t="s">
        <v>68</v>
      </c>
      <c r="AY158" s="144" t="s">
        <v>159</v>
      </c>
    </row>
    <row r="159" spans="2:65" s="12" customFormat="1" ht="33.75">
      <c r="B159" s="142"/>
      <c r="D159" s="143" t="s">
        <v>189</v>
      </c>
      <c r="E159" s="144" t="s">
        <v>17</v>
      </c>
      <c r="F159" s="145" t="s">
        <v>511</v>
      </c>
      <c r="H159" s="146">
        <v>29134</v>
      </c>
      <c r="L159" s="142"/>
      <c r="M159" s="147"/>
      <c r="T159" s="148"/>
      <c r="AT159" s="144" t="s">
        <v>189</v>
      </c>
      <c r="AU159" s="144" t="s">
        <v>78</v>
      </c>
      <c r="AV159" s="12" t="s">
        <v>78</v>
      </c>
      <c r="AW159" s="12" t="s">
        <v>30</v>
      </c>
      <c r="AX159" s="12" t="s">
        <v>68</v>
      </c>
      <c r="AY159" s="144" t="s">
        <v>159</v>
      </c>
    </row>
    <row r="160" spans="2:65" s="14" customFormat="1">
      <c r="B160" s="157"/>
      <c r="D160" s="143" t="s">
        <v>189</v>
      </c>
      <c r="E160" s="158" t="s">
        <v>17</v>
      </c>
      <c r="F160" s="159" t="s">
        <v>284</v>
      </c>
      <c r="H160" s="160">
        <v>89310</v>
      </c>
      <c r="L160" s="157"/>
      <c r="M160" s="161"/>
      <c r="T160" s="162"/>
      <c r="AT160" s="158" t="s">
        <v>189</v>
      </c>
      <c r="AU160" s="158" t="s">
        <v>78</v>
      </c>
      <c r="AV160" s="14" t="s">
        <v>180</v>
      </c>
      <c r="AW160" s="14" t="s">
        <v>30</v>
      </c>
      <c r="AX160" s="14" t="s">
        <v>76</v>
      </c>
      <c r="AY160" s="158" t="s">
        <v>159</v>
      </c>
    </row>
    <row r="161" spans="2:65" s="1" customFormat="1" ht="16.5" customHeight="1">
      <c r="B161" s="29"/>
      <c r="C161" s="127" t="s">
        <v>259</v>
      </c>
      <c r="D161" s="127" t="s">
        <v>162</v>
      </c>
      <c r="E161" s="128" t="s">
        <v>575</v>
      </c>
      <c r="F161" s="129" t="s">
        <v>576</v>
      </c>
      <c r="G161" s="130" t="s">
        <v>278</v>
      </c>
      <c r="H161" s="131">
        <v>133965</v>
      </c>
      <c r="I161" s="132"/>
      <c r="J161" s="132">
        <f>ROUND(I161*H161,2)</f>
        <v>0</v>
      </c>
      <c r="K161" s="129" t="s">
        <v>239</v>
      </c>
      <c r="L161" s="29"/>
      <c r="M161" s="133" t="s">
        <v>17</v>
      </c>
      <c r="N161" s="134" t="s">
        <v>39</v>
      </c>
      <c r="O161" s="135">
        <v>1.4999999999999999E-2</v>
      </c>
      <c r="P161" s="135">
        <f>O161*H161</f>
        <v>2009.4749999999999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180</v>
      </c>
      <c r="AT161" s="137" t="s">
        <v>162</v>
      </c>
      <c r="AU161" s="137" t="s">
        <v>78</v>
      </c>
      <c r="AY161" s="17" t="s">
        <v>159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7" t="s">
        <v>76</v>
      </c>
      <c r="BK161" s="138">
        <f>ROUND(I161*H161,2)</f>
        <v>0</v>
      </c>
      <c r="BL161" s="17" t="s">
        <v>180</v>
      </c>
      <c r="BM161" s="137" t="s">
        <v>577</v>
      </c>
    </row>
    <row r="162" spans="2:65" s="1" customFormat="1">
      <c r="B162" s="29"/>
      <c r="D162" s="139" t="s">
        <v>169</v>
      </c>
      <c r="F162" s="140" t="s">
        <v>578</v>
      </c>
      <c r="L162" s="29"/>
      <c r="M162" s="141"/>
      <c r="T162" s="50"/>
      <c r="AT162" s="17" t="s">
        <v>169</v>
      </c>
      <c r="AU162" s="17" t="s">
        <v>78</v>
      </c>
    </row>
    <row r="163" spans="2:65" s="13" customFormat="1">
      <c r="B163" s="149"/>
      <c r="D163" s="143" t="s">
        <v>189</v>
      </c>
      <c r="E163" s="150" t="s">
        <v>17</v>
      </c>
      <c r="F163" s="151" t="s">
        <v>509</v>
      </c>
      <c r="H163" s="150" t="s">
        <v>17</v>
      </c>
      <c r="L163" s="149"/>
      <c r="M163" s="152"/>
      <c r="T163" s="153"/>
      <c r="AT163" s="150" t="s">
        <v>189</v>
      </c>
      <c r="AU163" s="150" t="s">
        <v>78</v>
      </c>
      <c r="AV163" s="13" t="s">
        <v>76</v>
      </c>
      <c r="AW163" s="13" t="s">
        <v>30</v>
      </c>
      <c r="AX163" s="13" t="s">
        <v>68</v>
      </c>
      <c r="AY163" s="150" t="s">
        <v>159</v>
      </c>
    </row>
    <row r="164" spans="2:65" s="12" customFormat="1" ht="33.75">
      <c r="B164" s="142"/>
      <c r="D164" s="143" t="s">
        <v>189</v>
      </c>
      <c r="E164" s="144" t="s">
        <v>17</v>
      </c>
      <c r="F164" s="145" t="s">
        <v>579</v>
      </c>
      <c r="H164" s="146">
        <v>90264</v>
      </c>
      <c r="L164" s="142"/>
      <c r="M164" s="147"/>
      <c r="T164" s="148"/>
      <c r="AT164" s="144" t="s">
        <v>189</v>
      </c>
      <c r="AU164" s="144" t="s">
        <v>78</v>
      </c>
      <c r="AV164" s="12" t="s">
        <v>78</v>
      </c>
      <c r="AW164" s="12" t="s">
        <v>30</v>
      </c>
      <c r="AX164" s="12" t="s">
        <v>68</v>
      </c>
      <c r="AY164" s="144" t="s">
        <v>159</v>
      </c>
    </row>
    <row r="165" spans="2:65" s="12" customFormat="1" ht="33.75">
      <c r="B165" s="142"/>
      <c r="D165" s="143" t="s">
        <v>189</v>
      </c>
      <c r="E165" s="144" t="s">
        <v>17</v>
      </c>
      <c r="F165" s="145" t="s">
        <v>580</v>
      </c>
      <c r="H165" s="146">
        <v>43701</v>
      </c>
      <c r="L165" s="142"/>
      <c r="M165" s="147"/>
      <c r="T165" s="148"/>
      <c r="AT165" s="144" t="s">
        <v>189</v>
      </c>
      <c r="AU165" s="144" t="s">
        <v>78</v>
      </c>
      <c r="AV165" s="12" t="s">
        <v>78</v>
      </c>
      <c r="AW165" s="12" t="s">
        <v>30</v>
      </c>
      <c r="AX165" s="12" t="s">
        <v>68</v>
      </c>
      <c r="AY165" s="144" t="s">
        <v>159</v>
      </c>
    </row>
    <row r="166" spans="2:65" s="14" customFormat="1">
      <c r="B166" s="157"/>
      <c r="D166" s="143" t="s">
        <v>189</v>
      </c>
      <c r="E166" s="158" t="s">
        <v>17</v>
      </c>
      <c r="F166" s="159" t="s">
        <v>284</v>
      </c>
      <c r="H166" s="160">
        <v>133965</v>
      </c>
      <c r="L166" s="157"/>
      <c r="M166" s="161"/>
      <c r="T166" s="162"/>
      <c r="AT166" s="158" t="s">
        <v>189</v>
      </c>
      <c r="AU166" s="158" t="s">
        <v>78</v>
      </c>
      <c r="AV166" s="14" t="s">
        <v>180</v>
      </c>
      <c r="AW166" s="14" t="s">
        <v>30</v>
      </c>
      <c r="AX166" s="14" t="s">
        <v>76</v>
      </c>
      <c r="AY166" s="158" t="s">
        <v>159</v>
      </c>
    </row>
    <row r="167" spans="2:65" s="1" customFormat="1" ht="24.2" customHeight="1">
      <c r="B167" s="29"/>
      <c r="C167" s="127" t="s">
        <v>353</v>
      </c>
      <c r="D167" s="127" t="s">
        <v>162</v>
      </c>
      <c r="E167" s="128" t="s">
        <v>581</v>
      </c>
      <c r="F167" s="129" t="s">
        <v>582</v>
      </c>
      <c r="G167" s="130" t="s">
        <v>278</v>
      </c>
      <c r="H167" s="131">
        <v>44655</v>
      </c>
      <c r="I167" s="132"/>
      <c r="J167" s="132">
        <f>ROUND(I167*H167,2)</f>
        <v>0</v>
      </c>
      <c r="K167" s="129" t="s">
        <v>239</v>
      </c>
      <c r="L167" s="29"/>
      <c r="M167" s="133" t="s">
        <v>17</v>
      </c>
      <c r="N167" s="134" t="s">
        <v>39</v>
      </c>
      <c r="O167" s="135">
        <v>5.0000000000000001E-3</v>
      </c>
      <c r="P167" s="135">
        <f>O167*H167</f>
        <v>223.27500000000001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180</v>
      </c>
      <c r="AT167" s="137" t="s">
        <v>162</v>
      </c>
      <c r="AU167" s="137" t="s">
        <v>78</v>
      </c>
      <c r="AY167" s="17" t="s">
        <v>159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7" t="s">
        <v>76</v>
      </c>
      <c r="BK167" s="138">
        <f>ROUND(I167*H167,2)</f>
        <v>0</v>
      </c>
      <c r="BL167" s="17" t="s">
        <v>180</v>
      </c>
      <c r="BM167" s="137" t="s">
        <v>583</v>
      </c>
    </row>
    <row r="168" spans="2:65" s="1" customFormat="1">
      <c r="B168" s="29"/>
      <c r="D168" s="139" t="s">
        <v>169</v>
      </c>
      <c r="F168" s="140" t="s">
        <v>584</v>
      </c>
      <c r="L168" s="29"/>
      <c r="M168" s="141"/>
      <c r="T168" s="50"/>
      <c r="AT168" s="17" t="s">
        <v>169</v>
      </c>
      <c r="AU168" s="17" t="s">
        <v>78</v>
      </c>
    </row>
    <row r="169" spans="2:65" s="13" customFormat="1">
      <c r="B169" s="149"/>
      <c r="D169" s="143" t="s">
        <v>189</v>
      </c>
      <c r="E169" s="150" t="s">
        <v>17</v>
      </c>
      <c r="F169" s="151" t="s">
        <v>509</v>
      </c>
      <c r="H169" s="150" t="s">
        <v>17</v>
      </c>
      <c r="L169" s="149"/>
      <c r="M169" s="152"/>
      <c r="T169" s="153"/>
      <c r="AT169" s="150" t="s">
        <v>189</v>
      </c>
      <c r="AU169" s="150" t="s">
        <v>78</v>
      </c>
      <c r="AV169" s="13" t="s">
        <v>76</v>
      </c>
      <c r="AW169" s="13" t="s">
        <v>30</v>
      </c>
      <c r="AX169" s="13" t="s">
        <v>68</v>
      </c>
      <c r="AY169" s="150" t="s">
        <v>159</v>
      </c>
    </row>
    <row r="170" spans="2:65" s="12" customFormat="1" ht="33.75">
      <c r="B170" s="142"/>
      <c r="D170" s="143" t="s">
        <v>189</v>
      </c>
      <c r="E170" s="144" t="s">
        <v>17</v>
      </c>
      <c r="F170" s="145" t="s">
        <v>520</v>
      </c>
      <c r="H170" s="146">
        <v>30088</v>
      </c>
      <c r="L170" s="142"/>
      <c r="M170" s="147"/>
      <c r="T170" s="148"/>
      <c r="AT170" s="144" t="s">
        <v>189</v>
      </c>
      <c r="AU170" s="144" t="s">
        <v>78</v>
      </c>
      <c r="AV170" s="12" t="s">
        <v>78</v>
      </c>
      <c r="AW170" s="12" t="s">
        <v>30</v>
      </c>
      <c r="AX170" s="12" t="s">
        <v>68</v>
      </c>
      <c r="AY170" s="144" t="s">
        <v>159</v>
      </c>
    </row>
    <row r="171" spans="2:65" s="12" customFormat="1" ht="33.75">
      <c r="B171" s="142"/>
      <c r="D171" s="143" t="s">
        <v>189</v>
      </c>
      <c r="E171" s="144" t="s">
        <v>17</v>
      </c>
      <c r="F171" s="145" t="s">
        <v>521</v>
      </c>
      <c r="H171" s="146">
        <v>14567</v>
      </c>
      <c r="L171" s="142"/>
      <c r="M171" s="147"/>
      <c r="T171" s="148"/>
      <c r="AT171" s="144" t="s">
        <v>189</v>
      </c>
      <c r="AU171" s="144" t="s">
        <v>78</v>
      </c>
      <c r="AV171" s="12" t="s">
        <v>78</v>
      </c>
      <c r="AW171" s="12" t="s">
        <v>30</v>
      </c>
      <c r="AX171" s="12" t="s">
        <v>68</v>
      </c>
      <c r="AY171" s="144" t="s">
        <v>159</v>
      </c>
    </row>
    <row r="172" spans="2:65" s="14" customFormat="1">
      <c r="B172" s="157"/>
      <c r="D172" s="143" t="s">
        <v>189</v>
      </c>
      <c r="E172" s="158" t="s">
        <v>17</v>
      </c>
      <c r="F172" s="159" t="s">
        <v>284</v>
      </c>
      <c r="H172" s="160">
        <v>44655</v>
      </c>
      <c r="L172" s="157"/>
      <c r="M172" s="161"/>
      <c r="T172" s="162"/>
      <c r="AT172" s="158" t="s">
        <v>189</v>
      </c>
      <c r="AU172" s="158" t="s">
        <v>78</v>
      </c>
      <c r="AV172" s="14" t="s">
        <v>180</v>
      </c>
      <c r="AW172" s="14" t="s">
        <v>30</v>
      </c>
      <c r="AX172" s="14" t="s">
        <v>76</v>
      </c>
      <c r="AY172" s="158" t="s">
        <v>159</v>
      </c>
    </row>
    <row r="173" spans="2:65" s="1" customFormat="1" ht="24.2" customHeight="1">
      <c r="B173" s="29"/>
      <c r="C173" s="127" t="s">
        <v>358</v>
      </c>
      <c r="D173" s="127" t="s">
        <v>162</v>
      </c>
      <c r="E173" s="128" t="s">
        <v>585</v>
      </c>
      <c r="F173" s="129" t="s">
        <v>586</v>
      </c>
      <c r="G173" s="130" t="s">
        <v>278</v>
      </c>
      <c r="H173" s="131">
        <v>44655</v>
      </c>
      <c r="I173" s="132"/>
      <c r="J173" s="132">
        <f>ROUND(I173*H173,2)</f>
        <v>0</v>
      </c>
      <c r="K173" s="129" t="s">
        <v>239</v>
      </c>
      <c r="L173" s="29"/>
      <c r="M173" s="133" t="s">
        <v>17</v>
      </c>
      <c r="N173" s="134" t="s">
        <v>39</v>
      </c>
      <c r="O173" s="135">
        <v>2E-3</v>
      </c>
      <c r="P173" s="135">
        <f>O173*H173</f>
        <v>89.31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180</v>
      </c>
      <c r="AT173" s="137" t="s">
        <v>162</v>
      </c>
      <c r="AU173" s="137" t="s">
        <v>78</v>
      </c>
      <c r="AY173" s="17" t="s">
        <v>159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7" t="s">
        <v>76</v>
      </c>
      <c r="BK173" s="138">
        <f>ROUND(I173*H173,2)</f>
        <v>0</v>
      </c>
      <c r="BL173" s="17" t="s">
        <v>180</v>
      </c>
      <c r="BM173" s="137" t="s">
        <v>587</v>
      </c>
    </row>
    <row r="174" spans="2:65" s="1" customFormat="1">
      <c r="B174" s="29"/>
      <c r="D174" s="139" t="s">
        <v>169</v>
      </c>
      <c r="F174" s="140" t="s">
        <v>588</v>
      </c>
      <c r="L174" s="29"/>
      <c r="M174" s="141"/>
      <c r="T174" s="50"/>
      <c r="AT174" s="17" t="s">
        <v>169</v>
      </c>
      <c r="AU174" s="17" t="s">
        <v>78</v>
      </c>
    </row>
    <row r="175" spans="2:65" s="13" customFormat="1">
      <c r="B175" s="149"/>
      <c r="D175" s="143" t="s">
        <v>189</v>
      </c>
      <c r="E175" s="150" t="s">
        <v>17</v>
      </c>
      <c r="F175" s="151" t="s">
        <v>509</v>
      </c>
      <c r="H175" s="150" t="s">
        <v>17</v>
      </c>
      <c r="L175" s="149"/>
      <c r="M175" s="152"/>
      <c r="T175" s="153"/>
      <c r="AT175" s="150" t="s">
        <v>189</v>
      </c>
      <c r="AU175" s="150" t="s">
        <v>78</v>
      </c>
      <c r="AV175" s="13" t="s">
        <v>76</v>
      </c>
      <c r="AW175" s="13" t="s">
        <v>30</v>
      </c>
      <c r="AX175" s="13" t="s">
        <v>68</v>
      </c>
      <c r="AY175" s="150" t="s">
        <v>159</v>
      </c>
    </row>
    <row r="176" spans="2:65" s="12" customFormat="1" ht="33.75">
      <c r="B176" s="142"/>
      <c r="D176" s="143" t="s">
        <v>189</v>
      </c>
      <c r="E176" s="144" t="s">
        <v>17</v>
      </c>
      <c r="F176" s="145" t="s">
        <v>520</v>
      </c>
      <c r="H176" s="146">
        <v>30088</v>
      </c>
      <c r="L176" s="142"/>
      <c r="M176" s="147"/>
      <c r="T176" s="148"/>
      <c r="AT176" s="144" t="s">
        <v>189</v>
      </c>
      <c r="AU176" s="144" t="s">
        <v>78</v>
      </c>
      <c r="AV176" s="12" t="s">
        <v>78</v>
      </c>
      <c r="AW176" s="12" t="s">
        <v>30</v>
      </c>
      <c r="AX176" s="12" t="s">
        <v>68</v>
      </c>
      <c r="AY176" s="144" t="s">
        <v>159</v>
      </c>
    </row>
    <row r="177" spans="2:65" s="12" customFormat="1" ht="33.75">
      <c r="B177" s="142"/>
      <c r="D177" s="143" t="s">
        <v>189</v>
      </c>
      <c r="E177" s="144" t="s">
        <v>17</v>
      </c>
      <c r="F177" s="145" t="s">
        <v>521</v>
      </c>
      <c r="H177" s="146">
        <v>14567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30</v>
      </c>
      <c r="AX177" s="12" t="s">
        <v>68</v>
      </c>
      <c r="AY177" s="144" t="s">
        <v>159</v>
      </c>
    </row>
    <row r="178" spans="2:65" s="14" customFormat="1">
      <c r="B178" s="157"/>
      <c r="D178" s="143" t="s">
        <v>189</v>
      </c>
      <c r="E178" s="158" t="s">
        <v>17</v>
      </c>
      <c r="F178" s="159" t="s">
        <v>284</v>
      </c>
      <c r="H178" s="160">
        <v>44655</v>
      </c>
      <c r="L178" s="157"/>
      <c r="M178" s="161"/>
      <c r="T178" s="162"/>
      <c r="AT178" s="158" t="s">
        <v>189</v>
      </c>
      <c r="AU178" s="158" t="s">
        <v>78</v>
      </c>
      <c r="AV178" s="14" t="s">
        <v>180</v>
      </c>
      <c r="AW178" s="14" t="s">
        <v>30</v>
      </c>
      <c r="AX178" s="14" t="s">
        <v>76</v>
      </c>
      <c r="AY178" s="158" t="s">
        <v>159</v>
      </c>
    </row>
    <row r="179" spans="2:65" s="1" customFormat="1" ht="16.5" customHeight="1">
      <c r="B179" s="29"/>
      <c r="C179" s="127" t="s">
        <v>364</v>
      </c>
      <c r="D179" s="127" t="s">
        <v>162</v>
      </c>
      <c r="E179" s="128" t="s">
        <v>589</v>
      </c>
      <c r="F179" s="129" t="s">
        <v>590</v>
      </c>
      <c r="G179" s="130" t="s">
        <v>368</v>
      </c>
      <c r="H179" s="131">
        <v>1.34</v>
      </c>
      <c r="I179" s="132"/>
      <c r="J179" s="132">
        <f>ROUND(I179*H179,2)</f>
        <v>0</v>
      </c>
      <c r="K179" s="129" t="s">
        <v>239</v>
      </c>
      <c r="L179" s="29"/>
      <c r="M179" s="133" t="s">
        <v>17</v>
      </c>
      <c r="N179" s="134" t="s">
        <v>39</v>
      </c>
      <c r="O179" s="135">
        <v>21.428999999999998</v>
      </c>
      <c r="P179" s="135">
        <f>O179*H179</f>
        <v>28.714859999999998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180</v>
      </c>
      <c r="AT179" s="137" t="s">
        <v>162</v>
      </c>
      <c r="AU179" s="137" t="s">
        <v>78</v>
      </c>
      <c r="AY179" s="17" t="s">
        <v>159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7" t="s">
        <v>76</v>
      </c>
      <c r="BK179" s="138">
        <f>ROUND(I179*H179,2)</f>
        <v>0</v>
      </c>
      <c r="BL179" s="17" t="s">
        <v>180</v>
      </c>
      <c r="BM179" s="137" t="s">
        <v>591</v>
      </c>
    </row>
    <row r="180" spans="2:65" s="1" customFormat="1">
      <c r="B180" s="29"/>
      <c r="D180" s="139" t="s">
        <v>169</v>
      </c>
      <c r="F180" s="140" t="s">
        <v>592</v>
      </c>
      <c r="L180" s="29"/>
      <c r="M180" s="141"/>
      <c r="T180" s="50"/>
      <c r="AT180" s="17" t="s">
        <v>169</v>
      </c>
      <c r="AU180" s="17" t="s">
        <v>78</v>
      </c>
    </row>
    <row r="181" spans="2:65" s="13" customFormat="1">
      <c r="B181" s="149"/>
      <c r="D181" s="143" t="s">
        <v>189</v>
      </c>
      <c r="E181" s="150" t="s">
        <v>17</v>
      </c>
      <c r="F181" s="151" t="s">
        <v>509</v>
      </c>
      <c r="H181" s="150" t="s">
        <v>17</v>
      </c>
      <c r="L181" s="149"/>
      <c r="M181" s="152"/>
      <c r="T181" s="153"/>
      <c r="AT181" s="150" t="s">
        <v>189</v>
      </c>
      <c r="AU181" s="150" t="s">
        <v>78</v>
      </c>
      <c r="AV181" s="13" t="s">
        <v>76</v>
      </c>
      <c r="AW181" s="13" t="s">
        <v>30</v>
      </c>
      <c r="AX181" s="13" t="s">
        <v>68</v>
      </c>
      <c r="AY181" s="150" t="s">
        <v>159</v>
      </c>
    </row>
    <row r="182" spans="2:65" s="12" customFormat="1" ht="33.75">
      <c r="B182" s="142"/>
      <c r="D182" s="143" t="s">
        <v>189</v>
      </c>
      <c r="E182" s="144" t="s">
        <v>17</v>
      </c>
      <c r="F182" s="145" t="s">
        <v>593</v>
      </c>
      <c r="H182" s="146">
        <v>0.90300000000000002</v>
      </c>
      <c r="L182" s="142"/>
      <c r="M182" s="147"/>
      <c r="T182" s="148"/>
      <c r="AT182" s="144" t="s">
        <v>189</v>
      </c>
      <c r="AU182" s="144" t="s">
        <v>78</v>
      </c>
      <c r="AV182" s="12" t="s">
        <v>78</v>
      </c>
      <c r="AW182" s="12" t="s">
        <v>30</v>
      </c>
      <c r="AX182" s="12" t="s">
        <v>68</v>
      </c>
      <c r="AY182" s="144" t="s">
        <v>159</v>
      </c>
    </row>
    <row r="183" spans="2:65" s="12" customFormat="1" ht="33.75">
      <c r="B183" s="142"/>
      <c r="D183" s="143" t="s">
        <v>189</v>
      </c>
      <c r="E183" s="144" t="s">
        <v>17</v>
      </c>
      <c r="F183" s="145" t="s">
        <v>594</v>
      </c>
      <c r="H183" s="146">
        <v>0.437</v>
      </c>
      <c r="L183" s="142"/>
      <c r="M183" s="147"/>
      <c r="T183" s="148"/>
      <c r="AT183" s="144" t="s">
        <v>189</v>
      </c>
      <c r="AU183" s="144" t="s">
        <v>78</v>
      </c>
      <c r="AV183" s="12" t="s">
        <v>78</v>
      </c>
      <c r="AW183" s="12" t="s">
        <v>30</v>
      </c>
      <c r="AX183" s="12" t="s">
        <v>68</v>
      </c>
      <c r="AY183" s="144" t="s">
        <v>159</v>
      </c>
    </row>
    <row r="184" spans="2:65" s="14" customFormat="1">
      <c r="B184" s="157"/>
      <c r="D184" s="143" t="s">
        <v>189</v>
      </c>
      <c r="E184" s="158" t="s">
        <v>17</v>
      </c>
      <c r="F184" s="159" t="s">
        <v>284</v>
      </c>
      <c r="H184" s="160">
        <v>1.34</v>
      </c>
      <c r="L184" s="157"/>
      <c r="M184" s="161"/>
      <c r="T184" s="162"/>
      <c r="AT184" s="158" t="s">
        <v>189</v>
      </c>
      <c r="AU184" s="158" t="s">
        <v>78</v>
      </c>
      <c r="AV184" s="14" t="s">
        <v>180</v>
      </c>
      <c r="AW184" s="14" t="s">
        <v>30</v>
      </c>
      <c r="AX184" s="14" t="s">
        <v>76</v>
      </c>
      <c r="AY184" s="158" t="s">
        <v>159</v>
      </c>
    </row>
    <row r="185" spans="2:65" s="1" customFormat="1" ht="38.65" customHeight="1">
      <c r="B185" s="29"/>
      <c r="C185" s="163" t="s">
        <v>371</v>
      </c>
      <c r="D185" s="163" t="s">
        <v>365</v>
      </c>
      <c r="E185" s="164" t="s">
        <v>595</v>
      </c>
      <c r="F185" s="165" t="s">
        <v>596</v>
      </c>
      <c r="G185" s="166" t="s">
        <v>547</v>
      </c>
      <c r="H185" s="167">
        <v>1340</v>
      </c>
      <c r="I185" s="168"/>
      <c r="J185" s="168">
        <f>ROUND(I185*H185,2)</f>
        <v>0</v>
      </c>
      <c r="K185" s="165" t="s">
        <v>17</v>
      </c>
      <c r="L185" s="169"/>
      <c r="M185" s="170" t="s">
        <v>17</v>
      </c>
      <c r="N185" s="171" t="s">
        <v>39</v>
      </c>
      <c r="O185" s="135">
        <v>0</v>
      </c>
      <c r="P185" s="135">
        <f>O185*H185</f>
        <v>0</v>
      </c>
      <c r="Q185" s="135">
        <v>1E-3</v>
      </c>
      <c r="R185" s="135">
        <f>Q185*H185</f>
        <v>1.34</v>
      </c>
      <c r="S185" s="135">
        <v>0</v>
      </c>
      <c r="T185" s="136">
        <f>S185*H185</f>
        <v>0</v>
      </c>
      <c r="AR185" s="137" t="s">
        <v>205</v>
      </c>
      <c r="AT185" s="137" t="s">
        <v>365</v>
      </c>
      <c r="AU185" s="137" t="s">
        <v>78</v>
      </c>
      <c r="AY185" s="17" t="s">
        <v>159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7" t="s">
        <v>76</v>
      </c>
      <c r="BK185" s="138">
        <f>ROUND(I185*H185,2)</f>
        <v>0</v>
      </c>
      <c r="BL185" s="17" t="s">
        <v>180</v>
      </c>
      <c r="BM185" s="137" t="s">
        <v>597</v>
      </c>
    </row>
    <row r="186" spans="2:65" s="12" customFormat="1">
      <c r="B186" s="142"/>
      <c r="D186" s="143" t="s">
        <v>189</v>
      </c>
      <c r="F186" s="145" t="s">
        <v>598</v>
      </c>
      <c r="H186" s="146">
        <v>1340</v>
      </c>
      <c r="L186" s="142"/>
      <c r="M186" s="147"/>
      <c r="T186" s="148"/>
      <c r="AT186" s="144" t="s">
        <v>189</v>
      </c>
      <c r="AU186" s="144" t="s">
        <v>78</v>
      </c>
      <c r="AV186" s="12" t="s">
        <v>78</v>
      </c>
      <c r="AW186" s="12" t="s">
        <v>4</v>
      </c>
      <c r="AX186" s="12" t="s">
        <v>76</v>
      </c>
      <c r="AY186" s="144" t="s">
        <v>159</v>
      </c>
    </row>
    <row r="187" spans="2:65" s="1" customFormat="1" ht="16.5" customHeight="1">
      <c r="B187" s="29"/>
      <c r="C187" s="127" t="s">
        <v>7</v>
      </c>
      <c r="D187" s="127" t="s">
        <v>162</v>
      </c>
      <c r="E187" s="128" t="s">
        <v>599</v>
      </c>
      <c r="F187" s="129" t="s">
        <v>600</v>
      </c>
      <c r="G187" s="130" t="s">
        <v>278</v>
      </c>
      <c r="H187" s="131">
        <v>62517</v>
      </c>
      <c r="I187" s="132"/>
      <c r="J187" s="132">
        <f>ROUND(I187*H187,2)</f>
        <v>0</v>
      </c>
      <c r="K187" s="129" t="s">
        <v>239</v>
      </c>
      <c r="L187" s="29"/>
      <c r="M187" s="133" t="s">
        <v>17</v>
      </c>
      <c r="N187" s="134" t="s">
        <v>39</v>
      </c>
      <c r="O187" s="135">
        <v>2E-3</v>
      </c>
      <c r="P187" s="135">
        <f>O187*H187</f>
        <v>125.03400000000001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180</v>
      </c>
      <c r="AT187" s="137" t="s">
        <v>162</v>
      </c>
      <c r="AU187" s="137" t="s">
        <v>78</v>
      </c>
      <c r="AY187" s="17" t="s">
        <v>159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7" t="s">
        <v>76</v>
      </c>
      <c r="BK187" s="138">
        <f>ROUND(I187*H187,2)</f>
        <v>0</v>
      </c>
      <c r="BL187" s="17" t="s">
        <v>180</v>
      </c>
      <c r="BM187" s="137" t="s">
        <v>601</v>
      </c>
    </row>
    <row r="188" spans="2:65" s="1" customFormat="1">
      <c r="B188" s="29"/>
      <c r="D188" s="139" t="s">
        <v>169</v>
      </c>
      <c r="F188" s="140" t="s">
        <v>602</v>
      </c>
      <c r="L188" s="29"/>
      <c r="M188" s="141"/>
      <c r="T188" s="50"/>
      <c r="AT188" s="17" t="s">
        <v>169</v>
      </c>
      <c r="AU188" s="17" t="s">
        <v>78</v>
      </c>
    </row>
    <row r="189" spans="2:65" s="13" customFormat="1">
      <c r="B189" s="149"/>
      <c r="D189" s="143" t="s">
        <v>189</v>
      </c>
      <c r="E189" s="150" t="s">
        <v>17</v>
      </c>
      <c r="F189" s="151" t="s">
        <v>509</v>
      </c>
      <c r="H189" s="150" t="s">
        <v>17</v>
      </c>
      <c r="L189" s="149"/>
      <c r="M189" s="152"/>
      <c r="T189" s="153"/>
      <c r="AT189" s="150" t="s">
        <v>189</v>
      </c>
      <c r="AU189" s="150" t="s">
        <v>78</v>
      </c>
      <c r="AV189" s="13" t="s">
        <v>76</v>
      </c>
      <c r="AW189" s="13" t="s">
        <v>30</v>
      </c>
      <c r="AX189" s="13" t="s">
        <v>68</v>
      </c>
      <c r="AY189" s="150" t="s">
        <v>159</v>
      </c>
    </row>
    <row r="190" spans="2:65" s="12" customFormat="1" ht="33.75">
      <c r="B190" s="142"/>
      <c r="D190" s="143" t="s">
        <v>189</v>
      </c>
      <c r="E190" s="144" t="s">
        <v>17</v>
      </c>
      <c r="F190" s="145" t="s">
        <v>520</v>
      </c>
      <c r="H190" s="146">
        <v>30088</v>
      </c>
      <c r="L190" s="142"/>
      <c r="M190" s="147"/>
      <c r="T190" s="148"/>
      <c r="AT190" s="144" t="s">
        <v>189</v>
      </c>
      <c r="AU190" s="144" t="s">
        <v>78</v>
      </c>
      <c r="AV190" s="12" t="s">
        <v>78</v>
      </c>
      <c r="AW190" s="12" t="s">
        <v>30</v>
      </c>
      <c r="AX190" s="12" t="s">
        <v>68</v>
      </c>
      <c r="AY190" s="144" t="s">
        <v>159</v>
      </c>
    </row>
    <row r="191" spans="2:65" s="12" customFormat="1">
      <c r="B191" s="142"/>
      <c r="D191" s="143" t="s">
        <v>189</v>
      </c>
      <c r="E191" s="144" t="s">
        <v>17</v>
      </c>
      <c r="F191" s="145" t="s">
        <v>554</v>
      </c>
      <c r="H191" s="146">
        <v>12035.2</v>
      </c>
      <c r="L191" s="142"/>
      <c r="M191" s="147"/>
      <c r="T191" s="148"/>
      <c r="AT191" s="144" t="s">
        <v>189</v>
      </c>
      <c r="AU191" s="144" t="s">
        <v>78</v>
      </c>
      <c r="AV191" s="12" t="s">
        <v>78</v>
      </c>
      <c r="AW191" s="12" t="s">
        <v>30</v>
      </c>
      <c r="AX191" s="12" t="s">
        <v>68</v>
      </c>
      <c r="AY191" s="144" t="s">
        <v>159</v>
      </c>
    </row>
    <row r="192" spans="2:65" s="12" customFormat="1" ht="33.75">
      <c r="B192" s="142"/>
      <c r="D192" s="143" t="s">
        <v>189</v>
      </c>
      <c r="E192" s="144" t="s">
        <v>17</v>
      </c>
      <c r="F192" s="145" t="s">
        <v>521</v>
      </c>
      <c r="H192" s="146">
        <v>14567</v>
      </c>
      <c r="L192" s="142"/>
      <c r="M192" s="147"/>
      <c r="T192" s="148"/>
      <c r="AT192" s="144" t="s">
        <v>189</v>
      </c>
      <c r="AU192" s="144" t="s">
        <v>78</v>
      </c>
      <c r="AV192" s="12" t="s">
        <v>78</v>
      </c>
      <c r="AW192" s="12" t="s">
        <v>30</v>
      </c>
      <c r="AX192" s="12" t="s">
        <v>68</v>
      </c>
      <c r="AY192" s="144" t="s">
        <v>159</v>
      </c>
    </row>
    <row r="193" spans="2:65" s="12" customFormat="1">
      <c r="B193" s="142"/>
      <c r="D193" s="143" t="s">
        <v>189</v>
      </c>
      <c r="E193" s="144" t="s">
        <v>17</v>
      </c>
      <c r="F193" s="145" t="s">
        <v>544</v>
      </c>
      <c r="H193" s="146">
        <v>5826.8</v>
      </c>
      <c r="L193" s="142"/>
      <c r="M193" s="147"/>
      <c r="T193" s="148"/>
      <c r="AT193" s="144" t="s">
        <v>189</v>
      </c>
      <c r="AU193" s="144" t="s">
        <v>78</v>
      </c>
      <c r="AV193" s="12" t="s">
        <v>78</v>
      </c>
      <c r="AW193" s="12" t="s">
        <v>30</v>
      </c>
      <c r="AX193" s="12" t="s">
        <v>68</v>
      </c>
      <c r="AY193" s="144" t="s">
        <v>159</v>
      </c>
    </row>
    <row r="194" spans="2:65" s="14" customFormat="1">
      <c r="B194" s="157"/>
      <c r="D194" s="143" t="s">
        <v>189</v>
      </c>
      <c r="E194" s="158" t="s">
        <v>17</v>
      </c>
      <c r="F194" s="159" t="s">
        <v>284</v>
      </c>
      <c r="H194" s="160">
        <v>62517</v>
      </c>
      <c r="L194" s="157"/>
      <c r="M194" s="161"/>
      <c r="T194" s="162"/>
      <c r="AT194" s="158" t="s">
        <v>189</v>
      </c>
      <c r="AU194" s="158" t="s">
        <v>78</v>
      </c>
      <c r="AV194" s="14" t="s">
        <v>180</v>
      </c>
      <c r="AW194" s="14" t="s">
        <v>30</v>
      </c>
      <c r="AX194" s="14" t="s">
        <v>76</v>
      </c>
      <c r="AY194" s="158" t="s">
        <v>159</v>
      </c>
    </row>
    <row r="195" spans="2:65" s="1" customFormat="1" ht="16.5" customHeight="1">
      <c r="B195" s="29"/>
      <c r="C195" s="127" t="s">
        <v>382</v>
      </c>
      <c r="D195" s="127" t="s">
        <v>162</v>
      </c>
      <c r="E195" s="128" t="s">
        <v>603</v>
      </c>
      <c r="F195" s="129" t="s">
        <v>604</v>
      </c>
      <c r="G195" s="130" t="s">
        <v>379</v>
      </c>
      <c r="H195" s="131">
        <v>893.1</v>
      </c>
      <c r="I195" s="132"/>
      <c r="J195" s="132">
        <f>ROUND(I195*H195,2)</f>
        <v>0</v>
      </c>
      <c r="K195" s="129" t="s">
        <v>239</v>
      </c>
      <c r="L195" s="29"/>
      <c r="M195" s="133" t="s">
        <v>17</v>
      </c>
      <c r="N195" s="134" t="s">
        <v>39</v>
      </c>
      <c r="O195" s="135">
        <v>0.86099999999999999</v>
      </c>
      <c r="P195" s="135">
        <f>O195*H195</f>
        <v>768.95910000000003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180</v>
      </c>
      <c r="AT195" s="137" t="s">
        <v>162</v>
      </c>
      <c r="AU195" s="137" t="s">
        <v>78</v>
      </c>
      <c r="AY195" s="17" t="s">
        <v>159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7" t="s">
        <v>76</v>
      </c>
      <c r="BK195" s="138">
        <f>ROUND(I195*H195,2)</f>
        <v>0</v>
      </c>
      <c r="BL195" s="17" t="s">
        <v>180</v>
      </c>
      <c r="BM195" s="137" t="s">
        <v>605</v>
      </c>
    </row>
    <row r="196" spans="2:65" s="1" customFormat="1">
      <c r="B196" s="29"/>
      <c r="D196" s="139" t="s">
        <v>169</v>
      </c>
      <c r="F196" s="140" t="s">
        <v>606</v>
      </c>
      <c r="L196" s="29"/>
      <c r="M196" s="141"/>
      <c r="T196" s="50"/>
      <c r="AT196" s="17" t="s">
        <v>169</v>
      </c>
      <c r="AU196" s="17" t="s">
        <v>78</v>
      </c>
    </row>
    <row r="197" spans="2:65" s="13" customFormat="1">
      <c r="B197" s="149"/>
      <c r="D197" s="143" t="s">
        <v>189</v>
      </c>
      <c r="E197" s="150" t="s">
        <v>17</v>
      </c>
      <c r="F197" s="151" t="s">
        <v>509</v>
      </c>
      <c r="H197" s="150" t="s">
        <v>17</v>
      </c>
      <c r="L197" s="149"/>
      <c r="M197" s="152"/>
      <c r="T197" s="153"/>
      <c r="AT197" s="150" t="s">
        <v>189</v>
      </c>
      <c r="AU197" s="150" t="s">
        <v>78</v>
      </c>
      <c r="AV197" s="13" t="s">
        <v>76</v>
      </c>
      <c r="AW197" s="13" t="s">
        <v>30</v>
      </c>
      <c r="AX197" s="13" t="s">
        <v>68</v>
      </c>
      <c r="AY197" s="150" t="s">
        <v>159</v>
      </c>
    </row>
    <row r="198" spans="2:65" s="12" customFormat="1" ht="33.75">
      <c r="B198" s="142"/>
      <c r="D198" s="143" t="s">
        <v>189</v>
      </c>
      <c r="E198" s="144" t="s">
        <v>17</v>
      </c>
      <c r="F198" s="145" t="s">
        <v>607</v>
      </c>
      <c r="H198" s="146">
        <v>601.76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68</v>
      </c>
      <c r="AY198" s="144" t="s">
        <v>159</v>
      </c>
    </row>
    <row r="199" spans="2:65" s="12" customFormat="1" ht="33.75">
      <c r="B199" s="142"/>
      <c r="D199" s="143" t="s">
        <v>189</v>
      </c>
      <c r="E199" s="144" t="s">
        <v>17</v>
      </c>
      <c r="F199" s="145" t="s">
        <v>608</v>
      </c>
      <c r="H199" s="146">
        <v>291.33999999999997</v>
      </c>
      <c r="L199" s="142"/>
      <c r="M199" s="147"/>
      <c r="T199" s="148"/>
      <c r="AT199" s="144" t="s">
        <v>189</v>
      </c>
      <c r="AU199" s="144" t="s">
        <v>78</v>
      </c>
      <c r="AV199" s="12" t="s">
        <v>78</v>
      </c>
      <c r="AW199" s="12" t="s">
        <v>30</v>
      </c>
      <c r="AX199" s="12" t="s">
        <v>68</v>
      </c>
      <c r="AY199" s="144" t="s">
        <v>159</v>
      </c>
    </row>
    <row r="200" spans="2:65" s="13" customFormat="1">
      <c r="B200" s="149"/>
      <c r="D200" s="143" t="s">
        <v>189</v>
      </c>
      <c r="E200" s="150" t="s">
        <v>17</v>
      </c>
      <c r="F200" s="151" t="s">
        <v>609</v>
      </c>
      <c r="H200" s="150" t="s">
        <v>17</v>
      </c>
      <c r="L200" s="149"/>
      <c r="M200" s="152"/>
      <c r="T200" s="153"/>
      <c r="AT200" s="150" t="s">
        <v>189</v>
      </c>
      <c r="AU200" s="150" t="s">
        <v>78</v>
      </c>
      <c r="AV200" s="13" t="s">
        <v>76</v>
      </c>
      <c r="AW200" s="13" t="s">
        <v>30</v>
      </c>
      <c r="AX200" s="13" t="s">
        <v>68</v>
      </c>
      <c r="AY200" s="150" t="s">
        <v>159</v>
      </c>
    </row>
    <row r="201" spans="2:65" s="14" customFormat="1">
      <c r="B201" s="157"/>
      <c r="D201" s="143" t="s">
        <v>189</v>
      </c>
      <c r="E201" s="158" t="s">
        <v>17</v>
      </c>
      <c r="F201" s="159" t="s">
        <v>284</v>
      </c>
      <c r="H201" s="160">
        <v>893.1</v>
      </c>
      <c r="L201" s="157"/>
      <c r="M201" s="161"/>
      <c r="T201" s="162"/>
      <c r="AT201" s="158" t="s">
        <v>189</v>
      </c>
      <c r="AU201" s="158" t="s">
        <v>78</v>
      </c>
      <c r="AV201" s="14" t="s">
        <v>180</v>
      </c>
      <c r="AW201" s="14" t="s">
        <v>30</v>
      </c>
      <c r="AX201" s="14" t="s">
        <v>76</v>
      </c>
      <c r="AY201" s="158" t="s">
        <v>159</v>
      </c>
    </row>
    <row r="202" spans="2:65" s="11" customFormat="1" ht="22.9" customHeight="1">
      <c r="B202" s="116"/>
      <c r="D202" s="117" t="s">
        <v>67</v>
      </c>
      <c r="E202" s="125" t="s">
        <v>425</v>
      </c>
      <c r="F202" s="125" t="s">
        <v>426</v>
      </c>
      <c r="J202" s="126">
        <f>BK202</f>
        <v>0</v>
      </c>
      <c r="L202" s="116"/>
      <c r="M202" s="120"/>
      <c r="P202" s="121">
        <f>SUM(P203:P204)</f>
        <v>6553.7398860000003</v>
      </c>
      <c r="R202" s="121">
        <f>SUM(R203:R204)</f>
        <v>0</v>
      </c>
      <c r="T202" s="122">
        <f>SUM(T203:T204)</f>
        <v>0</v>
      </c>
      <c r="AR202" s="117" t="s">
        <v>76</v>
      </c>
      <c r="AT202" s="123" t="s">
        <v>67</v>
      </c>
      <c r="AU202" s="123" t="s">
        <v>76</v>
      </c>
      <c r="AY202" s="117" t="s">
        <v>159</v>
      </c>
      <c r="BK202" s="124">
        <f>SUM(BK203:BK204)</f>
        <v>0</v>
      </c>
    </row>
    <row r="203" spans="2:65" s="1" customFormat="1" ht="16.5" customHeight="1">
      <c r="B203" s="29"/>
      <c r="C203" s="127" t="s">
        <v>387</v>
      </c>
      <c r="D203" s="127" t="s">
        <v>162</v>
      </c>
      <c r="E203" s="128" t="s">
        <v>428</v>
      </c>
      <c r="F203" s="129" t="s">
        <v>429</v>
      </c>
      <c r="G203" s="130" t="s">
        <v>368</v>
      </c>
      <c r="H203" s="131">
        <v>3271.962</v>
      </c>
      <c r="I203" s="132"/>
      <c r="J203" s="132">
        <f>ROUND(I203*H203,2)</f>
        <v>0</v>
      </c>
      <c r="K203" s="129" t="s">
        <v>239</v>
      </c>
      <c r="L203" s="29"/>
      <c r="M203" s="133" t="s">
        <v>17</v>
      </c>
      <c r="N203" s="134" t="s">
        <v>39</v>
      </c>
      <c r="O203" s="135">
        <v>2.0030000000000001</v>
      </c>
      <c r="P203" s="135">
        <f>O203*H203</f>
        <v>6553.7398860000003</v>
      </c>
      <c r="Q203" s="135">
        <v>0</v>
      </c>
      <c r="R203" s="135">
        <f>Q203*H203</f>
        <v>0</v>
      </c>
      <c r="S203" s="135">
        <v>0</v>
      </c>
      <c r="T203" s="136">
        <f>S203*H203</f>
        <v>0</v>
      </c>
      <c r="AR203" s="137" t="s">
        <v>180</v>
      </c>
      <c r="AT203" s="137" t="s">
        <v>162</v>
      </c>
      <c r="AU203" s="137" t="s">
        <v>78</v>
      </c>
      <c r="AY203" s="17" t="s">
        <v>159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7" t="s">
        <v>76</v>
      </c>
      <c r="BK203" s="138">
        <f>ROUND(I203*H203,2)</f>
        <v>0</v>
      </c>
      <c r="BL203" s="17" t="s">
        <v>180</v>
      </c>
      <c r="BM203" s="137" t="s">
        <v>610</v>
      </c>
    </row>
    <row r="204" spans="2:65" s="1" customFormat="1">
      <c r="B204" s="29"/>
      <c r="D204" s="139" t="s">
        <v>169</v>
      </c>
      <c r="F204" s="140" t="s">
        <v>431</v>
      </c>
      <c r="L204" s="29"/>
      <c r="M204" s="172"/>
      <c r="N204" s="173"/>
      <c r="O204" s="173"/>
      <c r="P204" s="173"/>
      <c r="Q204" s="173"/>
      <c r="R204" s="173"/>
      <c r="S204" s="173"/>
      <c r="T204" s="174"/>
      <c r="AT204" s="17" t="s">
        <v>169</v>
      </c>
      <c r="AU204" s="17" t="s">
        <v>78</v>
      </c>
    </row>
    <row r="205" spans="2:65" s="1" customFormat="1" ht="6.95" customHeight="1">
      <c r="B205" s="38"/>
      <c r="C205" s="39"/>
      <c r="D205" s="39"/>
      <c r="E205" s="39"/>
      <c r="F205" s="39"/>
      <c r="G205" s="39"/>
      <c r="H205" s="39"/>
      <c r="I205" s="39"/>
      <c r="J205" s="39"/>
      <c r="K205" s="39"/>
      <c r="L205" s="29"/>
    </row>
  </sheetData>
  <autoFilter ref="C87:K204" xr:uid="{00000000-0009-0000-0000-000004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400-000000000000}"/>
    <hyperlink ref="F98" r:id="rId2" xr:uid="{00000000-0004-0000-0400-000001000000}"/>
    <hyperlink ref="F104" r:id="rId3" xr:uid="{00000000-0004-0000-0400-000002000000}"/>
    <hyperlink ref="F110" r:id="rId4" xr:uid="{00000000-0004-0000-0400-000003000000}"/>
    <hyperlink ref="F115" r:id="rId5" xr:uid="{00000000-0004-0000-0400-000004000000}"/>
    <hyperlink ref="F120" r:id="rId6" xr:uid="{00000000-0004-0000-0400-000005000000}"/>
    <hyperlink ref="F124" r:id="rId7" xr:uid="{00000000-0004-0000-0400-000006000000}"/>
    <hyperlink ref="F130" r:id="rId8" xr:uid="{00000000-0004-0000-0400-000007000000}"/>
    <hyperlink ref="F138" r:id="rId9" xr:uid="{00000000-0004-0000-0400-000008000000}"/>
    <hyperlink ref="F146" r:id="rId10" xr:uid="{00000000-0004-0000-0400-000009000000}"/>
    <hyperlink ref="F156" r:id="rId11" xr:uid="{00000000-0004-0000-0400-00000A000000}"/>
    <hyperlink ref="F162" r:id="rId12" xr:uid="{00000000-0004-0000-0400-00000B000000}"/>
    <hyperlink ref="F168" r:id="rId13" xr:uid="{00000000-0004-0000-0400-00000C000000}"/>
    <hyperlink ref="F174" r:id="rId14" xr:uid="{00000000-0004-0000-0400-00000D000000}"/>
    <hyperlink ref="F180" r:id="rId15" xr:uid="{00000000-0004-0000-0400-00000E000000}"/>
    <hyperlink ref="F188" r:id="rId16" xr:uid="{00000000-0004-0000-0400-00000F000000}"/>
    <hyperlink ref="F196" r:id="rId17" xr:uid="{00000000-0004-0000-0400-000010000000}"/>
    <hyperlink ref="F204" r:id="rId18" xr:uid="{00000000-0004-0000-04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03"/>
  <sheetViews>
    <sheetView showGridLines="0" topLeftCell="A258" workbookViewId="0">
      <selection activeCell="I284" sqref="I284:I30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503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611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ROUND(J89,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ROUND((SUM(BE89:BE302)),  2)</f>
        <v>0</v>
      </c>
      <c r="I35" s="90">
        <v>0.21</v>
      </c>
      <c r="J35" s="80">
        <f>ROUND(((SUM(BE89:BE302))*I35),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ROUND((SUM(BF89:BF302)),  2)</f>
        <v>0</v>
      </c>
      <c r="I36" s="90">
        <v>0.12</v>
      </c>
      <c r="J36" s="80">
        <f>ROUND(((SUM(BF89:BF302))*I36),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ROUND((SUM(BG89:BG302)),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ROUND((SUM(BH89:BH302)),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ROUND((SUM(BI89:BI302)),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503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SO-02 02 - Vegetační prvky - záhony trvalek a podrostů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J89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J90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J91</f>
        <v>0</v>
      </c>
      <c r="L65" s="104"/>
    </row>
    <row r="66" spans="2:12" s="9" customFormat="1" ht="19.899999999999999" customHeight="1">
      <c r="B66" s="104"/>
      <c r="D66" s="105" t="s">
        <v>433</v>
      </c>
      <c r="E66" s="106"/>
      <c r="F66" s="106"/>
      <c r="G66" s="106"/>
      <c r="H66" s="106"/>
      <c r="I66" s="106"/>
      <c r="J66" s="107">
        <f>J284</f>
        <v>0</v>
      </c>
      <c r="L66" s="104"/>
    </row>
    <row r="67" spans="2:12" s="9" customFormat="1" ht="19.899999999999999" customHeight="1">
      <c r="B67" s="104"/>
      <c r="D67" s="105" t="s">
        <v>272</v>
      </c>
      <c r="E67" s="106"/>
      <c r="F67" s="106"/>
      <c r="G67" s="106"/>
      <c r="H67" s="106"/>
      <c r="I67" s="106"/>
      <c r="J67" s="107">
        <f>J300</f>
        <v>0</v>
      </c>
      <c r="L67" s="104"/>
    </row>
    <row r="68" spans="2:12" s="1" customFormat="1" ht="21.75" customHeight="1">
      <c r="B68" s="29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5" customHeight="1">
      <c r="B74" s="29"/>
      <c r="C74" s="21" t="s">
        <v>144</v>
      </c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14</v>
      </c>
      <c r="L76" s="29"/>
    </row>
    <row r="77" spans="2:12" s="1" customFormat="1" ht="16.5" customHeight="1">
      <c r="B77" s="29"/>
      <c r="E77" s="304" t="str">
        <f>E7</f>
        <v>CENTRÁLNÍ LÁZEŇSKÝ PARK PODĚBRADY - etapa 4 až 9 - adaptační obnova zelené infrastruktury</v>
      </c>
      <c r="F77" s="305"/>
      <c r="G77" s="305"/>
      <c r="H77" s="305"/>
      <c r="L77" s="29"/>
    </row>
    <row r="78" spans="2:12" ht="12" customHeight="1">
      <c r="B78" s="20"/>
      <c r="C78" s="26" t="s">
        <v>131</v>
      </c>
      <c r="L78" s="20"/>
    </row>
    <row r="79" spans="2:12" s="1" customFormat="1" ht="16.5" customHeight="1">
      <c r="B79" s="29"/>
      <c r="E79" s="304" t="s">
        <v>503</v>
      </c>
      <c r="F79" s="303"/>
      <c r="G79" s="303"/>
      <c r="H79" s="303"/>
      <c r="L79" s="29"/>
    </row>
    <row r="80" spans="2:12" s="1" customFormat="1" ht="12" customHeight="1">
      <c r="B80" s="29"/>
      <c r="C80" s="26" t="s">
        <v>267</v>
      </c>
      <c r="L80" s="29"/>
    </row>
    <row r="81" spans="2:65" s="1" customFormat="1" ht="16.5" customHeight="1">
      <c r="B81" s="29"/>
      <c r="E81" s="299" t="str">
        <f>E11</f>
        <v>SO-02 02 - Vegetační prvky - záhony trvalek a podrostů</v>
      </c>
      <c r="F81" s="303"/>
      <c r="G81" s="303"/>
      <c r="H81" s="303"/>
      <c r="L81" s="29"/>
    </row>
    <row r="82" spans="2:65" s="1" customFormat="1" ht="6.95" customHeight="1">
      <c r="B82" s="29"/>
      <c r="L82" s="29"/>
    </row>
    <row r="83" spans="2:65" s="1" customFormat="1" ht="12" customHeight="1">
      <c r="B83" s="29"/>
      <c r="C83" s="26" t="s">
        <v>19</v>
      </c>
      <c r="F83" s="24" t="str">
        <f>F14</f>
        <v xml:space="preserve"> </v>
      </c>
      <c r="I83" s="26" t="s">
        <v>21</v>
      </c>
      <c r="J83" s="46" t="str">
        <f>IF(J14="","",J14)</f>
        <v>10. 1. 2025</v>
      </c>
      <c r="L83" s="29"/>
    </row>
    <row r="84" spans="2:65" s="1" customFormat="1" ht="6.95" customHeight="1">
      <c r="B84" s="29"/>
      <c r="L84" s="29"/>
    </row>
    <row r="85" spans="2:65" s="1" customFormat="1" ht="15.2" customHeight="1">
      <c r="B85" s="29"/>
      <c r="C85" s="26" t="s">
        <v>23</v>
      </c>
      <c r="F85" s="24" t="str">
        <f>E17</f>
        <v>Město Poděbrady</v>
      </c>
      <c r="I85" s="26" t="s">
        <v>28</v>
      </c>
      <c r="J85" s="27" t="str">
        <f>E23</f>
        <v>New Visit s.r.o.</v>
      </c>
      <c r="L85" s="29"/>
    </row>
    <row r="86" spans="2:65" s="1" customFormat="1" ht="15.2" customHeight="1">
      <c r="B86" s="29"/>
      <c r="C86" s="26" t="s">
        <v>27</v>
      </c>
      <c r="F86" s="24" t="str">
        <f>IF(E20="","",E20)</f>
        <v xml:space="preserve"> </v>
      </c>
      <c r="I86" s="26" t="s">
        <v>31</v>
      </c>
      <c r="J86" s="27" t="str">
        <f>E26</f>
        <v xml:space="preserve"> </v>
      </c>
      <c r="L86" s="29"/>
    </row>
    <row r="87" spans="2:65" s="1" customFormat="1" ht="10.35" customHeight="1">
      <c r="B87" s="29"/>
      <c r="L87" s="29"/>
    </row>
    <row r="88" spans="2:65" s="10" customFormat="1" ht="29.25" customHeight="1">
      <c r="B88" s="108"/>
      <c r="C88" s="109" t="s">
        <v>145</v>
      </c>
      <c r="D88" s="110" t="s">
        <v>53</v>
      </c>
      <c r="E88" s="110" t="s">
        <v>49</v>
      </c>
      <c r="F88" s="110" t="s">
        <v>50</v>
      </c>
      <c r="G88" s="110" t="s">
        <v>146</v>
      </c>
      <c r="H88" s="110" t="s">
        <v>147</v>
      </c>
      <c r="I88" s="110" t="s">
        <v>148</v>
      </c>
      <c r="J88" s="110" t="s">
        <v>135</v>
      </c>
      <c r="K88" s="111" t="s">
        <v>149</v>
      </c>
      <c r="L88" s="108"/>
      <c r="M88" s="53" t="s">
        <v>17</v>
      </c>
      <c r="N88" s="54" t="s">
        <v>38</v>
      </c>
      <c r="O88" s="54" t="s">
        <v>150</v>
      </c>
      <c r="P88" s="54" t="s">
        <v>151</v>
      </c>
      <c r="Q88" s="54" t="s">
        <v>152</v>
      </c>
      <c r="R88" s="54" t="s">
        <v>153</v>
      </c>
      <c r="S88" s="54" t="s">
        <v>154</v>
      </c>
      <c r="T88" s="55" t="s">
        <v>155</v>
      </c>
    </row>
    <row r="89" spans="2:65" s="1" customFormat="1" ht="22.9" customHeight="1">
      <c r="B89" s="29"/>
      <c r="C89" s="58" t="s">
        <v>156</v>
      </c>
      <c r="J89" s="112">
        <f>BK89</f>
        <v>0</v>
      </c>
      <c r="L89" s="29"/>
      <c r="M89" s="56"/>
      <c r="N89" s="47"/>
      <c r="O89" s="47"/>
      <c r="P89" s="113">
        <f>P90</f>
        <v>15999.561948000002</v>
      </c>
      <c r="Q89" s="47"/>
      <c r="R89" s="113">
        <f>R90</f>
        <v>1209.8160799999998</v>
      </c>
      <c r="S89" s="47"/>
      <c r="T89" s="114">
        <f>T90</f>
        <v>0</v>
      </c>
      <c r="AT89" s="17" t="s">
        <v>67</v>
      </c>
      <c r="AU89" s="17" t="s">
        <v>136</v>
      </c>
      <c r="BK89" s="115">
        <f>BK90</f>
        <v>0</v>
      </c>
    </row>
    <row r="90" spans="2:65" s="11" customFormat="1" ht="25.9" customHeight="1">
      <c r="B90" s="116"/>
      <c r="D90" s="117" t="s">
        <v>67</v>
      </c>
      <c r="E90" s="118" t="s">
        <v>273</v>
      </c>
      <c r="F90" s="118" t="s">
        <v>274</v>
      </c>
      <c r="J90" s="119">
        <f>BK90</f>
        <v>0</v>
      </c>
      <c r="L90" s="116"/>
      <c r="M90" s="120"/>
      <c r="P90" s="121">
        <f>P91+P284+P300</f>
        <v>15999.561948000002</v>
      </c>
      <c r="R90" s="121">
        <f>R91+R284+R300</f>
        <v>1209.8160799999998</v>
      </c>
      <c r="T90" s="122">
        <f>T91+T284+T300</f>
        <v>0</v>
      </c>
      <c r="AR90" s="117" t="s">
        <v>76</v>
      </c>
      <c r="AT90" s="123" t="s">
        <v>67</v>
      </c>
      <c r="AU90" s="123" t="s">
        <v>68</v>
      </c>
      <c r="AY90" s="117" t="s">
        <v>159</v>
      </c>
      <c r="BK90" s="124">
        <f>BK91+BK284+BK300</f>
        <v>0</v>
      </c>
    </row>
    <row r="91" spans="2:65" s="11" customFormat="1" ht="22.9" customHeight="1">
      <c r="B91" s="116"/>
      <c r="D91" s="117" t="s">
        <v>67</v>
      </c>
      <c r="E91" s="125" t="s">
        <v>76</v>
      </c>
      <c r="F91" s="125" t="s">
        <v>275</v>
      </c>
      <c r="J91" s="126">
        <f>BK91</f>
        <v>0</v>
      </c>
      <c r="L91" s="116"/>
      <c r="M91" s="120"/>
      <c r="P91" s="121">
        <f>SUM(P92:P283)</f>
        <v>11353.012500000001</v>
      </c>
      <c r="R91" s="121">
        <f>SUM(R92:R283)</f>
        <v>1209.7679999999998</v>
      </c>
      <c r="T91" s="122">
        <f>SUM(T92:T283)</f>
        <v>0</v>
      </c>
      <c r="AR91" s="117" t="s">
        <v>76</v>
      </c>
      <c r="AT91" s="123" t="s">
        <v>67</v>
      </c>
      <c r="AU91" s="123" t="s">
        <v>76</v>
      </c>
      <c r="AY91" s="117" t="s">
        <v>159</v>
      </c>
      <c r="BK91" s="124">
        <f>SUM(BK92:BK283)</f>
        <v>0</v>
      </c>
    </row>
    <row r="92" spans="2:65" s="1" customFormat="1" ht="24.2" customHeight="1">
      <c r="B92" s="29"/>
      <c r="C92" s="127" t="s">
        <v>76</v>
      </c>
      <c r="D92" s="127" t="s">
        <v>162</v>
      </c>
      <c r="E92" s="128" t="s">
        <v>516</v>
      </c>
      <c r="F92" s="129" t="s">
        <v>517</v>
      </c>
      <c r="G92" s="130" t="s">
        <v>278</v>
      </c>
      <c r="H92" s="131">
        <v>7959</v>
      </c>
      <c r="I92" s="132"/>
      <c r="J92" s="132">
        <f>ROUND(I92*H92,2)</f>
        <v>0</v>
      </c>
      <c r="K92" s="129" t="s">
        <v>239</v>
      </c>
      <c r="L92" s="29"/>
      <c r="M92" s="133" t="s">
        <v>17</v>
      </c>
      <c r="N92" s="134" t="s">
        <v>39</v>
      </c>
      <c r="O92" s="135">
        <v>0.108</v>
      </c>
      <c r="P92" s="135">
        <f>O92*H92</f>
        <v>859.572</v>
      </c>
      <c r="Q92" s="135">
        <v>0</v>
      </c>
      <c r="R92" s="135">
        <f>Q92*H92</f>
        <v>0</v>
      </c>
      <c r="S92" s="135">
        <v>0</v>
      </c>
      <c r="T92" s="136">
        <f>S92*H92</f>
        <v>0</v>
      </c>
      <c r="AR92" s="137" t="s">
        <v>180</v>
      </c>
      <c r="AT92" s="137" t="s">
        <v>162</v>
      </c>
      <c r="AU92" s="137" t="s">
        <v>78</v>
      </c>
      <c r="AY92" s="17" t="s">
        <v>159</v>
      </c>
      <c r="BE92" s="138">
        <f>IF(N92="základní",J92,0)</f>
        <v>0</v>
      </c>
      <c r="BF92" s="138">
        <f>IF(N92="snížená",J92,0)</f>
        <v>0</v>
      </c>
      <c r="BG92" s="138">
        <f>IF(N92="zákl. přenesená",J92,0)</f>
        <v>0</v>
      </c>
      <c r="BH92" s="138">
        <f>IF(N92="sníž. přenesená",J92,0)</f>
        <v>0</v>
      </c>
      <c r="BI92" s="138">
        <f>IF(N92="nulová",J92,0)</f>
        <v>0</v>
      </c>
      <c r="BJ92" s="17" t="s">
        <v>76</v>
      </c>
      <c r="BK92" s="138">
        <f>ROUND(I92*H92,2)</f>
        <v>0</v>
      </c>
      <c r="BL92" s="17" t="s">
        <v>180</v>
      </c>
      <c r="BM92" s="137" t="s">
        <v>612</v>
      </c>
    </row>
    <row r="93" spans="2:65" s="1" customFormat="1">
      <c r="B93" s="29"/>
      <c r="D93" s="139" t="s">
        <v>169</v>
      </c>
      <c r="F93" s="140" t="s">
        <v>519</v>
      </c>
      <c r="L93" s="29"/>
      <c r="M93" s="141"/>
      <c r="T93" s="50"/>
      <c r="AT93" s="17" t="s">
        <v>169</v>
      </c>
      <c r="AU93" s="17" t="s">
        <v>78</v>
      </c>
    </row>
    <row r="94" spans="2:65" s="13" customFormat="1">
      <c r="B94" s="149"/>
      <c r="D94" s="143" t="s">
        <v>189</v>
      </c>
      <c r="E94" s="150" t="s">
        <v>17</v>
      </c>
      <c r="F94" s="151" t="s">
        <v>509</v>
      </c>
      <c r="H94" s="150" t="s">
        <v>17</v>
      </c>
      <c r="L94" s="149"/>
      <c r="M94" s="152"/>
      <c r="T94" s="153"/>
      <c r="AT94" s="150" t="s">
        <v>189</v>
      </c>
      <c r="AU94" s="150" t="s">
        <v>78</v>
      </c>
      <c r="AV94" s="13" t="s">
        <v>76</v>
      </c>
      <c r="AW94" s="13" t="s">
        <v>30</v>
      </c>
      <c r="AX94" s="13" t="s">
        <v>68</v>
      </c>
      <c r="AY94" s="150" t="s">
        <v>159</v>
      </c>
    </row>
    <row r="95" spans="2:65" s="12" customFormat="1">
      <c r="B95" s="142"/>
      <c r="D95" s="143" t="s">
        <v>189</v>
      </c>
      <c r="E95" s="144" t="s">
        <v>17</v>
      </c>
      <c r="F95" s="145" t="s">
        <v>613</v>
      </c>
      <c r="H95" s="146">
        <v>7959</v>
      </c>
      <c r="L95" s="142"/>
      <c r="M95" s="147"/>
      <c r="T95" s="148"/>
      <c r="AT95" s="144" t="s">
        <v>189</v>
      </c>
      <c r="AU95" s="144" t="s">
        <v>78</v>
      </c>
      <c r="AV95" s="12" t="s">
        <v>78</v>
      </c>
      <c r="AW95" s="12" t="s">
        <v>30</v>
      </c>
      <c r="AX95" s="12" t="s">
        <v>68</v>
      </c>
      <c r="AY95" s="144" t="s">
        <v>159</v>
      </c>
    </row>
    <row r="96" spans="2:65" s="14" customFormat="1">
      <c r="B96" s="157"/>
      <c r="D96" s="143" t="s">
        <v>189</v>
      </c>
      <c r="E96" s="158" t="s">
        <v>17</v>
      </c>
      <c r="F96" s="159" t="s">
        <v>284</v>
      </c>
      <c r="H96" s="160">
        <v>7959</v>
      </c>
      <c r="L96" s="157"/>
      <c r="M96" s="161"/>
      <c r="T96" s="162"/>
      <c r="AT96" s="158" t="s">
        <v>189</v>
      </c>
      <c r="AU96" s="158" t="s">
        <v>78</v>
      </c>
      <c r="AV96" s="14" t="s">
        <v>180</v>
      </c>
      <c r="AW96" s="14" t="s">
        <v>30</v>
      </c>
      <c r="AX96" s="14" t="s">
        <v>76</v>
      </c>
      <c r="AY96" s="158" t="s">
        <v>159</v>
      </c>
    </row>
    <row r="97" spans="2:65" s="1" customFormat="1" ht="24.2" customHeight="1">
      <c r="B97" s="29"/>
      <c r="C97" s="127" t="s">
        <v>78</v>
      </c>
      <c r="D97" s="127" t="s">
        <v>162</v>
      </c>
      <c r="E97" s="128" t="s">
        <v>614</v>
      </c>
      <c r="F97" s="129" t="s">
        <v>615</v>
      </c>
      <c r="G97" s="130" t="s">
        <v>278</v>
      </c>
      <c r="H97" s="131">
        <v>6079</v>
      </c>
      <c r="I97" s="132"/>
      <c r="J97" s="132">
        <f>ROUND(I97*H97,2)</f>
        <v>0</v>
      </c>
      <c r="K97" s="129" t="s">
        <v>239</v>
      </c>
      <c r="L97" s="29"/>
      <c r="M97" s="133" t="s">
        <v>17</v>
      </c>
      <c r="N97" s="134" t="s">
        <v>39</v>
      </c>
      <c r="O97" s="135">
        <v>0.02</v>
      </c>
      <c r="P97" s="135">
        <f>O97*H97</f>
        <v>121.58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180</v>
      </c>
      <c r="AT97" s="137" t="s">
        <v>162</v>
      </c>
      <c r="AU97" s="137" t="s">
        <v>78</v>
      </c>
      <c r="AY97" s="17" t="s">
        <v>159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7" t="s">
        <v>76</v>
      </c>
      <c r="BK97" s="138">
        <f>ROUND(I97*H97,2)</f>
        <v>0</v>
      </c>
      <c r="BL97" s="17" t="s">
        <v>180</v>
      </c>
      <c r="BM97" s="137" t="s">
        <v>616</v>
      </c>
    </row>
    <row r="98" spans="2:65" s="1" customFormat="1">
      <c r="B98" s="29"/>
      <c r="D98" s="139" t="s">
        <v>169</v>
      </c>
      <c r="F98" s="140" t="s">
        <v>617</v>
      </c>
      <c r="L98" s="29"/>
      <c r="M98" s="141"/>
      <c r="T98" s="50"/>
      <c r="AT98" s="17" t="s">
        <v>169</v>
      </c>
      <c r="AU98" s="17" t="s">
        <v>78</v>
      </c>
    </row>
    <row r="99" spans="2:65" s="13" customFormat="1">
      <c r="B99" s="149"/>
      <c r="D99" s="143" t="s">
        <v>189</v>
      </c>
      <c r="E99" s="150" t="s">
        <v>17</v>
      </c>
      <c r="F99" s="151" t="s">
        <v>509</v>
      </c>
      <c r="H99" s="150" t="s">
        <v>17</v>
      </c>
      <c r="L99" s="149"/>
      <c r="M99" s="152"/>
      <c r="T99" s="153"/>
      <c r="AT99" s="150" t="s">
        <v>189</v>
      </c>
      <c r="AU99" s="150" t="s">
        <v>78</v>
      </c>
      <c r="AV99" s="13" t="s">
        <v>76</v>
      </c>
      <c r="AW99" s="13" t="s">
        <v>30</v>
      </c>
      <c r="AX99" s="13" t="s">
        <v>68</v>
      </c>
      <c r="AY99" s="150" t="s">
        <v>159</v>
      </c>
    </row>
    <row r="100" spans="2:65" s="12" customFormat="1" ht="22.5">
      <c r="B100" s="142"/>
      <c r="D100" s="143" t="s">
        <v>189</v>
      </c>
      <c r="E100" s="144" t="s">
        <v>17</v>
      </c>
      <c r="F100" s="145" t="s">
        <v>618</v>
      </c>
      <c r="H100" s="146">
        <v>6079</v>
      </c>
      <c r="L100" s="142"/>
      <c r="M100" s="147"/>
      <c r="T100" s="148"/>
      <c r="AT100" s="144" t="s">
        <v>189</v>
      </c>
      <c r="AU100" s="144" t="s">
        <v>78</v>
      </c>
      <c r="AV100" s="12" t="s">
        <v>78</v>
      </c>
      <c r="AW100" s="12" t="s">
        <v>30</v>
      </c>
      <c r="AX100" s="12" t="s">
        <v>68</v>
      </c>
      <c r="AY100" s="144" t="s">
        <v>159</v>
      </c>
    </row>
    <row r="101" spans="2:65" s="14" customFormat="1">
      <c r="B101" s="157"/>
      <c r="D101" s="143" t="s">
        <v>189</v>
      </c>
      <c r="E101" s="158" t="s">
        <v>17</v>
      </c>
      <c r="F101" s="159" t="s">
        <v>284</v>
      </c>
      <c r="H101" s="160">
        <v>6079</v>
      </c>
      <c r="L101" s="157"/>
      <c r="M101" s="161"/>
      <c r="T101" s="162"/>
      <c r="AT101" s="158" t="s">
        <v>189</v>
      </c>
      <c r="AU101" s="158" t="s">
        <v>78</v>
      </c>
      <c r="AV101" s="14" t="s">
        <v>180</v>
      </c>
      <c r="AW101" s="14" t="s">
        <v>30</v>
      </c>
      <c r="AX101" s="14" t="s">
        <v>76</v>
      </c>
      <c r="AY101" s="158" t="s">
        <v>159</v>
      </c>
    </row>
    <row r="102" spans="2:65" s="1" customFormat="1" ht="24.2" customHeight="1">
      <c r="B102" s="29"/>
      <c r="C102" s="127" t="s">
        <v>175</v>
      </c>
      <c r="D102" s="127" t="s">
        <v>162</v>
      </c>
      <c r="E102" s="128" t="s">
        <v>619</v>
      </c>
      <c r="F102" s="129" t="s">
        <v>620</v>
      </c>
      <c r="G102" s="130" t="s">
        <v>278</v>
      </c>
      <c r="H102" s="131">
        <v>1880</v>
      </c>
      <c r="I102" s="132"/>
      <c r="J102" s="132">
        <f>ROUND(I102*H102,2)</f>
        <v>0</v>
      </c>
      <c r="K102" s="129" t="s">
        <v>239</v>
      </c>
      <c r="L102" s="29"/>
      <c r="M102" s="133" t="s">
        <v>17</v>
      </c>
      <c r="N102" s="134" t="s">
        <v>39</v>
      </c>
      <c r="O102" s="135">
        <v>4.2000000000000003E-2</v>
      </c>
      <c r="P102" s="135">
        <f>O102*H102</f>
        <v>78.960000000000008</v>
      </c>
      <c r="Q102" s="135">
        <v>0</v>
      </c>
      <c r="R102" s="135">
        <f>Q102*H102</f>
        <v>0</v>
      </c>
      <c r="S102" s="135">
        <v>0</v>
      </c>
      <c r="T102" s="136">
        <f>S102*H102</f>
        <v>0</v>
      </c>
      <c r="AR102" s="137" t="s">
        <v>180</v>
      </c>
      <c r="AT102" s="137" t="s">
        <v>162</v>
      </c>
      <c r="AU102" s="137" t="s">
        <v>78</v>
      </c>
      <c r="AY102" s="17" t="s">
        <v>159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7" t="s">
        <v>76</v>
      </c>
      <c r="BK102" s="138">
        <f>ROUND(I102*H102,2)</f>
        <v>0</v>
      </c>
      <c r="BL102" s="17" t="s">
        <v>180</v>
      </c>
      <c r="BM102" s="137" t="s">
        <v>621</v>
      </c>
    </row>
    <row r="103" spans="2:65" s="1" customFormat="1">
      <c r="B103" s="29"/>
      <c r="D103" s="139" t="s">
        <v>169</v>
      </c>
      <c r="F103" s="140" t="s">
        <v>622</v>
      </c>
      <c r="L103" s="29"/>
      <c r="M103" s="141"/>
      <c r="T103" s="50"/>
      <c r="AT103" s="17" t="s">
        <v>169</v>
      </c>
      <c r="AU103" s="17" t="s">
        <v>78</v>
      </c>
    </row>
    <row r="104" spans="2:65" s="13" customFormat="1">
      <c r="B104" s="149"/>
      <c r="D104" s="143" t="s">
        <v>189</v>
      </c>
      <c r="E104" s="150" t="s">
        <v>17</v>
      </c>
      <c r="F104" s="151" t="s">
        <v>509</v>
      </c>
      <c r="H104" s="150" t="s">
        <v>17</v>
      </c>
      <c r="L104" s="149"/>
      <c r="M104" s="152"/>
      <c r="T104" s="153"/>
      <c r="AT104" s="150" t="s">
        <v>189</v>
      </c>
      <c r="AU104" s="150" t="s">
        <v>78</v>
      </c>
      <c r="AV104" s="13" t="s">
        <v>76</v>
      </c>
      <c r="AW104" s="13" t="s">
        <v>30</v>
      </c>
      <c r="AX104" s="13" t="s">
        <v>68</v>
      </c>
      <c r="AY104" s="150" t="s">
        <v>159</v>
      </c>
    </row>
    <row r="105" spans="2:65" s="12" customFormat="1">
      <c r="B105" s="142"/>
      <c r="D105" s="143" t="s">
        <v>189</v>
      </c>
      <c r="E105" s="144" t="s">
        <v>17</v>
      </c>
      <c r="F105" s="145" t="s">
        <v>623</v>
      </c>
      <c r="H105" s="146">
        <v>1880</v>
      </c>
      <c r="L105" s="142"/>
      <c r="M105" s="147"/>
      <c r="T105" s="148"/>
      <c r="AT105" s="144" t="s">
        <v>189</v>
      </c>
      <c r="AU105" s="144" t="s">
        <v>78</v>
      </c>
      <c r="AV105" s="12" t="s">
        <v>78</v>
      </c>
      <c r="AW105" s="12" t="s">
        <v>30</v>
      </c>
      <c r="AX105" s="12" t="s">
        <v>68</v>
      </c>
      <c r="AY105" s="144" t="s">
        <v>159</v>
      </c>
    </row>
    <row r="106" spans="2:65" s="14" customFormat="1">
      <c r="B106" s="157"/>
      <c r="D106" s="143" t="s">
        <v>189</v>
      </c>
      <c r="E106" s="158" t="s">
        <v>17</v>
      </c>
      <c r="F106" s="159" t="s">
        <v>284</v>
      </c>
      <c r="H106" s="160">
        <v>1880</v>
      </c>
      <c r="L106" s="157"/>
      <c r="M106" s="161"/>
      <c r="T106" s="162"/>
      <c r="AT106" s="158" t="s">
        <v>189</v>
      </c>
      <c r="AU106" s="158" t="s">
        <v>78</v>
      </c>
      <c r="AV106" s="14" t="s">
        <v>180</v>
      </c>
      <c r="AW106" s="14" t="s">
        <v>30</v>
      </c>
      <c r="AX106" s="14" t="s">
        <v>76</v>
      </c>
      <c r="AY106" s="158" t="s">
        <v>159</v>
      </c>
    </row>
    <row r="107" spans="2:65" s="1" customFormat="1" ht="37.9" customHeight="1">
      <c r="B107" s="29"/>
      <c r="C107" s="127" t="s">
        <v>180</v>
      </c>
      <c r="D107" s="127" t="s">
        <v>162</v>
      </c>
      <c r="E107" s="128" t="s">
        <v>522</v>
      </c>
      <c r="F107" s="129" t="s">
        <v>523</v>
      </c>
      <c r="G107" s="130" t="s">
        <v>379</v>
      </c>
      <c r="H107" s="131">
        <v>238.77</v>
      </c>
      <c r="I107" s="132"/>
      <c r="J107" s="132">
        <f>ROUND(I107*H107,2)</f>
        <v>0</v>
      </c>
      <c r="K107" s="129" t="s">
        <v>239</v>
      </c>
      <c r="L107" s="29"/>
      <c r="M107" s="133" t="s">
        <v>17</v>
      </c>
      <c r="N107" s="134" t="s">
        <v>39</v>
      </c>
      <c r="O107" s="135">
        <v>8.6999999999999994E-2</v>
      </c>
      <c r="P107" s="135">
        <f>O107*H107</f>
        <v>20.77299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180</v>
      </c>
      <c r="AT107" s="137" t="s">
        <v>162</v>
      </c>
      <c r="AU107" s="137" t="s">
        <v>78</v>
      </c>
      <c r="AY107" s="17" t="s">
        <v>159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7" t="s">
        <v>76</v>
      </c>
      <c r="BK107" s="138">
        <f>ROUND(I107*H107,2)</f>
        <v>0</v>
      </c>
      <c r="BL107" s="17" t="s">
        <v>180</v>
      </c>
      <c r="BM107" s="137" t="s">
        <v>624</v>
      </c>
    </row>
    <row r="108" spans="2:65" s="1" customFormat="1">
      <c r="B108" s="29"/>
      <c r="D108" s="139" t="s">
        <v>169</v>
      </c>
      <c r="F108" s="140" t="s">
        <v>525</v>
      </c>
      <c r="L108" s="29"/>
      <c r="M108" s="141"/>
      <c r="T108" s="50"/>
      <c r="AT108" s="17" t="s">
        <v>169</v>
      </c>
      <c r="AU108" s="17" t="s">
        <v>78</v>
      </c>
    </row>
    <row r="109" spans="2:65" s="13" customFormat="1">
      <c r="B109" s="149"/>
      <c r="D109" s="143" t="s">
        <v>189</v>
      </c>
      <c r="E109" s="150" t="s">
        <v>17</v>
      </c>
      <c r="F109" s="151" t="s">
        <v>509</v>
      </c>
      <c r="H109" s="150" t="s">
        <v>17</v>
      </c>
      <c r="L109" s="149"/>
      <c r="M109" s="152"/>
      <c r="T109" s="153"/>
      <c r="AT109" s="150" t="s">
        <v>189</v>
      </c>
      <c r="AU109" s="150" t="s">
        <v>78</v>
      </c>
      <c r="AV109" s="13" t="s">
        <v>76</v>
      </c>
      <c r="AW109" s="13" t="s">
        <v>30</v>
      </c>
      <c r="AX109" s="13" t="s">
        <v>68</v>
      </c>
      <c r="AY109" s="150" t="s">
        <v>159</v>
      </c>
    </row>
    <row r="110" spans="2:65" s="12" customFormat="1">
      <c r="B110" s="142"/>
      <c r="D110" s="143" t="s">
        <v>189</v>
      </c>
      <c r="E110" s="144" t="s">
        <v>17</v>
      </c>
      <c r="F110" s="145" t="s">
        <v>625</v>
      </c>
      <c r="H110" s="146">
        <v>238.77</v>
      </c>
      <c r="L110" s="142"/>
      <c r="M110" s="147"/>
      <c r="T110" s="148"/>
      <c r="AT110" s="144" t="s">
        <v>189</v>
      </c>
      <c r="AU110" s="144" t="s">
        <v>78</v>
      </c>
      <c r="AV110" s="12" t="s">
        <v>78</v>
      </c>
      <c r="AW110" s="12" t="s">
        <v>30</v>
      </c>
      <c r="AX110" s="12" t="s">
        <v>68</v>
      </c>
      <c r="AY110" s="144" t="s">
        <v>159</v>
      </c>
    </row>
    <row r="111" spans="2:65" s="14" customFormat="1">
      <c r="B111" s="157"/>
      <c r="D111" s="143" t="s">
        <v>189</v>
      </c>
      <c r="E111" s="158" t="s">
        <v>17</v>
      </c>
      <c r="F111" s="159" t="s">
        <v>284</v>
      </c>
      <c r="H111" s="160">
        <v>238.77</v>
      </c>
      <c r="L111" s="157"/>
      <c r="M111" s="161"/>
      <c r="T111" s="162"/>
      <c r="AT111" s="158" t="s">
        <v>189</v>
      </c>
      <c r="AU111" s="158" t="s">
        <v>78</v>
      </c>
      <c r="AV111" s="14" t="s">
        <v>180</v>
      </c>
      <c r="AW111" s="14" t="s">
        <v>30</v>
      </c>
      <c r="AX111" s="14" t="s">
        <v>76</v>
      </c>
      <c r="AY111" s="158" t="s">
        <v>159</v>
      </c>
    </row>
    <row r="112" spans="2:65" s="1" customFormat="1" ht="24.2" customHeight="1">
      <c r="B112" s="29"/>
      <c r="C112" s="127" t="s">
        <v>158</v>
      </c>
      <c r="D112" s="127" t="s">
        <v>162</v>
      </c>
      <c r="E112" s="128" t="s">
        <v>528</v>
      </c>
      <c r="F112" s="129" t="s">
        <v>529</v>
      </c>
      <c r="G112" s="130" t="s">
        <v>379</v>
      </c>
      <c r="H112" s="131">
        <v>238.77</v>
      </c>
      <c r="I112" s="132"/>
      <c r="J112" s="132">
        <f>ROUND(I112*H112,2)</f>
        <v>0</v>
      </c>
      <c r="K112" s="129" t="s">
        <v>239</v>
      </c>
      <c r="L112" s="29"/>
      <c r="M112" s="133" t="s">
        <v>17</v>
      </c>
      <c r="N112" s="134" t="s">
        <v>39</v>
      </c>
      <c r="O112" s="135">
        <v>0.19700000000000001</v>
      </c>
      <c r="P112" s="135">
        <f>O112*H112</f>
        <v>47.037690000000005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180</v>
      </c>
      <c r="AT112" s="137" t="s">
        <v>162</v>
      </c>
      <c r="AU112" s="137" t="s">
        <v>78</v>
      </c>
      <c r="AY112" s="17" t="s">
        <v>159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7" t="s">
        <v>76</v>
      </c>
      <c r="BK112" s="138">
        <f>ROUND(I112*H112,2)</f>
        <v>0</v>
      </c>
      <c r="BL112" s="17" t="s">
        <v>180</v>
      </c>
      <c r="BM112" s="137" t="s">
        <v>626</v>
      </c>
    </row>
    <row r="113" spans="2:65" s="1" customFormat="1">
      <c r="B113" s="29"/>
      <c r="D113" s="139" t="s">
        <v>169</v>
      </c>
      <c r="F113" s="140" t="s">
        <v>531</v>
      </c>
      <c r="L113" s="29"/>
      <c r="M113" s="141"/>
      <c r="T113" s="50"/>
      <c r="AT113" s="17" t="s">
        <v>169</v>
      </c>
      <c r="AU113" s="17" t="s">
        <v>78</v>
      </c>
    </row>
    <row r="114" spans="2:65" s="13" customFormat="1">
      <c r="B114" s="149"/>
      <c r="D114" s="143" t="s">
        <v>189</v>
      </c>
      <c r="E114" s="150" t="s">
        <v>17</v>
      </c>
      <c r="F114" s="151" t="s">
        <v>509</v>
      </c>
      <c r="H114" s="150" t="s">
        <v>17</v>
      </c>
      <c r="L114" s="149"/>
      <c r="M114" s="152"/>
      <c r="T114" s="153"/>
      <c r="AT114" s="150" t="s">
        <v>189</v>
      </c>
      <c r="AU114" s="150" t="s">
        <v>78</v>
      </c>
      <c r="AV114" s="13" t="s">
        <v>76</v>
      </c>
      <c r="AW114" s="13" t="s">
        <v>30</v>
      </c>
      <c r="AX114" s="13" t="s">
        <v>68</v>
      </c>
      <c r="AY114" s="150" t="s">
        <v>159</v>
      </c>
    </row>
    <row r="115" spans="2:65" s="12" customFormat="1">
      <c r="B115" s="142"/>
      <c r="D115" s="143" t="s">
        <v>189</v>
      </c>
      <c r="E115" s="144" t="s">
        <v>17</v>
      </c>
      <c r="F115" s="145" t="s">
        <v>625</v>
      </c>
      <c r="H115" s="146">
        <v>238.77</v>
      </c>
      <c r="L115" s="142"/>
      <c r="M115" s="147"/>
      <c r="T115" s="148"/>
      <c r="AT115" s="144" t="s">
        <v>189</v>
      </c>
      <c r="AU115" s="144" t="s">
        <v>78</v>
      </c>
      <c r="AV115" s="12" t="s">
        <v>78</v>
      </c>
      <c r="AW115" s="12" t="s">
        <v>30</v>
      </c>
      <c r="AX115" s="12" t="s">
        <v>68</v>
      </c>
      <c r="AY115" s="144" t="s">
        <v>159</v>
      </c>
    </row>
    <row r="116" spans="2:65" s="14" customFormat="1">
      <c r="B116" s="157"/>
      <c r="D116" s="143" t="s">
        <v>189</v>
      </c>
      <c r="E116" s="158" t="s">
        <v>17</v>
      </c>
      <c r="F116" s="159" t="s">
        <v>284</v>
      </c>
      <c r="H116" s="160">
        <v>238.77</v>
      </c>
      <c r="L116" s="157"/>
      <c r="M116" s="161"/>
      <c r="T116" s="162"/>
      <c r="AT116" s="158" t="s">
        <v>189</v>
      </c>
      <c r="AU116" s="158" t="s">
        <v>78</v>
      </c>
      <c r="AV116" s="14" t="s">
        <v>180</v>
      </c>
      <c r="AW116" s="14" t="s">
        <v>30</v>
      </c>
      <c r="AX116" s="14" t="s">
        <v>76</v>
      </c>
      <c r="AY116" s="158" t="s">
        <v>159</v>
      </c>
    </row>
    <row r="117" spans="2:65" s="1" customFormat="1" ht="24.2" customHeight="1">
      <c r="B117" s="29"/>
      <c r="C117" s="127" t="s">
        <v>193</v>
      </c>
      <c r="D117" s="127" t="s">
        <v>162</v>
      </c>
      <c r="E117" s="128" t="s">
        <v>532</v>
      </c>
      <c r="F117" s="129" t="s">
        <v>498</v>
      </c>
      <c r="G117" s="130" t="s">
        <v>368</v>
      </c>
      <c r="H117" s="131">
        <v>429.786</v>
      </c>
      <c r="I117" s="132"/>
      <c r="J117" s="132">
        <f>ROUND(I117*H117,2)</f>
        <v>0</v>
      </c>
      <c r="K117" s="129" t="s">
        <v>239</v>
      </c>
      <c r="L117" s="29"/>
      <c r="M117" s="133" t="s">
        <v>17</v>
      </c>
      <c r="N117" s="134" t="s">
        <v>39</v>
      </c>
      <c r="O117" s="135">
        <v>0</v>
      </c>
      <c r="P117" s="135">
        <f>O117*H117</f>
        <v>0</v>
      </c>
      <c r="Q117" s="135">
        <v>0</v>
      </c>
      <c r="R117" s="135">
        <f>Q117*H117</f>
        <v>0</v>
      </c>
      <c r="S117" s="135">
        <v>0</v>
      </c>
      <c r="T117" s="136">
        <f>S117*H117</f>
        <v>0</v>
      </c>
      <c r="AR117" s="137" t="s">
        <v>180</v>
      </c>
      <c r="AT117" s="137" t="s">
        <v>162</v>
      </c>
      <c r="AU117" s="137" t="s">
        <v>78</v>
      </c>
      <c r="AY117" s="17" t="s">
        <v>159</v>
      </c>
      <c r="BE117" s="138">
        <f>IF(N117="základní",J117,0)</f>
        <v>0</v>
      </c>
      <c r="BF117" s="138">
        <f>IF(N117="snížená",J117,0)</f>
        <v>0</v>
      </c>
      <c r="BG117" s="138">
        <f>IF(N117="zákl. přenesená",J117,0)</f>
        <v>0</v>
      </c>
      <c r="BH117" s="138">
        <f>IF(N117="sníž. přenesená",J117,0)</f>
        <v>0</v>
      </c>
      <c r="BI117" s="138">
        <f>IF(N117="nulová",J117,0)</f>
        <v>0</v>
      </c>
      <c r="BJ117" s="17" t="s">
        <v>76</v>
      </c>
      <c r="BK117" s="138">
        <f>ROUND(I117*H117,2)</f>
        <v>0</v>
      </c>
      <c r="BL117" s="17" t="s">
        <v>180</v>
      </c>
      <c r="BM117" s="137" t="s">
        <v>627</v>
      </c>
    </row>
    <row r="118" spans="2:65" s="1" customFormat="1">
      <c r="B118" s="29"/>
      <c r="D118" s="139" t="s">
        <v>169</v>
      </c>
      <c r="F118" s="140" t="s">
        <v>534</v>
      </c>
      <c r="L118" s="29"/>
      <c r="M118" s="141"/>
      <c r="T118" s="50"/>
      <c r="AT118" s="17" t="s">
        <v>169</v>
      </c>
      <c r="AU118" s="17" t="s">
        <v>78</v>
      </c>
    </row>
    <row r="119" spans="2:65" s="13" customFormat="1">
      <c r="B119" s="149"/>
      <c r="D119" s="143" t="s">
        <v>189</v>
      </c>
      <c r="E119" s="150" t="s">
        <v>17</v>
      </c>
      <c r="F119" s="151" t="s">
        <v>509</v>
      </c>
      <c r="H119" s="150" t="s">
        <v>17</v>
      </c>
      <c r="L119" s="149"/>
      <c r="M119" s="152"/>
      <c r="T119" s="153"/>
      <c r="AT119" s="150" t="s">
        <v>189</v>
      </c>
      <c r="AU119" s="150" t="s">
        <v>78</v>
      </c>
      <c r="AV119" s="13" t="s">
        <v>76</v>
      </c>
      <c r="AW119" s="13" t="s">
        <v>30</v>
      </c>
      <c r="AX119" s="13" t="s">
        <v>68</v>
      </c>
      <c r="AY119" s="150" t="s">
        <v>159</v>
      </c>
    </row>
    <row r="120" spans="2:65" s="12" customFormat="1">
      <c r="B120" s="142"/>
      <c r="D120" s="143" t="s">
        <v>189</v>
      </c>
      <c r="E120" s="144" t="s">
        <v>17</v>
      </c>
      <c r="F120" s="145" t="s">
        <v>628</v>
      </c>
      <c r="H120" s="146">
        <v>429.786</v>
      </c>
      <c r="L120" s="142"/>
      <c r="M120" s="147"/>
      <c r="T120" s="148"/>
      <c r="AT120" s="144" t="s">
        <v>189</v>
      </c>
      <c r="AU120" s="144" t="s">
        <v>78</v>
      </c>
      <c r="AV120" s="12" t="s">
        <v>78</v>
      </c>
      <c r="AW120" s="12" t="s">
        <v>30</v>
      </c>
      <c r="AX120" s="12" t="s">
        <v>68</v>
      </c>
      <c r="AY120" s="144" t="s">
        <v>159</v>
      </c>
    </row>
    <row r="121" spans="2:65" s="14" customFormat="1">
      <c r="B121" s="157"/>
      <c r="D121" s="143" t="s">
        <v>189</v>
      </c>
      <c r="E121" s="158" t="s">
        <v>17</v>
      </c>
      <c r="F121" s="159" t="s">
        <v>284</v>
      </c>
      <c r="H121" s="160">
        <v>429.786</v>
      </c>
      <c r="L121" s="157"/>
      <c r="M121" s="161"/>
      <c r="T121" s="162"/>
      <c r="AT121" s="158" t="s">
        <v>189</v>
      </c>
      <c r="AU121" s="158" t="s">
        <v>78</v>
      </c>
      <c r="AV121" s="14" t="s">
        <v>180</v>
      </c>
      <c r="AW121" s="14" t="s">
        <v>30</v>
      </c>
      <c r="AX121" s="14" t="s">
        <v>76</v>
      </c>
      <c r="AY121" s="158" t="s">
        <v>159</v>
      </c>
    </row>
    <row r="122" spans="2:65" s="1" customFormat="1" ht="16.5" customHeight="1">
      <c r="B122" s="29"/>
      <c r="C122" s="127" t="s">
        <v>198</v>
      </c>
      <c r="D122" s="127" t="s">
        <v>162</v>
      </c>
      <c r="E122" s="128" t="s">
        <v>629</v>
      </c>
      <c r="F122" s="129" t="s">
        <v>630</v>
      </c>
      <c r="G122" s="130" t="s">
        <v>278</v>
      </c>
      <c r="H122" s="131">
        <v>7959</v>
      </c>
      <c r="I122" s="132"/>
      <c r="J122" s="132">
        <f>ROUND(I122*H122,2)</f>
        <v>0</v>
      </c>
      <c r="K122" s="129" t="s">
        <v>166</v>
      </c>
      <c r="L122" s="29"/>
      <c r="M122" s="133" t="s">
        <v>17</v>
      </c>
      <c r="N122" s="134" t="s">
        <v>39</v>
      </c>
      <c r="O122" s="135">
        <v>7.0000000000000001E-3</v>
      </c>
      <c r="P122" s="135">
        <f>O122*H122</f>
        <v>55.713000000000001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180</v>
      </c>
      <c r="AT122" s="137" t="s">
        <v>162</v>
      </c>
      <c r="AU122" s="137" t="s">
        <v>78</v>
      </c>
      <c r="AY122" s="17" t="s">
        <v>159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7" t="s">
        <v>76</v>
      </c>
      <c r="BK122" s="138">
        <f>ROUND(I122*H122,2)</f>
        <v>0</v>
      </c>
      <c r="BL122" s="17" t="s">
        <v>180</v>
      </c>
      <c r="BM122" s="137" t="s">
        <v>631</v>
      </c>
    </row>
    <row r="123" spans="2:65" s="1" customFormat="1">
      <c r="B123" s="29"/>
      <c r="D123" s="139" t="s">
        <v>169</v>
      </c>
      <c r="F123" s="140" t="s">
        <v>632</v>
      </c>
      <c r="L123" s="29"/>
      <c r="M123" s="141"/>
      <c r="T123" s="50"/>
      <c r="AT123" s="17" t="s">
        <v>169</v>
      </c>
      <c r="AU123" s="17" t="s">
        <v>78</v>
      </c>
    </row>
    <row r="124" spans="2:65" s="13" customFormat="1">
      <c r="B124" s="149"/>
      <c r="D124" s="143" t="s">
        <v>189</v>
      </c>
      <c r="E124" s="150" t="s">
        <v>17</v>
      </c>
      <c r="F124" s="151" t="s">
        <v>509</v>
      </c>
      <c r="H124" s="150" t="s">
        <v>17</v>
      </c>
      <c r="L124" s="149"/>
      <c r="M124" s="152"/>
      <c r="T124" s="153"/>
      <c r="AT124" s="150" t="s">
        <v>189</v>
      </c>
      <c r="AU124" s="150" t="s">
        <v>78</v>
      </c>
      <c r="AV124" s="13" t="s">
        <v>76</v>
      </c>
      <c r="AW124" s="13" t="s">
        <v>30</v>
      </c>
      <c r="AX124" s="13" t="s">
        <v>68</v>
      </c>
      <c r="AY124" s="150" t="s">
        <v>159</v>
      </c>
    </row>
    <row r="125" spans="2:65" s="12" customFormat="1">
      <c r="B125" s="142"/>
      <c r="D125" s="143" t="s">
        <v>189</v>
      </c>
      <c r="E125" s="144" t="s">
        <v>17</v>
      </c>
      <c r="F125" s="145" t="s">
        <v>613</v>
      </c>
      <c r="H125" s="146">
        <v>7959</v>
      </c>
      <c r="L125" s="142"/>
      <c r="M125" s="147"/>
      <c r="T125" s="148"/>
      <c r="AT125" s="144" t="s">
        <v>189</v>
      </c>
      <c r="AU125" s="144" t="s">
        <v>78</v>
      </c>
      <c r="AV125" s="12" t="s">
        <v>78</v>
      </c>
      <c r="AW125" s="12" t="s">
        <v>30</v>
      </c>
      <c r="AX125" s="12" t="s">
        <v>68</v>
      </c>
      <c r="AY125" s="144" t="s">
        <v>159</v>
      </c>
    </row>
    <row r="126" spans="2:65" s="14" customFormat="1">
      <c r="B126" s="157"/>
      <c r="D126" s="143" t="s">
        <v>189</v>
      </c>
      <c r="E126" s="158" t="s">
        <v>17</v>
      </c>
      <c r="F126" s="159" t="s">
        <v>284</v>
      </c>
      <c r="H126" s="160">
        <v>7959</v>
      </c>
      <c r="L126" s="157"/>
      <c r="M126" s="161"/>
      <c r="T126" s="162"/>
      <c r="AT126" s="158" t="s">
        <v>189</v>
      </c>
      <c r="AU126" s="158" t="s">
        <v>78</v>
      </c>
      <c r="AV126" s="14" t="s">
        <v>180</v>
      </c>
      <c r="AW126" s="14" t="s">
        <v>30</v>
      </c>
      <c r="AX126" s="14" t="s">
        <v>76</v>
      </c>
      <c r="AY126" s="158" t="s">
        <v>159</v>
      </c>
    </row>
    <row r="127" spans="2:65" s="1" customFormat="1" ht="24.2" customHeight="1">
      <c r="B127" s="29"/>
      <c r="C127" s="163" t="s">
        <v>205</v>
      </c>
      <c r="D127" s="163" t="s">
        <v>365</v>
      </c>
      <c r="E127" s="164" t="s">
        <v>633</v>
      </c>
      <c r="F127" s="165" t="s">
        <v>634</v>
      </c>
      <c r="G127" s="166" t="s">
        <v>379</v>
      </c>
      <c r="H127" s="167">
        <v>803.85900000000004</v>
      </c>
      <c r="I127" s="168"/>
      <c r="J127" s="168">
        <f>ROUND(I127*H127,2)</f>
        <v>0</v>
      </c>
      <c r="K127" s="165" t="s">
        <v>17</v>
      </c>
      <c r="L127" s="169"/>
      <c r="M127" s="170" t="s">
        <v>17</v>
      </c>
      <c r="N127" s="171" t="s">
        <v>39</v>
      </c>
      <c r="O127" s="135">
        <v>0</v>
      </c>
      <c r="P127" s="135">
        <f>O127*H127</f>
        <v>0</v>
      </c>
      <c r="Q127" s="135">
        <v>1.4</v>
      </c>
      <c r="R127" s="135">
        <f>Q127*H127</f>
        <v>1125.4025999999999</v>
      </c>
      <c r="S127" s="135">
        <v>0</v>
      </c>
      <c r="T127" s="136">
        <f>S127*H127</f>
        <v>0</v>
      </c>
      <c r="AR127" s="137" t="s">
        <v>205</v>
      </c>
      <c r="AT127" s="137" t="s">
        <v>365</v>
      </c>
      <c r="AU127" s="137" t="s">
        <v>78</v>
      </c>
      <c r="AY127" s="17" t="s">
        <v>159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76</v>
      </c>
      <c r="BK127" s="138">
        <f>ROUND(I127*H127,2)</f>
        <v>0</v>
      </c>
      <c r="BL127" s="17" t="s">
        <v>180</v>
      </c>
      <c r="BM127" s="137" t="s">
        <v>635</v>
      </c>
    </row>
    <row r="128" spans="2:65" s="12" customFormat="1">
      <c r="B128" s="142"/>
      <c r="D128" s="143" t="s">
        <v>189</v>
      </c>
      <c r="F128" s="145" t="s">
        <v>636</v>
      </c>
      <c r="H128" s="146">
        <v>803.85900000000004</v>
      </c>
      <c r="L128" s="142"/>
      <c r="M128" s="147"/>
      <c r="T128" s="148"/>
      <c r="AT128" s="144" t="s">
        <v>189</v>
      </c>
      <c r="AU128" s="144" t="s">
        <v>78</v>
      </c>
      <c r="AV128" s="12" t="s">
        <v>78</v>
      </c>
      <c r="AW128" s="12" t="s">
        <v>4</v>
      </c>
      <c r="AX128" s="12" t="s">
        <v>76</v>
      </c>
      <c r="AY128" s="144" t="s">
        <v>159</v>
      </c>
    </row>
    <row r="129" spans="2:65" s="1" customFormat="1" ht="24.2" customHeight="1">
      <c r="B129" s="29"/>
      <c r="C129" s="127" t="s">
        <v>211</v>
      </c>
      <c r="D129" s="127" t="s">
        <v>162</v>
      </c>
      <c r="E129" s="128" t="s">
        <v>637</v>
      </c>
      <c r="F129" s="129" t="s">
        <v>638</v>
      </c>
      <c r="G129" s="130" t="s">
        <v>278</v>
      </c>
      <c r="H129" s="131">
        <v>1193.8499999999999</v>
      </c>
      <c r="I129" s="132"/>
      <c r="J129" s="132">
        <f>ROUND(I129*H129,2)</f>
        <v>0</v>
      </c>
      <c r="K129" s="129" t="s">
        <v>239</v>
      </c>
      <c r="L129" s="29"/>
      <c r="M129" s="133" t="s">
        <v>17</v>
      </c>
      <c r="N129" s="134" t="s">
        <v>39</v>
      </c>
      <c r="O129" s="135">
        <v>2.681</v>
      </c>
      <c r="P129" s="135">
        <f>O129*H129</f>
        <v>3200.7118499999997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180</v>
      </c>
      <c r="AT129" s="137" t="s">
        <v>162</v>
      </c>
      <c r="AU129" s="137" t="s">
        <v>78</v>
      </c>
      <c r="AY129" s="17" t="s">
        <v>159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7" t="s">
        <v>76</v>
      </c>
      <c r="BK129" s="138">
        <f>ROUND(I129*H129,2)</f>
        <v>0</v>
      </c>
      <c r="BL129" s="17" t="s">
        <v>180</v>
      </c>
      <c r="BM129" s="137" t="s">
        <v>639</v>
      </c>
    </row>
    <row r="130" spans="2:65" s="1" customFormat="1">
      <c r="B130" s="29"/>
      <c r="D130" s="139" t="s">
        <v>169</v>
      </c>
      <c r="F130" s="140" t="s">
        <v>640</v>
      </c>
      <c r="L130" s="29"/>
      <c r="M130" s="141"/>
      <c r="T130" s="50"/>
      <c r="AT130" s="17" t="s">
        <v>169</v>
      </c>
      <c r="AU130" s="17" t="s">
        <v>78</v>
      </c>
    </row>
    <row r="131" spans="2:65" s="13" customFormat="1">
      <c r="B131" s="149"/>
      <c r="D131" s="143" t="s">
        <v>189</v>
      </c>
      <c r="E131" s="150" t="s">
        <v>17</v>
      </c>
      <c r="F131" s="151" t="s">
        <v>509</v>
      </c>
      <c r="H131" s="150" t="s">
        <v>17</v>
      </c>
      <c r="L131" s="149"/>
      <c r="M131" s="152"/>
      <c r="T131" s="153"/>
      <c r="AT131" s="150" t="s">
        <v>189</v>
      </c>
      <c r="AU131" s="150" t="s">
        <v>78</v>
      </c>
      <c r="AV131" s="13" t="s">
        <v>76</v>
      </c>
      <c r="AW131" s="13" t="s">
        <v>30</v>
      </c>
      <c r="AX131" s="13" t="s">
        <v>68</v>
      </c>
      <c r="AY131" s="150" t="s">
        <v>159</v>
      </c>
    </row>
    <row r="132" spans="2:65" s="12" customFormat="1">
      <c r="B132" s="142"/>
      <c r="D132" s="143" t="s">
        <v>189</v>
      </c>
      <c r="E132" s="144" t="s">
        <v>17</v>
      </c>
      <c r="F132" s="145" t="s">
        <v>641</v>
      </c>
      <c r="H132" s="146">
        <v>1193.8499999999999</v>
      </c>
      <c r="L132" s="142"/>
      <c r="M132" s="147"/>
      <c r="T132" s="148"/>
      <c r="AT132" s="144" t="s">
        <v>189</v>
      </c>
      <c r="AU132" s="144" t="s">
        <v>78</v>
      </c>
      <c r="AV132" s="12" t="s">
        <v>78</v>
      </c>
      <c r="AW132" s="12" t="s">
        <v>30</v>
      </c>
      <c r="AX132" s="12" t="s">
        <v>68</v>
      </c>
      <c r="AY132" s="144" t="s">
        <v>159</v>
      </c>
    </row>
    <row r="133" spans="2:65" s="14" customFormat="1">
      <c r="B133" s="157"/>
      <c r="D133" s="143" t="s">
        <v>189</v>
      </c>
      <c r="E133" s="158" t="s">
        <v>17</v>
      </c>
      <c r="F133" s="159" t="s">
        <v>284</v>
      </c>
      <c r="H133" s="160">
        <v>1193.8499999999999</v>
      </c>
      <c r="L133" s="157"/>
      <c r="M133" s="161"/>
      <c r="T133" s="162"/>
      <c r="AT133" s="158" t="s">
        <v>189</v>
      </c>
      <c r="AU133" s="158" t="s">
        <v>78</v>
      </c>
      <c r="AV133" s="14" t="s">
        <v>180</v>
      </c>
      <c r="AW133" s="14" t="s">
        <v>30</v>
      </c>
      <c r="AX133" s="14" t="s">
        <v>76</v>
      </c>
      <c r="AY133" s="158" t="s">
        <v>159</v>
      </c>
    </row>
    <row r="134" spans="2:65" s="1" customFormat="1" ht="16.5" customHeight="1">
      <c r="B134" s="29"/>
      <c r="C134" s="127" t="s">
        <v>216</v>
      </c>
      <c r="D134" s="127" t="s">
        <v>162</v>
      </c>
      <c r="E134" s="128" t="s">
        <v>642</v>
      </c>
      <c r="F134" s="129" t="s">
        <v>643</v>
      </c>
      <c r="G134" s="130" t="s">
        <v>278</v>
      </c>
      <c r="H134" s="131">
        <v>7959</v>
      </c>
      <c r="I134" s="132"/>
      <c r="J134" s="132">
        <f>ROUND(I134*H134,2)</f>
        <v>0</v>
      </c>
      <c r="K134" s="129" t="s">
        <v>239</v>
      </c>
      <c r="L134" s="29"/>
      <c r="M134" s="133" t="s">
        <v>17</v>
      </c>
      <c r="N134" s="134" t="s">
        <v>39</v>
      </c>
      <c r="O134" s="135">
        <v>5.0999999999999997E-2</v>
      </c>
      <c r="P134" s="135">
        <f>O134*H134</f>
        <v>405.90899999999999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180</v>
      </c>
      <c r="AT134" s="137" t="s">
        <v>162</v>
      </c>
      <c r="AU134" s="137" t="s">
        <v>78</v>
      </c>
      <c r="AY134" s="17" t="s">
        <v>159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7" t="s">
        <v>76</v>
      </c>
      <c r="BK134" s="138">
        <f>ROUND(I134*H134,2)</f>
        <v>0</v>
      </c>
      <c r="BL134" s="17" t="s">
        <v>180</v>
      </c>
      <c r="BM134" s="137" t="s">
        <v>644</v>
      </c>
    </row>
    <row r="135" spans="2:65" s="1" customFormat="1">
      <c r="B135" s="29"/>
      <c r="D135" s="139" t="s">
        <v>169</v>
      </c>
      <c r="F135" s="140" t="s">
        <v>645</v>
      </c>
      <c r="L135" s="29"/>
      <c r="M135" s="141"/>
      <c r="T135" s="50"/>
      <c r="AT135" s="17" t="s">
        <v>169</v>
      </c>
      <c r="AU135" s="17" t="s">
        <v>78</v>
      </c>
    </row>
    <row r="136" spans="2:65" s="13" customFormat="1">
      <c r="B136" s="149"/>
      <c r="D136" s="143" t="s">
        <v>189</v>
      </c>
      <c r="E136" s="150" t="s">
        <v>17</v>
      </c>
      <c r="F136" s="151" t="s">
        <v>509</v>
      </c>
      <c r="H136" s="150" t="s">
        <v>17</v>
      </c>
      <c r="L136" s="149"/>
      <c r="M136" s="152"/>
      <c r="T136" s="153"/>
      <c r="AT136" s="150" t="s">
        <v>189</v>
      </c>
      <c r="AU136" s="150" t="s">
        <v>78</v>
      </c>
      <c r="AV136" s="13" t="s">
        <v>76</v>
      </c>
      <c r="AW136" s="13" t="s">
        <v>30</v>
      </c>
      <c r="AX136" s="13" t="s">
        <v>68</v>
      </c>
      <c r="AY136" s="150" t="s">
        <v>159</v>
      </c>
    </row>
    <row r="137" spans="2:65" s="12" customFormat="1">
      <c r="B137" s="142"/>
      <c r="D137" s="143" t="s">
        <v>189</v>
      </c>
      <c r="E137" s="144" t="s">
        <v>17</v>
      </c>
      <c r="F137" s="145" t="s">
        <v>613</v>
      </c>
      <c r="H137" s="146">
        <v>7959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68</v>
      </c>
      <c r="AY137" s="144" t="s">
        <v>159</v>
      </c>
    </row>
    <row r="138" spans="2:65" s="14" customFormat="1">
      <c r="B138" s="157"/>
      <c r="D138" s="143" t="s">
        <v>189</v>
      </c>
      <c r="E138" s="158" t="s">
        <v>17</v>
      </c>
      <c r="F138" s="159" t="s">
        <v>284</v>
      </c>
      <c r="H138" s="160">
        <v>7959</v>
      </c>
      <c r="L138" s="157"/>
      <c r="M138" s="161"/>
      <c r="T138" s="162"/>
      <c r="AT138" s="158" t="s">
        <v>189</v>
      </c>
      <c r="AU138" s="158" t="s">
        <v>78</v>
      </c>
      <c r="AV138" s="14" t="s">
        <v>180</v>
      </c>
      <c r="AW138" s="14" t="s">
        <v>30</v>
      </c>
      <c r="AX138" s="14" t="s">
        <v>76</v>
      </c>
      <c r="AY138" s="158" t="s">
        <v>159</v>
      </c>
    </row>
    <row r="139" spans="2:65" s="1" customFormat="1" ht="16.5" customHeight="1">
      <c r="B139" s="29"/>
      <c r="C139" s="127" t="s">
        <v>222</v>
      </c>
      <c r="D139" s="127" t="s">
        <v>162</v>
      </c>
      <c r="E139" s="128" t="s">
        <v>646</v>
      </c>
      <c r="F139" s="129" t="s">
        <v>647</v>
      </c>
      <c r="G139" s="130" t="s">
        <v>287</v>
      </c>
      <c r="H139" s="131">
        <v>2000</v>
      </c>
      <c r="I139" s="132"/>
      <c r="J139" s="132">
        <f>ROUND(I139*H139,2)</f>
        <v>0</v>
      </c>
      <c r="K139" s="129" t="s">
        <v>239</v>
      </c>
      <c r="L139" s="29"/>
      <c r="M139" s="133" t="s">
        <v>17</v>
      </c>
      <c r="N139" s="134" t="s">
        <v>39</v>
      </c>
      <c r="O139" s="135">
        <v>2.3E-2</v>
      </c>
      <c r="P139" s="135">
        <f>O139*H139</f>
        <v>46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180</v>
      </c>
      <c r="AT139" s="137" t="s">
        <v>162</v>
      </c>
      <c r="AU139" s="137" t="s">
        <v>78</v>
      </c>
      <c r="AY139" s="17" t="s">
        <v>159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7" t="s">
        <v>76</v>
      </c>
      <c r="BK139" s="138">
        <f>ROUND(I139*H139,2)</f>
        <v>0</v>
      </c>
      <c r="BL139" s="17" t="s">
        <v>180</v>
      </c>
      <c r="BM139" s="137" t="s">
        <v>648</v>
      </c>
    </row>
    <row r="140" spans="2:65" s="1" customFormat="1">
      <c r="B140" s="29"/>
      <c r="D140" s="139" t="s">
        <v>169</v>
      </c>
      <c r="F140" s="140" t="s">
        <v>649</v>
      </c>
      <c r="L140" s="29"/>
      <c r="M140" s="141"/>
      <c r="T140" s="50"/>
      <c r="AT140" s="17" t="s">
        <v>169</v>
      </c>
      <c r="AU140" s="17" t="s">
        <v>78</v>
      </c>
    </row>
    <row r="141" spans="2:65" s="1" customFormat="1" ht="16.5" customHeight="1">
      <c r="B141" s="29"/>
      <c r="C141" s="163" t="s">
        <v>8</v>
      </c>
      <c r="D141" s="163" t="s">
        <v>365</v>
      </c>
      <c r="E141" s="164" t="s">
        <v>650</v>
      </c>
      <c r="F141" s="165" t="s">
        <v>651</v>
      </c>
      <c r="G141" s="166" t="s">
        <v>287</v>
      </c>
      <c r="H141" s="167">
        <v>1000</v>
      </c>
      <c r="I141" s="168"/>
      <c r="J141" s="168">
        <f>ROUND(I141*H141,2)</f>
        <v>0</v>
      </c>
      <c r="K141" s="165" t="s">
        <v>17</v>
      </c>
      <c r="L141" s="169"/>
      <c r="M141" s="170" t="s">
        <v>17</v>
      </c>
      <c r="N141" s="171" t="s">
        <v>39</v>
      </c>
      <c r="O141" s="135">
        <v>0</v>
      </c>
      <c r="P141" s="135">
        <f>O141*H141</f>
        <v>0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205</v>
      </c>
      <c r="AT141" s="137" t="s">
        <v>365</v>
      </c>
      <c r="AU141" s="137" t="s">
        <v>78</v>
      </c>
      <c r="AY141" s="17" t="s">
        <v>159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7" t="s">
        <v>76</v>
      </c>
      <c r="BK141" s="138">
        <f>ROUND(I141*H141,2)</f>
        <v>0</v>
      </c>
      <c r="BL141" s="17" t="s">
        <v>180</v>
      </c>
      <c r="BM141" s="137" t="s">
        <v>652</v>
      </c>
    </row>
    <row r="142" spans="2:65" s="13" customFormat="1">
      <c r="B142" s="149"/>
      <c r="D142" s="143" t="s">
        <v>189</v>
      </c>
      <c r="E142" s="150" t="s">
        <v>17</v>
      </c>
      <c r="F142" s="151" t="s">
        <v>509</v>
      </c>
      <c r="H142" s="150" t="s">
        <v>17</v>
      </c>
      <c r="L142" s="149"/>
      <c r="M142" s="152"/>
      <c r="T142" s="153"/>
      <c r="AT142" s="150" t="s">
        <v>189</v>
      </c>
      <c r="AU142" s="150" t="s">
        <v>78</v>
      </c>
      <c r="AV142" s="13" t="s">
        <v>76</v>
      </c>
      <c r="AW142" s="13" t="s">
        <v>30</v>
      </c>
      <c r="AX142" s="13" t="s">
        <v>68</v>
      </c>
      <c r="AY142" s="150" t="s">
        <v>159</v>
      </c>
    </row>
    <row r="143" spans="2:65" s="12" customFormat="1">
      <c r="B143" s="142"/>
      <c r="D143" s="143" t="s">
        <v>189</v>
      </c>
      <c r="E143" s="144" t="s">
        <v>17</v>
      </c>
      <c r="F143" s="145" t="s">
        <v>653</v>
      </c>
      <c r="H143" s="146">
        <v>1000</v>
      </c>
      <c r="L143" s="142"/>
      <c r="M143" s="147"/>
      <c r="T143" s="148"/>
      <c r="AT143" s="144" t="s">
        <v>189</v>
      </c>
      <c r="AU143" s="144" t="s">
        <v>78</v>
      </c>
      <c r="AV143" s="12" t="s">
        <v>78</v>
      </c>
      <c r="AW143" s="12" t="s">
        <v>30</v>
      </c>
      <c r="AX143" s="12" t="s">
        <v>68</v>
      </c>
      <c r="AY143" s="144" t="s">
        <v>159</v>
      </c>
    </row>
    <row r="144" spans="2:65" s="14" customFormat="1">
      <c r="B144" s="157"/>
      <c r="D144" s="143" t="s">
        <v>189</v>
      </c>
      <c r="E144" s="158" t="s">
        <v>17</v>
      </c>
      <c r="F144" s="159" t="s">
        <v>284</v>
      </c>
      <c r="H144" s="160">
        <v>1000</v>
      </c>
      <c r="L144" s="157"/>
      <c r="M144" s="161"/>
      <c r="T144" s="162"/>
      <c r="AT144" s="158" t="s">
        <v>189</v>
      </c>
      <c r="AU144" s="158" t="s">
        <v>78</v>
      </c>
      <c r="AV144" s="14" t="s">
        <v>180</v>
      </c>
      <c r="AW144" s="14" t="s">
        <v>30</v>
      </c>
      <c r="AX144" s="14" t="s">
        <v>76</v>
      </c>
      <c r="AY144" s="158" t="s">
        <v>159</v>
      </c>
    </row>
    <row r="145" spans="2:65" s="1" customFormat="1" ht="16.5" customHeight="1">
      <c r="B145" s="29"/>
      <c r="C145" s="163" t="s">
        <v>236</v>
      </c>
      <c r="D145" s="163" t="s">
        <v>365</v>
      </c>
      <c r="E145" s="164" t="s">
        <v>654</v>
      </c>
      <c r="F145" s="165" t="s">
        <v>655</v>
      </c>
      <c r="G145" s="166" t="s">
        <v>287</v>
      </c>
      <c r="H145" s="167">
        <v>1000</v>
      </c>
      <c r="I145" s="168"/>
      <c r="J145" s="168">
        <f>ROUND(I145*H145,2)</f>
        <v>0</v>
      </c>
      <c r="K145" s="165" t="s">
        <v>17</v>
      </c>
      <c r="L145" s="169"/>
      <c r="M145" s="170" t="s">
        <v>17</v>
      </c>
      <c r="N145" s="171" t="s">
        <v>39</v>
      </c>
      <c r="O145" s="135">
        <v>0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205</v>
      </c>
      <c r="AT145" s="137" t="s">
        <v>365</v>
      </c>
      <c r="AU145" s="137" t="s">
        <v>78</v>
      </c>
      <c r="AY145" s="17" t="s">
        <v>159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7" t="s">
        <v>76</v>
      </c>
      <c r="BK145" s="138">
        <f>ROUND(I145*H145,2)</f>
        <v>0</v>
      </c>
      <c r="BL145" s="17" t="s">
        <v>180</v>
      </c>
      <c r="BM145" s="137" t="s">
        <v>656</v>
      </c>
    </row>
    <row r="146" spans="2:65" s="13" customFormat="1">
      <c r="B146" s="149"/>
      <c r="D146" s="143" t="s">
        <v>189</v>
      </c>
      <c r="E146" s="150" t="s">
        <v>17</v>
      </c>
      <c r="F146" s="151" t="s">
        <v>509</v>
      </c>
      <c r="H146" s="150" t="s">
        <v>17</v>
      </c>
      <c r="L146" s="149"/>
      <c r="M146" s="152"/>
      <c r="T146" s="153"/>
      <c r="AT146" s="150" t="s">
        <v>189</v>
      </c>
      <c r="AU146" s="150" t="s">
        <v>78</v>
      </c>
      <c r="AV146" s="13" t="s">
        <v>76</v>
      </c>
      <c r="AW146" s="13" t="s">
        <v>30</v>
      </c>
      <c r="AX146" s="13" t="s">
        <v>68</v>
      </c>
      <c r="AY146" s="150" t="s">
        <v>159</v>
      </c>
    </row>
    <row r="147" spans="2:65" s="12" customFormat="1">
      <c r="B147" s="142"/>
      <c r="D147" s="143" t="s">
        <v>189</v>
      </c>
      <c r="E147" s="144" t="s">
        <v>17</v>
      </c>
      <c r="F147" s="145" t="s">
        <v>653</v>
      </c>
      <c r="H147" s="146">
        <v>1000</v>
      </c>
      <c r="L147" s="142"/>
      <c r="M147" s="147"/>
      <c r="T147" s="148"/>
      <c r="AT147" s="144" t="s">
        <v>189</v>
      </c>
      <c r="AU147" s="144" t="s">
        <v>78</v>
      </c>
      <c r="AV147" s="12" t="s">
        <v>78</v>
      </c>
      <c r="AW147" s="12" t="s">
        <v>30</v>
      </c>
      <c r="AX147" s="12" t="s">
        <v>68</v>
      </c>
      <c r="AY147" s="144" t="s">
        <v>159</v>
      </c>
    </row>
    <row r="148" spans="2:65" s="14" customFormat="1">
      <c r="B148" s="157"/>
      <c r="D148" s="143" t="s">
        <v>189</v>
      </c>
      <c r="E148" s="158" t="s">
        <v>17</v>
      </c>
      <c r="F148" s="159" t="s">
        <v>284</v>
      </c>
      <c r="H148" s="160">
        <v>1000</v>
      </c>
      <c r="L148" s="157"/>
      <c r="M148" s="161"/>
      <c r="T148" s="162"/>
      <c r="AT148" s="158" t="s">
        <v>189</v>
      </c>
      <c r="AU148" s="158" t="s">
        <v>78</v>
      </c>
      <c r="AV148" s="14" t="s">
        <v>180</v>
      </c>
      <c r="AW148" s="14" t="s">
        <v>30</v>
      </c>
      <c r="AX148" s="14" t="s">
        <v>76</v>
      </c>
      <c r="AY148" s="158" t="s">
        <v>159</v>
      </c>
    </row>
    <row r="149" spans="2:65" s="1" customFormat="1" ht="24.2" customHeight="1">
      <c r="B149" s="29"/>
      <c r="C149" s="127" t="s">
        <v>244</v>
      </c>
      <c r="D149" s="127" t="s">
        <v>162</v>
      </c>
      <c r="E149" s="128" t="s">
        <v>657</v>
      </c>
      <c r="F149" s="129" t="s">
        <v>658</v>
      </c>
      <c r="G149" s="130" t="s">
        <v>287</v>
      </c>
      <c r="H149" s="131">
        <v>68231</v>
      </c>
      <c r="I149" s="132"/>
      <c r="J149" s="132">
        <f>ROUND(I149*H149,2)</f>
        <v>0</v>
      </c>
      <c r="K149" s="129" t="s">
        <v>239</v>
      </c>
      <c r="L149" s="29"/>
      <c r="M149" s="133" t="s">
        <v>17</v>
      </c>
      <c r="N149" s="134" t="s">
        <v>39</v>
      </c>
      <c r="O149" s="135">
        <v>2.5999999999999999E-2</v>
      </c>
      <c r="P149" s="135">
        <f>O149*H149</f>
        <v>1774.0059999999999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180</v>
      </c>
      <c r="AT149" s="137" t="s">
        <v>162</v>
      </c>
      <c r="AU149" s="137" t="s">
        <v>78</v>
      </c>
      <c r="AY149" s="17" t="s">
        <v>159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7" t="s">
        <v>76</v>
      </c>
      <c r="BK149" s="138">
        <f>ROUND(I149*H149,2)</f>
        <v>0</v>
      </c>
      <c r="BL149" s="17" t="s">
        <v>180</v>
      </c>
      <c r="BM149" s="137" t="s">
        <v>659</v>
      </c>
    </row>
    <row r="150" spans="2:65" s="1" customFormat="1">
      <c r="B150" s="29"/>
      <c r="D150" s="139" t="s">
        <v>169</v>
      </c>
      <c r="F150" s="140" t="s">
        <v>660</v>
      </c>
      <c r="L150" s="29"/>
      <c r="M150" s="141"/>
      <c r="T150" s="50"/>
      <c r="AT150" s="17" t="s">
        <v>169</v>
      </c>
      <c r="AU150" s="17" t="s">
        <v>78</v>
      </c>
    </row>
    <row r="151" spans="2:65" s="13" customFormat="1">
      <c r="B151" s="149"/>
      <c r="D151" s="143" t="s">
        <v>189</v>
      </c>
      <c r="E151" s="150" t="s">
        <v>17</v>
      </c>
      <c r="F151" s="151" t="s">
        <v>509</v>
      </c>
      <c r="H151" s="150" t="s">
        <v>17</v>
      </c>
      <c r="L151" s="149"/>
      <c r="M151" s="152"/>
      <c r="T151" s="153"/>
      <c r="AT151" s="150" t="s">
        <v>189</v>
      </c>
      <c r="AU151" s="150" t="s">
        <v>78</v>
      </c>
      <c r="AV151" s="13" t="s">
        <v>76</v>
      </c>
      <c r="AW151" s="13" t="s">
        <v>30</v>
      </c>
      <c r="AX151" s="13" t="s">
        <v>68</v>
      </c>
      <c r="AY151" s="150" t="s">
        <v>159</v>
      </c>
    </row>
    <row r="152" spans="2:65" s="12" customFormat="1">
      <c r="B152" s="142"/>
      <c r="D152" s="143" t="s">
        <v>189</v>
      </c>
      <c r="E152" s="144" t="s">
        <v>17</v>
      </c>
      <c r="F152" s="145" t="s">
        <v>661</v>
      </c>
      <c r="H152" s="146">
        <v>68231</v>
      </c>
      <c r="L152" s="142"/>
      <c r="M152" s="147"/>
      <c r="T152" s="148"/>
      <c r="AT152" s="144" t="s">
        <v>189</v>
      </c>
      <c r="AU152" s="144" t="s">
        <v>78</v>
      </c>
      <c r="AV152" s="12" t="s">
        <v>78</v>
      </c>
      <c r="AW152" s="12" t="s">
        <v>30</v>
      </c>
      <c r="AX152" s="12" t="s">
        <v>68</v>
      </c>
      <c r="AY152" s="144" t="s">
        <v>159</v>
      </c>
    </row>
    <row r="153" spans="2:65" s="14" customFormat="1">
      <c r="B153" s="157"/>
      <c r="D153" s="143" t="s">
        <v>189</v>
      </c>
      <c r="E153" s="158" t="s">
        <v>17</v>
      </c>
      <c r="F153" s="159" t="s">
        <v>284</v>
      </c>
      <c r="H153" s="160">
        <v>68231</v>
      </c>
      <c r="L153" s="157"/>
      <c r="M153" s="161"/>
      <c r="T153" s="162"/>
      <c r="AT153" s="158" t="s">
        <v>189</v>
      </c>
      <c r="AU153" s="158" t="s">
        <v>78</v>
      </c>
      <c r="AV153" s="14" t="s">
        <v>180</v>
      </c>
      <c r="AW153" s="14" t="s">
        <v>30</v>
      </c>
      <c r="AX153" s="14" t="s">
        <v>76</v>
      </c>
      <c r="AY153" s="158" t="s">
        <v>159</v>
      </c>
    </row>
    <row r="154" spans="2:65" s="1" customFormat="1" ht="24.2" customHeight="1">
      <c r="B154" s="29"/>
      <c r="C154" s="127" t="s">
        <v>252</v>
      </c>
      <c r="D154" s="127" t="s">
        <v>162</v>
      </c>
      <c r="E154" s="128" t="s">
        <v>662</v>
      </c>
      <c r="F154" s="129" t="s">
        <v>663</v>
      </c>
      <c r="G154" s="130" t="s">
        <v>287</v>
      </c>
      <c r="H154" s="131">
        <v>68231</v>
      </c>
      <c r="I154" s="132"/>
      <c r="J154" s="132">
        <f>ROUND(I154*H154,2)</f>
        <v>0</v>
      </c>
      <c r="K154" s="129" t="s">
        <v>239</v>
      </c>
      <c r="L154" s="29"/>
      <c r="M154" s="133" t="s">
        <v>17</v>
      </c>
      <c r="N154" s="134" t="s">
        <v>39</v>
      </c>
      <c r="O154" s="135">
        <v>4.9000000000000002E-2</v>
      </c>
      <c r="P154" s="135">
        <f>O154*H154</f>
        <v>3343.319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180</v>
      </c>
      <c r="AT154" s="137" t="s">
        <v>162</v>
      </c>
      <c r="AU154" s="137" t="s">
        <v>78</v>
      </c>
      <c r="AY154" s="17" t="s">
        <v>159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7" t="s">
        <v>76</v>
      </c>
      <c r="BK154" s="138">
        <f>ROUND(I154*H154,2)</f>
        <v>0</v>
      </c>
      <c r="BL154" s="17" t="s">
        <v>180</v>
      </c>
      <c r="BM154" s="137" t="s">
        <v>664</v>
      </c>
    </row>
    <row r="155" spans="2:65" s="1" customFormat="1">
      <c r="B155" s="29"/>
      <c r="D155" s="139" t="s">
        <v>169</v>
      </c>
      <c r="F155" s="140" t="s">
        <v>665</v>
      </c>
      <c r="L155" s="29"/>
      <c r="M155" s="141"/>
      <c r="T155" s="50"/>
      <c r="AT155" s="17" t="s">
        <v>169</v>
      </c>
      <c r="AU155" s="17" t="s">
        <v>78</v>
      </c>
    </row>
    <row r="156" spans="2:65" s="1" customFormat="1" ht="16.5" customHeight="1">
      <c r="B156" s="29"/>
      <c r="C156" s="163" t="s">
        <v>259</v>
      </c>
      <c r="D156" s="163" t="s">
        <v>365</v>
      </c>
      <c r="E156" s="164" t="s">
        <v>666</v>
      </c>
      <c r="F156" s="165" t="s">
        <v>667</v>
      </c>
      <c r="G156" s="166" t="s">
        <v>287</v>
      </c>
      <c r="H156" s="167">
        <v>912</v>
      </c>
      <c r="I156" s="168"/>
      <c r="J156" s="168">
        <f>ROUND(I156*H156,2)</f>
        <v>0</v>
      </c>
      <c r="K156" s="165" t="s">
        <v>17</v>
      </c>
      <c r="L156" s="169"/>
      <c r="M156" s="170" t="s">
        <v>17</v>
      </c>
      <c r="N156" s="171" t="s">
        <v>39</v>
      </c>
      <c r="O156" s="135">
        <v>0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205</v>
      </c>
      <c r="AT156" s="137" t="s">
        <v>365</v>
      </c>
      <c r="AU156" s="137" t="s">
        <v>78</v>
      </c>
      <c r="AY156" s="17" t="s">
        <v>159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7" t="s">
        <v>76</v>
      </c>
      <c r="BK156" s="138">
        <f>ROUND(I156*H156,2)</f>
        <v>0</v>
      </c>
      <c r="BL156" s="17" t="s">
        <v>180</v>
      </c>
      <c r="BM156" s="137" t="s">
        <v>668</v>
      </c>
    </row>
    <row r="157" spans="2:65" s="13" customFormat="1">
      <c r="B157" s="149"/>
      <c r="D157" s="143" t="s">
        <v>189</v>
      </c>
      <c r="E157" s="150" t="s">
        <v>17</v>
      </c>
      <c r="F157" s="151" t="s">
        <v>509</v>
      </c>
      <c r="H157" s="150" t="s">
        <v>17</v>
      </c>
      <c r="L157" s="149"/>
      <c r="M157" s="152"/>
      <c r="T157" s="153"/>
      <c r="AT157" s="150" t="s">
        <v>189</v>
      </c>
      <c r="AU157" s="150" t="s">
        <v>78</v>
      </c>
      <c r="AV157" s="13" t="s">
        <v>76</v>
      </c>
      <c r="AW157" s="13" t="s">
        <v>30</v>
      </c>
      <c r="AX157" s="13" t="s">
        <v>68</v>
      </c>
      <c r="AY157" s="150" t="s">
        <v>159</v>
      </c>
    </row>
    <row r="158" spans="2:65" s="12" customFormat="1">
      <c r="B158" s="142"/>
      <c r="D158" s="143" t="s">
        <v>189</v>
      </c>
      <c r="E158" s="144" t="s">
        <v>17</v>
      </c>
      <c r="F158" s="145" t="s">
        <v>669</v>
      </c>
      <c r="H158" s="146">
        <v>912</v>
      </c>
      <c r="L158" s="142"/>
      <c r="M158" s="147"/>
      <c r="T158" s="148"/>
      <c r="AT158" s="144" t="s">
        <v>189</v>
      </c>
      <c r="AU158" s="144" t="s">
        <v>78</v>
      </c>
      <c r="AV158" s="12" t="s">
        <v>78</v>
      </c>
      <c r="AW158" s="12" t="s">
        <v>30</v>
      </c>
      <c r="AX158" s="12" t="s">
        <v>68</v>
      </c>
      <c r="AY158" s="144" t="s">
        <v>159</v>
      </c>
    </row>
    <row r="159" spans="2:65" s="14" customFormat="1">
      <c r="B159" s="157"/>
      <c r="D159" s="143" t="s">
        <v>189</v>
      </c>
      <c r="E159" s="158" t="s">
        <v>17</v>
      </c>
      <c r="F159" s="159" t="s">
        <v>284</v>
      </c>
      <c r="H159" s="160">
        <v>912</v>
      </c>
      <c r="L159" s="157"/>
      <c r="M159" s="161"/>
      <c r="T159" s="162"/>
      <c r="AT159" s="158" t="s">
        <v>189</v>
      </c>
      <c r="AU159" s="158" t="s">
        <v>78</v>
      </c>
      <c r="AV159" s="14" t="s">
        <v>180</v>
      </c>
      <c r="AW159" s="14" t="s">
        <v>30</v>
      </c>
      <c r="AX159" s="14" t="s">
        <v>76</v>
      </c>
      <c r="AY159" s="158" t="s">
        <v>159</v>
      </c>
    </row>
    <row r="160" spans="2:65" s="1" customFormat="1" ht="16.5" customHeight="1">
      <c r="B160" s="29"/>
      <c r="C160" s="163" t="s">
        <v>353</v>
      </c>
      <c r="D160" s="163" t="s">
        <v>365</v>
      </c>
      <c r="E160" s="164" t="s">
        <v>670</v>
      </c>
      <c r="F160" s="165" t="s">
        <v>671</v>
      </c>
      <c r="G160" s="166" t="s">
        <v>287</v>
      </c>
      <c r="H160" s="167">
        <v>27229</v>
      </c>
      <c r="I160" s="168"/>
      <c r="J160" s="168">
        <f>ROUND(I160*H160,2)</f>
        <v>0</v>
      </c>
      <c r="K160" s="165" t="s">
        <v>17</v>
      </c>
      <c r="L160" s="169"/>
      <c r="M160" s="170" t="s">
        <v>17</v>
      </c>
      <c r="N160" s="171" t="s">
        <v>39</v>
      </c>
      <c r="O160" s="135">
        <v>0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205</v>
      </c>
      <c r="AT160" s="137" t="s">
        <v>365</v>
      </c>
      <c r="AU160" s="137" t="s">
        <v>78</v>
      </c>
      <c r="AY160" s="17" t="s">
        <v>159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7" t="s">
        <v>76</v>
      </c>
      <c r="BK160" s="138">
        <f>ROUND(I160*H160,2)</f>
        <v>0</v>
      </c>
      <c r="BL160" s="17" t="s">
        <v>180</v>
      </c>
      <c r="BM160" s="137" t="s">
        <v>672</v>
      </c>
    </row>
    <row r="161" spans="2:65" s="13" customFormat="1">
      <c r="B161" s="149"/>
      <c r="D161" s="143" t="s">
        <v>189</v>
      </c>
      <c r="E161" s="150" t="s">
        <v>17</v>
      </c>
      <c r="F161" s="151" t="s">
        <v>509</v>
      </c>
      <c r="H161" s="150" t="s">
        <v>17</v>
      </c>
      <c r="L161" s="149"/>
      <c r="M161" s="152"/>
      <c r="T161" s="153"/>
      <c r="AT161" s="150" t="s">
        <v>189</v>
      </c>
      <c r="AU161" s="150" t="s">
        <v>78</v>
      </c>
      <c r="AV161" s="13" t="s">
        <v>76</v>
      </c>
      <c r="AW161" s="13" t="s">
        <v>30</v>
      </c>
      <c r="AX161" s="13" t="s">
        <v>68</v>
      </c>
      <c r="AY161" s="150" t="s">
        <v>159</v>
      </c>
    </row>
    <row r="162" spans="2:65" s="12" customFormat="1">
      <c r="B162" s="142"/>
      <c r="D162" s="143" t="s">
        <v>189</v>
      </c>
      <c r="E162" s="144" t="s">
        <v>17</v>
      </c>
      <c r="F162" s="145" t="s">
        <v>673</v>
      </c>
      <c r="H162" s="146">
        <v>27229</v>
      </c>
      <c r="L162" s="142"/>
      <c r="M162" s="147"/>
      <c r="T162" s="148"/>
      <c r="AT162" s="144" t="s">
        <v>189</v>
      </c>
      <c r="AU162" s="144" t="s">
        <v>78</v>
      </c>
      <c r="AV162" s="12" t="s">
        <v>78</v>
      </c>
      <c r="AW162" s="12" t="s">
        <v>30</v>
      </c>
      <c r="AX162" s="12" t="s">
        <v>68</v>
      </c>
      <c r="AY162" s="144" t="s">
        <v>159</v>
      </c>
    </row>
    <row r="163" spans="2:65" s="14" customFormat="1">
      <c r="B163" s="157"/>
      <c r="D163" s="143" t="s">
        <v>189</v>
      </c>
      <c r="E163" s="158" t="s">
        <v>17</v>
      </c>
      <c r="F163" s="159" t="s">
        <v>284</v>
      </c>
      <c r="H163" s="160">
        <v>27229</v>
      </c>
      <c r="L163" s="157"/>
      <c r="M163" s="161"/>
      <c r="T163" s="162"/>
      <c r="AT163" s="158" t="s">
        <v>189</v>
      </c>
      <c r="AU163" s="158" t="s">
        <v>78</v>
      </c>
      <c r="AV163" s="14" t="s">
        <v>180</v>
      </c>
      <c r="AW163" s="14" t="s">
        <v>30</v>
      </c>
      <c r="AX163" s="14" t="s">
        <v>76</v>
      </c>
      <c r="AY163" s="158" t="s">
        <v>159</v>
      </c>
    </row>
    <row r="164" spans="2:65" s="1" customFormat="1" ht="16.5" customHeight="1">
      <c r="B164" s="29"/>
      <c r="C164" s="163" t="s">
        <v>358</v>
      </c>
      <c r="D164" s="163" t="s">
        <v>365</v>
      </c>
      <c r="E164" s="164" t="s">
        <v>674</v>
      </c>
      <c r="F164" s="165" t="s">
        <v>675</v>
      </c>
      <c r="G164" s="166" t="s">
        <v>287</v>
      </c>
      <c r="H164" s="167">
        <v>305</v>
      </c>
      <c r="I164" s="168"/>
      <c r="J164" s="168">
        <f>ROUND(I164*H164,2)</f>
        <v>0</v>
      </c>
      <c r="K164" s="165" t="s">
        <v>17</v>
      </c>
      <c r="L164" s="169"/>
      <c r="M164" s="170" t="s">
        <v>17</v>
      </c>
      <c r="N164" s="171" t="s">
        <v>39</v>
      </c>
      <c r="O164" s="135">
        <v>0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205</v>
      </c>
      <c r="AT164" s="137" t="s">
        <v>365</v>
      </c>
      <c r="AU164" s="137" t="s">
        <v>78</v>
      </c>
      <c r="AY164" s="17" t="s">
        <v>159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7" t="s">
        <v>76</v>
      </c>
      <c r="BK164" s="138">
        <f>ROUND(I164*H164,2)</f>
        <v>0</v>
      </c>
      <c r="BL164" s="17" t="s">
        <v>180</v>
      </c>
      <c r="BM164" s="137" t="s">
        <v>676</v>
      </c>
    </row>
    <row r="165" spans="2:65" s="13" customFormat="1">
      <c r="B165" s="149"/>
      <c r="D165" s="143" t="s">
        <v>189</v>
      </c>
      <c r="E165" s="150" t="s">
        <v>17</v>
      </c>
      <c r="F165" s="151" t="s">
        <v>509</v>
      </c>
      <c r="H165" s="150" t="s">
        <v>17</v>
      </c>
      <c r="L165" s="149"/>
      <c r="M165" s="152"/>
      <c r="T165" s="153"/>
      <c r="AT165" s="150" t="s">
        <v>189</v>
      </c>
      <c r="AU165" s="150" t="s">
        <v>78</v>
      </c>
      <c r="AV165" s="13" t="s">
        <v>76</v>
      </c>
      <c r="AW165" s="13" t="s">
        <v>30</v>
      </c>
      <c r="AX165" s="13" t="s">
        <v>68</v>
      </c>
      <c r="AY165" s="150" t="s">
        <v>159</v>
      </c>
    </row>
    <row r="166" spans="2:65" s="12" customFormat="1">
      <c r="B166" s="142"/>
      <c r="D166" s="143" t="s">
        <v>189</v>
      </c>
      <c r="E166" s="144" t="s">
        <v>17</v>
      </c>
      <c r="F166" s="145" t="s">
        <v>677</v>
      </c>
      <c r="H166" s="146">
        <v>305</v>
      </c>
      <c r="L166" s="142"/>
      <c r="M166" s="147"/>
      <c r="T166" s="148"/>
      <c r="AT166" s="144" t="s">
        <v>189</v>
      </c>
      <c r="AU166" s="144" t="s">
        <v>78</v>
      </c>
      <c r="AV166" s="12" t="s">
        <v>78</v>
      </c>
      <c r="AW166" s="12" t="s">
        <v>30</v>
      </c>
      <c r="AX166" s="12" t="s">
        <v>68</v>
      </c>
      <c r="AY166" s="144" t="s">
        <v>159</v>
      </c>
    </row>
    <row r="167" spans="2:65" s="14" customFormat="1">
      <c r="B167" s="157"/>
      <c r="D167" s="143" t="s">
        <v>189</v>
      </c>
      <c r="E167" s="158" t="s">
        <v>17</v>
      </c>
      <c r="F167" s="159" t="s">
        <v>284</v>
      </c>
      <c r="H167" s="160">
        <v>305</v>
      </c>
      <c r="L167" s="157"/>
      <c r="M167" s="161"/>
      <c r="T167" s="162"/>
      <c r="AT167" s="158" t="s">
        <v>189</v>
      </c>
      <c r="AU167" s="158" t="s">
        <v>78</v>
      </c>
      <c r="AV167" s="14" t="s">
        <v>180</v>
      </c>
      <c r="AW167" s="14" t="s">
        <v>30</v>
      </c>
      <c r="AX167" s="14" t="s">
        <v>76</v>
      </c>
      <c r="AY167" s="158" t="s">
        <v>159</v>
      </c>
    </row>
    <row r="168" spans="2:65" s="1" customFormat="1" ht="16.5" customHeight="1">
      <c r="B168" s="29"/>
      <c r="C168" s="163" t="s">
        <v>364</v>
      </c>
      <c r="D168" s="163" t="s">
        <v>365</v>
      </c>
      <c r="E168" s="164" t="s">
        <v>678</v>
      </c>
      <c r="F168" s="165" t="s">
        <v>679</v>
      </c>
      <c r="G168" s="166" t="s">
        <v>287</v>
      </c>
      <c r="H168" s="167">
        <v>1160</v>
      </c>
      <c r="I168" s="168"/>
      <c r="J168" s="168">
        <f>ROUND(I168*H168,2)</f>
        <v>0</v>
      </c>
      <c r="K168" s="165" t="s">
        <v>17</v>
      </c>
      <c r="L168" s="169"/>
      <c r="M168" s="170" t="s">
        <v>17</v>
      </c>
      <c r="N168" s="171" t="s">
        <v>39</v>
      </c>
      <c r="O168" s="135">
        <v>0</v>
      </c>
      <c r="P168" s="135">
        <f>O168*H168</f>
        <v>0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205</v>
      </c>
      <c r="AT168" s="137" t="s">
        <v>365</v>
      </c>
      <c r="AU168" s="137" t="s">
        <v>78</v>
      </c>
      <c r="AY168" s="17" t="s">
        <v>159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7" t="s">
        <v>76</v>
      </c>
      <c r="BK168" s="138">
        <f>ROUND(I168*H168,2)</f>
        <v>0</v>
      </c>
      <c r="BL168" s="17" t="s">
        <v>180</v>
      </c>
      <c r="BM168" s="137" t="s">
        <v>680</v>
      </c>
    </row>
    <row r="169" spans="2:65" s="13" customFormat="1">
      <c r="B169" s="149"/>
      <c r="D169" s="143" t="s">
        <v>189</v>
      </c>
      <c r="E169" s="150" t="s">
        <v>17</v>
      </c>
      <c r="F169" s="151" t="s">
        <v>509</v>
      </c>
      <c r="H169" s="150" t="s">
        <v>17</v>
      </c>
      <c r="L169" s="149"/>
      <c r="M169" s="152"/>
      <c r="T169" s="153"/>
      <c r="AT169" s="150" t="s">
        <v>189</v>
      </c>
      <c r="AU169" s="150" t="s">
        <v>78</v>
      </c>
      <c r="AV169" s="13" t="s">
        <v>76</v>
      </c>
      <c r="AW169" s="13" t="s">
        <v>30</v>
      </c>
      <c r="AX169" s="13" t="s">
        <v>68</v>
      </c>
      <c r="AY169" s="150" t="s">
        <v>159</v>
      </c>
    </row>
    <row r="170" spans="2:65" s="12" customFormat="1">
      <c r="B170" s="142"/>
      <c r="D170" s="143" t="s">
        <v>189</v>
      </c>
      <c r="E170" s="144" t="s">
        <v>17</v>
      </c>
      <c r="F170" s="145" t="s">
        <v>681</v>
      </c>
      <c r="H170" s="146">
        <v>1160</v>
      </c>
      <c r="L170" s="142"/>
      <c r="M170" s="147"/>
      <c r="T170" s="148"/>
      <c r="AT170" s="144" t="s">
        <v>189</v>
      </c>
      <c r="AU170" s="144" t="s">
        <v>78</v>
      </c>
      <c r="AV170" s="12" t="s">
        <v>78</v>
      </c>
      <c r="AW170" s="12" t="s">
        <v>30</v>
      </c>
      <c r="AX170" s="12" t="s">
        <v>68</v>
      </c>
      <c r="AY170" s="144" t="s">
        <v>159</v>
      </c>
    </row>
    <row r="171" spans="2:65" s="14" customFormat="1">
      <c r="B171" s="157"/>
      <c r="D171" s="143" t="s">
        <v>189</v>
      </c>
      <c r="E171" s="158" t="s">
        <v>17</v>
      </c>
      <c r="F171" s="159" t="s">
        <v>284</v>
      </c>
      <c r="H171" s="160">
        <v>1160</v>
      </c>
      <c r="L171" s="157"/>
      <c r="M171" s="161"/>
      <c r="T171" s="162"/>
      <c r="AT171" s="158" t="s">
        <v>189</v>
      </c>
      <c r="AU171" s="158" t="s">
        <v>78</v>
      </c>
      <c r="AV171" s="14" t="s">
        <v>180</v>
      </c>
      <c r="AW171" s="14" t="s">
        <v>30</v>
      </c>
      <c r="AX171" s="14" t="s">
        <v>76</v>
      </c>
      <c r="AY171" s="158" t="s">
        <v>159</v>
      </c>
    </row>
    <row r="172" spans="2:65" s="1" customFormat="1" ht="16.5" customHeight="1">
      <c r="B172" s="29"/>
      <c r="C172" s="163" t="s">
        <v>371</v>
      </c>
      <c r="D172" s="163" t="s">
        <v>365</v>
      </c>
      <c r="E172" s="164" t="s">
        <v>682</v>
      </c>
      <c r="F172" s="165" t="s">
        <v>683</v>
      </c>
      <c r="G172" s="166" t="s">
        <v>287</v>
      </c>
      <c r="H172" s="167">
        <v>1239</v>
      </c>
      <c r="I172" s="168"/>
      <c r="J172" s="168">
        <f>ROUND(I172*H172,2)</f>
        <v>0</v>
      </c>
      <c r="K172" s="165" t="s">
        <v>17</v>
      </c>
      <c r="L172" s="169"/>
      <c r="M172" s="170" t="s">
        <v>17</v>
      </c>
      <c r="N172" s="171" t="s">
        <v>39</v>
      </c>
      <c r="O172" s="135">
        <v>0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205</v>
      </c>
      <c r="AT172" s="137" t="s">
        <v>365</v>
      </c>
      <c r="AU172" s="137" t="s">
        <v>78</v>
      </c>
      <c r="AY172" s="17" t="s">
        <v>159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7" t="s">
        <v>76</v>
      </c>
      <c r="BK172" s="138">
        <f>ROUND(I172*H172,2)</f>
        <v>0</v>
      </c>
      <c r="BL172" s="17" t="s">
        <v>180</v>
      </c>
      <c r="BM172" s="137" t="s">
        <v>684</v>
      </c>
    </row>
    <row r="173" spans="2:65" s="13" customFormat="1">
      <c r="B173" s="149"/>
      <c r="D173" s="143" t="s">
        <v>189</v>
      </c>
      <c r="E173" s="150" t="s">
        <v>17</v>
      </c>
      <c r="F173" s="151" t="s">
        <v>509</v>
      </c>
      <c r="H173" s="150" t="s">
        <v>17</v>
      </c>
      <c r="L173" s="149"/>
      <c r="M173" s="152"/>
      <c r="T173" s="153"/>
      <c r="AT173" s="150" t="s">
        <v>189</v>
      </c>
      <c r="AU173" s="150" t="s">
        <v>78</v>
      </c>
      <c r="AV173" s="13" t="s">
        <v>76</v>
      </c>
      <c r="AW173" s="13" t="s">
        <v>30</v>
      </c>
      <c r="AX173" s="13" t="s">
        <v>68</v>
      </c>
      <c r="AY173" s="150" t="s">
        <v>159</v>
      </c>
    </row>
    <row r="174" spans="2:65" s="12" customFormat="1">
      <c r="B174" s="142"/>
      <c r="D174" s="143" t="s">
        <v>189</v>
      </c>
      <c r="E174" s="144" t="s">
        <v>17</v>
      </c>
      <c r="F174" s="145" t="s">
        <v>685</v>
      </c>
      <c r="H174" s="146">
        <v>1239</v>
      </c>
      <c r="L174" s="142"/>
      <c r="M174" s="147"/>
      <c r="T174" s="148"/>
      <c r="AT174" s="144" t="s">
        <v>189</v>
      </c>
      <c r="AU174" s="144" t="s">
        <v>78</v>
      </c>
      <c r="AV174" s="12" t="s">
        <v>78</v>
      </c>
      <c r="AW174" s="12" t="s">
        <v>30</v>
      </c>
      <c r="AX174" s="12" t="s">
        <v>68</v>
      </c>
      <c r="AY174" s="144" t="s">
        <v>159</v>
      </c>
    </row>
    <row r="175" spans="2:65" s="14" customFormat="1">
      <c r="B175" s="157"/>
      <c r="D175" s="143" t="s">
        <v>189</v>
      </c>
      <c r="E175" s="158" t="s">
        <v>17</v>
      </c>
      <c r="F175" s="159" t="s">
        <v>284</v>
      </c>
      <c r="H175" s="160">
        <v>1239</v>
      </c>
      <c r="L175" s="157"/>
      <c r="M175" s="161"/>
      <c r="T175" s="162"/>
      <c r="AT175" s="158" t="s">
        <v>189</v>
      </c>
      <c r="AU175" s="158" t="s">
        <v>78</v>
      </c>
      <c r="AV175" s="14" t="s">
        <v>180</v>
      </c>
      <c r="AW175" s="14" t="s">
        <v>30</v>
      </c>
      <c r="AX175" s="14" t="s">
        <v>76</v>
      </c>
      <c r="AY175" s="158" t="s">
        <v>159</v>
      </c>
    </row>
    <row r="176" spans="2:65" s="1" customFormat="1" ht="16.5" customHeight="1">
      <c r="B176" s="29"/>
      <c r="C176" s="163" t="s">
        <v>7</v>
      </c>
      <c r="D176" s="163" t="s">
        <v>365</v>
      </c>
      <c r="E176" s="164" t="s">
        <v>686</v>
      </c>
      <c r="F176" s="165" t="s">
        <v>687</v>
      </c>
      <c r="G176" s="166" t="s">
        <v>287</v>
      </c>
      <c r="H176" s="167">
        <v>1001</v>
      </c>
      <c r="I176" s="168"/>
      <c r="J176" s="168">
        <f>ROUND(I176*H176,2)</f>
        <v>0</v>
      </c>
      <c r="K176" s="165" t="s">
        <v>17</v>
      </c>
      <c r="L176" s="169"/>
      <c r="M176" s="170" t="s">
        <v>17</v>
      </c>
      <c r="N176" s="171" t="s">
        <v>39</v>
      </c>
      <c r="O176" s="135">
        <v>0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205</v>
      </c>
      <c r="AT176" s="137" t="s">
        <v>365</v>
      </c>
      <c r="AU176" s="137" t="s">
        <v>78</v>
      </c>
      <c r="AY176" s="17" t="s">
        <v>159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7" t="s">
        <v>76</v>
      </c>
      <c r="BK176" s="138">
        <f>ROUND(I176*H176,2)</f>
        <v>0</v>
      </c>
      <c r="BL176" s="17" t="s">
        <v>180</v>
      </c>
      <c r="BM176" s="137" t="s">
        <v>688</v>
      </c>
    </row>
    <row r="177" spans="2:65" s="13" customFormat="1">
      <c r="B177" s="149"/>
      <c r="D177" s="143" t="s">
        <v>189</v>
      </c>
      <c r="E177" s="150" t="s">
        <v>17</v>
      </c>
      <c r="F177" s="151" t="s">
        <v>509</v>
      </c>
      <c r="H177" s="150" t="s">
        <v>17</v>
      </c>
      <c r="L177" s="149"/>
      <c r="M177" s="152"/>
      <c r="T177" s="153"/>
      <c r="AT177" s="150" t="s">
        <v>189</v>
      </c>
      <c r="AU177" s="150" t="s">
        <v>78</v>
      </c>
      <c r="AV177" s="13" t="s">
        <v>76</v>
      </c>
      <c r="AW177" s="13" t="s">
        <v>30</v>
      </c>
      <c r="AX177" s="13" t="s">
        <v>68</v>
      </c>
      <c r="AY177" s="150" t="s">
        <v>159</v>
      </c>
    </row>
    <row r="178" spans="2:65" s="12" customFormat="1">
      <c r="B178" s="142"/>
      <c r="D178" s="143" t="s">
        <v>189</v>
      </c>
      <c r="E178" s="144" t="s">
        <v>17</v>
      </c>
      <c r="F178" s="145" t="s">
        <v>689</v>
      </c>
      <c r="H178" s="146">
        <v>1001</v>
      </c>
      <c r="L178" s="142"/>
      <c r="M178" s="147"/>
      <c r="T178" s="148"/>
      <c r="AT178" s="144" t="s">
        <v>189</v>
      </c>
      <c r="AU178" s="144" t="s">
        <v>78</v>
      </c>
      <c r="AV178" s="12" t="s">
        <v>78</v>
      </c>
      <c r="AW178" s="12" t="s">
        <v>30</v>
      </c>
      <c r="AX178" s="12" t="s">
        <v>68</v>
      </c>
      <c r="AY178" s="144" t="s">
        <v>159</v>
      </c>
    </row>
    <row r="179" spans="2:65" s="14" customFormat="1">
      <c r="B179" s="157"/>
      <c r="D179" s="143" t="s">
        <v>189</v>
      </c>
      <c r="E179" s="158" t="s">
        <v>17</v>
      </c>
      <c r="F179" s="159" t="s">
        <v>284</v>
      </c>
      <c r="H179" s="160">
        <v>1001</v>
      </c>
      <c r="L179" s="157"/>
      <c r="M179" s="161"/>
      <c r="T179" s="162"/>
      <c r="AT179" s="158" t="s">
        <v>189</v>
      </c>
      <c r="AU179" s="158" t="s">
        <v>78</v>
      </c>
      <c r="AV179" s="14" t="s">
        <v>180</v>
      </c>
      <c r="AW179" s="14" t="s">
        <v>30</v>
      </c>
      <c r="AX179" s="14" t="s">
        <v>76</v>
      </c>
      <c r="AY179" s="158" t="s">
        <v>159</v>
      </c>
    </row>
    <row r="180" spans="2:65" s="1" customFormat="1" ht="16.5" customHeight="1">
      <c r="B180" s="29"/>
      <c r="C180" s="163" t="s">
        <v>382</v>
      </c>
      <c r="D180" s="163" t="s">
        <v>365</v>
      </c>
      <c r="E180" s="164" t="s">
        <v>690</v>
      </c>
      <c r="F180" s="165" t="s">
        <v>691</v>
      </c>
      <c r="G180" s="166" t="s">
        <v>287</v>
      </c>
      <c r="H180" s="167">
        <v>663</v>
      </c>
      <c r="I180" s="168"/>
      <c r="J180" s="168">
        <f>ROUND(I180*H180,2)</f>
        <v>0</v>
      </c>
      <c r="K180" s="165" t="s">
        <v>17</v>
      </c>
      <c r="L180" s="169"/>
      <c r="M180" s="170" t="s">
        <v>17</v>
      </c>
      <c r="N180" s="171" t="s">
        <v>39</v>
      </c>
      <c r="O180" s="135">
        <v>0</v>
      </c>
      <c r="P180" s="135">
        <f>O180*H180</f>
        <v>0</v>
      </c>
      <c r="Q180" s="135">
        <v>0</v>
      </c>
      <c r="R180" s="135">
        <f>Q180*H180</f>
        <v>0</v>
      </c>
      <c r="S180" s="135">
        <v>0</v>
      </c>
      <c r="T180" s="136">
        <f>S180*H180</f>
        <v>0</v>
      </c>
      <c r="AR180" s="137" t="s">
        <v>205</v>
      </c>
      <c r="AT180" s="137" t="s">
        <v>365</v>
      </c>
      <c r="AU180" s="137" t="s">
        <v>78</v>
      </c>
      <c r="AY180" s="17" t="s">
        <v>159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7" t="s">
        <v>76</v>
      </c>
      <c r="BK180" s="138">
        <f>ROUND(I180*H180,2)</f>
        <v>0</v>
      </c>
      <c r="BL180" s="17" t="s">
        <v>180</v>
      </c>
      <c r="BM180" s="137" t="s">
        <v>692</v>
      </c>
    </row>
    <row r="181" spans="2:65" s="13" customFormat="1">
      <c r="B181" s="149"/>
      <c r="D181" s="143" t="s">
        <v>189</v>
      </c>
      <c r="E181" s="150" t="s">
        <v>17</v>
      </c>
      <c r="F181" s="151" t="s">
        <v>509</v>
      </c>
      <c r="H181" s="150" t="s">
        <v>17</v>
      </c>
      <c r="L181" s="149"/>
      <c r="M181" s="152"/>
      <c r="T181" s="153"/>
      <c r="AT181" s="150" t="s">
        <v>189</v>
      </c>
      <c r="AU181" s="150" t="s">
        <v>78</v>
      </c>
      <c r="AV181" s="13" t="s">
        <v>76</v>
      </c>
      <c r="AW181" s="13" t="s">
        <v>30</v>
      </c>
      <c r="AX181" s="13" t="s">
        <v>68</v>
      </c>
      <c r="AY181" s="150" t="s">
        <v>159</v>
      </c>
    </row>
    <row r="182" spans="2:65" s="12" customFormat="1">
      <c r="B182" s="142"/>
      <c r="D182" s="143" t="s">
        <v>189</v>
      </c>
      <c r="E182" s="144" t="s">
        <v>17</v>
      </c>
      <c r="F182" s="145" t="s">
        <v>693</v>
      </c>
      <c r="H182" s="146">
        <v>663</v>
      </c>
      <c r="L182" s="142"/>
      <c r="M182" s="147"/>
      <c r="T182" s="148"/>
      <c r="AT182" s="144" t="s">
        <v>189</v>
      </c>
      <c r="AU182" s="144" t="s">
        <v>78</v>
      </c>
      <c r="AV182" s="12" t="s">
        <v>78</v>
      </c>
      <c r="AW182" s="12" t="s">
        <v>30</v>
      </c>
      <c r="AX182" s="12" t="s">
        <v>68</v>
      </c>
      <c r="AY182" s="144" t="s">
        <v>159</v>
      </c>
    </row>
    <row r="183" spans="2:65" s="14" customFormat="1">
      <c r="B183" s="157"/>
      <c r="D183" s="143" t="s">
        <v>189</v>
      </c>
      <c r="E183" s="158" t="s">
        <v>17</v>
      </c>
      <c r="F183" s="159" t="s">
        <v>284</v>
      </c>
      <c r="H183" s="160">
        <v>663</v>
      </c>
      <c r="L183" s="157"/>
      <c r="M183" s="161"/>
      <c r="T183" s="162"/>
      <c r="AT183" s="158" t="s">
        <v>189</v>
      </c>
      <c r="AU183" s="158" t="s">
        <v>78</v>
      </c>
      <c r="AV183" s="14" t="s">
        <v>180</v>
      </c>
      <c r="AW183" s="14" t="s">
        <v>30</v>
      </c>
      <c r="AX183" s="14" t="s">
        <v>76</v>
      </c>
      <c r="AY183" s="158" t="s">
        <v>159</v>
      </c>
    </row>
    <row r="184" spans="2:65" s="1" customFormat="1" ht="16.5" customHeight="1">
      <c r="B184" s="29"/>
      <c r="C184" s="163" t="s">
        <v>387</v>
      </c>
      <c r="D184" s="163" t="s">
        <v>365</v>
      </c>
      <c r="E184" s="164" t="s">
        <v>694</v>
      </c>
      <c r="F184" s="165" t="s">
        <v>695</v>
      </c>
      <c r="G184" s="166" t="s">
        <v>287</v>
      </c>
      <c r="H184" s="167">
        <v>539</v>
      </c>
      <c r="I184" s="168"/>
      <c r="J184" s="168">
        <f>ROUND(I184*H184,2)</f>
        <v>0</v>
      </c>
      <c r="K184" s="165" t="s">
        <v>17</v>
      </c>
      <c r="L184" s="169"/>
      <c r="M184" s="170" t="s">
        <v>17</v>
      </c>
      <c r="N184" s="171" t="s">
        <v>39</v>
      </c>
      <c r="O184" s="135">
        <v>0</v>
      </c>
      <c r="P184" s="135">
        <f>O184*H184</f>
        <v>0</v>
      </c>
      <c r="Q184" s="135">
        <v>0</v>
      </c>
      <c r="R184" s="135">
        <f>Q184*H184</f>
        <v>0</v>
      </c>
      <c r="S184" s="135">
        <v>0</v>
      </c>
      <c r="T184" s="136">
        <f>S184*H184</f>
        <v>0</v>
      </c>
      <c r="AR184" s="137" t="s">
        <v>205</v>
      </c>
      <c r="AT184" s="137" t="s">
        <v>365</v>
      </c>
      <c r="AU184" s="137" t="s">
        <v>78</v>
      </c>
      <c r="AY184" s="17" t="s">
        <v>159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7" t="s">
        <v>76</v>
      </c>
      <c r="BK184" s="138">
        <f>ROUND(I184*H184,2)</f>
        <v>0</v>
      </c>
      <c r="BL184" s="17" t="s">
        <v>180</v>
      </c>
      <c r="BM184" s="137" t="s">
        <v>696</v>
      </c>
    </row>
    <row r="185" spans="2:65" s="13" customFormat="1">
      <c r="B185" s="149"/>
      <c r="D185" s="143" t="s">
        <v>189</v>
      </c>
      <c r="E185" s="150" t="s">
        <v>17</v>
      </c>
      <c r="F185" s="151" t="s">
        <v>509</v>
      </c>
      <c r="H185" s="150" t="s">
        <v>17</v>
      </c>
      <c r="L185" s="149"/>
      <c r="M185" s="152"/>
      <c r="T185" s="153"/>
      <c r="AT185" s="150" t="s">
        <v>189</v>
      </c>
      <c r="AU185" s="150" t="s">
        <v>78</v>
      </c>
      <c r="AV185" s="13" t="s">
        <v>76</v>
      </c>
      <c r="AW185" s="13" t="s">
        <v>30</v>
      </c>
      <c r="AX185" s="13" t="s">
        <v>68</v>
      </c>
      <c r="AY185" s="150" t="s">
        <v>159</v>
      </c>
    </row>
    <row r="186" spans="2:65" s="12" customFormat="1">
      <c r="B186" s="142"/>
      <c r="D186" s="143" t="s">
        <v>189</v>
      </c>
      <c r="E186" s="144" t="s">
        <v>17</v>
      </c>
      <c r="F186" s="145" t="s">
        <v>697</v>
      </c>
      <c r="H186" s="146">
        <v>539</v>
      </c>
      <c r="L186" s="142"/>
      <c r="M186" s="147"/>
      <c r="T186" s="148"/>
      <c r="AT186" s="144" t="s">
        <v>189</v>
      </c>
      <c r="AU186" s="144" t="s">
        <v>78</v>
      </c>
      <c r="AV186" s="12" t="s">
        <v>78</v>
      </c>
      <c r="AW186" s="12" t="s">
        <v>30</v>
      </c>
      <c r="AX186" s="12" t="s">
        <v>68</v>
      </c>
      <c r="AY186" s="144" t="s">
        <v>159</v>
      </c>
    </row>
    <row r="187" spans="2:65" s="14" customFormat="1">
      <c r="B187" s="157"/>
      <c r="D187" s="143" t="s">
        <v>189</v>
      </c>
      <c r="E187" s="158" t="s">
        <v>17</v>
      </c>
      <c r="F187" s="159" t="s">
        <v>284</v>
      </c>
      <c r="H187" s="160">
        <v>539</v>
      </c>
      <c r="L187" s="157"/>
      <c r="M187" s="161"/>
      <c r="T187" s="162"/>
      <c r="AT187" s="158" t="s">
        <v>189</v>
      </c>
      <c r="AU187" s="158" t="s">
        <v>78</v>
      </c>
      <c r="AV187" s="14" t="s">
        <v>180</v>
      </c>
      <c r="AW187" s="14" t="s">
        <v>30</v>
      </c>
      <c r="AX187" s="14" t="s">
        <v>76</v>
      </c>
      <c r="AY187" s="158" t="s">
        <v>159</v>
      </c>
    </row>
    <row r="188" spans="2:65" s="1" customFormat="1" ht="16.5" customHeight="1">
      <c r="B188" s="29"/>
      <c r="C188" s="163" t="s">
        <v>392</v>
      </c>
      <c r="D188" s="163" t="s">
        <v>365</v>
      </c>
      <c r="E188" s="164" t="s">
        <v>698</v>
      </c>
      <c r="F188" s="165" t="s">
        <v>699</v>
      </c>
      <c r="G188" s="166" t="s">
        <v>287</v>
      </c>
      <c r="H188" s="167">
        <v>733</v>
      </c>
      <c r="I188" s="168"/>
      <c r="J188" s="168">
        <f>ROUND(I188*H188,2)</f>
        <v>0</v>
      </c>
      <c r="K188" s="165" t="s">
        <v>17</v>
      </c>
      <c r="L188" s="169"/>
      <c r="M188" s="170" t="s">
        <v>17</v>
      </c>
      <c r="N188" s="171" t="s">
        <v>39</v>
      </c>
      <c r="O188" s="135">
        <v>0</v>
      </c>
      <c r="P188" s="135">
        <f>O188*H188</f>
        <v>0</v>
      </c>
      <c r="Q188" s="135">
        <v>0</v>
      </c>
      <c r="R188" s="135">
        <f>Q188*H188</f>
        <v>0</v>
      </c>
      <c r="S188" s="135">
        <v>0</v>
      </c>
      <c r="T188" s="136">
        <f>S188*H188</f>
        <v>0</v>
      </c>
      <c r="AR188" s="137" t="s">
        <v>205</v>
      </c>
      <c r="AT188" s="137" t="s">
        <v>365</v>
      </c>
      <c r="AU188" s="137" t="s">
        <v>78</v>
      </c>
      <c r="AY188" s="17" t="s">
        <v>159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7" t="s">
        <v>76</v>
      </c>
      <c r="BK188" s="138">
        <f>ROUND(I188*H188,2)</f>
        <v>0</v>
      </c>
      <c r="BL188" s="17" t="s">
        <v>180</v>
      </c>
      <c r="BM188" s="137" t="s">
        <v>700</v>
      </c>
    </row>
    <row r="189" spans="2:65" s="13" customFormat="1">
      <c r="B189" s="149"/>
      <c r="D189" s="143" t="s">
        <v>189</v>
      </c>
      <c r="E189" s="150" t="s">
        <v>17</v>
      </c>
      <c r="F189" s="151" t="s">
        <v>509</v>
      </c>
      <c r="H189" s="150" t="s">
        <v>17</v>
      </c>
      <c r="L189" s="149"/>
      <c r="M189" s="152"/>
      <c r="T189" s="153"/>
      <c r="AT189" s="150" t="s">
        <v>189</v>
      </c>
      <c r="AU189" s="150" t="s">
        <v>78</v>
      </c>
      <c r="AV189" s="13" t="s">
        <v>76</v>
      </c>
      <c r="AW189" s="13" t="s">
        <v>30</v>
      </c>
      <c r="AX189" s="13" t="s">
        <v>68</v>
      </c>
      <c r="AY189" s="150" t="s">
        <v>159</v>
      </c>
    </row>
    <row r="190" spans="2:65" s="12" customFormat="1">
      <c r="B190" s="142"/>
      <c r="D190" s="143" t="s">
        <v>189</v>
      </c>
      <c r="E190" s="144" t="s">
        <v>17</v>
      </c>
      <c r="F190" s="145" t="s">
        <v>701</v>
      </c>
      <c r="H190" s="146">
        <v>733</v>
      </c>
      <c r="L190" s="142"/>
      <c r="M190" s="147"/>
      <c r="T190" s="148"/>
      <c r="AT190" s="144" t="s">
        <v>189</v>
      </c>
      <c r="AU190" s="144" t="s">
        <v>78</v>
      </c>
      <c r="AV190" s="12" t="s">
        <v>78</v>
      </c>
      <c r="AW190" s="12" t="s">
        <v>30</v>
      </c>
      <c r="AX190" s="12" t="s">
        <v>68</v>
      </c>
      <c r="AY190" s="144" t="s">
        <v>159</v>
      </c>
    </row>
    <row r="191" spans="2:65" s="14" customFormat="1">
      <c r="B191" s="157"/>
      <c r="D191" s="143" t="s">
        <v>189</v>
      </c>
      <c r="E191" s="158" t="s">
        <v>17</v>
      </c>
      <c r="F191" s="159" t="s">
        <v>284</v>
      </c>
      <c r="H191" s="160">
        <v>733</v>
      </c>
      <c r="L191" s="157"/>
      <c r="M191" s="161"/>
      <c r="T191" s="162"/>
      <c r="AT191" s="158" t="s">
        <v>189</v>
      </c>
      <c r="AU191" s="158" t="s">
        <v>78</v>
      </c>
      <c r="AV191" s="14" t="s">
        <v>180</v>
      </c>
      <c r="AW191" s="14" t="s">
        <v>30</v>
      </c>
      <c r="AX191" s="14" t="s">
        <v>76</v>
      </c>
      <c r="AY191" s="158" t="s">
        <v>159</v>
      </c>
    </row>
    <row r="192" spans="2:65" s="1" customFormat="1" ht="16.5" customHeight="1">
      <c r="B192" s="29"/>
      <c r="C192" s="163" t="s">
        <v>398</v>
      </c>
      <c r="D192" s="163" t="s">
        <v>365</v>
      </c>
      <c r="E192" s="164" t="s">
        <v>702</v>
      </c>
      <c r="F192" s="165" t="s">
        <v>703</v>
      </c>
      <c r="G192" s="166" t="s">
        <v>287</v>
      </c>
      <c r="H192" s="167">
        <v>115</v>
      </c>
      <c r="I192" s="168"/>
      <c r="J192" s="168">
        <f>ROUND(I192*H192,2)</f>
        <v>0</v>
      </c>
      <c r="K192" s="165" t="s">
        <v>17</v>
      </c>
      <c r="L192" s="169"/>
      <c r="M192" s="170" t="s">
        <v>17</v>
      </c>
      <c r="N192" s="171" t="s">
        <v>39</v>
      </c>
      <c r="O192" s="135">
        <v>0</v>
      </c>
      <c r="P192" s="135">
        <f>O192*H192</f>
        <v>0</v>
      </c>
      <c r="Q192" s="135">
        <v>0</v>
      </c>
      <c r="R192" s="135">
        <f>Q192*H192</f>
        <v>0</v>
      </c>
      <c r="S192" s="135">
        <v>0</v>
      </c>
      <c r="T192" s="136">
        <f>S192*H192</f>
        <v>0</v>
      </c>
      <c r="AR192" s="137" t="s">
        <v>205</v>
      </c>
      <c r="AT192" s="137" t="s">
        <v>365</v>
      </c>
      <c r="AU192" s="137" t="s">
        <v>78</v>
      </c>
      <c r="AY192" s="17" t="s">
        <v>159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7" t="s">
        <v>76</v>
      </c>
      <c r="BK192" s="138">
        <f>ROUND(I192*H192,2)</f>
        <v>0</v>
      </c>
      <c r="BL192" s="17" t="s">
        <v>180</v>
      </c>
      <c r="BM192" s="137" t="s">
        <v>704</v>
      </c>
    </row>
    <row r="193" spans="2:65" s="13" customFormat="1">
      <c r="B193" s="149"/>
      <c r="D193" s="143" t="s">
        <v>189</v>
      </c>
      <c r="E193" s="150" t="s">
        <v>17</v>
      </c>
      <c r="F193" s="151" t="s">
        <v>509</v>
      </c>
      <c r="H193" s="150" t="s">
        <v>17</v>
      </c>
      <c r="L193" s="149"/>
      <c r="M193" s="152"/>
      <c r="T193" s="153"/>
      <c r="AT193" s="150" t="s">
        <v>189</v>
      </c>
      <c r="AU193" s="150" t="s">
        <v>78</v>
      </c>
      <c r="AV193" s="13" t="s">
        <v>76</v>
      </c>
      <c r="AW193" s="13" t="s">
        <v>30</v>
      </c>
      <c r="AX193" s="13" t="s">
        <v>68</v>
      </c>
      <c r="AY193" s="150" t="s">
        <v>159</v>
      </c>
    </row>
    <row r="194" spans="2:65" s="12" customFormat="1">
      <c r="B194" s="142"/>
      <c r="D194" s="143" t="s">
        <v>189</v>
      </c>
      <c r="E194" s="144" t="s">
        <v>17</v>
      </c>
      <c r="F194" s="145" t="s">
        <v>705</v>
      </c>
      <c r="H194" s="146">
        <v>115</v>
      </c>
      <c r="L194" s="142"/>
      <c r="M194" s="147"/>
      <c r="T194" s="148"/>
      <c r="AT194" s="144" t="s">
        <v>189</v>
      </c>
      <c r="AU194" s="144" t="s">
        <v>78</v>
      </c>
      <c r="AV194" s="12" t="s">
        <v>78</v>
      </c>
      <c r="AW194" s="12" t="s">
        <v>30</v>
      </c>
      <c r="AX194" s="12" t="s">
        <v>68</v>
      </c>
      <c r="AY194" s="144" t="s">
        <v>159</v>
      </c>
    </row>
    <row r="195" spans="2:65" s="14" customFormat="1">
      <c r="B195" s="157"/>
      <c r="D195" s="143" t="s">
        <v>189</v>
      </c>
      <c r="E195" s="158" t="s">
        <v>17</v>
      </c>
      <c r="F195" s="159" t="s">
        <v>284</v>
      </c>
      <c r="H195" s="160">
        <v>115</v>
      </c>
      <c r="L195" s="157"/>
      <c r="M195" s="161"/>
      <c r="T195" s="162"/>
      <c r="AT195" s="158" t="s">
        <v>189</v>
      </c>
      <c r="AU195" s="158" t="s">
        <v>78</v>
      </c>
      <c r="AV195" s="14" t="s">
        <v>180</v>
      </c>
      <c r="AW195" s="14" t="s">
        <v>30</v>
      </c>
      <c r="AX195" s="14" t="s">
        <v>76</v>
      </c>
      <c r="AY195" s="158" t="s">
        <v>159</v>
      </c>
    </row>
    <row r="196" spans="2:65" s="1" customFormat="1" ht="16.5" customHeight="1">
      <c r="B196" s="29"/>
      <c r="C196" s="163" t="s">
        <v>404</v>
      </c>
      <c r="D196" s="163" t="s">
        <v>365</v>
      </c>
      <c r="E196" s="164" t="s">
        <v>706</v>
      </c>
      <c r="F196" s="165" t="s">
        <v>707</v>
      </c>
      <c r="G196" s="166" t="s">
        <v>287</v>
      </c>
      <c r="H196" s="167">
        <v>824</v>
      </c>
      <c r="I196" s="168"/>
      <c r="J196" s="168">
        <f>ROUND(I196*H196,2)</f>
        <v>0</v>
      </c>
      <c r="K196" s="165" t="s">
        <v>17</v>
      </c>
      <c r="L196" s="169"/>
      <c r="M196" s="170" t="s">
        <v>17</v>
      </c>
      <c r="N196" s="171" t="s">
        <v>39</v>
      </c>
      <c r="O196" s="135">
        <v>0</v>
      </c>
      <c r="P196" s="135">
        <f>O196*H196</f>
        <v>0</v>
      </c>
      <c r="Q196" s="135">
        <v>0</v>
      </c>
      <c r="R196" s="135">
        <f>Q196*H196</f>
        <v>0</v>
      </c>
      <c r="S196" s="135">
        <v>0</v>
      </c>
      <c r="T196" s="136">
        <f>S196*H196</f>
        <v>0</v>
      </c>
      <c r="AR196" s="137" t="s">
        <v>205</v>
      </c>
      <c r="AT196" s="137" t="s">
        <v>365</v>
      </c>
      <c r="AU196" s="137" t="s">
        <v>78</v>
      </c>
      <c r="AY196" s="17" t="s">
        <v>159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7" t="s">
        <v>76</v>
      </c>
      <c r="BK196" s="138">
        <f>ROUND(I196*H196,2)</f>
        <v>0</v>
      </c>
      <c r="BL196" s="17" t="s">
        <v>180</v>
      </c>
      <c r="BM196" s="137" t="s">
        <v>708</v>
      </c>
    </row>
    <row r="197" spans="2:65" s="13" customFormat="1">
      <c r="B197" s="149"/>
      <c r="D197" s="143" t="s">
        <v>189</v>
      </c>
      <c r="E197" s="150" t="s">
        <v>17</v>
      </c>
      <c r="F197" s="151" t="s">
        <v>509</v>
      </c>
      <c r="H197" s="150" t="s">
        <v>17</v>
      </c>
      <c r="L197" s="149"/>
      <c r="M197" s="152"/>
      <c r="T197" s="153"/>
      <c r="AT197" s="150" t="s">
        <v>189</v>
      </c>
      <c r="AU197" s="150" t="s">
        <v>78</v>
      </c>
      <c r="AV197" s="13" t="s">
        <v>76</v>
      </c>
      <c r="AW197" s="13" t="s">
        <v>30</v>
      </c>
      <c r="AX197" s="13" t="s">
        <v>68</v>
      </c>
      <c r="AY197" s="150" t="s">
        <v>159</v>
      </c>
    </row>
    <row r="198" spans="2:65" s="12" customFormat="1">
      <c r="B198" s="142"/>
      <c r="D198" s="143" t="s">
        <v>189</v>
      </c>
      <c r="E198" s="144" t="s">
        <v>17</v>
      </c>
      <c r="F198" s="145" t="s">
        <v>709</v>
      </c>
      <c r="H198" s="146">
        <v>824</v>
      </c>
      <c r="L198" s="142"/>
      <c r="M198" s="147"/>
      <c r="T198" s="148"/>
      <c r="AT198" s="144" t="s">
        <v>189</v>
      </c>
      <c r="AU198" s="144" t="s">
        <v>78</v>
      </c>
      <c r="AV198" s="12" t="s">
        <v>78</v>
      </c>
      <c r="AW198" s="12" t="s">
        <v>30</v>
      </c>
      <c r="AX198" s="12" t="s">
        <v>68</v>
      </c>
      <c r="AY198" s="144" t="s">
        <v>159</v>
      </c>
    </row>
    <row r="199" spans="2:65" s="14" customFormat="1">
      <c r="B199" s="157"/>
      <c r="D199" s="143" t="s">
        <v>189</v>
      </c>
      <c r="E199" s="158" t="s">
        <v>17</v>
      </c>
      <c r="F199" s="159" t="s">
        <v>284</v>
      </c>
      <c r="H199" s="160">
        <v>824</v>
      </c>
      <c r="L199" s="157"/>
      <c r="M199" s="161"/>
      <c r="T199" s="162"/>
      <c r="AT199" s="158" t="s">
        <v>189</v>
      </c>
      <c r="AU199" s="158" t="s">
        <v>78</v>
      </c>
      <c r="AV199" s="14" t="s">
        <v>180</v>
      </c>
      <c r="AW199" s="14" t="s">
        <v>30</v>
      </c>
      <c r="AX199" s="14" t="s">
        <v>76</v>
      </c>
      <c r="AY199" s="158" t="s">
        <v>159</v>
      </c>
    </row>
    <row r="200" spans="2:65" s="1" customFormat="1" ht="16.5" customHeight="1">
      <c r="B200" s="29"/>
      <c r="C200" s="163" t="s">
        <v>412</v>
      </c>
      <c r="D200" s="163" t="s">
        <v>365</v>
      </c>
      <c r="E200" s="164" t="s">
        <v>710</v>
      </c>
      <c r="F200" s="165" t="s">
        <v>711</v>
      </c>
      <c r="G200" s="166" t="s">
        <v>287</v>
      </c>
      <c r="H200" s="167">
        <v>366</v>
      </c>
      <c r="I200" s="168"/>
      <c r="J200" s="168">
        <f>ROUND(I200*H200,2)</f>
        <v>0</v>
      </c>
      <c r="K200" s="165" t="s">
        <v>17</v>
      </c>
      <c r="L200" s="169"/>
      <c r="M200" s="170" t="s">
        <v>17</v>
      </c>
      <c r="N200" s="171" t="s">
        <v>39</v>
      </c>
      <c r="O200" s="135">
        <v>0</v>
      </c>
      <c r="P200" s="135">
        <f>O200*H200</f>
        <v>0</v>
      </c>
      <c r="Q200" s="135">
        <v>0</v>
      </c>
      <c r="R200" s="135">
        <f>Q200*H200</f>
        <v>0</v>
      </c>
      <c r="S200" s="135">
        <v>0</v>
      </c>
      <c r="T200" s="136">
        <f>S200*H200</f>
        <v>0</v>
      </c>
      <c r="AR200" s="137" t="s">
        <v>205</v>
      </c>
      <c r="AT200" s="137" t="s">
        <v>365</v>
      </c>
      <c r="AU200" s="137" t="s">
        <v>78</v>
      </c>
      <c r="AY200" s="17" t="s">
        <v>159</v>
      </c>
      <c r="BE200" s="138">
        <f>IF(N200="základní",J200,0)</f>
        <v>0</v>
      </c>
      <c r="BF200" s="138">
        <f>IF(N200="snížená",J200,0)</f>
        <v>0</v>
      </c>
      <c r="BG200" s="138">
        <f>IF(N200="zákl. přenesená",J200,0)</f>
        <v>0</v>
      </c>
      <c r="BH200" s="138">
        <f>IF(N200="sníž. přenesená",J200,0)</f>
        <v>0</v>
      </c>
      <c r="BI200" s="138">
        <f>IF(N200="nulová",J200,0)</f>
        <v>0</v>
      </c>
      <c r="BJ200" s="17" t="s">
        <v>76</v>
      </c>
      <c r="BK200" s="138">
        <f>ROUND(I200*H200,2)</f>
        <v>0</v>
      </c>
      <c r="BL200" s="17" t="s">
        <v>180</v>
      </c>
      <c r="BM200" s="137" t="s">
        <v>712</v>
      </c>
    </row>
    <row r="201" spans="2:65" s="13" customFormat="1">
      <c r="B201" s="149"/>
      <c r="D201" s="143" t="s">
        <v>189</v>
      </c>
      <c r="E201" s="150" t="s">
        <v>17</v>
      </c>
      <c r="F201" s="151" t="s">
        <v>509</v>
      </c>
      <c r="H201" s="150" t="s">
        <v>17</v>
      </c>
      <c r="L201" s="149"/>
      <c r="M201" s="152"/>
      <c r="T201" s="153"/>
      <c r="AT201" s="150" t="s">
        <v>189</v>
      </c>
      <c r="AU201" s="150" t="s">
        <v>78</v>
      </c>
      <c r="AV201" s="13" t="s">
        <v>76</v>
      </c>
      <c r="AW201" s="13" t="s">
        <v>30</v>
      </c>
      <c r="AX201" s="13" t="s">
        <v>68</v>
      </c>
      <c r="AY201" s="150" t="s">
        <v>159</v>
      </c>
    </row>
    <row r="202" spans="2:65" s="12" customFormat="1">
      <c r="B202" s="142"/>
      <c r="D202" s="143" t="s">
        <v>189</v>
      </c>
      <c r="E202" s="144" t="s">
        <v>17</v>
      </c>
      <c r="F202" s="145" t="s">
        <v>713</v>
      </c>
      <c r="H202" s="146">
        <v>366</v>
      </c>
      <c r="L202" s="142"/>
      <c r="M202" s="147"/>
      <c r="T202" s="148"/>
      <c r="AT202" s="144" t="s">
        <v>189</v>
      </c>
      <c r="AU202" s="144" t="s">
        <v>78</v>
      </c>
      <c r="AV202" s="12" t="s">
        <v>78</v>
      </c>
      <c r="AW202" s="12" t="s">
        <v>30</v>
      </c>
      <c r="AX202" s="12" t="s">
        <v>68</v>
      </c>
      <c r="AY202" s="144" t="s">
        <v>159</v>
      </c>
    </row>
    <row r="203" spans="2:65" s="14" customFormat="1">
      <c r="B203" s="157"/>
      <c r="D203" s="143" t="s">
        <v>189</v>
      </c>
      <c r="E203" s="158" t="s">
        <v>17</v>
      </c>
      <c r="F203" s="159" t="s">
        <v>284</v>
      </c>
      <c r="H203" s="160">
        <v>366</v>
      </c>
      <c r="L203" s="157"/>
      <c r="M203" s="161"/>
      <c r="T203" s="162"/>
      <c r="AT203" s="158" t="s">
        <v>189</v>
      </c>
      <c r="AU203" s="158" t="s">
        <v>78</v>
      </c>
      <c r="AV203" s="14" t="s">
        <v>180</v>
      </c>
      <c r="AW203" s="14" t="s">
        <v>30</v>
      </c>
      <c r="AX203" s="14" t="s">
        <v>76</v>
      </c>
      <c r="AY203" s="158" t="s">
        <v>159</v>
      </c>
    </row>
    <row r="204" spans="2:65" s="1" customFormat="1" ht="16.5" customHeight="1">
      <c r="B204" s="29"/>
      <c r="C204" s="163" t="s">
        <v>419</v>
      </c>
      <c r="D204" s="163" t="s">
        <v>365</v>
      </c>
      <c r="E204" s="164" t="s">
        <v>714</v>
      </c>
      <c r="F204" s="165" t="s">
        <v>715</v>
      </c>
      <c r="G204" s="166" t="s">
        <v>287</v>
      </c>
      <c r="H204" s="167">
        <v>217</v>
      </c>
      <c r="I204" s="168"/>
      <c r="J204" s="168">
        <f>ROUND(I204*H204,2)</f>
        <v>0</v>
      </c>
      <c r="K204" s="165" t="s">
        <v>17</v>
      </c>
      <c r="L204" s="169"/>
      <c r="M204" s="170" t="s">
        <v>17</v>
      </c>
      <c r="N204" s="171" t="s">
        <v>39</v>
      </c>
      <c r="O204" s="135">
        <v>0</v>
      </c>
      <c r="P204" s="135">
        <f>O204*H204</f>
        <v>0</v>
      </c>
      <c r="Q204" s="135">
        <v>0</v>
      </c>
      <c r="R204" s="135">
        <f>Q204*H204</f>
        <v>0</v>
      </c>
      <c r="S204" s="135">
        <v>0</v>
      </c>
      <c r="T204" s="136">
        <f>S204*H204</f>
        <v>0</v>
      </c>
      <c r="AR204" s="137" t="s">
        <v>205</v>
      </c>
      <c r="AT204" s="137" t="s">
        <v>365</v>
      </c>
      <c r="AU204" s="137" t="s">
        <v>78</v>
      </c>
      <c r="AY204" s="17" t="s">
        <v>159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7" t="s">
        <v>76</v>
      </c>
      <c r="BK204" s="138">
        <f>ROUND(I204*H204,2)</f>
        <v>0</v>
      </c>
      <c r="BL204" s="17" t="s">
        <v>180</v>
      </c>
      <c r="BM204" s="137" t="s">
        <v>716</v>
      </c>
    </row>
    <row r="205" spans="2:65" s="13" customFormat="1">
      <c r="B205" s="149"/>
      <c r="D205" s="143" t="s">
        <v>189</v>
      </c>
      <c r="E205" s="150" t="s">
        <v>17</v>
      </c>
      <c r="F205" s="151" t="s">
        <v>509</v>
      </c>
      <c r="H205" s="150" t="s">
        <v>17</v>
      </c>
      <c r="L205" s="149"/>
      <c r="M205" s="152"/>
      <c r="T205" s="153"/>
      <c r="AT205" s="150" t="s">
        <v>189</v>
      </c>
      <c r="AU205" s="150" t="s">
        <v>78</v>
      </c>
      <c r="AV205" s="13" t="s">
        <v>76</v>
      </c>
      <c r="AW205" s="13" t="s">
        <v>30</v>
      </c>
      <c r="AX205" s="13" t="s">
        <v>68</v>
      </c>
      <c r="AY205" s="150" t="s">
        <v>159</v>
      </c>
    </row>
    <row r="206" spans="2:65" s="12" customFormat="1">
      <c r="B206" s="142"/>
      <c r="D206" s="143" t="s">
        <v>189</v>
      </c>
      <c r="E206" s="144" t="s">
        <v>17</v>
      </c>
      <c r="F206" s="145" t="s">
        <v>717</v>
      </c>
      <c r="H206" s="146">
        <v>217</v>
      </c>
      <c r="L206" s="142"/>
      <c r="M206" s="147"/>
      <c r="T206" s="148"/>
      <c r="AT206" s="144" t="s">
        <v>189</v>
      </c>
      <c r="AU206" s="144" t="s">
        <v>78</v>
      </c>
      <c r="AV206" s="12" t="s">
        <v>78</v>
      </c>
      <c r="AW206" s="12" t="s">
        <v>30</v>
      </c>
      <c r="AX206" s="12" t="s">
        <v>68</v>
      </c>
      <c r="AY206" s="144" t="s">
        <v>159</v>
      </c>
    </row>
    <row r="207" spans="2:65" s="14" customFormat="1">
      <c r="B207" s="157"/>
      <c r="D207" s="143" t="s">
        <v>189</v>
      </c>
      <c r="E207" s="158" t="s">
        <v>17</v>
      </c>
      <c r="F207" s="159" t="s">
        <v>284</v>
      </c>
      <c r="H207" s="160">
        <v>217</v>
      </c>
      <c r="L207" s="157"/>
      <c r="M207" s="161"/>
      <c r="T207" s="162"/>
      <c r="AT207" s="158" t="s">
        <v>189</v>
      </c>
      <c r="AU207" s="158" t="s">
        <v>78</v>
      </c>
      <c r="AV207" s="14" t="s">
        <v>180</v>
      </c>
      <c r="AW207" s="14" t="s">
        <v>30</v>
      </c>
      <c r="AX207" s="14" t="s">
        <v>76</v>
      </c>
      <c r="AY207" s="158" t="s">
        <v>159</v>
      </c>
    </row>
    <row r="208" spans="2:65" s="1" customFormat="1" ht="16.5" customHeight="1">
      <c r="B208" s="29"/>
      <c r="C208" s="163" t="s">
        <v>427</v>
      </c>
      <c r="D208" s="163" t="s">
        <v>365</v>
      </c>
      <c r="E208" s="164" t="s">
        <v>718</v>
      </c>
      <c r="F208" s="165" t="s">
        <v>719</v>
      </c>
      <c r="G208" s="166" t="s">
        <v>287</v>
      </c>
      <c r="H208" s="167">
        <v>650</v>
      </c>
      <c r="I208" s="168"/>
      <c r="J208" s="168">
        <f>ROUND(I208*H208,2)</f>
        <v>0</v>
      </c>
      <c r="K208" s="165" t="s">
        <v>17</v>
      </c>
      <c r="L208" s="169"/>
      <c r="M208" s="170" t="s">
        <v>17</v>
      </c>
      <c r="N208" s="171" t="s">
        <v>39</v>
      </c>
      <c r="O208" s="135">
        <v>0</v>
      </c>
      <c r="P208" s="135">
        <f>O208*H208</f>
        <v>0</v>
      </c>
      <c r="Q208" s="135">
        <v>0</v>
      </c>
      <c r="R208" s="135">
        <f>Q208*H208</f>
        <v>0</v>
      </c>
      <c r="S208" s="135">
        <v>0</v>
      </c>
      <c r="T208" s="136">
        <f>S208*H208</f>
        <v>0</v>
      </c>
      <c r="AR208" s="137" t="s">
        <v>205</v>
      </c>
      <c r="AT208" s="137" t="s">
        <v>365</v>
      </c>
      <c r="AU208" s="137" t="s">
        <v>78</v>
      </c>
      <c r="AY208" s="17" t="s">
        <v>159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7" t="s">
        <v>76</v>
      </c>
      <c r="BK208" s="138">
        <f>ROUND(I208*H208,2)</f>
        <v>0</v>
      </c>
      <c r="BL208" s="17" t="s">
        <v>180</v>
      </c>
      <c r="BM208" s="137" t="s">
        <v>720</v>
      </c>
    </row>
    <row r="209" spans="2:65" s="13" customFormat="1">
      <c r="B209" s="149"/>
      <c r="D209" s="143" t="s">
        <v>189</v>
      </c>
      <c r="E209" s="150" t="s">
        <v>17</v>
      </c>
      <c r="F209" s="151" t="s">
        <v>509</v>
      </c>
      <c r="H209" s="150" t="s">
        <v>17</v>
      </c>
      <c r="L209" s="149"/>
      <c r="M209" s="152"/>
      <c r="T209" s="153"/>
      <c r="AT209" s="150" t="s">
        <v>189</v>
      </c>
      <c r="AU209" s="150" t="s">
        <v>78</v>
      </c>
      <c r="AV209" s="13" t="s">
        <v>76</v>
      </c>
      <c r="AW209" s="13" t="s">
        <v>30</v>
      </c>
      <c r="AX209" s="13" t="s">
        <v>68</v>
      </c>
      <c r="AY209" s="150" t="s">
        <v>159</v>
      </c>
    </row>
    <row r="210" spans="2:65" s="12" customFormat="1">
      <c r="B210" s="142"/>
      <c r="D210" s="143" t="s">
        <v>189</v>
      </c>
      <c r="E210" s="144" t="s">
        <v>17</v>
      </c>
      <c r="F210" s="145" t="s">
        <v>721</v>
      </c>
      <c r="H210" s="146">
        <v>650</v>
      </c>
      <c r="L210" s="142"/>
      <c r="M210" s="147"/>
      <c r="T210" s="148"/>
      <c r="AT210" s="144" t="s">
        <v>189</v>
      </c>
      <c r="AU210" s="144" t="s">
        <v>78</v>
      </c>
      <c r="AV210" s="12" t="s">
        <v>78</v>
      </c>
      <c r="AW210" s="12" t="s">
        <v>30</v>
      </c>
      <c r="AX210" s="12" t="s">
        <v>68</v>
      </c>
      <c r="AY210" s="144" t="s">
        <v>159</v>
      </c>
    </row>
    <row r="211" spans="2:65" s="14" customFormat="1">
      <c r="B211" s="157"/>
      <c r="D211" s="143" t="s">
        <v>189</v>
      </c>
      <c r="E211" s="158" t="s">
        <v>17</v>
      </c>
      <c r="F211" s="159" t="s">
        <v>284</v>
      </c>
      <c r="H211" s="160">
        <v>650</v>
      </c>
      <c r="L211" s="157"/>
      <c r="M211" s="161"/>
      <c r="T211" s="162"/>
      <c r="AT211" s="158" t="s">
        <v>189</v>
      </c>
      <c r="AU211" s="158" t="s">
        <v>78</v>
      </c>
      <c r="AV211" s="14" t="s">
        <v>180</v>
      </c>
      <c r="AW211" s="14" t="s">
        <v>30</v>
      </c>
      <c r="AX211" s="14" t="s">
        <v>76</v>
      </c>
      <c r="AY211" s="158" t="s">
        <v>159</v>
      </c>
    </row>
    <row r="212" spans="2:65" s="1" customFormat="1" ht="16.5" customHeight="1">
      <c r="B212" s="29"/>
      <c r="C212" s="163" t="s">
        <v>722</v>
      </c>
      <c r="D212" s="163" t="s">
        <v>365</v>
      </c>
      <c r="E212" s="164" t="s">
        <v>723</v>
      </c>
      <c r="F212" s="165" t="s">
        <v>724</v>
      </c>
      <c r="G212" s="166" t="s">
        <v>287</v>
      </c>
      <c r="H212" s="167">
        <v>275</v>
      </c>
      <c r="I212" s="168"/>
      <c r="J212" s="168">
        <f>ROUND(I212*H212,2)</f>
        <v>0</v>
      </c>
      <c r="K212" s="165" t="s">
        <v>17</v>
      </c>
      <c r="L212" s="169"/>
      <c r="M212" s="170" t="s">
        <v>17</v>
      </c>
      <c r="N212" s="171" t="s">
        <v>39</v>
      </c>
      <c r="O212" s="135">
        <v>0</v>
      </c>
      <c r="P212" s="135">
        <f>O212*H212</f>
        <v>0</v>
      </c>
      <c r="Q212" s="135">
        <v>0</v>
      </c>
      <c r="R212" s="135">
        <f>Q212*H212</f>
        <v>0</v>
      </c>
      <c r="S212" s="135">
        <v>0</v>
      </c>
      <c r="T212" s="136">
        <f>S212*H212</f>
        <v>0</v>
      </c>
      <c r="AR212" s="137" t="s">
        <v>205</v>
      </c>
      <c r="AT212" s="137" t="s">
        <v>365</v>
      </c>
      <c r="AU212" s="137" t="s">
        <v>78</v>
      </c>
      <c r="AY212" s="17" t="s">
        <v>159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7" t="s">
        <v>76</v>
      </c>
      <c r="BK212" s="138">
        <f>ROUND(I212*H212,2)</f>
        <v>0</v>
      </c>
      <c r="BL212" s="17" t="s">
        <v>180</v>
      </c>
      <c r="BM212" s="137" t="s">
        <v>725</v>
      </c>
    </row>
    <row r="213" spans="2:65" s="13" customFormat="1">
      <c r="B213" s="149"/>
      <c r="D213" s="143" t="s">
        <v>189</v>
      </c>
      <c r="E213" s="150" t="s">
        <v>17</v>
      </c>
      <c r="F213" s="151" t="s">
        <v>509</v>
      </c>
      <c r="H213" s="150" t="s">
        <v>17</v>
      </c>
      <c r="L213" s="149"/>
      <c r="M213" s="152"/>
      <c r="T213" s="153"/>
      <c r="AT213" s="150" t="s">
        <v>189</v>
      </c>
      <c r="AU213" s="150" t="s">
        <v>78</v>
      </c>
      <c r="AV213" s="13" t="s">
        <v>76</v>
      </c>
      <c r="AW213" s="13" t="s">
        <v>30</v>
      </c>
      <c r="AX213" s="13" t="s">
        <v>68</v>
      </c>
      <c r="AY213" s="150" t="s">
        <v>159</v>
      </c>
    </row>
    <row r="214" spans="2:65" s="12" customFormat="1">
      <c r="B214" s="142"/>
      <c r="D214" s="143" t="s">
        <v>189</v>
      </c>
      <c r="E214" s="144" t="s">
        <v>17</v>
      </c>
      <c r="F214" s="145" t="s">
        <v>726</v>
      </c>
      <c r="H214" s="146">
        <v>275</v>
      </c>
      <c r="L214" s="142"/>
      <c r="M214" s="147"/>
      <c r="T214" s="148"/>
      <c r="AT214" s="144" t="s">
        <v>189</v>
      </c>
      <c r="AU214" s="144" t="s">
        <v>78</v>
      </c>
      <c r="AV214" s="12" t="s">
        <v>78</v>
      </c>
      <c r="AW214" s="12" t="s">
        <v>30</v>
      </c>
      <c r="AX214" s="12" t="s">
        <v>68</v>
      </c>
      <c r="AY214" s="144" t="s">
        <v>159</v>
      </c>
    </row>
    <row r="215" spans="2:65" s="14" customFormat="1">
      <c r="B215" s="157"/>
      <c r="D215" s="143" t="s">
        <v>189</v>
      </c>
      <c r="E215" s="158" t="s">
        <v>17</v>
      </c>
      <c r="F215" s="159" t="s">
        <v>284</v>
      </c>
      <c r="H215" s="160">
        <v>275</v>
      </c>
      <c r="L215" s="157"/>
      <c r="M215" s="161"/>
      <c r="T215" s="162"/>
      <c r="AT215" s="158" t="s">
        <v>189</v>
      </c>
      <c r="AU215" s="158" t="s">
        <v>78</v>
      </c>
      <c r="AV215" s="14" t="s">
        <v>180</v>
      </c>
      <c r="AW215" s="14" t="s">
        <v>30</v>
      </c>
      <c r="AX215" s="14" t="s">
        <v>76</v>
      </c>
      <c r="AY215" s="158" t="s">
        <v>159</v>
      </c>
    </row>
    <row r="216" spans="2:65" s="1" customFormat="1" ht="16.5" customHeight="1">
      <c r="B216" s="29"/>
      <c r="C216" s="163" t="s">
        <v>727</v>
      </c>
      <c r="D216" s="163" t="s">
        <v>365</v>
      </c>
      <c r="E216" s="164" t="s">
        <v>728</v>
      </c>
      <c r="F216" s="165" t="s">
        <v>729</v>
      </c>
      <c r="G216" s="166" t="s">
        <v>287</v>
      </c>
      <c r="H216" s="167">
        <v>481</v>
      </c>
      <c r="I216" s="168"/>
      <c r="J216" s="168">
        <f>ROUND(I216*H216,2)</f>
        <v>0</v>
      </c>
      <c r="K216" s="165" t="s">
        <v>17</v>
      </c>
      <c r="L216" s="169"/>
      <c r="M216" s="170" t="s">
        <v>17</v>
      </c>
      <c r="N216" s="171" t="s">
        <v>39</v>
      </c>
      <c r="O216" s="135">
        <v>0</v>
      </c>
      <c r="P216" s="135">
        <f>O216*H216</f>
        <v>0</v>
      </c>
      <c r="Q216" s="135">
        <v>0</v>
      </c>
      <c r="R216" s="135">
        <f>Q216*H216</f>
        <v>0</v>
      </c>
      <c r="S216" s="135">
        <v>0</v>
      </c>
      <c r="T216" s="136">
        <f>S216*H216</f>
        <v>0</v>
      </c>
      <c r="AR216" s="137" t="s">
        <v>205</v>
      </c>
      <c r="AT216" s="137" t="s">
        <v>365</v>
      </c>
      <c r="AU216" s="137" t="s">
        <v>78</v>
      </c>
      <c r="AY216" s="17" t="s">
        <v>159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7" t="s">
        <v>76</v>
      </c>
      <c r="BK216" s="138">
        <f>ROUND(I216*H216,2)</f>
        <v>0</v>
      </c>
      <c r="BL216" s="17" t="s">
        <v>180</v>
      </c>
      <c r="BM216" s="137" t="s">
        <v>730</v>
      </c>
    </row>
    <row r="217" spans="2:65" s="13" customFormat="1">
      <c r="B217" s="149"/>
      <c r="D217" s="143" t="s">
        <v>189</v>
      </c>
      <c r="E217" s="150" t="s">
        <v>17</v>
      </c>
      <c r="F217" s="151" t="s">
        <v>509</v>
      </c>
      <c r="H217" s="150" t="s">
        <v>17</v>
      </c>
      <c r="L217" s="149"/>
      <c r="M217" s="152"/>
      <c r="T217" s="153"/>
      <c r="AT217" s="150" t="s">
        <v>189</v>
      </c>
      <c r="AU217" s="150" t="s">
        <v>78</v>
      </c>
      <c r="AV217" s="13" t="s">
        <v>76</v>
      </c>
      <c r="AW217" s="13" t="s">
        <v>30</v>
      </c>
      <c r="AX217" s="13" t="s">
        <v>68</v>
      </c>
      <c r="AY217" s="150" t="s">
        <v>159</v>
      </c>
    </row>
    <row r="218" spans="2:65" s="12" customFormat="1">
      <c r="B218" s="142"/>
      <c r="D218" s="143" t="s">
        <v>189</v>
      </c>
      <c r="E218" s="144" t="s">
        <v>17</v>
      </c>
      <c r="F218" s="145" t="s">
        <v>731</v>
      </c>
      <c r="H218" s="146">
        <v>481</v>
      </c>
      <c r="L218" s="142"/>
      <c r="M218" s="147"/>
      <c r="T218" s="148"/>
      <c r="AT218" s="144" t="s">
        <v>189</v>
      </c>
      <c r="AU218" s="144" t="s">
        <v>78</v>
      </c>
      <c r="AV218" s="12" t="s">
        <v>78</v>
      </c>
      <c r="AW218" s="12" t="s">
        <v>30</v>
      </c>
      <c r="AX218" s="12" t="s">
        <v>68</v>
      </c>
      <c r="AY218" s="144" t="s">
        <v>159</v>
      </c>
    </row>
    <row r="219" spans="2:65" s="14" customFormat="1">
      <c r="B219" s="157"/>
      <c r="D219" s="143" t="s">
        <v>189</v>
      </c>
      <c r="E219" s="158" t="s">
        <v>17</v>
      </c>
      <c r="F219" s="159" t="s">
        <v>284</v>
      </c>
      <c r="H219" s="160">
        <v>481</v>
      </c>
      <c r="L219" s="157"/>
      <c r="M219" s="161"/>
      <c r="T219" s="162"/>
      <c r="AT219" s="158" t="s">
        <v>189</v>
      </c>
      <c r="AU219" s="158" t="s">
        <v>78</v>
      </c>
      <c r="AV219" s="14" t="s">
        <v>180</v>
      </c>
      <c r="AW219" s="14" t="s">
        <v>30</v>
      </c>
      <c r="AX219" s="14" t="s">
        <v>76</v>
      </c>
      <c r="AY219" s="158" t="s">
        <v>159</v>
      </c>
    </row>
    <row r="220" spans="2:65" s="1" customFormat="1" ht="16.5" customHeight="1">
      <c r="B220" s="29"/>
      <c r="C220" s="163" t="s">
        <v>732</v>
      </c>
      <c r="D220" s="163" t="s">
        <v>365</v>
      </c>
      <c r="E220" s="164" t="s">
        <v>733</v>
      </c>
      <c r="F220" s="165" t="s">
        <v>734</v>
      </c>
      <c r="G220" s="166" t="s">
        <v>287</v>
      </c>
      <c r="H220" s="167">
        <v>26</v>
      </c>
      <c r="I220" s="168"/>
      <c r="J220" s="168">
        <f>ROUND(I220*H220,2)</f>
        <v>0</v>
      </c>
      <c r="K220" s="165" t="s">
        <v>17</v>
      </c>
      <c r="L220" s="169"/>
      <c r="M220" s="170" t="s">
        <v>17</v>
      </c>
      <c r="N220" s="171" t="s">
        <v>39</v>
      </c>
      <c r="O220" s="135">
        <v>0</v>
      </c>
      <c r="P220" s="135">
        <f>O220*H220</f>
        <v>0</v>
      </c>
      <c r="Q220" s="135">
        <v>0</v>
      </c>
      <c r="R220" s="135">
        <f>Q220*H220</f>
        <v>0</v>
      </c>
      <c r="S220" s="135">
        <v>0</v>
      </c>
      <c r="T220" s="136">
        <f>S220*H220</f>
        <v>0</v>
      </c>
      <c r="AR220" s="137" t="s">
        <v>205</v>
      </c>
      <c r="AT220" s="137" t="s">
        <v>365</v>
      </c>
      <c r="AU220" s="137" t="s">
        <v>78</v>
      </c>
      <c r="AY220" s="17" t="s">
        <v>159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7" t="s">
        <v>76</v>
      </c>
      <c r="BK220" s="138">
        <f>ROUND(I220*H220,2)</f>
        <v>0</v>
      </c>
      <c r="BL220" s="17" t="s">
        <v>180</v>
      </c>
      <c r="BM220" s="137" t="s">
        <v>735</v>
      </c>
    </row>
    <row r="221" spans="2:65" s="13" customFormat="1">
      <c r="B221" s="149"/>
      <c r="D221" s="143" t="s">
        <v>189</v>
      </c>
      <c r="E221" s="150" t="s">
        <v>17</v>
      </c>
      <c r="F221" s="151" t="s">
        <v>509</v>
      </c>
      <c r="H221" s="150" t="s">
        <v>17</v>
      </c>
      <c r="L221" s="149"/>
      <c r="M221" s="152"/>
      <c r="T221" s="153"/>
      <c r="AT221" s="150" t="s">
        <v>189</v>
      </c>
      <c r="AU221" s="150" t="s">
        <v>78</v>
      </c>
      <c r="AV221" s="13" t="s">
        <v>76</v>
      </c>
      <c r="AW221" s="13" t="s">
        <v>30</v>
      </c>
      <c r="AX221" s="13" t="s">
        <v>68</v>
      </c>
      <c r="AY221" s="150" t="s">
        <v>159</v>
      </c>
    </row>
    <row r="222" spans="2:65" s="12" customFormat="1">
      <c r="B222" s="142"/>
      <c r="D222" s="143" t="s">
        <v>189</v>
      </c>
      <c r="E222" s="144" t="s">
        <v>17</v>
      </c>
      <c r="F222" s="145" t="s">
        <v>736</v>
      </c>
      <c r="H222" s="146">
        <v>26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4" customFormat="1">
      <c r="B223" s="157"/>
      <c r="D223" s="143" t="s">
        <v>189</v>
      </c>
      <c r="E223" s="158" t="s">
        <v>17</v>
      </c>
      <c r="F223" s="159" t="s">
        <v>284</v>
      </c>
      <c r="H223" s="160">
        <v>26</v>
      </c>
      <c r="L223" s="157"/>
      <c r="M223" s="161"/>
      <c r="T223" s="162"/>
      <c r="AT223" s="158" t="s">
        <v>189</v>
      </c>
      <c r="AU223" s="158" t="s">
        <v>78</v>
      </c>
      <c r="AV223" s="14" t="s">
        <v>180</v>
      </c>
      <c r="AW223" s="14" t="s">
        <v>30</v>
      </c>
      <c r="AX223" s="14" t="s">
        <v>76</v>
      </c>
      <c r="AY223" s="158" t="s">
        <v>159</v>
      </c>
    </row>
    <row r="224" spans="2:65" s="1" customFormat="1" ht="16.5" customHeight="1">
      <c r="B224" s="29"/>
      <c r="C224" s="163" t="s">
        <v>737</v>
      </c>
      <c r="D224" s="163" t="s">
        <v>365</v>
      </c>
      <c r="E224" s="164" t="s">
        <v>738</v>
      </c>
      <c r="F224" s="165" t="s">
        <v>739</v>
      </c>
      <c r="G224" s="166" t="s">
        <v>287</v>
      </c>
      <c r="H224" s="167">
        <v>105</v>
      </c>
      <c r="I224" s="168"/>
      <c r="J224" s="168">
        <f>ROUND(I224*H224,2)</f>
        <v>0</v>
      </c>
      <c r="K224" s="165" t="s">
        <v>17</v>
      </c>
      <c r="L224" s="169"/>
      <c r="M224" s="170" t="s">
        <v>17</v>
      </c>
      <c r="N224" s="171" t="s">
        <v>39</v>
      </c>
      <c r="O224" s="135">
        <v>0</v>
      </c>
      <c r="P224" s="135">
        <f>O224*H224</f>
        <v>0</v>
      </c>
      <c r="Q224" s="135">
        <v>0</v>
      </c>
      <c r="R224" s="135">
        <f>Q224*H224</f>
        <v>0</v>
      </c>
      <c r="S224" s="135">
        <v>0</v>
      </c>
      <c r="T224" s="136">
        <f>S224*H224</f>
        <v>0</v>
      </c>
      <c r="AR224" s="137" t="s">
        <v>205</v>
      </c>
      <c r="AT224" s="137" t="s">
        <v>365</v>
      </c>
      <c r="AU224" s="137" t="s">
        <v>78</v>
      </c>
      <c r="AY224" s="17" t="s">
        <v>159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7" t="s">
        <v>76</v>
      </c>
      <c r="BK224" s="138">
        <f>ROUND(I224*H224,2)</f>
        <v>0</v>
      </c>
      <c r="BL224" s="17" t="s">
        <v>180</v>
      </c>
      <c r="BM224" s="137" t="s">
        <v>740</v>
      </c>
    </row>
    <row r="225" spans="2:65" s="13" customFormat="1">
      <c r="B225" s="149"/>
      <c r="D225" s="143" t="s">
        <v>189</v>
      </c>
      <c r="E225" s="150" t="s">
        <v>17</v>
      </c>
      <c r="F225" s="151" t="s">
        <v>509</v>
      </c>
      <c r="H225" s="150" t="s">
        <v>17</v>
      </c>
      <c r="L225" s="149"/>
      <c r="M225" s="152"/>
      <c r="T225" s="153"/>
      <c r="AT225" s="150" t="s">
        <v>189</v>
      </c>
      <c r="AU225" s="150" t="s">
        <v>78</v>
      </c>
      <c r="AV225" s="13" t="s">
        <v>76</v>
      </c>
      <c r="AW225" s="13" t="s">
        <v>30</v>
      </c>
      <c r="AX225" s="13" t="s">
        <v>68</v>
      </c>
      <c r="AY225" s="150" t="s">
        <v>159</v>
      </c>
    </row>
    <row r="226" spans="2:65" s="12" customFormat="1">
      <c r="B226" s="142"/>
      <c r="D226" s="143" t="s">
        <v>189</v>
      </c>
      <c r="E226" s="144" t="s">
        <v>17</v>
      </c>
      <c r="F226" s="145" t="s">
        <v>741</v>
      </c>
      <c r="H226" s="146">
        <v>105</v>
      </c>
      <c r="L226" s="142"/>
      <c r="M226" s="147"/>
      <c r="T226" s="148"/>
      <c r="AT226" s="144" t="s">
        <v>189</v>
      </c>
      <c r="AU226" s="144" t="s">
        <v>78</v>
      </c>
      <c r="AV226" s="12" t="s">
        <v>78</v>
      </c>
      <c r="AW226" s="12" t="s">
        <v>30</v>
      </c>
      <c r="AX226" s="12" t="s">
        <v>68</v>
      </c>
      <c r="AY226" s="144" t="s">
        <v>159</v>
      </c>
    </row>
    <row r="227" spans="2:65" s="14" customFormat="1">
      <c r="B227" s="157"/>
      <c r="D227" s="143" t="s">
        <v>189</v>
      </c>
      <c r="E227" s="158" t="s">
        <v>17</v>
      </c>
      <c r="F227" s="159" t="s">
        <v>284</v>
      </c>
      <c r="H227" s="160">
        <v>105</v>
      </c>
      <c r="L227" s="157"/>
      <c r="M227" s="161"/>
      <c r="T227" s="162"/>
      <c r="AT227" s="158" t="s">
        <v>189</v>
      </c>
      <c r="AU227" s="158" t="s">
        <v>78</v>
      </c>
      <c r="AV227" s="14" t="s">
        <v>180</v>
      </c>
      <c r="AW227" s="14" t="s">
        <v>30</v>
      </c>
      <c r="AX227" s="14" t="s">
        <v>76</v>
      </c>
      <c r="AY227" s="158" t="s">
        <v>159</v>
      </c>
    </row>
    <row r="228" spans="2:65" s="1" customFormat="1" ht="16.5" customHeight="1">
      <c r="B228" s="29"/>
      <c r="C228" s="163" t="s">
        <v>742</v>
      </c>
      <c r="D228" s="163" t="s">
        <v>365</v>
      </c>
      <c r="E228" s="164" t="s">
        <v>743</v>
      </c>
      <c r="F228" s="165" t="s">
        <v>744</v>
      </c>
      <c r="G228" s="166" t="s">
        <v>287</v>
      </c>
      <c r="H228" s="167">
        <v>179</v>
      </c>
      <c r="I228" s="168"/>
      <c r="J228" s="168">
        <f>ROUND(I228*H228,2)</f>
        <v>0</v>
      </c>
      <c r="K228" s="165" t="s">
        <v>17</v>
      </c>
      <c r="L228" s="169"/>
      <c r="M228" s="170" t="s">
        <v>17</v>
      </c>
      <c r="N228" s="171" t="s">
        <v>39</v>
      </c>
      <c r="O228" s="135">
        <v>0</v>
      </c>
      <c r="P228" s="135">
        <f>O228*H228</f>
        <v>0</v>
      </c>
      <c r="Q228" s="135">
        <v>0</v>
      </c>
      <c r="R228" s="135">
        <f>Q228*H228</f>
        <v>0</v>
      </c>
      <c r="S228" s="135">
        <v>0</v>
      </c>
      <c r="T228" s="136">
        <f>S228*H228</f>
        <v>0</v>
      </c>
      <c r="AR228" s="137" t="s">
        <v>205</v>
      </c>
      <c r="AT228" s="137" t="s">
        <v>365</v>
      </c>
      <c r="AU228" s="137" t="s">
        <v>78</v>
      </c>
      <c r="AY228" s="17" t="s">
        <v>159</v>
      </c>
      <c r="BE228" s="138">
        <f>IF(N228="základní",J228,0)</f>
        <v>0</v>
      </c>
      <c r="BF228" s="138">
        <f>IF(N228="snížená",J228,0)</f>
        <v>0</v>
      </c>
      <c r="BG228" s="138">
        <f>IF(N228="zákl. přenesená",J228,0)</f>
        <v>0</v>
      </c>
      <c r="BH228" s="138">
        <f>IF(N228="sníž. přenesená",J228,0)</f>
        <v>0</v>
      </c>
      <c r="BI228" s="138">
        <f>IF(N228="nulová",J228,0)</f>
        <v>0</v>
      </c>
      <c r="BJ228" s="17" t="s">
        <v>76</v>
      </c>
      <c r="BK228" s="138">
        <f>ROUND(I228*H228,2)</f>
        <v>0</v>
      </c>
      <c r="BL228" s="17" t="s">
        <v>180</v>
      </c>
      <c r="BM228" s="137" t="s">
        <v>745</v>
      </c>
    </row>
    <row r="229" spans="2:65" s="13" customFormat="1">
      <c r="B229" s="149"/>
      <c r="D229" s="143" t="s">
        <v>189</v>
      </c>
      <c r="E229" s="150" t="s">
        <v>17</v>
      </c>
      <c r="F229" s="151" t="s">
        <v>509</v>
      </c>
      <c r="H229" s="150" t="s">
        <v>17</v>
      </c>
      <c r="L229" s="149"/>
      <c r="M229" s="152"/>
      <c r="T229" s="153"/>
      <c r="AT229" s="150" t="s">
        <v>189</v>
      </c>
      <c r="AU229" s="150" t="s">
        <v>78</v>
      </c>
      <c r="AV229" s="13" t="s">
        <v>76</v>
      </c>
      <c r="AW229" s="13" t="s">
        <v>30</v>
      </c>
      <c r="AX229" s="13" t="s">
        <v>68</v>
      </c>
      <c r="AY229" s="150" t="s">
        <v>159</v>
      </c>
    </row>
    <row r="230" spans="2:65" s="12" customFormat="1">
      <c r="B230" s="142"/>
      <c r="D230" s="143" t="s">
        <v>189</v>
      </c>
      <c r="E230" s="144" t="s">
        <v>17</v>
      </c>
      <c r="F230" s="145" t="s">
        <v>746</v>
      </c>
      <c r="H230" s="146">
        <v>179</v>
      </c>
      <c r="L230" s="142"/>
      <c r="M230" s="147"/>
      <c r="T230" s="148"/>
      <c r="AT230" s="144" t="s">
        <v>189</v>
      </c>
      <c r="AU230" s="144" t="s">
        <v>78</v>
      </c>
      <c r="AV230" s="12" t="s">
        <v>78</v>
      </c>
      <c r="AW230" s="12" t="s">
        <v>30</v>
      </c>
      <c r="AX230" s="12" t="s">
        <v>68</v>
      </c>
      <c r="AY230" s="144" t="s">
        <v>159</v>
      </c>
    </row>
    <row r="231" spans="2:65" s="14" customFormat="1">
      <c r="B231" s="157"/>
      <c r="D231" s="143" t="s">
        <v>189</v>
      </c>
      <c r="E231" s="158" t="s">
        <v>17</v>
      </c>
      <c r="F231" s="159" t="s">
        <v>284</v>
      </c>
      <c r="H231" s="160">
        <v>179</v>
      </c>
      <c r="L231" s="157"/>
      <c r="M231" s="161"/>
      <c r="T231" s="162"/>
      <c r="AT231" s="158" t="s">
        <v>189</v>
      </c>
      <c r="AU231" s="158" t="s">
        <v>78</v>
      </c>
      <c r="AV231" s="14" t="s">
        <v>180</v>
      </c>
      <c r="AW231" s="14" t="s">
        <v>30</v>
      </c>
      <c r="AX231" s="14" t="s">
        <v>76</v>
      </c>
      <c r="AY231" s="158" t="s">
        <v>159</v>
      </c>
    </row>
    <row r="232" spans="2:65" s="1" customFormat="1" ht="16.5" customHeight="1">
      <c r="B232" s="29"/>
      <c r="C232" s="163" t="s">
        <v>747</v>
      </c>
      <c r="D232" s="163" t="s">
        <v>365</v>
      </c>
      <c r="E232" s="164" t="s">
        <v>748</v>
      </c>
      <c r="F232" s="165" t="s">
        <v>749</v>
      </c>
      <c r="G232" s="166" t="s">
        <v>287</v>
      </c>
      <c r="H232" s="167">
        <v>32</v>
      </c>
      <c r="I232" s="168"/>
      <c r="J232" s="168">
        <f>ROUND(I232*H232,2)</f>
        <v>0</v>
      </c>
      <c r="K232" s="165" t="s">
        <v>17</v>
      </c>
      <c r="L232" s="169"/>
      <c r="M232" s="170" t="s">
        <v>17</v>
      </c>
      <c r="N232" s="171" t="s">
        <v>39</v>
      </c>
      <c r="O232" s="135">
        <v>0</v>
      </c>
      <c r="P232" s="135">
        <f>O232*H232</f>
        <v>0</v>
      </c>
      <c r="Q232" s="135">
        <v>0</v>
      </c>
      <c r="R232" s="135">
        <f>Q232*H232</f>
        <v>0</v>
      </c>
      <c r="S232" s="135">
        <v>0</v>
      </c>
      <c r="T232" s="136">
        <f>S232*H232</f>
        <v>0</v>
      </c>
      <c r="AR232" s="137" t="s">
        <v>205</v>
      </c>
      <c r="AT232" s="137" t="s">
        <v>365</v>
      </c>
      <c r="AU232" s="137" t="s">
        <v>78</v>
      </c>
      <c r="AY232" s="17" t="s">
        <v>159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7" t="s">
        <v>76</v>
      </c>
      <c r="BK232" s="138">
        <f>ROUND(I232*H232,2)</f>
        <v>0</v>
      </c>
      <c r="BL232" s="17" t="s">
        <v>180</v>
      </c>
      <c r="BM232" s="137" t="s">
        <v>750</v>
      </c>
    </row>
    <row r="233" spans="2:65" s="13" customFormat="1">
      <c r="B233" s="149"/>
      <c r="D233" s="143" t="s">
        <v>189</v>
      </c>
      <c r="E233" s="150" t="s">
        <v>17</v>
      </c>
      <c r="F233" s="151" t="s">
        <v>509</v>
      </c>
      <c r="H233" s="150" t="s">
        <v>17</v>
      </c>
      <c r="L233" s="149"/>
      <c r="M233" s="152"/>
      <c r="T233" s="153"/>
      <c r="AT233" s="150" t="s">
        <v>189</v>
      </c>
      <c r="AU233" s="150" t="s">
        <v>78</v>
      </c>
      <c r="AV233" s="13" t="s">
        <v>76</v>
      </c>
      <c r="AW233" s="13" t="s">
        <v>30</v>
      </c>
      <c r="AX233" s="13" t="s">
        <v>68</v>
      </c>
      <c r="AY233" s="150" t="s">
        <v>159</v>
      </c>
    </row>
    <row r="234" spans="2:65" s="12" customFormat="1">
      <c r="B234" s="142"/>
      <c r="D234" s="143" t="s">
        <v>189</v>
      </c>
      <c r="E234" s="144" t="s">
        <v>17</v>
      </c>
      <c r="F234" s="145" t="s">
        <v>751</v>
      </c>
      <c r="H234" s="146">
        <v>32</v>
      </c>
      <c r="L234" s="142"/>
      <c r="M234" s="147"/>
      <c r="T234" s="148"/>
      <c r="AT234" s="144" t="s">
        <v>189</v>
      </c>
      <c r="AU234" s="144" t="s">
        <v>78</v>
      </c>
      <c r="AV234" s="12" t="s">
        <v>78</v>
      </c>
      <c r="AW234" s="12" t="s">
        <v>30</v>
      </c>
      <c r="AX234" s="12" t="s">
        <v>68</v>
      </c>
      <c r="AY234" s="144" t="s">
        <v>159</v>
      </c>
    </row>
    <row r="235" spans="2:65" s="14" customFormat="1">
      <c r="B235" s="157"/>
      <c r="D235" s="143" t="s">
        <v>189</v>
      </c>
      <c r="E235" s="158" t="s">
        <v>17</v>
      </c>
      <c r="F235" s="159" t="s">
        <v>284</v>
      </c>
      <c r="H235" s="160">
        <v>32</v>
      </c>
      <c r="L235" s="157"/>
      <c r="M235" s="161"/>
      <c r="T235" s="162"/>
      <c r="AT235" s="158" t="s">
        <v>189</v>
      </c>
      <c r="AU235" s="158" t="s">
        <v>78</v>
      </c>
      <c r="AV235" s="14" t="s">
        <v>180</v>
      </c>
      <c r="AW235" s="14" t="s">
        <v>30</v>
      </c>
      <c r="AX235" s="14" t="s">
        <v>76</v>
      </c>
      <c r="AY235" s="158" t="s">
        <v>159</v>
      </c>
    </row>
    <row r="236" spans="2:65" s="1" customFormat="1" ht="16.5" customHeight="1">
      <c r="B236" s="29"/>
      <c r="C236" s="163" t="s">
        <v>752</v>
      </c>
      <c r="D236" s="163" t="s">
        <v>365</v>
      </c>
      <c r="E236" s="164" t="s">
        <v>753</v>
      </c>
      <c r="F236" s="165" t="s">
        <v>754</v>
      </c>
      <c r="G236" s="166" t="s">
        <v>287</v>
      </c>
      <c r="H236" s="167">
        <v>47</v>
      </c>
      <c r="I236" s="168"/>
      <c r="J236" s="168">
        <f>ROUND(I236*H236,2)</f>
        <v>0</v>
      </c>
      <c r="K236" s="165" t="s">
        <v>17</v>
      </c>
      <c r="L236" s="169"/>
      <c r="M236" s="170" t="s">
        <v>17</v>
      </c>
      <c r="N236" s="171" t="s">
        <v>39</v>
      </c>
      <c r="O236" s="135">
        <v>0</v>
      </c>
      <c r="P236" s="135">
        <f>O236*H236</f>
        <v>0</v>
      </c>
      <c r="Q236" s="135">
        <v>0</v>
      </c>
      <c r="R236" s="135">
        <f>Q236*H236</f>
        <v>0</v>
      </c>
      <c r="S236" s="135">
        <v>0</v>
      </c>
      <c r="T236" s="136">
        <f>S236*H236</f>
        <v>0</v>
      </c>
      <c r="AR236" s="137" t="s">
        <v>205</v>
      </c>
      <c r="AT236" s="137" t="s">
        <v>365</v>
      </c>
      <c r="AU236" s="137" t="s">
        <v>78</v>
      </c>
      <c r="AY236" s="17" t="s">
        <v>159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7" t="s">
        <v>76</v>
      </c>
      <c r="BK236" s="138">
        <f>ROUND(I236*H236,2)</f>
        <v>0</v>
      </c>
      <c r="BL236" s="17" t="s">
        <v>180</v>
      </c>
      <c r="BM236" s="137" t="s">
        <v>755</v>
      </c>
    </row>
    <row r="237" spans="2:65" s="13" customFormat="1">
      <c r="B237" s="149"/>
      <c r="D237" s="143" t="s">
        <v>189</v>
      </c>
      <c r="E237" s="150" t="s">
        <v>17</v>
      </c>
      <c r="F237" s="151" t="s">
        <v>509</v>
      </c>
      <c r="H237" s="150" t="s">
        <v>17</v>
      </c>
      <c r="L237" s="149"/>
      <c r="M237" s="152"/>
      <c r="T237" s="153"/>
      <c r="AT237" s="150" t="s">
        <v>189</v>
      </c>
      <c r="AU237" s="150" t="s">
        <v>78</v>
      </c>
      <c r="AV237" s="13" t="s">
        <v>76</v>
      </c>
      <c r="AW237" s="13" t="s">
        <v>30</v>
      </c>
      <c r="AX237" s="13" t="s">
        <v>68</v>
      </c>
      <c r="AY237" s="150" t="s">
        <v>159</v>
      </c>
    </row>
    <row r="238" spans="2:65" s="12" customFormat="1">
      <c r="B238" s="142"/>
      <c r="D238" s="143" t="s">
        <v>189</v>
      </c>
      <c r="E238" s="144" t="s">
        <v>17</v>
      </c>
      <c r="F238" s="145" t="s">
        <v>756</v>
      </c>
      <c r="H238" s="146">
        <v>47</v>
      </c>
      <c r="L238" s="142"/>
      <c r="M238" s="147"/>
      <c r="T238" s="148"/>
      <c r="AT238" s="144" t="s">
        <v>189</v>
      </c>
      <c r="AU238" s="144" t="s">
        <v>78</v>
      </c>
      <c r="AV238" s="12" t="s">
        <v>78</v>
      </c>
      <c r="AW238" s="12" t="s">
        <v>30</v>
      </c>
      <c r="AX238" s="12" t="s">
        <v>68</v>
      </c>
      <c r="AY238" s="144" t="s">
        <v>159</v>
      </c>
    </row>
    <row r="239" spans="2:65" s="14" customFormat="1">
      <c r="B239" s="157"/>
      <c r="D239" s="143" t="s">
        <v>189</v>
      </c>
      <c r="E239" s="158" t="s">
        <v>17</v>
      </c>
      <c r="F239" s="159" t="s">
        <v>284</v>
      </c>
      <c r="H239" s="160">
        <v>47</v>
      </c>
      <c r="L239" s="157"/>
      <c r="M239" s="161"/>
      <c r="T239" s="162"/>
      <c r="AT239" s="158" t="s">
        <v>189</v>
      </c>
      <c r="AU239" s="158" t="s">
        <v>78</v>
      </c>
      <c r="AV239" s="14" t="s">
        <v>180</v>
      </c>
      <c r="AW239" s="14" t="s">
        <v>30</v>
      </c>
      <c r="AX239" s="14" t="s">
        <v>76</v>
      </c>
      <c r="AY239" s="158" t="s">
        <v>159</v>
      </c>
    </row>
    <row r="240" spans="2:65" s="1" customFormat="1" ht="16.5" customHeight="1">
      <c r="B240" s="29"/>
      <c r="C240" s="163" t="s">
        <v>757</v>
      </c>
      <c r="D240" s="163" t="s">
        <v>365</v>
      </c>
      <c r="E240" s="164" t="s">
        <v>758</v>
      </c>
      <c r="F240" s="165" t="s">
        <v>759</v>
      </c>
      <c r="G240" s="166" t="s">
        <v>287</v>
      </c>
      <c r="H240" s="167">
        <v>7</v>
      </c>
      <c r="I240" s="168"/>
      <c r="J240" s="168">
        <f>ROUND(I240*H240,2)</f>
        <v>0</v>
      </c>
      <c r="K240" s="165" t="s">
        <v>17</v>
      </c>
      <c r="L240" s="169"/>
      <c r="M240" s="170" t="s">
        <v>17</v>
      </c>
      <c r="N240" s="171" t="s">
        <v>39</v>
      </c>
      <c r="O240" s="135">
        <v>0</v>
      </c>
      <c r="P240" s="135">
        <f>O240*H240</f>
        <v>0</v>
      </c>
      <c r="Q240" s="135">
        <v>0</v>
      </c>
      <c r="R240" s="135">
        <f>Q240*H240</f>
        <v>0</v>
      </c>
      <c r="S240" s="135">
        <v>0</v>
      </c>
      <c r="T240" s="136">
        <f>S240*H240</f>
        <v>0</v>
      </c>
      <c r="AR240" s="137" t="s">
        <v>205</v>
      </c>
      <c r="AT240" s="137" t="s">
        <v>365</v>
      </c>
      <c r="AU240" s="137" t="s">
        <v>78</v>
      </c>
      <c r="AY240" s="17" t="s">
        <v>159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7" t="s">
        <v>76</v>
      </c>
      <c r="BK240" s="138">
        <f>ROUND(I240*H240,2)</f>
        <v>0</v>
      </c>
      <c r="BL240" s="17" t="s">
        <v>180</v>
      </c>
      <c r="BM240" s="137" t="s">
        <v>760</v>
      </c>
    </row>
    <row r="241" spans="2:65" s="13" customFormat="1">
      <c r="B241" s="149"/>
      <c r="D241" s="143" t="s">
        <v>189</v>
      </c>
      <c r="E241" s="150" t="s">
        <v>17</v>
      </c>
      <c r="F241" s="151" t="s">
        <v>509</v>
      </c>
      <c r="H241" s="150" t="s">
        <v>17</v>
      </c>
      <c r="L241" s="149"/>
      <c r="M241" s="152"/>
      <c r="T241" s="153"/>
      <c r="AT241" s="150" t="s">
        <v>189</v>
      </c>
      <c r="AU241" s="150" t="s">
        <v>78</v>
      </c>
      <c r="AV241" s="13" t="s">
        <v>76</v>
      </c>
      <c r="AW241" s="13" t="s">
        <v>30</v>
      </c>
      <c r="AX241" s="13" t="s">
        <v>68</v>
      </c>
      <c r="AY241" s="150" t="s">
        <v>159</v>
      </c>
    </row>
    <row r="242" spans="2:65" s="12" customFormat="1">
      <c r="B242" s="142"/>
      <c r="D242" s="143" t="s">
        <v>189</v>
      </c>
      <c r="E242" s="144" t="s">
        <v>17</v>
      </c>
      <c r="F242" s="145" t="s">
        <v>761</v>
      </c>
      <c r="H242" s="146">
        <v>7</v>
      </c>
      <c r="L242" s="142"/>
      <c r="M242" s="147"/>
      <c r="T242" s="148"/>
      <c r="AT242" s="144" t="s">
        <v>189</v>
      </c>
      <c r="AU242" s="144" t="s">
        <v>78</v>
      </c>
      <c r="AV242" s="12" t="s">
        <v>78</v>
      </c>
      <c r="AW242" s="12" t="s">
        <v>30</v>
      </c>
      <c r="AX242" s="12" t="s">
        <v>68</v>
      </c>
      <c r="AY242" s="144" t="s">
        <v>159</v>
      </c>
    </row>
    <row r="243" spans="2:65" s="14" customFormat="1">
      <c r="B243" s="157"/>
      <c r="D243" s="143" t="s">
        <v>189</v>
      </c>
      <c r="E243" s="158" t="s">
        <v>17</v>
      </c>
      <c r="F243" s="159" t="s">
        <v>284</v>
      </c>
      <c r="H243" s="160">
        <v>7</v>
      </c>
      <c r="L243" s="157"/>
      <c r="M243" s="161"/>
      <c r="T243" s="162"/>
      <c r="AT243" s="158" t="s">
        <v>189</v>
      </c>
      <c r="AU243" s="158" t="s">
        <v>78</v>
      </c>
      <c r="AV243" s="14" t="s">
        <v>180</v>
      </c>
      <c r="AW243" s="14" t="s">
        <v>30</v>
      </c>
      <c r="AX243" s="14" t="s">
        <v>76</v>
      </c>
      <c r="AY243" s="158" t="s">
        <v>159</v>
      </c>
    </row>
    <row r="244" spans="2:65" s="1" customFormat="1" ht="16.5" customHeight="1">
      <c r="B244" s="29"/>
      <c r="C244" s="163" t="s">
        <v>762</v>
      </c>
      <c r="D244" s="163" t="s">
        <v>365</v>
      </c>
      <c r="E244" s="164" t="s">
        <v>763</v>
      </c>
      <c r="F244" s="165" t="s">
        <v>764</v>
      </c>
      <c r="G244" s="166" t="s">
        <v>287</v>
      </c>
      <c r="H244" s="167">
        <v>88</v>
      </c>
      <c r="I244" s="168"/>
      <c r="J244" s="168">
        <f>ROUND(I244*H244,2)</f>
        <v>0</v>
      </c>
      <c r="K244" s="165" t="s">
        <v>17</v>
      </c>
      <c r="L244" s="169"/>
      <c r="M244" s="170" t="s">
        <v>17</v>
      </c>
      <c r="N244" s="171" t="s">
        <v>39</v>
      </c>
      <c r="O244" s="135">
        <v>0</v>
      </c>
      <c r="P244" s="135">
        <f>O244*H244</f>
        <v>0</v>
      </c>
      <c r="Q244" s="135">
        <v>0</v>
      </c>
      <c r="R244" s="135">
        <f>Q244*H244</f>
        <v>0</v>
      </c>
      <c r="S244" s="135">
        <v>0</v>
      </c>
      <c r="T244" s="136">
        <f>S244*H244</f>
        <v>0</v>
      </c>
      <c r="AR244" s="137" t="s">
        <v>205</v>
      </c>
      <c r="AT244" s="137" t="s">
        <v>365</v>
      </c>
      <c r="AU244" s="137" t="s">
        <v>78</v>
      </c>
      <c r="AY244" s="17" t="s">
        <v>159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7" t="s">
        <v>76</v>
      </c>
      <c r="BK244" s="138">
        <f>ROUND(I244*H244,2)</f>
        <v>0</v>
      </c>
      <c r="BL244" s="17" t="s">
        <v>180</v>
      </c>
      <c r="BM244" s="137" t="s">
        <v>765</v>
      </c>
    </row>
    <row r="245" spans="2:65" s="13" customFormat="1">
      <c r="B245" s="149"/>
      <c r="D245" s="143" t="s">
        <v>189</v>
      </c>
      <c r="E245" s="150" t="s">
        <v>17</v>
      </c>
      <c r="F245" s="151" t="s">
        <v>509</v>
      </c>
      <c r="H245" s="150" t="s">
        <v>17</v>
      </c>
      <c r="L245" s="149"/>
      <c r="M245" s="152"/>
      <c r="T245" s="153"/>
      <c r="AT245" s="150" t="s">
        <v>189</v>
      </c>
      <c r="AU245" s="150" t="s">
        <v>78</v>
      </c>
      <c r="AV245" s="13" t="s">
        <v>76</v>
      </c>
      <c r="AW245" s="13" t="s">
        <v>30</v>
      </c>
      <c r="AX245" s="13" t="s">
        <v>68</v>
      </c>
      <c r="AY245" s="150" t="s">
        <v>159</v>
      </c>
    </row>
    <row r="246" spans="2:65" s="12" customFormat="1">
      <c r="B246" s="142"/>
      <c r="D246" s="143" t="s">
        <v>189</v>
      </c>
      <c r="E246" s="144" t="s">
        <v>17</v>
      </c>
      <c r="F246" s="145" t="s">
        <v>766</v>
      </c>
      <c r="H246" s="146">
        <v>88</v>
      </c>
      <c r="L246" s="142"/>
      <c r="M246" s="147"/>
      <c r="T246" s="148"/>
      <c r="AT246" s="144" t="s">
        <v>189</v>
      </c>
      <c r="AU246" s="144" t="s">
        <v>78</v>
      </c>
      <c r="AV246" s="12" t="s">
        <v>78</v>
      </c>
      <c r="AW246" s="12" t="s">
        <v>30</v>
      </c>
      <c r="AX246" s="12" t="s">
        <v>68</v>
      </c>
      <c r="AY246" s="144" t="s">
        <v>159</v>
      </c>
    </row>
    <row r="247" spans="2:65" s="14" customFormat="1">
      <c r="B247" s="157"/>
      <c r="D247" s="143" t="s">
        <v>189</v>
      </c>
      <c r="E247" s="158" t="s">
        <v>17</v>
      </c>
      <c r="F247" s="159" t="s">
        <v>284</v>
      </c>
      <c r="H247" s="160">
        <v>88</v>
      </c>
      <c r="L247" s="157"/>
      <c r="M247" s="161"/>
      <c r="T247" s="162"/>
      <c r="AT247" s="158" t="s">
        <v>189</v>
      </c>
      <c r="AU247" s="158" t="s">
        <v>78</v>
      </c>
      <c r="AV247" s="14" t="s">
        <v>180</v>
      </c>
      <c r="AW247" s="14" t="s">
        <v>30</v>
      </c>
      <c r="AX247" s="14" t="s">
        <v>76</v>
      </c>
      <c r="AY247" s="158" t="s">
        <v>159</v>
      </c>
    </row>
    <row r="248" spans="2:65" s="1" customFormat="1" ht="16.5" customHeight="1">
      <c r="B248" s="29"/>
      <c r="C248" s="163" t="s">
        <v>767</v>
      </c>
      <c r="D248" s="163" t="s">
        <v>365</v>
      </c>
      <c r="E248" s="164" t="s">
        <v>768</v>
      </c>
      <c r="F248" s="165" t="s">
        <v>769</v>
      </c>
      <c r="G248" s="166" t="s">
        <v>287</v>
      </c>
      <c r="H248" s="167">
        <v>204</v>
      </c>
      <c r="I248" s="168"/>
      <c r="J248" s="168">
        <f>ROUND(I248*H248,2)</f>
        <v>0</v>
      </c>
      <c r="K248" s="165" t="s">
        <v>17</v>
      </c>
      <c r="L248" s="169"/>
      <c r="M248" s="170" t="s">
        <v>17</v>
      </c>
      <c r="N248" s="171" t="s">
        <v>39</v>
      </c>
      <c r="O248" s="135">
        <v>0</v>
      </c>
      <c r="P248" s="135">
        <f>O248*H248</f>
        <v>0</v>
      </c>
      <c r="Q248" s="135">
        <v>0</v>
      </c>
      <c r="R248" s="135">
        <f>Q248*H248</f>
        <v>0</v>
      </c>
      <c r="S248" s="135">
        <v>0</v>
      </c>
      <c r="T248" s="136">
        <f>S248*H248</f>
        <v>0</v>
      </c>
      <c r="AR248" s="137" t="s">
        <v>205</v>
      </c>
      <c r="AT248" s="137" t="s">
        <v>365</v>
      </c>
      <c r="AU248" s="137" t="s">
        <v>78</v>
      </c>
      <c r="AY248" s="17" t="s">
        <v>159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7" t="s">
        <v>76</v>
      </c>
      <c r="BK248" s="138">
        <f>ROUND(I248*H248,2)</f>
        <v>0</v>
      </c>
      <c r="BL248" s="17" t="s">
        <v>180</v>
      </c>
      <c r="BM248" s="137" t="s">
        <v>770</v>
      </c>
    </row>
    <row r="249" spans="2:65" s="13" customFormat="1">
      <c r="B249" s="149"/>
      <c r="D249" s="143" t="s">
        <v>189</v>
      </c>
      <c r="E249" s="150" t="s">
        <v>17</v>
      </c>
      <c r="F249" s="151" t="s">
        <v>509</v>
      </c>
      <c r="H249" s="150" t="s">
        <v>17</v>
      </c>
      <c r="L249" s="149"/>
      <c r="M249" s="152"/>
      <c r="T249" s="153"/>
      <c r="AT249" s="150" t="s">
        <v>189</v>
      </c>
      <c r="AU249" s="150" t="s">
        <v>78</v>
      </c>
      <c r="AV249" s="13" t="s">
        <v>76</v>
      </c>
      <c r="AW249" s="13" t="s">
        <v>30</v>
      </c>
      <c r="AX249" s="13" t="s">
        <v>68</v>
      </c>
      <c r="AY249" s="150" t="s">
        <v>159</v>
      </c>
    </row>
    <row r="250" spans="2:65" s="12" customFormat="1">
      <c r="B250" s="142"/>
      <c r="D250" s="143" t="s">
        <v>189</v>
      </c>
      <c r="E250" s="144" t="s">
        <v>17</v>
      </c>
      <c r="F250" s="145" t="s">
        <v>771</v>
      </c>
      <c r="H250" s="146">
        <v>204</v>
      </c>
      <c r="L250" s="142"/>
      <c r="M250" s="147"/>
      <c r="T250" s="148"/>
      <c r="AT250" s="144" t="s">
        <v>189</v>
      </c>
      <c r="AU250" s="144" t="s">
        <v>78</v>
      </c>
      <c r="AV250" s="12" t="s">
        <v>78</v>
      </c>
      <c r="AW250" s="12" t="s">
        <v>30</v>
      </c>
      <c r="AX250" s="12" t="s">
        <v>68</v>
      </c>
      <c r="AY250" s="144" t="s">
        <v>159</v>
      </c>
    </row>
    <row r="251" spans="2:65" s="14" customFormat="1">
      <c r="B251" s="157"/>
      <c r="D251" s="143" t="s">
        <v>189</v>
      </c>
      <c r="E251" s="158" t="s">
        <v>17</v>
      </c>
      <c r="F251" s="159" t="s">
        <v>284</v>
      </c>
      <c r="H251" s="160">
        <v>204</v>
      </c>
      <c r="L251" s="157"/>
      <c r="M251" s="161"/>
      <c r="T251" s="162"/>
      <c r="AT251" s="158" t="s">
        <v>189</v>
      </c>
      <c r="AU251" s="158" t="s">
        <v>78</v>
      </c>
      <c r="AV251" s="14" t="s">
        <v>180</v>
      </c>
      <c r="AW251" s="14" t="s">
        <v>30</v>
      </c>
      <c r="AX251" s="14" t="s">
        <v>76</v>
      </c>
      <c r="AY251" s="158" t="s">
        <v>159</v>
      </c>
    </row>
    <row r="252" spans="2:65" s="1" customFormat="1" ht="16.5" customHeight="1">
      <c r="B252" s="29"/>
      <c r="C252" s="163" t="s">
        <v>772</v>
      </c>
      <c r="D252" s="163" t="s">
        <v>365</v>
      </c>
      <c r="E252" s="164" t="s">
        <v>773</v>
      </c>
      <c r="F252" s="165" t="s">
        <v>774</v>
      </c>
      <c r="G252" s="166" t="s">
        <v>287</v>
      </c>
      <c r="H252" s="167">
        <v>30834</v>
      </c>
      <c r="I252" s="168"/>
      <c r="J252" s="168">
        <f>ROUND(I252*H252,2)</f>
        <v>0</v>
      </c>
      <c r="K252" s="165" t="s">
        <v>17</v>
      </c>
      <c r="L252" s="169"/>
      <c r="M252" s="170" t="s">
        <v>17</v>
      </c>
      <c r="N252" s="171" t="s">
        <v>39</v>
      </c>
      <c r="O252" s="135">
        <v>0</v>
      </c>
      <c r="P252" s="135">
        <f>O252*H252</f>
        <v>0</v>
      </c>
      <c r="Q252" s="135">
        <v>0</v>
      </c>
      <c r="R252" s="135">
        <f>Q252*H252</f>
        <v>0</v>
      </c>
      <c r="S252" s="135">
        <v>0</v>
      </c>
      <c r="T252" s="136">
        <f>S252*H252</f>
        <v>0</v>
      </c>
      <c r="AR252" s="137" t="s">
        <v>205</v>
      </c>
      <c r="AT252" s="137" t="s">
        <v>365</v>
      </c>
      <c r="AU252" s="137" t="s">
        <v>78</v>
      </c>
      <c r="AY252" s="17" t="s">
        <v>159</v>
      </c>
      <c r="BE252" s="138">
        <f>IF(N252="základní",J252,0)</f>
        <v>0</v>
      </c>
      <c r="BF252" s="138">
        <f>IF(N252="snížená",J252,0)</f>
        <v>0</v>
      </c>
      <c r="BG252" s="138">
        <f>IF(N252="zákl. přenesená",J252,0)</f>
        <v>0</v>
      </c>
      <c r="BH252" s="138">
        <f>IF(N252="sníž. přenesená",J252,0)</f>
        <v>0</v>
      </c>
      <c r="BI252" s="138">
        <f>IF(N252="nulová",J252,0)</f>
        <v>0</v>
      </c>
      <c r="BJ252" s="17" t="s">
        <v>76</v>
      </c>
      <c r="BK252" s="138">
        <f>ROUND(I252*H252,2)</f>
        <v>0</v>
      </c>
      <c r="BL252" s="17" t="s">
        <v>180</v>
      </c>
      <c r="BM252" s="137" t="s">
        <v>775</v>
      </c>
    </row>
    <row r="253" spans="2:65" s="13" customFormat="1">
      <c r="B253" s="149"/>
      <c r="D253" s="143" t="s">
        <v>189</v>
      </c>
      <c r="E253" s="150" t="s">
        <v>17</v>
      </c>
      <c r="F253" s="151" t="s">
        <v>509</v>
      </c>
      <c r="H253" s="150" t="s">
        <v>17</v>
      </c>
      <c r="L253" s="149"/>
      <c r="M253" s="152"/>
      <c r="T253" s="153"/>
      <c r="AT253" s="150" t="s">
        <v>189</v>
      </c>
      <c r="AU253" s="150" t="s">
        <v>78</v>
      </c>
      <c r="AV253" s="13" t="s">
        <v>76</v>
      </c>
      <c r="AW253" s="13" t="s">
        <v>30</v>
      </c>
      <c r="AX253" s="13" t="s">
        <v>68</v>
      </c>
      <c r="AY253" s="150" t="s">
        <v>159</v>
      </c>
    </row>
    <row r="254" spans="2:65" s="12" customFormat="1">
      <c r="B254" s="142"/>
      <c r="D254" s="143" t="s">
        <v>189</v>
      </c>
      <c r="E254" s="144" t="s">
        <v>17</v>
      </c>
      <c r="F254" s="145" t="s">
        <v>776</v>
      </c>
      <c r="H254" s="146">
        <v>30834</v>
      </c>
      <c r="L254" s="142"/>
      <c r="M254" s="147"/>
      <c r="T254" s="148"/>
      <c r="AT254" s="144" t="s">
        <v>189</v>
      </c>
      <c r="AU254" s="144" t="s">
        <v>78</v>
      </c>
      <c r="AV254" s="12" t="s">
        <v>78</v>
      </c>
      <c r="AW254" s="12" t="s">
        <v>30</v>
      </c>
      <c r="AX254" s="12" t="s">
        <v>68</v>
      </c>
      <c r="AY254" s="144" t="s">
        <v>159</v>
      </c>
    </row>
    <row r="255" spans="2:65" s="14" customFormat="1">
      <c r="B255" s="157"/>
      <c r="D255" s="143" t="s">
        <v>189</v>
      </c>
      <c r="E255" s="158" t="s">
        <v>17</v>
      </c>
      <c r="F255" s="159" t="s">
        <v>284</v>
      </c>
      <c r="H255" s="160">
        <v>30834</v>
      </c>
      <c r="L255" s="157"/>
      <c r="M255" s="161"/>
      <c r="T255" s="162"/>
      <c r="AT255" s="158" t="s">
        <v>189</v>
      </c>
      <c r="AU255" s="158" t="s">
        <v>78</v>
      </c>
      <c r="AV255" s="14" t="s">
        <v>180</v>
      </c>
      <c r="AW255" s="14" t="s">
        <v>30</v>
      </c>
      <c r="AX255" s="14" t="s">
        <v>76</v>
      </c>
      <c r="AY255" s="158" t="s">
        <v>159</v>
      </c>
    </row>
    <row r="256" spans="2:65" s="1" customFormat="1" ht="16.5" customHeight="1">
      <c r="B256" s="29"/>
      <c r="C256" s="127" t="s">
        <v>777</v>
      </c>
      <c r="D256" s="127" t="s">
        <v>162</v>
      </c>
      <c r="E256" s="128" t="s">
        <v>571</v>
      </c>
      <c r="F256" s="129" t="s">
        <v>572</v>
      </c>
      <c r="G256" s="130" t="s">
        <v>278</v>
      </c>
      <c r="H256" s="131">
        <v>15918</v>
      </c>
      <c r="I256" s="132"/>
      <c r="J256" s="132">
        <f>ROUND(I256*H256,2)</f>
        <v>0</v>
      </c>
      <c r="K256" s="129" t="s">
        <v>239</v>
      </c>
      <c r="L256" s="29"/>
      <c r="M256" s="133" t="s">
        <v>17</v>
      </c>
      <c r="N256" s="134" t="s">
        <v>39</v>
      </c>
      <c r="O256" s="135">
        <v>1E-3</v>
      </c>
      <c r="P256" s="135">
        <f>O256*H256</f>
        <v>15.918000000000001</v>
      </c>
      <c r="Q256" s="135">
        <v>0</v>
      </c>
      <c r="R256" s="135">
        <f>Q256*H256</f>
        <v>0</v>
      </c>
      <c r="S256" s="135">
        <v>0</v>
      </c>
      <c r="T256" s="136">
        <f>S256*H256</f>
        <v>0</v>
      </c>
      <c r="AR256" s="137" t="s">
        <v>180</v>
      </c>
      <c r="AT256" s="137" t="s">
        <v>162</v>
      </c>
      <c r="AU256" s="137" t="s">
        <v>78</v>
      </c>
      <c r="AY256" s="17" t="s">
        <v>159</v>
      </c>
      <c r="BE256" s="138">
        <f>IF(N256="základní",J256,0)</f>
        <v>0</v>
      </c>
      <c r="BF256" s="138">
        <f>IF(N256="snížená",J256,0)</f>
        <v>0</v>
      </c>
      <c r="BG256" s="138">
        <f>IF(N256="zákl. přenesená",J256,0)</f>
        <v>0</v>
      </c>
      <c r="BH256" s="138">
        <f>IF(N256="sníž. přenesená",J256,0)</f>
        <v>0</v>
      </c>
      <c r="BI256" s="138">
        <f>IF(N256="nulová",J256,0)</f>
        <v>0</v>
      </c>
      <c r="BJ256" s="17" t="s">
        <v>76</v>
      </c>
      <c r="BK256" s="138">
        <f>ROUND(I256*H256,2)</f>
        <v>0</v>
      </c>
      <c r="BL256" s="17" t="s">
        <v>180</v>
      </c>
      <c r="BM256" s="137" t="s">
        <v>778</v>
      </c>
    </row>
    <row r="257" spans="2:65" s="1" customFormat="1">
      <c r="B257" s="29"/>
      <c r="D257" s="139" t="s">
        <v>169</v>
      </c>
      <c r="F257" s="140" t="s">
        <v>574</v>
      </c>
      <c r="L257" s="29"/>
      <c r="M257" s="141"/>
      <c r="T257" s="50"/>
      <c r="AT257" s="17" t="s">
        <v>169</v>
      </c>
      <c r="AU257" s="17" t="s">
        <v>78</v>
      </c>
    </row>
    <row r="258" spans="2:65" s="13" customFormat="1">
      <c r="B258" s="149"/>
      <c r="D258" s="143" t="s">
        <v>189</v>
      </c>
      <c r="E258" s="150" t="s">
        <v>17</v>
      </c>
      <c r="F258" s="151" t="s">
        <v>509</v>
      </c>
      <c r="H258" s="150" t="s">
        <v>17</v>
      </c>
      <c r="L258" s="149"/>
      <c r="M258" s="152"/>
      <c r="T258" s="153"/>
      <c r="AT258" s="150" t="s">
        <v>189</v>
      </c>
      <c r="AU258" s="150" t="s">
        <v>78</v>
      </c>
      <c r="AV258" s="13" t="s">
        <v>76</v>
      </c>
      <c r="AW258" s="13" t="s">
        <v>30</v>
      </c>
      <c r="AX258" s="13" t="s">
        <v>68</v>
      </c>
      <c r="AY258" s="150" t="s">
        <v>159</v>
      </c>
    </row>
    <row r="259" spans="2:65" s="12" customFormat="1">
      <c r="B259" s="142"/>
      <c r="D259" s="143" t="s">
        <v>189</v>
      </c>
      <c r="E259" s="144" t="s">
        <v>17</v>
      </c>
      <c r="F259" s="145" t="s">
        <v>779</v>
      </c>
      <c r="H259" s="146">
        <v>15918</v>
      </c>
      <c r="L259" s="142"/>
      <c r="M259" s="147"/>
      <c r="T259" s="148"/>
      <c r="AT259" s="144" t="s">
        <v>189</v>
      </c>
      <c r="AU259" s="144" t="s">
        <v>78</v>
      </c>
      <c r="AV259" s="12" t="s">
        <v>78</v>
      </c>
      <c r="AW259" s="12" t="s">
        <v>30</v>
      </c>
      <c r="AX259" s="12" t="s">
        <v>68</v>
      </c>
      <c r="AY259" s="144" t="s">
        <v>159</v>
      </c>
    </row>
    <row r="260" spans="2:65" s="14" customFormat="1">
      <c r="B260" s="157"/>
      <c r="D260" s="143" t="s">
        <v>189</v>
      </c>
      <c r="E260" s="158" t="s">
        <v>17</v>
      </c>
      <c r="F260" s="159" t="s">
        <v>284</v>
      </c>
      <c r="H260" s="160">
        <v>15918</v>
      </c>
      <c r="L260" s="157"/>
      <c r="M260" s="161"/>
      <c r="T260" s="162"/>
      <c r="AT260" s="158" t="s">
        <v>189</v>
      </c>
      <c r="AU260" s="158" t="s">
        <v>78</v>
      </c>
      <c r="AV260" s="14" t="s">
        <v>180</v>
      </c>
      <c r="AW260" s="14" t="s">
        <v>30</v>
      </c>
      <c r="AX260" s="14" t="s">
        <v>76</v>
      </c>
      <c r="AY260" s="158" t="s">
        <v>159</v>
      </c>
    </row>
    <row r="261" spans="2:65" s="1" customFormat="1" ht="16.5" customHeight="1">
      <c r="B261" s="29"/>
      <c r="C261" s="127" t="s">
        <v>780</v>
      </c>
      <c r="D261" s="127" t="s">
        <v>162</v>
      </c>
      <c r="E261" s="128" t="s">
        <v>575</v>
      </c>
      <c r="F261" s="129" t="s">
        <v>576</v>
      </c>
      <c r="G261" s="130" t="s">
        <v>278</v>
      </c>
      <c r="H261" s="131">
        <v>15918</v>
      </c>
      <c r="I261" s="132"/>
      <c r="J261" s="132">
        <f>ROUND(I261*H261,2)</f>
        <v>0</v>
      </c>
      <c r="K261" s="129" t="s">
        <v>239</v>
      </c>
      <c r="L261" s="29"/>
      <c r="M261" s="133" t="s">
        <v>17</v>
      </c>
      <c r="N261" s="134" t="s">
        <v>39</v>
      </c>
      <c r="O261" s="135">
        <v>1.4999999999999999E-2</v>
      </c>
      <c r="P261" s="135">
        <f>O261*H261</f>
        <v>238.76999999999998</v>
      </c>
      <c r="Q261" s="135">
        <v>0</v>
      </c>
      <c r="R261" s="135">
        <f>Q261*H261</f>
        <v>0</v>
      </c>
      <c r="S261" s="135">
        <v>0</v>
      </c>
      <c r="T261" s="136">
        <f>S261*H261</f>
        <v>0</v>
      </c>
      <c r="AR261" s="137" t="s">
        <v>180</v>
      </c>
      <c r="AT261" s="137" t="s">
        <v>162</v>
      </c>
      <c r="AU261" s="137" t="s">
        <v>78</v>
      </c>
      <c r="AY261" s="17" t="s">
        <v>159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7" t="s">
        <v>76</v>
      </c>
      <c r="BK261" s="138">
        <f>ROUND(I261*H261,2)</f>
        <v>0</v>
      </c>
      <c r="BL261" s="17" t="s">
        <v>180</v>
      </c>
      <c r="BM261" s="137" t="s">
        <v>781</v>
      </c>
    </row>
    <row r="262" spans="2:65" s="1" customFormat="1">
      <c r="B262" s="29"/>
      <c r="D262" s="139" t="s">
        <v>169</v>
      </c>
      <c r="F262" s="140" t="s">
        <v>578</v>
      </c>
      <c r="L262" s="29"/>
      <c r="M262" s="141"/>
      <c r="T262" s="50"/>
      <c r="AT262" s="17" t="s">
        <v>169</v>
      </c>
      <c r="AU262" s="17" t="s">
        <v>78</v>
      </c>
    </row>
    <row r="263" spans="2:65" s="13" customFormat="1">
      <c r="B263" s="149"/>
      <c r="D263" s="143" t="s">
        <v>189</v>
      </c>
      <c r="E263" s="150" t="s">
        <v>17</v>
      </c>
      <c r="F263" s="151" t="s">
        <v>509</v>
      </c>
      <c r="H263" s="150" t="s">
        <v>17</v>
      </c>
      <c r="L263" s="149"/>
      <c r="M263" s="152"/>
      <c r="T263" s="153"/>
      <c r="AT263" s="150" t="s">
        <v>189</v>
      </c>
      <c r="AU263" s="150" t="s">
        <v>78</v>
      </c>
      <c r="AV263" s="13" t="s">
        <v>76</v>
      </c>
      <c r="AW263" s="13" t="s">
        <v>30</v>
      </c>
      <c r="AX263" s="13" t="s">
        <v>68</v>
      </c>
      <c r="AY263" s="150" t="s">
        <v>159</v>
      </c>
    </row>
    <row r="264" spans="2:65" s="12" customFormat="1">
      <c r="B264" s="142"/>
      <c r="D264" s="143" t="s">
        <v>189</v>
      </c>
      <c r="E264" s="144" t="s">
        <v>17</v>
      </c>
      <c r="F264" s="145" t="s">
        <v>779</v>
      </c>
      <c r="H264" s="146">
        <v>15918</v>
      </c>
      <c r="L264" s="142"/>
      <c r="M264" s="147"/>
      <c r="T264" s="148"/>
      <c r="AT264" s="144" t="s">
        <v>189</v>
      </c>
      <c r="AU264" s="144" t="s">
        <v>78</v>
      </c>
      <c r="AV264" s="12" t="s">
        <v>78</v>
      </c>
      <c r="AW264" s="12" t="s">
        <v>30</v>
      </c>
      <c r="AX264" s="12" t="s">
        <v>68</v>
      </c>
      <c r="AY264" s="144" t="s">
        <v>159</v>
      </c>
    </row>
    <row r="265" spans="2:65" s="14" customFormat="1">
      <c r="B265" s="157"/>
      <c r="D265" s="143" t="s">
        <v>189</v>
      </c>
      <c r="E265" s="158" t="s">
        <v>17</v>
      </c>
      <c r="F265" s="159" t="s">
        <v>284</v>
      </c>
      <c r="H265" s="160">
        <v>15918</v>
      </c>
      <c r="L265" s="157"/>
      <c r="M265" s="161"/>
      <c r="T265" s="162"/>
      <c r="AT265" s="158" t="s">
        <v>189</v>
      </c>
      <c r="AU265" s="158" t="s">
        <v>78</v>
      </c>
      <c r="AV265" s="14" t="s">
        <v>180</v>
      </c>
      <c r="AW265" s="14" t="s">
        <v>30</v>
      </c>
      <c r="AX265" s="14" t="s">
        <v>76</v>
      </c>
      <c r="AY265" s="158" t="s">
        <v>159</v>
      </c>
    </row>
    <row r="266" spans="2:65" s="1" customFormat="1" ht="24.2" customHeight="1">
      <c r="B266" s="29"/>
      <c r="C266" s="127" t="s">
        <v>782</v>
      </c>
      <c r="D266" s="127" t="s">
        <v>162</v>
      </c>
      <c r="E266" s="128" t="s">
        <v>581</v>
      </c>
      <c r="F266" s="129" t="s">
        <v>582</v>
      </c>
      <c r="G266" s="130" t="s">
        <v>278</v>
      </c>
      <c r="H266" s="131">
        <v>7959</v>
      </c>
      <c r="I266" s="132"/>
      <c r="J266" s="132">
        <f>ROUND(I266*H266,2)</f>
        <v>0</v>
      </c>
      <c r="K266" s="129" t="s">
        <v>239</v>
      </c>
      <c r="L266" s="29"/>
      <c r="M266" s="133" t="s">
        <v>17</v>
      </c>
      <c r="N266" s="134" t="s">
        <v>39</v>
      </c>
      <c r="O266" s="135">
        <v>5.0000000000000001E-3</v>
      </c>
      <c r="P266" s="135">
        <f>O266*H266</f>
        <v>39.795000000000002</v>
      </c>
      <c r="Q266" s="135">
        <v>0</v>
      </c>
      <c r="R266" s="135">
        <f>Q266*H266</f>
        <v>0</v>
      </c>
      <c r="S266" s="135">
        <v>0</v>
      </c>
      <c r="T266" s="136">
        <f>S266*H266</f>
        <v>0</v>
      </c>
      <c r="AR266" s="137" t="s">
        <v>180</v>
      </c>
      <c r="AT266" s="137" t="s">
        <v>162</v>
      </c>
      <c r="AU266" s="137" t="s">
        <v>78</v>
      </c>
      <c r="AY266" s="17" t="s">
        <v>159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7" t="s">
        <v>76</v>
      </c>
      <c r="BK266" s="138">
        <f>ROUND(I266*H266,2)</f>
        <v>0</v>
      </c>
      <c r="BL266" s="17" t="s">
        <v>180</v>
      </c>
      <c r="BM266" s="137" t="s">
        <v>783</v>
      </c>
    </row>
    <row r="267" spans="2:65" s="1" customFormat="1">
      <c r="B267" s="29"/>
      <c r="D267" s="139" t="s">
        <v>169</v>
      </c>
      <c r="F267" s="140" t="s">
        <v>584</v>
      </c>
      <c r="L267" s="29"/>
      <c r="M267" s="141"/>
      <c r="T267" s="50"/>
      <c r="AT267" s="17" t="s">
        <v>169</v>
      </c>
      <c r="AU267" s="17" t="s">
        <v>78</v>
      </c>
    </row>
    <row r="268" spans="2:65" s="13" customFormat="1">
      <c r="B268" s="149"/>
      <c r="D268" s="143" t="s">
        <v>189</v>
      </c>
      <c r="E268" s="150" t="s">
        <v>17</v>
      </c>
      <c r="F268" s="151" t="s">
        <v>509</v>
      </c>
      <c r="H268" s="150" t="s">
        <v>17</v>
      </c>
      <c r="L268" s="149"/>
      <c r="M268" s="152"/>
      <c r="T268" s="153"/>
      <c r="AT268" s="150" t="s">
        <v>189</v>
      </c>
      <c r="AU268" s="150" t="s">
        <v>78</v>
      </c>
      <c r="AV268" s="13" t="s">
        <v>76</v>
      </c>
      <c r="AW268" s="13" t="s">
        <v>30</v>
      </c>
      <c r="AX268" s="13" t="s">
        <v>68</v>
      </c>
      <c r="AY268" s="150" t="s">
        <v>159</v>
      </c>
    </row>
    <row r="269" spans="2:65" s="12" customFormat="1">
      <c r="B269" s="142"/>
      <c r="D269" s="143" t="s">
        <v>189</v>
      </c>
      <c r="E269" s="144" t="s">
        <v>17</v>
      </c>
      <c r="F269" s="145" t="s">
        <v>613</v>
      </c>
      <c r="H269" s="146">
        <v>7959</v>
      </c>
      <c r="L269" s="142"/>
      <c r="M269" s="147"/>
      <c r="T269" s="148"/>
      <c r="AT269" s="144" t="s">
        <v>189</v>
      </c>
      <c r="AU269" s="144" t="s">
        <v>78</v>
      </c>
      <c r="AV269" s="12" t="s">
        <v>78</v>
      </c>
      <c r="AW269" s="12" t="s">
        <v>30</v>
      </c>
      <c r="AX269" s="12" t="s">
        <v>68</v>
      </c>
      <c r="AY269" s="144" t="s">
        <v>159</v>
      </c>
    </row>
    <row r="270" spans="2:65" s="14" customFormat="1">
      <c r="B270" s="157"/>
      <c r="D270" s="143" t="s">
        <v>189</v>
      </c>
      <c r="E270" s="158" t="s">
        <v>17</v>
      </c>
      <c r="F270" s="159" t="s">
        <v>284</v>
      </c>
      <c r="H270" s="160">
        <v>7959</v>
      </c>
      <c r="L270" s="157"/>
      <c r="M270" s="161"/>
      <c r="T270" s="162"/>
      <c r="AT270" s="158" t="s">
        <v>189</v>
      </c>
      <c r="AU270" s="158" t="s">
        <v>78</v>
      </c>
      <c r="AV270" s="14" t="s">
        <v>180</v>
      </c>
      <c r="AW270" s="14" t="s">
        <v>30</v>
      </c>
      <c r="AX270" s="14" t="s">
        <v>76</v>
      </c>
      <c r="AY270" s="158" t="s">
        <v>159</v>
      </c>
    </row>
    <row r="271" spans="2:65" s="1" customFormat="1" ht="16.5" customHeight="1">
      <c r="B271" s="29"/>
      <c r="C271" s="127" t="s">
        <v>784</v>
      </c>
      <c r="D271" s="127" t="s">
        <v>162</v>
      </c>
      <c r="E271" s="128" t="s">
        <v>785</v>
      </c>
      <c r="F271" s="129" t="s">
        <v>786</v>
      </c>
      <c r="G271" s="130" t="s">
        <v>278</v>
      </c>
      <c r="H271" s="131">
        <v>7959</v>
      </c>
      <c r="I271" s="132"/>
      <c r="J271" s="132">
        <f>ROUND(I271*H271,2)</f>
        <v>0</v>
      </c>
      <c r="K271" s="129" t="s">
        <v>239</v>
      </c>
      <c r="L271" s="29"/>
      <c r="M271" s="133" t="s">
        <v>17</v>
      </c>
      <c r="N271" s="134" t="s">
        <v>39</v>
      </c>
      <c r="O271" s="135">
        <v>0.113</v>
      </c>
      <c r="P271" s="135">
        <f>O271*H271</f>
        <v>899.36700000000008</v>
      </c>
      <c r="Q271" s="135">
        <v>0</v>
      </c>
      <c r="R271" s="135">
        <f>Q271*H271</f>
        <v>0</v>
      </c>
      <c r="S271" s="135">
        <v>0</v>
      </c>
      <c r="T271" s="136">
        <f>S271*H271</f>
        <v>0</v>
      </c>
      <c r="AR271" s="137" t="s">
        <v>180</v>
      </c>
      <c r="AT271" s="137" t="s">
        <v>162</v>
      </c>
      <c r="AU271" s="137" t="s">
        <v>78</v>
      </c>
      <c r="AY271" s="17" t="s">
        <v>159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7" t="s">
        <v>76</v>
      </c>
      <c r="BK271" s="138">
        <f>ROUND(I271*H271,2)</f>
        <v>0</v>
      </c>
      <c r="BL271" s="17" t="s">
        <v>180</v>
      </c>
      <c r="BM271" s="137" t="s">
        <v>787</v>
      </c>
    </row>
    <row r="272" spans="2:65" s="1" customFormat="1">
      <c r="B272" s="29"/>
      <c r="D272" s="139" t="s">
        <v>169</v>
      </c>
      <c r="F272" s="140" t="s">
        <v>788</v>
      </c>
      <c r="L272" s="29"/>
      <c r="M272" s="141"/>
      <c r="T272" s="50"/>
      <c r="AT272" s="17" t="s">
        <v>169</v>
      </c>
      <c r="AU272" s="17" t="s">
        <v>78</v>
      </c>
    </row>
    <row r="273" spans="2:65" s="13" customFormat="1">
      <c r="B273" s="149"/>
      <c r="D273" s="143" t="s">
        <v>189</v>
      </c>
      <c r="E273" s="150" t="s">
        <v>17</v>
      </c>
      <c r="F273" s="151" t="s">
        <v>509</v>
      </c>
      <c r="H273" s="150" t="s">
        <v>17</v>
      </c>
      <c r="L273" s="149"/>
      <c r="M273" s="152"/>
      <c r="T273" s="153"/>
      <c r="AT273" s="150" t="s">
        <v>189</v>
      </c>
      <c r="AU273" s="150" t="s">
        <v>78</v>
      </c>
      <c r="AV273" s="13" t="s">
        <v>76</v>
      </c>
      <c r="AW273" s="13" t="s">
        <v>30</v>
      </c>
      <c r="AX273" s="13" t="s">
        <v>68</v>
      </c>
      <c r="AY273" s="150" t="s">
        <v>159</v>
      </c>
    </row>
    <row r="274" spans="2:65" s="12" customFormat="1">
      <c r="B274" s="142"/>
      <c r="D274" s="143" t="s">
        <v>189</v>
      </c>
      <c r="E274" s="144" t="s">
        <v>17</v>
      </c>
      <c r="F274" s="145" t="s">
        <v>613</v>
      </c>
      <c r="H274" s="146">
        <v>7959</v>
      </c>
      <c r="L274" s="142"/>
      <c r="M274" s="147"/>
      <c r="T274" s="148"/>
      <c r="AT274" s="144" t="s">
        <v>189</v>
      </c>
      <c r="AU274" s="144" t="s">
        <v>78</v>
      </c>
      <c r="AV274" s="12" t="s">
        <v>78</v>
      </c>
      <c r="AW274" s="12" t="s">
        <v>30</v>
      </c>
      <c r="AX274" s="12" t="s">
        <v>68</v>
      </c>
      <c r="AY274" s="144" t="s">
        <v>159</v>
      </c>
    </row>
    <row r="275" spans="2:65" s="14" customFormat="1">
      <c r="B275" s="157"/>
      <c r="D275" s="143" t="s">
        <v>189</v>
      </c>
      <c r="E275" s="158" t="s">
        <v>17</v>
      </c>
      <c r="F275" s="159" t="s">
        <v>284</v>
      </c>
      <c r="H275" s="160">
        <v>7959</v>
      </c>
      <c r="L275" s="157"/>
      <c r="M275" s="161"/>
      <c r="T275" s="162"/>
      <c r="AT275" s="158" t="s">
        <v>189</v>
      </c>
      <c r="AU275" s="158" t="s">
        <v>78</v>
      </c>
      <c r="AV275" s="14" t="s">
        <v>180</v>
      </c>
      <c r="AW275" s="14" t="s">
        <v>30</v>
      </c>
      <c r="AX275" s="14" t="s">
        <v>76</v>
      </c>
      <c r="AY275" s="158" t="s">
        <v>159</v>
      </c>
    </row>
    <row r="276" spans="2:65" s="1" customFormat="1" ht="16.5" customHeight="1">
      <c r="B276" s="29"/>
      <c r="C276" s="163" t="s">
        <v>789</v>
      </c>
      <c r="D276" s="163" t="s">
        <v>365</v>
      </c>
      <c r="E276" s="164" t="s">
        <v>790</v>
      </c>
      <c r="F276" s="165" t="s">
        <v>791</v>
      </c>
      <c r="G276" s="166" t="s">
        <v>379</v>
      </c>
      <c r="H276" s="167">
        <v>421.827</v>
      </c>
      <c r="I276" s="168"/>
      <c r="J276" s="168">
        <f>ROUND(I276*H276,2)</f>
        <v>0</v>
      </c>
      <c r="K276" s="165" t="s">
        <v>239</v>
      </c>
      <c r="L276" s="169"/>
      <c r="M276" s="170" t="s">
        <v>17</v>
      </c>
      <c r="N276" s="171" t="s">
        <v>39</v>
      </c>
      <c r="O276" s="135">
        <v>0</v>
      </c>
      <c r="P276" s="135">
        <f>O276*H276</f>
        <v>0</v>
      </c>
      <c r="Q276" s="135">
        <v>0.2</v>
      </c>
      <c r="R276" s="135">
        <f>Q276*H276</f>
        <v>84.365400000000008</v>
      </c>
      <c r="S276" s="135">
        <v>0</v>
      </c>
      <c r="T276" s="136">
        <f>S276*H276</f>
        <v>0</v>
      </c>
      <c r="AR276" s="137" t="s">
        <v>205</v>
      </c>
      <c r="AT276" s="137" t="s">
        <v>365</v>
      </c>
      <c r="AU276" s="137" t="s">
        <v>78</v>
      </c>
      <c r="AY276" s="17" t="s">
        <v>159</v>
      </c>
      <c r="BE276" s="138">
        <f>IF(N276="základní",J276,0)</f>
        <v>0</v>
      </c>
      <c r="BF276" s="138">
        <f>IF(N276="snížená",J276,0)</f>
        <v>0</v>
      </c>
      <c r="BG276" s="138">
        <f>IF(N276="zákl. přenesená",J276,0)</f>
        <v>0</v>
      </c>
      <c r="BH276" s="138">
        <f>IF(N276="sníž. přenesená",J276,0)</f>
        <v>0</v>
      </c>
      <c r="BI276" s="138">
        <f>IF(N276="nulová",J276,0)</f>
        <v>0</v>
      </c>
      <c r="BJ276" s="17" t="s">
        <v>76</v>
      </c>
      <c r="BK276" s="138">
        <f>ROUND(I276*H276,2)</f>
        <v>0</v>
      </c>
      <c r="BL276" s="17" t="s">
        <v>180</v>
      </c>
      <c r="BM276" s="137" t="s">
        <v>792</v>
      </c>
    </row>
    <row r="277" spans="2:65" s="12" customFormat="1">
      <c r="B277" s="142"/>
      <c r="D277" s="143" t="s">
        <v>189</v>
      </c>
      <c r="F277" s="145" t="s">
        <v>793</v>
      </c>
      <c r="H277" s="146">
        <v>421.827</v>
      </c>
      <c r="L277" s="142"/>
      <c r="M277" s="147"/>
      <c r="T277" s="148"/>
      <c r="AT277" s="144" t="s">
        <v>189</v>
      </c>
      <c r="AU277" s="144" t="s">
        <v>78</v>
      </c>
      <c r="AV277" s="12" t="s">
        <v>78</v>
      </c>
      <c r="AW277" s="12" t="s">
        <v>4</v>
      </c>
      <c r="AX277" s="12" t="s">
        <v>76</v>
      </c>
      <c r="AY277" s="144" t="s">
        <v>159</v>
      </c>
    </row>
    <row r="278" spans="2:65" s="1" customFormat="1" ht="16.5" customHeight="1">
      <c r="B278" s="29"/>
      <c r="C278" s="127" t="s">
        <v>794</v>
      </c>
      <c r="D278" s="127" t="s">
        <v>162</v>
      </c>
      <c r="E278" s="128" t="s">
        <v>603</v>
      </c>
      <c r="F278" s="129" t="s">
        <v>604</v>
      </c>
      <c r="G278" s="130" t="s">
        <v>379</v>
      </c>
      <c r="H278" s="131">
        <v>238.77</v>
      </c>
      <c r="I278" s="132"/>
      <c r="J278" s="132">
        <f>ROUND(I278*H278,2)</f>
        <v>0</v>
      </c>
      <c r="K278" s="129" t="s">
        <v>239</v>
      </c>
      <c r="L278" s="29"/>
      <c r="M278" s="133" t="s">
        <v>17</v>
      </c>
      <c r="N278" s="134" t="s">
        <v>39</v>
      </c>
      <c r="O278" s="135">
        <v>0.86099999999999999</v>
      </c>
      <c r="P278" s="135">
        <f>O278*H278</f>
        <v>205.58097000000001</v>
      </c>
      <c r="Q278" s="135">
        <v>0</v>
      </c>
      <c r="R278" s="135">
        <f>Q278*H278</f>
        <v>0</v>
      </c>
      <c r="S278" s="135">
        <v>0</v>
      </c>
      <c r="T278" s="136">
        <f>S278*H278</f>
        <v>0</v>
      </c>
      <c r="AR278" s="137" t="s">
        <v>180</v>
      </c>
      <c r="AT278" s="137" t="s">
        <v>162</v>
      </c>
      <c r="AU278" s="137" t="s">
        <v>78</v>
      </c>
      <c r="AY278" s="17" t="s">
        <v>159</v>
      </c>
      <c r="BE278" s="138">
        <f>IF(N278="základní",J278,0)</f>
        <v>0</v>
      </c>
      <c r="BF278" s="138">
        <f>IF(N278="snížená",J278,0)</f>
        <v>0</v>
      </c>
      <c r="BG278" s="138">
        <f>IF(N278="zákl. přenesená",J278,0)</f>
        <v>0</v>
      </c>
      <c r="BH278" s="138">
        <f>IF(N278="sníž. přenesená",J278,0)</f>
        <v>0</v>
      </c>
      <c r="BI278" s="138">
        <f>IF(N278="nulová",J278,0)</f>
        <v>0</v>
      </c>
      <c r="BJ278" s="17" t="s">
        <v>76</v>
      </c>
      <c r="BK278" s="138">
        <f>ROUND(I278*H278,2)</f>
        <v>0</v>
      </c>
      <c r="BL278" s="17" t="s">
        <v>180</v>
      </c>
      <c r="BM278" s="137" t="s">
        <v>795</v>
      </c>
    </row>
    <row r="279" spans="2:65" s="1" customFormat="1">
      <c r="B279" s="29"/>
      <c r="D279" s="139" t="s">
        <v>169</v>
      </c>
      <c r="F279" s="140" t="s">
        <v>606</v>
      </c>
      <c r="L279" s="29"/>
      <c r="M279" s="141"/>
      <c r="T279" s="50"/>
      <c r="AT279" s="17" t="s">
        <v>169</v>
      </c>
      <c r="AU279" s="17" t="s">
        <v>78</v>
      </c>
    </row>
    <row r="280" spans="2:65" s="13" customFormat="1">
      <c r="B280" s="149"/>
      <c r="D280" s="143" t="s">
        <v>189</v>
      </c>
      <c r="E280" s="150" t="s">
        <v>17</v>
      </c>
      <c r="F280" s="151" t="s">
        <v>509</v>
      </c>
      <c r="H280" s="150" t="s">
        <v>17</v>
      </c>
      <c r="L280" s="149"/>
      <c r="M280" s="152"/>
      <c r="T280" s="153"/>
      <c r="AT280" s="150" t="s">
        <v>189</v>
      </c>
      <c r="AU280" s="150" t="s">
        <v>78</v>
      </c>
      <c r="AV280" s="13" t="s">
        <v>76</v>
      </c>
      <c r="AW280" s="13" t="s">
        <v>30</v>
      </c>
      <c r="AX280" s="13" t="s">
        <v>68</v>
      </c>
      <c r="AY280" s="150" t="s">
        <v>159</v>
      </c>
    </row>
    <row r="281" spans="2:65" s="12" customFormat="1">
      <c r="B281" s="142"/>
      <c r="D281" s="143" t="s">
        <v>189</v>
      </c>
      <c r="E281" s="144" t="s">
        <v>17</v>
      </c>
      <c r="F281" s="145" t="s">
        <v>625</v>
      </c>
      <c r="H281" s="146">
        <v>238.77</v>
      </c>
      <c r="L281" s="142"/>
      <c r="M281" s="147"/>
      <c r="T281" s="148"/>
      <c r="AT281" s="144" t="s">
        <v>189</v>
      </c>
      <c r="AU281" s="144" t="s">
        <v>78</v>
      </c>
      <c r="AV281" s="12" t="s">
        <v>78</v>
      </c>
      <c r="AW281" s="12" t="s">
        <v>30</v>
      </c>
      <c r="AX281" s="12" t="s">
        <v>68</v>
      </c>
      <c r="AY281" s="144" t="s">
        <v>159</v>
      </c>
    </row>
    <row r="282" spans="2:65" s="13" customFormat="1">
      <c r="B282" s="149"/>
      <c r="D282" s="143" t="s">
        <v>189</v>
      </c>
      <c r="E282" s="150" t="s">
        <v>17</v>
      </c>
      <c r="F282" s="151" t="s">
        <v>796</v>
      </c>
      <c r="H282" s="150" t="s">
        <v>17</v>
      </c>
      <c r="L282" s="149"/>
      <c r="M282" s="152"/>
      <c r="T282" s="153"/>
      <c r="AT282" s="150" t="s">
        <v>189</v>
      </c>
      <c r="AU282" s="150" t="s">
        <v>78</v>
      </c>
      <c r="AV282" s="13" t="s">
        <v>76</v>
      </c>
      <c r="AW282" s="13" t="s">
        <v>30</v>
      </c>
      <c r="AX282" s="13" t="s">
        <v>68</v>
      </c>
      <c r="AY282" s="150" t="s">
        <v>159</v>
      </c>
    </row>
    <row r="283" spans="2:65" s="14" customFormat="1">
      <c r="B283" s="157"/>
      <c r="D283" s="143" t="s">
        <v>189</v>
      </c>
      <c r="E283" s="158" t="s">
        <v>17</v>
      </c>
      <c r="F283" s="159" t="s">
        <v>284</v>
      </c>
      <c r="H283" s="160">
        <v>238.77</v>
      </c>
      <c r="L283" s="157"/>
      <c r="M283" s="161"/>
      <c r="T283" s="162"/>
      <c r="AT283" s="158" t="s">
        <v>189</v>
      </c>
      <c r="AU283" s="158" t="s">
        <v>78</v>
      </c>
      <c r="AV283" s="14" t="s">
        <v>180</v>
      </c>
      <c r="AW283" s="14" t="s">
        <v>30</v>
      </c>
      <c r="AX283" s="14" t="s">
        <v>76</v>
      </c>
      <c r="AY283" s="158" t="s">
        <v>159</v>
      </c>
    </row>
    <row r="284" spans="2:65" s="11" customFormat="1" ht="22.9" customHeight="1">
      <c r="B284" s="116"/>
      <c r="D284" s="117" t="s">
        <v>67</v>
      </c>
      <c r="E284" s="125" t="s">
        <v>211</v>
      </c>
      <c r="F284" s="125" t="s">
        <v>461</v>
      </c>
      <c r="J284" s="126">
        <f>BK284</f>
        <v>0</v>
      </c>
      <c r="L284" s="116"/>
      <c r="M284" s="120"/>
      <c r="P284" s="121">
        <f>SUM(P285:P299)</f>
        <v>2223.288</v>
      </c>
      <c r="R284" s="121">
        <f>SUM(R285:R299)</f>
        <v>4.8080000000000005E-2</v>
      </c>
      <c r="T284" s="122">
        <f>SUM(T285:T299)</f>
        <v>0</v>
      </c>
      <c r="AR284" s="117" t="s">
        <v>76</v>
      </c>
      <c r="AT284" s="123" t="s">
        <v>67</v>
      </c>
      <c r="AU284" s="123" t="s">
        <v>76</v>
      </c>
      <c r="AY284" s="117" t="s">
        <v>159</v>
      </c>
      <c r="BK284" s="124">
        <f>SUM(BK285:BK299)</f>
        <v>0</v>
      </c>
    </row>
    <row r="285" spans="2:65" s="1" customFormat="1" ht="16.5" customHeight="1">
      <c r="B285" s="29"/>
      <c r="C285" s="127" t="s">
        <v>797</v>
      </c>
      <c r="D285" s="127" t="s">
        <v>162</v>
      </c>
      <c r="E285" s="128" t="s">
        <v>798</v>
      </c>
      <c r="F285" s="129" t="s">
        <v>799</v>
      </c>
      <c r="G285" s="130" t="s">
        <v>457</v>
      </c>
      <c r="H285" s="131">
        <v>1202</v>
      </c>
      <c r="I285" s="132"/>
      <c r="J285" s="132">
        <f>ROUND(I285*H285,2)</f>
        <v>0</v>
      </c>
      <c r="K285" s="129" t="s">
        <v>239</v>
      </c>
      <c r="L285" s="29"/>
      <c r="M285" s="133" t="s">
        <v>17</v>
      </c>
      <c r="N285" s="134" t="s">
        <v>39</v>
      </c>
      <c r="O285" s="135">
        <v>8.6999999999999994E-2</v>
      </c>
      <c r="P285" s="135">
        <f>O285*H285</f>
        <v>104.574</v>
      </c>
      <c r="Q285" s="135">
        <v>4.0000000000000003E-5</v>
      </c>
      <c r="R285" s="135">
        <f>Q285*H285</f>
        <v>4.8080000000000005E-2</v>
      </c>
      <c r="S285" s="135">
        <v>0</v>
      </c>
      <c r="T285" s="136">
        <f>S285*H285</f>
        <v>0</v>
      </c>
      <c r="AR285" s="137" t="s">
        <v>180</v>
      </c>
      <c r="AT285" s="137" t="s">
        <v>162</v>
      </c>
      <c r="AU285" s="137" t="s">
        <v>78</v>
      </c>
      <c r="AY285" s="17" t="s">
        <v>159</v>
      </c>
      <c r="BE285" s="138">
        <f>IF(N285="základní",J285,0)</f>
        <v>0</v>
      </c>
      <c r="BF285" s="138">
        <f>IF(N285="snížená",J285,0)</f>
        <v>0</v>
      </c>
      <c r="BG285" s="138">
        <f>IF(N285="zákl. přenesená",J285,0)</f>
        <v>0</v>
      </c>
      <c r="BH285" s="138">
        <f>IF(N285="sníž. přenesená",J285,0)</f>
        <v>0</v>
      </c>
      <c r="BI285" s="138">
        <f>IF(N285="nulová",J285,0)</f>
        <v>0</v>
      </c>
      <c r="BJ285" s="17" t="s">
        <v>76</v>
      </c>
      <c r="BK285" s="138">
        <f>ROUND(I285*H285,2)</f>
        <v>0</v>
      </c>
      <c r="BL285" s="17" t="s">
        <v>180</v>
      </c>
      <c r="BM285" s="137" t="s">
        <v>800</v>
      </c>
    </row>
    <row r="286" spans="2:65" s="1" customFormat="1">
      <c r="B286" s="29"/>
      <c r="D286" s="139" t="s">
        <v>169</v>
      </c>
      <c r="F286" s="140" t="s">
        <v>801</v>
      </c>
      <c r="L286" s="29"/>
      <c r="M286" s="141"/>
      <c r="T286" s="50"/>
      <c r="AT286" s="17" t="s">
        <v>169</v>
      </c>
      <c r="AU286" s="17" t="s">
        <v>78</v>
      </c>
    </row>
    <row r="287" spans="2:65" s="1" customFormat="1" ht="16.5" customHeight="1">
      <c r="B287" s="29"/>
      <c r="C287" s="163" t="s">
        <v>802</v>
      </c>
      <c r="D287" s="163" t="s">
        <v>365</v>
      </c>
      <c r="E287" s="164" t="s">
        <v>803</v>
      </c>
      <c r="F287" s="165" t="s">
        <v>804</v>
      </c>
      <c r="G287" s="166" t="s">
        <v>457</v>
      </c>
      <c r="H287" s="167">
        <v>1226.04</v>
      </c>
      <c r="I287" s="168"/>
      <c r="J287" s="168">
        <f>ROUND(I287*H287,2)</f>
        <v>0</v>
      </c>
      <c r="K287" s="165" t="s">
        <v>17</v>
      </c>
      <c r="L287" s="169"/>
      <c r="M287" s="170" t="s">
        <v>17</v>
      </c>
      <c r="N287" s="171" t="s">
        <v>39</v>
      </c>
      <c r="O287" s="135">
        <v>0</v>
      </c>
      <c r="P287" s="135">
        <f>O287*H287</f>
        <v>0</v>
      </c>
      <c r="Q287" s="135">
        <v>0</v>
      </c>
      <c r="R287" s="135">
        <f>Q287*H287</f>
        <v>0</v>
      </c>
      <c r="S287" s="135">
        <v>0</v>
      </c>
      <c r="T287" s="136">
        <f>S287*H287</f>
        <v>0</v>
      </c>
      <c r="AR287" s="137" t="s">
        <v>205</v>
      </c>
      <c r="AT287" s="137" t="s">
        <v>365</v>
      </c>
      <c r="AU287" s="137" t="s">
        <v>78</v>
      </c>
      <c r="AY287" s="17" t="s">
        <v>159</v>
      </c>
      <c r="BE287" s="138">
        <f>IF(N287="základní",J287,0)</f>
        <v>0</v>
      </c>
      <c r="BF287" s="138">
        <f>IF(N287="snížená",J287,0)</f>
        <v>0</v>
      </c>
      <c r="BG287" s="138">
        <f>IF(N287="zákl. přenesená",J287,0)</f>
        <v>0</v>
      </c>
      <c r="BH287" s="138">
        <f>IF(N287="sníž. přenesená",J287,0)</f>
        <v>0</v>
      </c>
      <c r="BI287" s="138">
        <f>IF(N287="nulová",J287,0)</f>
        <v>0</v>
      </c>
      <c r="BJ287" s="17" t="s">
        <v>76</v>
      </c>
      <c r="BK287" s="138">
        <f>ROUND(I287*H287,2)</f>
        <v>0</v>
      </c>
      <c r="BL287" s="17" t="s">
        <v>180</v>
      </c>
      <c r="BM287" s="137" t="s">
        <v>805</v>
      </c>
    </row>
    <row r="288" spans="2:65" s="13" customFormat="1">
      <c r="B288" s="149"/>
      <c r="D288" s="143" t="s">
        <v>189</v>
      </c>
      <c r="E288" s="150" t="s">
        <v>17</v>
      </c>
      <c r="F288" s="151" t="s">
        <v>509</v>
      </c>
      <c r="H288" s="150" t="s">
        <v>17</v>
      </c>
      <c r="L288" s="149"/>
      <c r="M288" s="152"/>
      <c r="T288" s="153"/>
      <c r="AT288" s="150" t="s">
        <v>189</v>
      </c>
      <c r="AU288" s="150" t="s">
        <v>78</v>
      </c>
      <c r="AV288" s="13" t="s">
        <v>76</v>
      </c>
      <c r="AW288" s="13" t="s">
        <v>30</v>
      </c>
      <c r="AX288" s="13" t="s">
        <v>68</v>
      </c>
      <c r="AY288" s="150" t="s">
        <v>159</v>
      </c>
    </row>
    <row r="289" spans="2:65" s="12" customFormat="1">
      <c r="B289" s="142"/>
      <c r="D289" s="143" t="s">
        <v>189</v>
      </c>
      <c r="E289" s="144" t="s">
        <v>17</v>
      </c>
      <c r="F289" s="145" t="s">
        <v>806</v>
      </c>
      <c r="H289" s="146">
        <v>768</v>
      </c>
      <c r="L289" s="142"/>
      <c r="M289" s="147"/>
      <c r="T289" s="148"/>
      <c r="AT289" s="144" t="s">
        <v>189</v>
      </c>
      <c r="AU289" s="144" t="s">
        <v>78</v>
      </c>
      <c r="AV289" s="12" t="s">
        <v>78</v>
      </c>
      <c r="AW289" s="12" t="s">
        <v>30</v>
      </c>
      <c r="AX289" s="12" t="s">
        <v>68</v>
      </c>
      <c r="AY289" s="144" t="s">
        <v>159</v>
      </c>
    </row>
    <row r="290" spans="2:65" s="12" customFormat="1">
      <c r="B290" s="142"/>
      <c r="D290" s="143" t="s">
        <v>189</v>
      </c>
      <c r="E290" s="144" t="s">
        <v>17</v>
      </c>
      <c r="F290" s="145" t="s">
        <v>807</v>
      </c>
      <c r="H290" s="146">
        <v>434</v>
      </c>
      <c r="L290" s="142"/>
      <c r="M290" s="147"/>
      <c r="T290" s="148"/>
      <c r="AT290" s="144" t="s">
        <v>189</v>
      </c>
      <c r="AU290" s="144" t="s">
        <v>78</v>
      </c>
      <c r="AV290" s="12" t="s">
        <v>78</v>
      </c>
      <c r="AW290" s="12" t="s">
        <v>30</v>
      </c>
      <c r="AX290" s="12" t="s">
        <v>68</v>
      </c>
      <c r="AY290" s="144" t="s">
        <v>159</v>
      </c>
    </row>
    <row r="291" spans="2:65" s="14" customFormat="1">
      <c r="B291" s="157"/>
      <c r="D291" s="143" t="s">
        <v>189</v>
      </c>
      <c r="E291" s="158" t="s">
        <v>17</v>
      </c>
      <c r="F291" s="159" t="s">
        <v>284</v>
      </c>
      <c r="H291" s="160">
        <v>1202</v>
      </c>
      <c r="L291" s="157"/>
      <c r="M291" s="161"/>
      <c r="T291" s="162"/>
      <c r="AT291" s="158" t="s">
        <v>189</v>
      </c>
      <c r="AU291" s="158" t="s">
        <v>78</v>
      </c>
      <c r="AV291" s="14" t="s">
        <v>180</v>
      </c>
      <c r="AW291" s="14" t="s">
        <v>30</v>
      </c>
      <c r="AX291" s="14" t="s">
        <v>76</v>
      </c>
      <c r="AY291" s="158" t="s">
        <v>159</v>
      </c>
    </row>
    <row r="292" spans="2:65" s="12" customFormat="1">
      <c r="B292" s="142"/>
      <c r="D292" s="143" t="s">
        <v>189</v>
      </c>
      <c r="F292" s="145" t="s">
        <v>808</v>
      </c>
      <c r="H292" s="146">
        <v>1226.04</v>
      </c>
      <c r="L292" s="142"/>
      <c r="M292" s="147"/>
      <c r="T292" s="148"/>
      <c r="AT292" s="144" t="s">
        <v>189</v>
      </c>
      <c r="AU292" s="144" t="s">
        <v>78</v>
      </c>
      <c r="AV292" s="12" t="s">
        <v>78</v>
      </c>
      <c r="AW292" s="12" t="s">
        <v>4</v>
      </c>
      <c r="AX292" s="12" t="s">
        <v>76</v>
      </c>
      <c r="AY292" s="144" t="s">
        <v>159</v>
      </c>
    </row>
    <row r="293" spans="2:65" s="1" customFormat="1" ht="16.5" customHeight="1">
      <c r="B293" s="29"/>
      <c r="C293" s="127" t="s">
        <v>809</v>
      </c>
      <c r="D293" s="127" t="s">
        <v>162</v>
      </c>
      <c r="E293" s="128" t="s">
        <v>810</v>
      </c>
      <c r="F293" s="129" t="s">
        <v>811</v>
      </c>
      <c r="G293" s="130" t="s">
        <v>457</v>
      </c>
      <c r="H293" s="131">
        <v>1794</v>
      </c>
      <c r="I293" s="132"/>
      <c r="J293" s="132">
        <f>ROUND(I293*H293,2)</f>
        <v>0</v>
      </c>
      <c r="K293" s="129" t="s">
        <v>17</v>
      </c>
      <c r="L293" s="29"/>
      <c r="M293" s="133" t="s">
        <v>17</v>
      </c>
      <c r="N293" s="134" t="s">
        <v>39</v>
      </c>
      <c r="O293" s="135">
        <v>1.181</v>
      </c>
      <c r="P293" s="135">
        <f>O293*H293</f>
        <v>2118.7139999999999</v>
      </c>
      <c r="Q293" s="135">
        <v>0</v>
      </c>
      <c r="R293" s="135">
        <f>Q293*H293</f>
        <v>0</v>
      </c>
      <c r="S293" s="135">
        <v>0</v>
      </c>
      <c r="T293" s="136">
        <f>S293*H293</f>
        <v>0</v>
      </c>
      <c r="AR293" s="137" t="s">
        <v>180</v>
      </c>
      <c r="AT293" s="137" t="s">
        <v>162</v>
      </c>
      <c r="AU293" s="137" t="s">
        <v>78</v>
      </c>
      <c r="AY293" s="17" t="s">
        <v>159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7" t="s">
        <v>76</v>
      </c>
      <c r="BK293" s="138">
        <f>ROUND(I293*H293,2)</f>
        <v>0</v>
      </c>
      <c r="BL293" s="17" t="s">
        <v>180</v>
      </c>
      <c r="BM293" s="137" t="s">
        <v>812</v>
      </c>
    </row>
    <row r="294" spans="2:65" s="13" customFormat="1">
      <c r="B294" s="149"/>
      <c r="D294" s="143" t="s">
        <v>189</v>
      </c>
      <c r="E294" s="150" t="s">
        <v>17</v>
      </c>
      <c r="F294" s="151" t="s">
        <v>509</v>
      </c>
      <c r="H294" s="150" t="s">
        <v>17</v>
      </c>
      <c r="L294" s="149"/>
      <c r="M294" s="152"/>
      <c r="T294" s="153"/>
      <c r="AT294" s="150" t="s">
        <v>189</v>
      </c>
      <c r="AU294" s="150" t="s">
        <v>78</v>
      </c>
      <c r="AV294" s="13" t="s">
        <v>76</v>
      </c>
      <c r="AW294" s="13" t="s">
        <v>30</v>
      </c>
      <c r="AX294" s="13" t="s">
        <v>68</v>
      </c>
      <c r="AY294" s="150" t="s">
        <v>159</v>
      </c>
    </row>
    <row r="295" spans="2:65" s="12" customFormat="1">
      <c r="B295" s="142"/>
      <c r="D295" s="143" t="s">
        <v>189</v>
      </c>
      <c r="E295" s="144" t="s">
        <v>17</v>
      </c>
      <c r="F295" s="145" t="s">
        <v>813</v>
      </c>
      <c r="H295" s="146">
        <v>603</v>
      </c>
      <c r="L295" s="142"/>
      <c r="M295" s="147"/>
      <c r="T295" s="148"/>
      <c r="AT295" s="144" t="s">
        <v>189</v>
      </c>
      <c r="AU295" s="144" t="s">
        <v>78</v>
      </c>
      <c r="AV295" s="12" t="s">
        <v>78</v>
      </c>
      <c r="AW295" s="12" t="s">
        <v>30</v>
      </c>
      <c r="AX295" s="12" t="s">
        <v>68</v>
      </c>
      <c r="AY295" s="144" t="s">
        <v>159</v>
      </c>
    </row>
    <row r="296" spans="2:65" s="12" customFormat="1">
      <c r="B296" s="142"/>
      <c r="D296" s="143" t="s">
        <v>189</v>
      </c>
      <c r="E296" s="144" t="s">
        <v>17</v>
      </c>
      <c r="F296" s="145" t="s">
        <v>814</v>
      </c>
      <c r="H296" s="146">
        <v>729</v>
      </c>
      <c r="L296" s="142"/>
      <c r="M296" s="147"/>
      <c r="T296" s="148"/>
      <c r="AT296" s="144" t="s">
        <v>189</v>
      </c>
      <c r="AU296" s="144" t="s">
        <v>78</v>
      </c>
      <c r="AV296" s="12" t="s">
        <v>78</v>
      </c>
      <c r="AW296" s="12" t="s">
        <v>30</v>
      </c>
      <c r="AX296" s="12" t="s">
        <v>68</v>
      </c>
      <c r="AY296" s="144" t="s">
        <v>159</v>
      </c>
    </row>
    <row r="297" spans="2:65" s="12" customFormat="1">
      <c r="B297" s="142"/>
      <c r="D297" s="143" t="s">
        <v>189</v>
      </c>
      <c r="E297" s="144" t="s">
        <v>17</v>
      </c>
      <c r="F297" s="145" t="s">
        <v>815</v>
      </c>
      <c r="H297" s="146">
        <v>462</v>
      </c>
      <c r="L297" s="142"/>
      <c r="M297" s="147"/>
      <c r="T297" s="148"/>
      <c r="AT297" s="144" t="s">
        <v>189</v>
      </c>
      <c r="AU297" s="144" t="s">
        <v>78</v>
      </c>
      <c r="AV297" s="12" t="s">
        <v>78</v>
      </c>
      <c r="AW297" s="12" t="s">
        <v>30</v>
      </c>
      <c r="AX297" s="12" t="s">
        <v>68</v>
      </c>
      <c r="AY297" s="144" t="s">
        <v>159</v>
      </c>
    </row>
    <row r="298" spans="2:65" s="14" customFormat="1">
      <c r="B298" s="157"/>
      <c r="D298" s="143" t="s">
        <v>189</v>
      </c>
      <c r="E298" s="158" t="s">
        <v>17</v>
      </c>
      <c r="F298" s="159" t="s">
        <v>284</v>
      </c>
      <c r="H298" s="160">
        <v>1794</v>
      </c>
      <c r="L298" s="157"/>
      <c r="M298" s="161"/>
      <c r="T298" s="162"/>
      <c r="AT298" s="158" t="s">
        <v>189</v>
      </c>
      <c r="AU298" s="158" t="s">
        <v>78</v>
      </c>
      <c r="AV298" s="14" t="s">
        <v>180</v>
      </c>
      <c r="AW298" s="14" t="s">
        <v>30</v>
      </c>
      <c r="AX298" s="14" t="s">
        <v>76</v>
      </c>
      <c r="AY298" s="158" t="s">
        <v>159</v>
      </c>
    </row>
    <row r="299" spans="2:65" s="1" customFormat="1" ht="24.2" customHeight="1">
      <c r="B299" s="29"/>
      <c r="C299" s="163" t="s">
        <v>816</v>
      </c>
      <c r="D299" s="163" t="s">
        <v>365</v>
      </c>
      <c r="E299" s="164" t="s">
        <v>817</v>
      </c>
      <c r="F299" s="165" t="s">
        <v>818</v>
      </c>
      <c r="G299" s="166" t="s">
        <v>457</v>
      </c>
      <c r="H299" s="167">
        <v>1794</v>
      </c>
      <c r="I299" s="168"/>
      <c r="J299" s="168">
        <f>ROUND(I299*H299,2)</f>
        <v>0</v>
      </c>
      <c r="K299" s="165" t="s">
        <v>17</v>
      </c>
      <c r="L299" s="169"/>
      <c r="M299" s="170" t="s">
        <v>17</v>
      </c>
      <c r="N299" s="171" t="s">
        <v>39</v>
      </c>
      <c r="O299" s="135">
        <v>0</v>
      </c>
      <c r="P299" s="135">
        <f>O299*H299</f>
        <v>0</v>
      </c>
      <c r="Q299" s="135">
        <v>0</v>
      </c>
      <c r="R299" s="135">
        <f>Q299*H299</f>
        <v>0</v>
      </c>
      <c r="S299" s="135">
        <v>0</v>
      </c>
      <c r="T299" s="136">
        <f>S299*H299</f>
        <v>0</v>
      </c>
      <c r="AR299" s="137" t="s">
        <v>205</v>
      </c>
      <c r="AT299" s="137" t="s">
        <v>365</v>
      </c>
      <c r="AU299" s="137" t="s">
        <v>78</v>
      </c>
      <c r="AY299" s="17" t="s">
        <v>159</v>
      </c>
      <c r="BE299" s="138">
        <f>IF(N299="základní",J299,0)</f>
        <v>0</v>
      </c>
      <c r="BF299" s="138">
        <f>IF(N299="snížená",J299,0)</f>
        <v>0</v>
      </c>
      <c r="BG299" s="138">
        <f>IF(N299="zákl. přenesená",J299,0)</f>
        <v>0</v>
      </c>
      <c r="BH299" s="138">
        <f>IF(N299="sníž. přenesená",J299,0)</f>
        <v>0</v>
      </c>
      <c r="BI299" s="138">
        <f>IF(N299="nulová",J299,0)</f>
        <v>0</v>
      </c>
      <c r="BJ299" s="17" t="s">
        <v>76</v>
      </c>
      <c r="BK299" s="138">
        <f>ROUND(I299*H299,2)</f>
        <v>0</v>
      </c>
      <c r="BL299" s="17" t="s">
        <v>180</v>
      </c>
      <c r="BM299" s="137" t="s">
        <v>819</v>
      </c>
    </row>
    <row r="300" spans="2:65" s="11" customFormat="1" ht="22.9" customHeight="1">
      <c r="B300" s="116"/>
      <c r="D300" s="117" t="s">
        <v>67</v>
      </c>
      <c r="E300" s="125" t="s">
        <v>425</v>
      </c>
      <c r="F300" s="125" t="s">
        <v>426</v>
      </c>
      <c r="J300" s="126">
        <f>BK300</f>
        <v>0</v>
      </c>
      <c r="L300" s="116"/>
      <c r="M300" s="120"/>
      <c r="P300" s="121">
        <f>SUM(P301:P302)</f>
        <v>2423.2614480000002</v>
      </c>
      <c r="R300" s="121">
        <f>SUM(R301:R302)</f>
        <v>0</v>
      </c>
      <c r="T300" s="122">
        <f>SUM(T301:T302)</f>
        <v>0</v>
      </c>
      <c r="AR300" s="117" t="s">
        <v>76</v>
      </c>
      <c r="AT300" s="123" t="s">
        <v>67</v>
      </c>
      <c r="AU300" s="123" t="s">
        <v>76</v>
      </c>
      <c r="AY300" s="117" t="s">
        <v>159</v>
      </c>
      <c r="BK300" s="124">
        <f>SUM(BK301:BK302)</f>
        <v>0</v>
      </c>
    </row>
    <row r="301" spans="2:65" s="1" customFormat="1" ht="16.5" customHeight="1">
      <c r="B301" s="29"/>
      <c r="C301" s="127" t="s">
        <v>820</v>
      </c>
      <c r="D301" s="127" t="s">
        <v>162</v>
      </c>
      <c r="E301" s="128" t="s">
        <v>428</v>
      </c>
      <c r="F301" s="129" t="s">
        <v>429</v>
      </c>
      <c r="G301" s="130" t="s">
        <v>368</v>
      </c>
      <c r="H301" s="131">
        <v>1209.816</v>
      </c>
      <c r="I301" s="132"/>
      <c r="J301" s="132">
        <f>ROUND(I301*H301,2)</f>
        <v>0</v>
      </c>
      <c r="K301" s="129" t="s">
        <v>239</v>
      </c>
      <c r="L301" s="29"/>
      <c r="M301" s="133" t="s">
        <v>17</v>
      </c>
      <c r="N301" s="134" t="s">
        <v>39</v>
      </c>
      <c r="O301" s="135">
        <v>2.0030000000000001</v>
      </c>
      <c r="P301" s="135">
        <f>O301*H301</f>
        <v>2423.2614480000002</v>
      </c>
      <c r="Q301" s="135">
        <v>0</v>
      </c>
      <c r="R301" s="135">
        <f>Q301*H301</f>
        <v>0</v>
      </c>
      <c r="S301" s="135">
        <v>0</v>
      </c>
      <c r="T301" s="136">
        <f>S301*H301</f>
        <v>0</v>
      </c>
      <c r="AR301" s="137" t="s">
        <v>180</v>
      </c>
      <c r="AT301" s="137" t="s">
        <v>162</v>
      </c>
      <c r="AU301" s="137" t="s">
        <v>78</v>
      </c>
      <c r="AY301" s="17" t="s">
        <v>159</v>
      </c>
      <c r="BE301" s="138">
        <f>IF(N301="základní",J301,0)</f>
        <v>0</v>
      </c>
      <c r="BF301" s="138">
        <f>IF(N301="snížená",J301,0)</f>
        <v>0</v>
      </c>
      <c r="BG301" s="138">
        <f>IF(N301="zákl. přenesená",J301,0)</f>
        <v>0</v>
      </c>
      <c r="BH301" s="138">
        <f>IF(N301="sníž. přenesená",J301,0)</f>
        <v>0</v>
      </c>
      <c r="BI301" s="138">
        <f>IF(N301="nulová",J301,0)</f>
        <v>0</v>
      </c>
      <c r="BJ301" s="17" t="s">
        <v>76</v>
      </c>
      <c r="BK301" s="138">
        <f>ROUND(I301*H301,2)</f>
        <v>0</v>
      </c>
      <c r="BL301" s="17" t="s">
        <v>180</v>
      </c>
      <c r="BM301" s="137" t="s">
        <v>821</v>
      </c>
    </row>
    <row r="302" spans="2:65" s="1" customFormat="1">
      <c r="B302" s="29"/>
      <c r="D302" s="139" t="s">
        <v>169</v>
      </c>
      <c r="F302" s="140" t="s">
        <v>431</v>
      </c>
      <c r="L302" s="29"/>
      <c r="M302" s="172"/>
      <c r="N302" s="173"/>
      <c r="O302" s="173"/>
      <c r="P302" s="173"/>
      <c r="Q302" s="173"/>
      <c r="R302" s="173"/>
      <c r="S302" s="173"/>
      <c r="T302" s="174"/>
      <c r="AT302" s="17" t="s">
        <v>169</v>
      </c>
      <c r="AU302" s="17" t="s">
        <v>78</v>
      </c>
    </row>
    <row r="303" spans="2:65" s="1" customFormat="1" ht="6.95" customHeight="1">
      <c r="B303" s="38"/>
      <c r="C303" s="39"/>
      <c r="D303" s="39"/>
      <c r="E303" s="39"/>
      <c r="F303" s="39"/>
      <c r="G303" s="39"/>
      <c r="H303" s="39"/>
      <c r="I303" s="39"/>
      <c r="J303" s="39"/>
      <c r="K303" s="39"/>
      <c r="L303" s="29"/>
    </row>
  </sheetData>
  <autoFilter ref="C88:K302" xr:uid="{00000000-0009-0000-0000-000005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500-000000000000}"/>
    <hyperlink ref="F98" r:id="rId2" xr:uid="{00000000-0004-0000-0500-000001000000}"/>
    <hyperlink ref="F103" r:id="rId3" xr:uid="{00000000-0004-0000-0500-000002000000}"/>
    <hyperlink ref="F108" r:id="rId4" xr:uid="{00000000-0004-0000-0500-000003000000}"/>
    <hyperlink ref="F113" r:id="rId5" xr:uid="{00000000-0004-0000-0500-000004000000}"/>
    <hyperlink ref="F118" r:id="rId6" xr:uid="{00000000-0004-0000-0500-000005000000}"/>
    <hyperlink ref="F123" r:id="rId7" xr:uid="{00000000-0004-0000-0500-000006000000}"/>
    <hyperlink ref="F130" r:id="rId8" xr:uid="{00000000-0004-0000-0500-000007000000}"/>
    <hyperlink ref="F135" r:id="rId9" xr:uid="{00000000-0004-0000-0500-000008000000}"/>
    <hyperlink ref="F140" r:id="rId10" xr:uid="{00000000-0004-0000-0500-000009000000}"/>
    <hyperlink ref="F150" r:id="rId11" xr:uid="{00000000-0004-0000-0500-00000A000000}"/>
    <hyperlink ref="F155" r:id="rId12" xr:uid="{00000000-0004-0000-0500-00000B000000}"/>
    <hyperlink ref="F257" r:id="rId13" xr:uid="{00000000-0004-0000-0500-00000C000000}"/>
    <hyperlink ref="F262" r:id="rId14" xr:uid="{00000000-0004-0000-0500-00000D000000}"/>
    <hyperlink ref="F267" r:id="rId15" xr:uid="{00000000-0004-0000-0500-00000E000000}"/>
    <hyperlink ref="F272" r:id="rId16" xr:uid="{00000000-0004-0000-0500-00000F000000}"/>
    <hyperlink ref="F279" r:id="rId17" xr:uid="{00000000-0004-0000-0500-000010000000}"/>
    <hyperlink ref="F286" r:id="rId18" xr:uid="{00000000-0004-0000-0500-000011000000}"/>
    <hyperlink ref="F302" r:id="rId19" xr:uid="{00000000-0004-0000-05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8"/>
  <sheetViews>
    <sheetView showGridLines="0" topLeftCell="A193" workbookViewId="0">
      <selection activeCell="I216" sqref="I216:I2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503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822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ROUND(J88,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ROUND((SUM(BE88:BE227)),  2)</f>
        <v>0</v>
      </c>
      <c r="I35" s="90">
        <v>0.21</v>
      </c>
      <c r="J35" s="80">
        <f>ROUND(((SUM(BE88:BE227))*I35),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ROUND((SUM(BF88:BF227)),  2)</f>
        <v>0</v>
      </c>
      <c r="I36" s="90">
        <v>0.12</v>
      </c>
      <c r="J36" s="80">
        <f>ROUND(((SUM(BF88:BF227))*I36),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ROUND((SUM(BG88:BG227)),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ROUND((SUM(BH88:BH227)),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ROUND((SUM(BI88:BI227)),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503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SO-02 03 - Vegetační prvky - keře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J88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J89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J90</f>
        <v>0</v>
      </c>
      <c r="L65" s="104"/>
    </row>
    <row r="66" spans="2:12" s="9" customFormat="1" ht="19.899999999999999" customHeight="1">
      <c r="B66" s="104"/>
      <c r="D66" s="105" t="s">
        <v>272</v>
      </c>
      <c r="E66" s="106"/>
      <c r="F66" s="106"/>
      <c r="G66" s="106"/>
      <c r="H66" s="106"/>
      <c r="I66" s="106"/>
      <c r="J66" s="107">
        <f>J225</f>
        <v>0</v>
      </c>
      <c r="L66" s="104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21" t="s">
        <v>144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6" t="s">
        <v>14</v>
      </c>
      <c r="L75" s="29"/>
    </row>
    <row r="76" spans="2:12" s="1" customFormat="1" ht="16.5" customHeight="1">
      <c r="B76" s="29"/>
      <c r="E76" s="304" t="str">
        <f>E7</f>
        <v>CENTRÁLNÍ LÁZEŇSKÝ PARK PODĚBRADY - etapa 4 až 9 - adaptační obnova zelené infrastruktury</v>
      </c>
      <c r="F76" s="305"/>
      <c r="G76" s="305"/>
      <c r="H76" s="305"/>
      <c r="L76" s="29"/>
    </row>
    <row r="77" spans="2:12" ht="12" customHeight="1">
      <c r="B77" s="20"/>
      <c r="C77" s="26" t="s">
        <v>131</v>
      </c>
      <c r="L77" s="20"/>
    </row>
    <row r="78" spans="2:12" s="1" customFormat="1" ht="16.5" customHeight="1">
      <c r="B78" s="29"/>
      <c r="E78" s="304" t="s">
        <v>503</v>
      </c>
      <c r="F78" s="303"/>
      <c r="G78" s="303"/>
      <c r="H78" s="303"/>
      <c r="L78" s="29"/>
    </row>
    <row r="79" spans="2:12" s="1" customFormat="1" ht="12" customHeight="1">
      <c r="B79" s="29"/>
      <c r="C79" s="26" t="s">
        <v>267</v>
      </c>
      <c r="L79" s="29"/>
    </row>
    <row r="80" spans="2:12" s="1" customFormat="1" ht="16.5" customHeight="1">
      <c r="B80" s="29"/>
      <c r="E80" s="299" t="str">
        <f>E11</f>
        <v>SO-02 03 - Vegetační prvky - keře</v>
      </c>
      <c r="F80" s="303"/>
      <c r="G80" s="303"/>
      <c r="H80" s="303"/>
      <c r="L80" s="29"/>
    </row>
    <row r="81" spans="2:65" s="1" customFormat="1" ht="6.95" customHeight="1">
      <c r="B81" s="29"/>
      <c r="L81" s="29"/>
    </row>
    <row r="82" spans="2:65" s="1" customFormat="1" ht="12" customHeight="1">
      <c r="B82" s="29"/>
      <c r="C82" s="26" t="s">
        <v>19</v>
      </c>
      <c r="F82" s="24" t="str">
        <f>F14</f>
        <v xml:space="preserve"> </v>
      </c>
      <c r="I82" s="26" t="s">
        <v>21</v>
      </c>
      <c r="J82" s="46" t="str">
        <f>IF(J14="","",J14)</f>
        <v>10. 1. 2025</v>
      </c>
      <c r="L82" s="29"/>
    </row>
    <row r="83" spans="2:65" s="1" customFormat="1" ht="6.95" customHeight="1">
      <c r="B83" s="29"/>
      <c r="L83" s="29"/>
    </row>
    <row r="84" spans="2:65" s="1" customFormat="1" ht="15.2" customHeight="1">
      <c r="B84" s="29"/>
      <c r="C84" s="26" t="s">
        <v>23</v>
      </c>
      <c r="F84" s="24" t="str">
        <f>E17</f>
        <v>Město Poděbrady</v>
      </c>
      <c r="I84" s="26" t="s">
        <v>28</v>
      </c>
      <c r="J84" s="27" t="str">
        <f>E23</f>
        <v>New Visit s.r.o.</v>
      </c>
      <c r="L84" s="29"/>
    </row>
    <row r="85" spans="2:65" s="1" customFormat="1" ht="15.2" customHeight="1">
      <c r="B85" s="29"/>
      <c r="C85" s="26" t="s">
        <v>27</v>
      </c>
      <c r="F85" s="24" t="str">
        <f>IF(E20="","",E20)</f>
        <v xml:space="preserve"> </v>
      </c>
      <c r="I85" s="26" t="s">
        <v>31</v>
      </c>
      <c r="J85" s="27" t="str">
        <f>E26</f>
        <v xml:space="preserve"> </v>
      </c>
      <c r="L85" s="29"/>
    </row>
    <row r="86" spans="2:65" s="1" customFormat="1" ht="10.35" customHeight="1">
      <c r="B86" s="29"/>
      <c r="L86" s="29"/>
    </row>
    <row r="87" spans="2:65" s="10" customFormat="1" ht="29.25" customHeight="1">
      <c r="B87" s="108"/>
      <c r="C87" s="109" t="s">
        <v>145</v>
      </c>
      <c r="D87" s="110" t="s">
        <v>53</v>
      </c>
      <c r="E87" s="110" t="s">
        <v>49</v>
      </c>
      <c r="F87" s="110" t="s">
        <v>50</v>
      </c>
      <c r="G87" s="110" t="s">
        <v>146</v>
      </c>
      <c r="H87" s="110" t="s">
        <v>147</v>
      </c>
      <c r="I87" s="110" t="s">
        <v>148</v>
      </c>
      <c r="J87" s="110" t="s">
        <v>135</v>
      </c>
      <c r="K87" s="111" t="s">
        <v>149</v>
      </c>
      <c r="L87" s="108"/>
      <c r="M87" s="53" t="s">
        <v>17</v>
      </c>
      <c r="N87" s="54" t="s">
        <v>38</v>
      </c>
      <c r="O87" s="54" t="s">
        <v>150</v>
      </c>
      <c r="P87" s="54" t="s">
        <v>151</v>
      </c>
      <c r="Q87" s="54" t="s">
        <v>152</v>
      </c>
      <c r="R87" s="54" t="s">
        <v>153</v>
      </c>
      <c r="S87" s="54" t="s">
        <v>154</v>
      </c>
      <c r="T87" s="55" t="s">
        <v>155</v>
      </c>
    </row>
    <row r="88" spans="2:65" s="1" customFormat="1" ht="22.9" customHeight="1">
      <c r="B88" s="29"/>
      <c r="C88" s="58" t="s">
        <v>156</v>
      </c>
      <c r="J88" s="112">
        <f>BK88</f>
        <v>0</v>
      </c>
      <c r="L88" s="29"/>
      <c r="M88" s="56"/>
      <c r="N88" s="47"/>
      <c r="O88" s="47"/>
      <c r="P88" s="113">
        <f>P89</f>
        <v>3401.686608</v>
      </c>
      <c r="Q88" s="47"/>
      <c r="R88" s="113">
        <f>R89</f>
        <v>205.71600000000001</v>
      </c>
      <c r="S88" s="47"/>
      <c r="T88" s="114">
        <f>T89</f>
        <v>0</v>
      </c>
      <c r="AT88" s="17" t="s">
        <v>67</v>
      </c>
      <c r="AU88" s="17" t="s">
        <v>136</v>
      </c>
      <c r="BK88" s="115">
        <f>BK89</f>
        <v>0</v>
      </c>
    </row>
    <row r="89" spans="2:65" s="11" customFormat="1" ht="25.9" customHeight="1">
      <c r="B89" s="116"/>
      <c r="D89" s="117" t="s">
        <v>67</v>
      </c>
      <c r="E89" s="118" t="s">
        <v>273</v>
      </c>
      <c r="F89" s="118" t="s">
        <v>274</v>
      </c>
      <c r="J89" s="119">
        <f>BK89</f>
        <v>0</v>
      </c>
      <c r="L89" s="116"/>
      <c r="M89" s="120"/>
      <c r="P89" s="121">
        <f>P90+P225</f>
        <v>3401.686608</v>
      </c>
      <c r="R89" s="121">
        <f>R90+R225</f>
        <v>205.71600000000001</v>
      </c>
      <c r="T89" s="122">
        <f>T90+T225</f>
        <v>0</v>
      </c>
      <c r="AR89" s="117" t="s">
        <v>76</v>
      </c>
      <c r="AT89" s="123" t="s">
        <v>67</v>
      </c>
      <c r="AU89" s="123" t="s">
        <v>68</v>
      </c>
      <c r="AY89" s="117" t="s">
        <v>159</v>
      </c>
      <c r="BK89" s="124">
        <f>BK90+BK225</f>
        <v>0</v>
      </c>
    </row>
    <row r="90" spans="2:65" s="11" customFormat="1" ht="22.9" customHeight="1">
      <c r="B90" s="116"/>
      <c r="D90" s="117" t="s">
        <v>67</v>
      </c>
      <c r="E90" s="125" t="s">
        <v>76</v>
      </c>
      <c r="F90" s="125" t="s">
        <v>275</v>
      </c>
      <c r="J90" s="126">
        <f>BK90</f>
        <v>0</v>
      </c>
      <c r="L90" s="116"/>
      <c r="M90" s="120"/>
      <c r="P90" s="121">
        <f>SUM(P91:P224)</f>
        <v>2989.6374599999999</v>
      </c>
      <c r="R90" s="121">
        <f>SUM(R91:R224)</f>
        <v>205.71600000000001</v>
      </c>
      <c r="T90" s="122">
        <f>SUM(T91:T224)</f>
        <v>0</v>
      </c>
      <c r="AR90" s="117" t="s">
        <v>76</v>
      </c>
      <c r="AT90" s="123" t="s">
        <v>67</v>
      </c>
      <c r="AU90" s="123" t="s">
        <v>76</v>
      </c>
      <c r="AY90" s="117" t="s">
        <v>159</v>
      </c>
      <c r="BK90" s="124">
        <f>SUM(BK91:BK224)</f>
        <v>0</v>
      </c>
    </row>
    <row r="91" spans="2:65" s="1" customFormat="1" ht="24.2" customHeight="1">
      <c r="B91" s="29"/>
      <c r="C91" s="127" t="s">
        <v>76</v>
      </c>
      <c r="D91" s="127" t="s">
        <v>162</v>
      </c>
      <c r="E91" s="128" t="s">
        <v>823</v>
      </c>
      <c r="F91" s="129" t="s">
        <v>824</v>
      </c>
      <c r="G91" s="130" t="s">
        <v>278</v>
      </c>
      <c r="H91" s="131">
        <v>1302</v>
      </c>
      <c r="I91" s="132"/>
      <c r="J91" s="132">
        <f>ROUND(I91*H91,2)</f>
        <v>0</v>
      </c>
      <c r="K91" s="129" t="s">
        <v>239</v>
      </c>
      <c r="L91" s="29"/>
      <c r="M91" s="133" t="s">
        <v>17</v>
      </c>
      <c r="N91" s="134" t="s">
        <v>39</v>
      </c>
      <c r="O91" s="135">
        <v>0.14499999999999999</v>
      </c>
      <c r="P91" s="135">
        <f>O91*H91</f>
        <v>188.79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180</v>
      </c>
      <c r="AT91" s="137" t="s">
        <v>162</v>
      </c>
      <c r="AU91" s="137" t="s">
        <v>78</v>
      </c>
      <c r="AY91" s="17" t="s">
        <v>159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7" t="s">
        <v>76</v>
      </c>
      <c r="BK91" s="138">
        <f>ROUND(I91*H91,2)</f>
        <v>0</v>
      </c>
      <c r="BL91" s="17" t="s">
        <v>180</v>
      </c>
      <c r="BM91" s="137" t="s">
        <v>825</v>
      </c>
    </row>
    <row r="92" spans="2:65" s="1" customFormat="1">
      <c r="B92" s="29"/>
      <c r="D92" s="139" t="s">
        <v>169</v>
      </c>
      <c r="F92" s="140" t="s">
        <v>826</v>
      </c>
      <c r="L92" s="29"/>
      <c r="M92" s="141"/>
      <c r="T92" s="50"/>
      <c r="AT92" s="17" t="s">
        <v>169</v>
      </c>
      <c r="AU92" s="17" t="s">
        <v>78</v>
      </c>
    </row>
    <row r="93" spans="2:65" s="13" customFormat="1">
      <c r="B93" s="149"/>
      <c r="D93" s="143" t="s">
        <v>189</v>
      </c>
      <c r="E93" s="150" t="s">
        <v>17</v>
      </c>
      <c r="F93" s="151" t="s">
        <v>509</v>
      </c>
      <c r="H93" s="150" t="s">
        <v>17</v>
      </c>
      <c r="L93" s="149"/>
      <c r="M93" s="152"/>
      <c r="T93" s="153"/>
      <c r="AT93" s="150" t="s">
        <v>189</v>
      </c>
      <c r="AU93" s="150" t="s">
        <v>78</v>
      </c>
      <c r="AV93" s="13" t="s">
        <v>76</v>
      </c>
      <c r="AW93" s="13" t="s">
        <v>30</v>
      </c>
      <c r="AX93" s="13" t="s">
        <v>68</v>
      </c>
      <c r="AY93" s="150" t="s">
        <v>159</v>
      </c>
    </row>
    <row r="94" spans="2:65" s="12" customFormat="1">
      <c r="B94" s="142"/>
      <c r="D94" s="143" t="s">
        <v>189</v>
      </c>
      <c r="E94" s="144" t="s">
        <v>17</v>
      </c>
      <c r="F94" s="145" t="s">
        <v>827</v>
      </c>
      <c r="H94" s="146">
        <v>1302</v>
      </c>
      <c r="L94" s="142"/>
      <c r="M94" s="147"/>
      <c r="T94" s="148"/>
      <c r="AT94" s="144" t="s">
        <v>189</v>
      </c>
      <c r="AU94" s="144" t="s">
        <v>78</v>
      </c>
      <c r="AV94" s="12" t="s">
        <v>78</v>
      </c>
      <c r="AW94" s="12" t="s">
        <v>30</v>
      </c>
      <c r="AX94" s="12" t="s">
        <v>68</v>
      </c>
      <c r="AY94" s="144" t="s">
        <v>159</v>
      </c>
    </row>
    <row r="95" spans="2:65" s="14" customFormat="1">
      <c r="B95" s="157"/>
      <c r="D95" s="143" t="s">
        <v>189</v>
      </c>
      <c r="E95" s="158" t="s">
        <v>17</v>
      </c>
      <c r="F95" s="159" t="s">
        <v>284</v>
      </c>
      <c r="H95" s="160">
        <v>1302</v>
      </c>
      <c r="L95" s="157"/>
      <c r="M95" s="161"/>
      <c r="T95" s="162"/>
      <c r="AT95" s="158" t="s">
        <v>189</v>
      </c>
      <c r="AU95" s="158" t="s">
        <v>78</v>
      </c>
      <c r="AV95" s="14" t="s">
        <v>180</v>
      </c>
      <c r="AW95" s="14" t="s">
        <v>30</v>
      </c>
      <c r="AX95" s="14" t="s">
        <v>76</v>
      </c>
      <c r="AY95" s="158" t="s">
        <v>159</v>
      </c>
    </row>
    <row r="96" spans="2:65" s="1" customFormat="1" ht="24.2" customHeight="1">
      <c r="B96" s="29"/>
      <c r="C96" s="127" t="s">
        <v>78</v>
      </c>
      <c r="D96" s="127" t="s">
        <v>162</v>
      </c>
      <c r="E96" s="128" t="s">
        <v>614</v>
      </c>
      <c r="F96" s="129" t="s">
        <v>615</v>
      </c>
      <c r="G96" s="130" t="s">
        <v>278</v>
      </c>
      <c r="H96" s="131">
        <v>1302</v>
      </c>
      <c r="I96" s="132"/>
      <c r="J96" s="132">
        <f>ROUND(I96*H96,2)</f>
        <v>0</v>
      </c>
      <c r="K96" s="129" t="s">
        <v>239</v>
      </c>
      <c r="L96" s="29"/>
      <c r="M96" s="133" t="s">
        <v>17</v>
      </c>
      <c r="N96" s="134" t="s">
        <v>39</v>
      </c>
      <c r="O96" s="135">
        <v>0.02</v>
      </c>
      <c r="P96" s="135">
        <f>O96*H96</f>
        <v>26.04</v>
      </c>
      <c r="Q96" s="135">
        <v>0</v>
      </c>
      <c r="R96" s="135">
        <f>Q96*H96</f>
        <v>0</v>
      </c>
      <c r="S96" s="135">
        <v>0</v>
      </c>
      <c r="T96" s="136">
        <f>S96*H96</f>
        <v>0</v>
      </c>
      <c r="AR96" s="137" t="s">
        <v>180</v>
      </c>
      <c r="AT96" s="137" t="s">
        <v>162</v>
      </c>
      <c r="AU96" s="137" t="s">
        <v>78</v>
      </c>
      <c r="AY96" s="17" t="s">
        <v>159</v>
      </c>
      <c r="BE96" s="138">
        <f>IF(N96="základní",J96,0)</f>
        <v>0</v>
      </c>
      <c r="BF96" s="138">
        <f>IF(N96="snížená",J96,0)</f>
        <v>0</v>
      </c>
      <c r="BG96" s="138">
        <f>IF(N96="zákl. přenesená",J96,0)</f>
        <v>0</v>
      </c>
      <c r="BH96" s="138">
        <f>IF(N96="sníž. přenesená",J96,0)</f>
        <v>0</v>
      </c>
      <c r="BI96" s="138">
        <f>IF(N96="nulová",J96,0)</f>
        <v>0</v>
      </c>
      <c r="BJ96" s="17" t="s">
        <v>76</v>
      </c>
      <c r="BK96" s="138">
        <f>ROUND(I96*H96,2)</f>
        <v>0</v>
      </c>
      <c r="BL96" s="17" t="s">
        <v>180</v>
      </c>
      <c r="BM96" s="137" t="s">
        <v>828</v>
      </c>
    </row>
    <row r="97" spans="2:65" s="1" customFormat="1">
      <c r="B97" s="29"/>
      <c r="D97" s="139" t="s">
        <v>169</v>
      </c>
      <c r="F97" s="140" t="s">
        <v>617</v>
      </c>
      <c r="L97" s="29"/>
      <c r="M97" s="141"/>
      <c r="T97" s="50"/>
      <c r="AT97" s="17" t="s">
        <v>169</v>
      </c>
      <c r="AU97" s="17" t="s">
        <v>78</v>
      </c>
    </row>
    <row r="98" spans="2:65" s="13" customFormat="1">
      <c r="B98" s="149"/>
      <c r="D98" s="143" t="s">
        <v>189</v>
      </c>
      <c r="E98" s="150" t="s">
        <v>17</v>
      </c>
      <c r="F98" s="151" t="s">
        <v>509</v>
      </c>
      <c r="H98" s="150" t="s">
        <v>17</v>
      </c>
      <c r="L98" s="149"/>
      <c r="M98" s="152"/>
      <c r="T98" s="153"/>
      <c r="AT98" s="150" t="s">
        <v>189</v>
      </c>
      <c r="AU98" s="150" t="s">
        <v>78</v>
      </c>
      <c r="AV98" s="13" t="s">
        <v>76</v>
      </c>
      <c r="AW98" s="13" t="s">
        <v>30</v>
      </c>
      <c r="AX98" s="13" t="s">
        <v>68</v>
      </c>
      <c r="AY98" s="150" t="s">
        <v>159</v>
      </c>
    </row>
    <row r="99" spans="2:65" s="12" customFormat="1">
      <c r="B99" s="142"/>
      <c r="D99" s="143" t="s">
        <v>189</v>
      </c>
      <c r="E99" s="144" t="s">
        <v>17</v>
      </c>
      <c r="F99" s="145" t="s">
        <v>827</v>
      </c>
      <c r="H99" s="146">
        <v>1302</v>
      </c>
      <c r="L99" s="142"/>
      <c r="M99" s="147"/>
      <c r="T99" s="148"/>
      <c r="AT99" s="144" t="s">
        <v>189</v>
      </c>
      <c r="AU99" s="144" t="s">
        <v>78</v>
      </c>
      <c r="AV99" s="12" t="s">
        <v>78</v>
      </c>
      <c r="AW99" s="12" t="s">
        <v>30</v>
      </c>
      <c r="AX99" s="12" t="s">
        <v>68</v>
      </c>
      <c r="AY99" s="144" t="s">
        <v>159</v>
      </c>
    </row>
    <row r="100" spans="2:65" s="14" customFormat="1">
      <c r="B100" s="157"/>
      <c r="D100" s="143" t="s">
        <v>189</v>
      </c>
      <c r="E100" s="158" t="s">
        <v>17</v>
      </c>
      <c r="F100" s="159" t="s">
        <v>284</v>
      </c>
      <c r="H100" s="160">
        <v>1302</v>
      </c>
      <c r="L100" s="157"/>
      <c r="M100" s="161"/>
      <c r="T100" s="162"/>
      <c r="AT100" s="158" t="s">
        <v>189</v>
      </c>
      <c r="AU100" s="158" t="s">
        <v>78</v>
      </c>
      <c r="AV100" s="14" t="s">
        <v>180</v>
      </c>
      <c r="AW100" s="14" t="s">
        <v>30</v>
      </c>
      <c r="AX100" s="14" t="s">
        <v>76</v>
      </c>
      <c r="AY100" s="158" t="s">
        <v>159</v>
      </c>
    </row>
    <row r="101" spans="2:65" s="1" customFormat="1" ht="37.9" customHeight="1">
      <c r="B101" s="29"/>
      <c r="C101" s="127" t="s">
        <v>175</v>
      </c>
      <c r="D101" s="127" t="s">
        <v>162</v>
      </c>
      <c r="E101" s="128" t="s">
        <v>522</v>
      </c>
      <c r="F101" s="129" t="s">
        <v>523</v>
      </c>
      <c r="G101" s="130" t="s">
        <v>379</v>
      </c>
      <c r="H101" s="131">
        <v>130.19999999999999</v>
      </c>
      <c r="I101" s="132"/>
      <c r="J101" s="132">
        <f>ROUND(I101*H101,2)</f>
        <v>0</v>
      </c>
      <c r="K101" s="129" t="s">
        <v>239</v>
      </c>
      <c r="L101" s="29"/>
      <c r="M101" s="133" t="s">
        <v>17</v>
      </c>
      <c r="N101" s="134" t="s">
        <v>39</v>
      </c>
      <c r="O101" s="135">
        <v>8.6999999999999994E-2</v>
      </c>
      <c r="P101" s="135">
        <f>O101*H101</f>
        <v>11.327399999999999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180</v>
      </c>
      <c r="AT101" s="137" t="s">
        <v>162</v>
      </c>
      <c r="AU101" s="137" t="s">
        <v>78</v>
      </c>
      <c r="AY101" s="17" t="s">
        <v>159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76</v>
      </c>
      <c r="BK101" s="138">
        <f>ROUND(I101*H101,2)</f>
        <v>0</v>
      </c>
      <c r="BL101" s="17" t="s">
        <v>180</v>
      </c>
      <c r="BM101" s="137" t="s">
        <v>829</v>
      </c>
    </row>
    <row r="102" spans="2:65" s="1" customFormat="1">
      <c r="B102" s="29"/>
      <c r="D102" s="139" t="s">
        <v>169</v>
      </c>
      <c r="F102" s="140" t="s">
        <v>525</v>
      </c>
      <c r="L102" s="29"/>
      <c r="M102" s="141"/>
      <c r="T102" s="50"/>
      <c r="AT102" s="17" t="s">
        <v>169</v>
      </c>
      <c r="AU102" s="17" t="s">
        <v>78</v>
      </c>
    </row>
    <row r="103" spans="2:65" s="13" customFormat="1">
      <c r="B103" s="149"/>
      <c r="D103" s="143" t="s">
        <v>189</v>
      </c>
      <c r="E103" s="150" t="s">
        <v>17</v>
      </c>
      <c r="F103" s="151" t="s">
        <v>509</v>
      </c>
      <c r="H103" s="150" t="s">
        <v>17</v>
      </c>
      <c r="L103" s="149"/>
      <c r="M103" s="152"/>
      <c r="T103" s="153"/>
      <c r="AT103" s="150" t="s">
        <v>189</v>
      </c>
      <c r="AU103" s="150" t="s">
        <v>78</v>
      </c>
      <c r="AV103" s="13" t="s">
        <v>76</v>
      </c>
      <c r="AW103" s="13" t="s">
        <v>30</v>
      </c>
      <c r="AX103" s="13" t="s">
        <v>68</v>
      </c>
      <c r="AY103" s="150" t="s">
        <v>159</v>
      </c>
    </row>
    <row r="104" spans="2:65" s="12" customFormat="1">
      <c r="B104" s="142"/>
      <c r="D104" s="143" t="s">
        <v>189</v>
      </c>
      <c r="E104" s="144" t="s">
        <v>17</v>
      </c>
      <c r="F104" s="145" t="s">
        <v>830</v>
      </c>
      <c r="H104" s="146">
        <v>130.19999999999999</v>
      </c>
      <c r="L104" s="142"/>
      <c r="M104" s="147"/>
      <c r="T104" s="148"/>
      <c r="AT104" s="144" t="s">
        <v>189</v>
      </c>
      <c r="AU104" s="144" t="s">
        <v>78</v>
      </c>
      <c r="AV104" s="12" t="s">
        <v>78</v>
      </c>
      <c r="AW104" s="12" t="s">
        <v>30</v>
      </c>
      <c r="AX104" s="12" t="s">
        <v>68</v>
      </c>
      <c r="AY104" s="144" t="s">
        <v>159</v>
      </c>
    </row>
    <row r="105" spans="2:65" s="14" customFormat="1">
      <c r="B105" s="157"/>
      <c r="D105" s="143" t="s">
        <v>189</v>
      </c>
      <c r="E105" s="158" t="s">
        <v>17</v>
      </c>
      <c r="F105" s="159" t="s">
        <v>284</v>
      </c>
      <c r="H105" s="160">
        <v>130.19999999999999</v>
      </c>
      <c r="L105" s="157"/>
      <c r="M105" s="161"/>
      <c r="T105" s="162"/>
      <c r="AT105" s="158" t="s">
        <v>189</v>
      </c>
      <c r="AU105" s="158" t="s">
        <v>78</v>
      </c>
      <c r="AV105" s="14" t="s">
        <v>180</v>
      </c>
      <c r="AW105" s="14" t="s">
        <v>30</v>
      </c>
      <c r="AX105" s="14" t="s">
        <v>76</v>
      </c>
      <c r="AY105" s="158" t="s">
        <v>159</v>
      </c>
    </row>
    <row r="106" spans="2:65" s="1" customFormat="1" ht="24.2" customHeight="1">
      <c r="B106" s="29"/>
      <c r="C106" s="127" t="s">
        <v>180</v>
      </c>
      <c r="D106" s="127" t="s">
        <v>162</v>
      </c>
      <c r="E106" s="128" t="s">
        <v>528</v>
      </c>
      <c r="F106" s="129" t="s">
        <v>529</v>
      </c>
      <c r="G106" s="130" t="s">
        <v>379</v>
      </c>
      <c r="H106" s="131">
        <v>130.19999999999999</v>
      </c>
      <c r="I106" s="132"/>
      <c r="J106" s="132">
        <f>ROUND(I106*H106,2)</f>
        <v>0</v>
      </c>
      <c r="K106" s="129" t="s">
        <v>239</v>
      </c>
      <c r="L106" s="29"/>
      <c r="M106" s="133" t="s">
        <v>17</v>
      </c>
      <c r="N106" s="134" t="s">
        <v>39</v>
      </c>
      <c r="O106" s="135">
        <v>0.19700000000000001</v>
      </c>
      <c r="P106" s="135">
        <f>O106*H106</f>
        <v>25.6494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180</v>
      </c>
      <c r="AT106" s="137" t="s">
        <v>162</v>
      </c>
      <c r="AU106" s="137" t="s">
        <v>78</v>
      </c>
      <c r="AY106" s="17" t="s">
        <v>159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7" t="s">
        <v>76</v>
      </c>
      <c r="BK106" s="138">
        <f>ROUND(I106*H106,2)</f>
        <v>0</v>
      </c>
      <c r="BL106" s="17" t="s">
        <v>180</v>
      </c>
      <c r="BM106" s="137" t="s">
        <v>831</v>
      </c>
    </row>
    <row r="107" spans="2:65" s="1" customFormat="1">
      <c r="B107" s="29"/>
      <c r="D107" s="139" t="s">
        <v>169</v>
      </c>
      <c r="F107" s="140" t="s">
        <v>531</v>
      </c>
      <c r="L107" s="29"/>
      <c r="M107" s="141"/>
      <c r="T107" s="50"/>
      <c r="AT107" s="17" t="s">
        <v>169</v>
      </c>
      <c r="AU107" s="17" t="s">
        <v>78</v>
      </c>
    </row>
    <row r="108" spans="2:65" s="13" customFormat="1">
      <c r="B108" s="149"/>
      <c r="D108" s="143" t="s">
        <v>189</v>
      </c>
      <c r="E108" s="150" t="s">
        <v>17</v>
      </c>
      <c r="F108" s="151" t="s">
        <v>509</v>
      </c>
      <c r="H108" s="150" t="s">
        <v>17</v>
      </c>
      <c r="L108" s="149"/>
      <c r="M108" s="152"/>
      <c r="T108" s="153"/>
      <c r="AT108" s="150" t="s">
        <v>189</v>
      </c>
      <c r="AU108" s="150" t="s">
        <v>78</v>
      </c>
      <c r="AV108" s="13" t="s">
        <v>76</v>
      </c>
      <c r="AW108" s="13" t="s">
        <v>30</v>
      </c>
      <c r="AX108" s="13" t="s">
        <v>68</v>
      </c>
      <c r="AY108" s="150" t="s">
        <v>159</v>
      </c>
    </row>
    <row r="109" spans="2:65" s="12" customFormat="1">
      <c r="B109" s="142"/>
      <c r="D109" s="143" t="s">
        <v>189</v>
      </c>
      <c r="E109" s="144" t="s">
        <v>17</v>
      </c>
      <c r="F109" s="145" t="s">
        <v>830</v>
      </c>
      <c r="H109" s="146">
        <v>130.19999999999999</v>
      </c>
      <c r="L109" s="142"/>
      <c r="M109" s="147"/>
      <c r="T109" s="148"/>
      <c r="AT109" s="144" t="s">
        <v>189</v>
      </c>
      <c r="AU109" s="144" t="s">
        <v>78</v>
      </c>
      <c r="AV109" s="12" t="s">
        <v>78</v>
      </c>
      <c r="AW109" s="12" t="s">
        <v>30</v>
      </c>
      <c r="AX109" s="12" t="s">
        <v>68</v>
      </c>
      <c r="AY109" s="144" t="s">
        <v>159</v>
      </c>
    </row>
    <row r="110" spans="2:65" s="14" customFormat="1">
      <c r="B110" s="157"/>
      <c r="D110" s="143" t="s">
        <v>189</v>
      </c>
      <c r="E110" s="158" t="s">
        <v>17</v>
      </c>
      <c r="F110" s="159" t="s">
        <v>284</v>
      </c>
      <c r="H110" s="160">
        <v>130.19999999999999</v>
      </c>
      <c r="L110" s="157"/>
      <c r="M110" s="161"/>
      <c r="T110" s="162"/>
      <c r="AT110" s="158" t="s">
        <v>189</v>
      </c>
      <c r="AU110" s="158" t="s">
        <v>78</v>
      </c>
      <c r="AV110" s="14" t="s">
        <v>180</v>
      </c>
      <c r="AW110" s="14" t="s">
        <v>30</v>
      </c>
      <c r="AX110" s="14" t="s">
        <v>76</v>
      </c>
      <c r="AY110" s="158" t="s">
        <v>159</v>
      </c>
    </row>
    <row r="111" spans="2:65" s="1" customFormat="1" ht="24.2" customHeight="1">
      <c r="B111" s="29"/>
      <c r="C111" s="127" t="s">
        <v>158</v>
      </c>
      <c r="D111" s="127" t="s">
        <v>162</v>
      </c>
      <c r="E111" s="128" t="s">
        <v>532</v>
      </c>
      <c r="F111" s="129" t="s">
        <v>498</v>
      </c>
      <c r="G111" s="130" t="s">
        <v>368</v>
      </c>
      <c r="H111" s="131">
        <v>234.36</v>
      </c>
      <c r="I111" s="132"/>
      <c r="J111" s="132">
        <f>ROUND(I111*H111,2)</f>
        <v>0</v>
      </c>
      <c r="K111" s="129" t="s">
        <v>239</v>
      </c>
      <c r="L111" s="29"/>
      <c r="M111" s="133" t="s">
        <v>17</v>
      </c>
      <c r="N111" s="134" t="s">
        <v>39</v>
      </c>
      <c r="O111" s="135">
        <v>0</v>
      </c>
      <c r="P111" s="135">
        <f>O111*H111</f>
        <v>0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180</v>
      </c>
      <c r="AT111" s="137" t="s">
        <v>162</v>
      </c>
      <c r="AU111" s="137" t="s">
        <v>78</v>
      </c>
      <c r="AY111" s="17" t="s">
        <v>159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7" t="s">
        <v>76</v>
      </c>
      <c r="BK111" s="138">
        <f>ROUND(I111*H111,2)</f>
        <v>0</v>
      </c>
      <c r="BL111" s="17" t="s">
        <v>180</v>
      </c>
      <c r="BM111" s="137" t="s">
        <v>832</v>
      </c>
    </row>
    <row r="112" spans="2:65" s="1" customFormat="1">
      <c r="B112" s="29"/>
      <c r="D112" s="139" t="s">
        <v>169</v>
      </c>
      <c r="F112" s="140" t="s">
        <v>534</v>
      </c>
      <c r="L112" s="29"/>
      <c r="M112" s="141"/>
      <c r="T112" s="50"/>
      <c r="AT112" s="17" t="s">
        <v>169</v>
      </c>
      <c r="AU112" s="17" t="s">
        <v>78</v>
      </c>
    </row>
    <row r="113" spans="2:65" s="13" customFormat="1">
      <c r="B113" s="149"/>
      <c r="D113" s="143" t="s">
        <v>189</v>
      </c>
      <c r="E113" s="150" t="s">
        <v>17</v>
      </c>
      <c r="F113" s="151" t="s">
        <v>509</v>
      </c>
      <c r="H113" s="150" t="s">
        <v>17</v>
      </c>
      <c r="L113" s="149"/>
      <c r="M113" s="152"/>
      <c r="T113" s="153"/>
      <c r="AT113" s="150" t="s">
        <v>189</v>
      </c>
      <c r="AU113" s="150" t="s">
        <v>78</v>
      </c>
      <c r="AV113" s="13" t="s">
        <v>76</v>
      </c>
      <c r="AW113" s="13" t="s">
        <v>30</v>
      </c>
      <c r="AX113" s="13" t="s">
        <v>68</v>
      </c>
      <c r="AY113" s="150" t="s">
        <v>159</v>
      </c>
    </row>
    <row r="114" spans="2:65" s="12" customFormat="1">
      <c r="B114" s="142"/>
      <c r="D114" s="143" t="s">
        <v>189</v>
      </c>
      <c r="E114" s="144" t="s">
        <v>17</v>
      </c>
      <c r="F114" s="145" t="s">
        <v>833</v>
      </c>
      <c r="H114" s="146">
        <v>234.36</v>
      </c>
      <c r="L114" s="142"/>
      <c r="M114" s="147"/>
      <c r="T114" s="148"/>
      <c r="AT114" s="144" t="s">
        <v>189</v>
      </c>
      <c r="AU114" s="144" t="s">
        <v>78</v>
      </c>
      <c r="AV114" s="12" t="s">
        <v>78</v>
      </c>
      <c r="AW114" s="12" t="s">
        <v>30</v>
      </c>
      <c r="AX114" s="12" t="s">
        <v>68</v>
      </c>
      <c r="AY114" s="144" t="s">
        <v>159</v>
      </c>
    </row>
    <row r="115" spans="2:65" s="14" customFormat="1">
      <c r="B115" s="157"/>
      <c r="D115" s="143" t="s">
        <v>189</v>
      </c>
      <c r="E115" s="158" t="s">
        <v>17</v>
      </c>
      <c r="F115" s="159" t="s">
        <v>284</v>
      </c>
      <c r="H115" s="160">
        <v>234.36</v>
      </c>
      <c r="L115" s="157"/>
      <c r="M115" s="161"/>
      <c r="T115" s="162"/>
      <c r="AT115" s="158" t="s">
        <v>189</v>
      </c>
      <c r="AU115" s="158" t="s">
        <v>78</v>
      </c>
      <c r="AV115" s="14" t="s">
        <v>180</v>
      </c>
      <c r="AW115" s="14" t="s">
        <v>30</v>
      </c>
      <c r="AX115" s="14" t="s">
        <v>76</v>
      </c>
      <c r="AY115" s="158" t="s">
        <v>159</v>
      </c>
    </row>
    <row r="116" spans="2:65" s="1" customFormat="1" ht="16.5" customHeight="1">
      <c r="B116" s="29"/>
      <c r="C116" s="127" t="s">
        <v>193</v>
      </c>
      <c r="D116" s="127" t="s">
        <v>162</v>
      </c>
      <c r="E116" s="128" t="s">
        <v>629</v>
      </c>
      <c r="F116" s="129" t="s">
        <v>630</v>
      </c>
      <c r="G116" s="130" t="s">
        <v>278</v>
      </c>
      <c r="H116" s="131">
        <v>1302</v>
      </c>
      <c r="I116" s="132"/>
      <c r="J116" s="132">
        <f>ROUND(I116*H116,2)</f>
        <v>0</v>
      </c>
      <c r="K116" s="129" t="s">
        <v>239</v>
      </c>
      <c r="L116" s="29"/>
      <c r="M116" s="133" t="s">
        <v>17</v>
      </c>
      <c r="N116" s="134" t="s">
        <v>39</v>
      </c>
      <c r="O116" s="135">
        <v>7.0000000000000001E-3</v>
      </c>
      <c r="P116" s="135">
        <f>O116*H116</f>
        <v>9.1140000000000008</v>
      </c>
      <c r="Q116" s="135">
        <v>0</v>
      </c>
      <c r="R116" s="135">
        <f>Q116*H116</f>
        <v>0</v>
      </c>
      <c r="S116" s="135">
        <v>0</v>
      </c>
      <c r="T116" s="136">
        <f>S116*H116</f>
        <v>0</v>
      </c>
      <c r="AR116" s="137" t="s">
        <v>180</v>
      </c>
      <c r="AT116" s="137" t="s">
        <v>162</v>
      </c>
      <c r="AU116" s="137" t="s">
        <v>78</v>
      </c>
      <c r="AY116" s="17" t="s">
        <v>159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7" t="s">
        <v>76</v>
      </c>
      <c r="BK116" s="138">
        <f>ROUND(I116*H116,2)</f>
        <v>0</v>
      </c>
      <c r="BL116" s="17" t="s">
        <v>180</v>
      </c>
      <c r="BM116" s="137" t="s">
        <v>834</v>
      </c>
    </row>
    <row r="117" spans="2:65" s="1" customFormat="1">
      <c r="B117" s="29"/>
      <c r="D117" s="139" t="s">
        <v>169</v>
      </c>
      <c r="F117" s="140" t="s">
        <v>835</v>
      </c>
      <c r="L117" s="29"/>
      <c r="M117" s="141"/>
      <c r="T117" s="50"/>
      <c r="AT117" s="17" t="s">
        <v>169</v>
      </c>
      <c r="AU117" s="17" t="s">
        <v>78</v>
      </c>
    </row>
    <row r="118" spans="2:65" s="13" customFormat="1">
      <c r="B118" s="149"/>
      <c r="D118" s="143" t="s">
        <v>189</v>
      </c>
      <c r="E118" s="150" t="s">
        <v>17</v>
      </c>
      <c r="F118" s="151" t="s">
        <v>509</v>
      </c>
      <c r="H118" s="150" t="s">
        <v>17</v>
      </c>
      <c r="L118" s="149"/>
      <c r="M118" s="152"/>
      <c r="T118" s="153"/>
      <c r="AT118" s="150" t="s">
        <v>189</v>
      </c>
      <c r="AU118" s="150" t="s">
        <v>78</v>
      </c>
      <c r="AV118" s="13" t="s">
        <v>76</v>
      </c>
      <c r="AW118" s="13" t="s">
        <v>30</v>
      </c>
      <c r="AX118" s="13" t="s">
        <v>68</v>
      </c>
      <c r="AY118" s="150" t="s">
        <v>159</v>
      </c>
    </row>
    <row r="119" spans="2:65" s="12" customFormat="1">
      <c r="B119" s="142"/>
      <c r="D119" s="143" t="s">
        <v>189</v>
      </c>
      <c r="E119" s="144" t="s">
        <v>17</v>
      </c>
      <c r="F119" s="145" t="s">
        <v>827</v>
      </c>
      <c r="H119" s="146">
        <v>1302</v>
      </c>
      <c r="L119" s="142"/>
      <c r="M119" s="147"/>
      <c r="T119" s="148"/>
      <c r="AT119" s="144" t="s">
        <v>189</v>
      </c>
      <c r="AU119" s="144" t="s">
        <v>78</v>
      </c>
      <c r="AV119" s="12" t="s">
        <v>78</v>
      </c>
      <c r="AW119" s="12" t="s">
        <v>30</v>
      </c>
      <c r="AX119" s="12" t="s">
        <v>68</v>
      </c>
      <c r="AY119" s="144" t="s">
        <v>159</v>
      </c>
    </row>
    <row r="120" spans="2:65" s="14" customFormat="1">
      <c r="B120" s="157"/>
      <c r="D120" s="143" t="s">
        <v>189</v>
      </c>
      <c r="E120" s="158" t="s">
        <v>17</v>
      </c>
      <c r="F120" s="159" t="s">
        <v>284</v>
      </c>
      <c r="H120" s="160">
        <v>1302</v>
      </c>
      <c r="L120" s="157"/>
      <c r="M120" s="161"/>
      <c r="T120" s="162"/>
      <c r="AT120" s="158" t="s">
        <v>189</v>
      </c>
      <c r="AU120" s="158" t="s">
        <v>78</v>
      </c>
      <c r="AV120" s="14" t="s">
        <v>180</v>
      </c>
      <c r="AW120" s="14" t="s">
        <v>30</v>
      </c>
      <c r="AX120" s="14" t="s">
        <v>76</v>
      </c>
      <c r="AY120" s="158" t="s">
        <v>159</v>
      </c>
    </row>
    <row r="121" spans="2:65" s="1" customFormat="1" ht="16.5" customHeight="1">
      <c r="B121" s="29"/>
      <c r="C121" s="163" t="s">
        <v>198</v>
      </c>
      <c r="D121" s="163" t="s">
        <v>365</v>
      </c>
      <c r="E121" s="164" t="s">
        <v>836</v>
      </c>
      <c r="F121" s="165" t="s">
        <v>837</v>
      </c>
      <c r="G121" s="166" t="s">
        <v>379</v>
      </c>
      <c r="H121" s="167">
        <v>131.50200000000001</v>
      </c>
      <c r="I121" s="168"/>
      <c r="J121" s="168">
        <f>ROUND(I121*H121,2)</f>
        <v>0</v>
      </c>
      <c r="K121" s="165" t="s">
        <v>17</v>
      </c>
      <c r="L121" s="169"/>
      <c r="M121" s="170" t="s">
        <v>17</v>
      </c>
      <c r="N121" s="171" t="s">
        <v>39</v>
      </c>
      <c r="O121" s="135">
        <v>0</v>
      </c>
      <c r="P121" s="135">
        <f>O121*H121</f>
        <v>0</v>
      </c>
      <c r="Q121" s="135">
        <v>1.4</v>
      </c>
      <c r="R121" s="135">
        <f>Q121*H121</f>
        <v>184.1028</v>
      </c>
      <c r="S121" s="135">
        <v>0</v>
      </c>
      <c r="T121" s="136">
        <f>S121*H121</f>
        <v>0</v>
      </c>
      <c r="AR121" s="137" t="s">
        <v>205</v>
      </c>
      <c r="AT121" s="137" t="s">
        <v>365</v>
      </c>
      <c r="AU121" s="137" t="s">
        <v>78</v>
      </c>
      <c r="AY121" s="17" t="s">
        <v>159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76</v>
      </c>
      <c r="BK121" s="138">
        <f>ROUND(I121*H121,2)</f>
        <v>0</v>
      </c>
      <c r="BL121" s="17" t="s">
        <v>180</v>
      </c>
      <c r="BM121" s="137" t="s">
        <v>838</v>
      </c>
    </row>
    <row r="122" spans="2:65" s="12" customFormat="1">
      <c r="B122" s="142"/>
      <c r="D122" s="143" t="s">
        <v>189</v>
      </c>
      <c r="F122" s="145" t="s">
        <v>839</v>
      </c>
      <c r="H122" s="146">
        <v>131.50200000000001</v>
      </c>
      <c r="L122" s="142"/>
      <c r="M122" s="147"/>
      <c r="T122" s="148"/>
      <c r="AT122" s="144" t="s">
        <v>189</v>
      </c>
      <c r="AU122" s="144" t="s">
        <v>78</v>
      </c>
      <c r="AV122" s="12" t="s">
        <v>78</v>
      </c>
      <c r="AW122" s="12" t="s">
        <v>4</v>
      </c>
      <c r="AX122" s="12" t="s">
        <v>76</v>
      </c>
      <c r="AY122" s="144" t="s">
        <v>159</v>
      </c>
    </row>
    <row r="123" spans="2:65" s="1" customFormat="1" ht="24.2" customHeight="1">
      <c r="B123" s="29"/>
      <c r="C123" s="127" t="s">
        <v>205</v>
      </c>
      <c r="D123" s="127" t="s">
        <v>162</v>
      </c>
      <c r="E123" s="128" t="s">
        <v>840</v>
      </c>
      <c r="F123" s="129" t="s">
        <v>841</v>
      </c>
      <c r="G123" s="130" t="s">
        <v>457</v>
      </c>
      <c r="H123" s="131">
        <v>531</v>
      </c>
      <c r="I123" s="132"/>
      <c r="J123" s="132">
        <f>ROUND(I123*H123,2)</f>
        <v>0</v>
      </c>
      <c r="K123" s="129" t="s">
        <v>239</v>
      </c>
      <c r="L123" s="29"/>
      <c r="M123" s="133" t="s">
        <v>17</v>
      </c>
      <c r="N123" s="134" t="s">
        <v>39</v>
      </c>
      <c r="O123" s="135">
        <v>0.79600000000000004</v>
      </c>
      <c r="P123" s="135">
        <f>O123*H123</f>
        <v>422.67600000000004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180</v>
      </c>
      <c r="AT123" s="137" t="s">
        <v>162</v>
      </c>
      <c r="AU123" s="137" t="s">
        <v>78</v>
      </c>
      <c r="AY123" s="17" t="s">
        <v>159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76</v>
      </c>
      <c r="BK123" s="138">
        <f>ROUND(I123*H123,2)</f>
        <v>0</v>
      </c>
      <c r="BL123" s="17" t="s">
        <v>180</v>
      </c>
      <c r="BM123" s="137" t="s">
        <v>842</v>
      </c>
    </row>
    <row r="124" spans="2:65" s="1" customFormat="1">
      <c r="B124" s="29"/>
      <c r="D124" s="139" t="s">
        <v>169</v>
      </c>
      <c r="F124" s="140" t="s">
        <v>843</v>
      </c>
      <c r="L124" s="29"/>
      <c r="M124" s="141"/>
      <c r="T124" s="50"/>
      <c r="AT124" s="17" t="s">
        <v>169</v>
      </c>
      <c r="AU124" s="17" t="s">
        <v>78</v>
      </c>
    </row>
    <row r="125" spans="2:65" s="13" customFormat="1">
      <c r="B125" s="149"/>
      <c r="D125" s="143" t="s">
        <v>189</v>
      </c>
      <c r="E125" s="150" t="s">
        <v>17</v>
      </c>
      <c r="F125" s="151" t="s">
        <v>509</v>
      </c>
      <c r="H125" s="150" t="s">
        <v>17</v>
      </c>
      <c r="L125" s="149"/>
      <c r="M125" s="152"/>
      <c r="T125" s="153"/>
      <c r="AT125" s="150" t="s">
        <v>189</v>
      </c>
      <c r="AU125" s="150" t="s">
        <v>78</v>
      </c>
      <c r="AV125" s="13" t="s">
        <v>76</v>
      </c>
      <c r="AW125" s="13" t="s">
        <v>30</v>
      </c>
      <c r="AX125" s="13" t="s">
        <v>68</v>
      </c>
      <c r="AY125" s="150" t="s">
        <v>159</v>
      </c>
    </row>
    <row r="126" spans="2:65" s="12" customFormat="1">
      <c r="B126" s="142"/>
      <c r="D126" s="143" t="s">
        <v>189</v>
      </c>
      <c r="E126" s="144" t="s">
        <v>17</v>
      </c>
      <c r="F126" s="145" t="s">
        <v>844</v>
      </c>
      <c r="H126" s="146">
        <v>531</v>
      </c>
      <c r="L126" s="142"/>
      <c r="M126" s="147"/>
      <c r="T126" s="148"/>
      <c r="AT126" s="144" t="s">
        <v>189</v>
      </c>
      <c r="AU126" s="144" t="s">
        <v>78</v>
      </c>
      <c r="AV126" s="12" t="s">
        <v>78</v>
      </c>
      <c r="AW126" s="12" t="s">
        <v>30</v>
      </c>
      <c r="AX126" s="12" t="s">
        <v>68</v>
      </c>
      <c r="AY126" s="144" t="s">
        <v>159</v>
      </c>
    </row>
    <row r="127" spans="2:65" s="14" customFormat="1">
      <c r="B127" s="157"/>
      <c r="D127" s="143" t="s">
        <v>189</v>
      </c>
      <c r="E127" s="158" t="s">
        <v>17</v>
      </c>
      <c r="F127" s="159" t="s">
        <v>284</v>
      </c>
      <c r="H127" s="160">
        <v>531</v>
      </c>
      <c r="L127" s="157"/>
      <c r="M127" s="161"/>
      <c r="T127" s="162"/>
      <c r="AT127" s="158" t="s">
        <v>189</v>
      </c>
      <c r="AU127" s="158" t="s">
        <v>78</v>
      </c>
      <c r="AV127" s="14" t="s">
        <v>180</v>
      </c>
      <c r="AW127" s="14" t="s">
        <v>30</v>
      </c>
      <c r="AX127" s="14" t="s">
        <v>76</v>
      </c>
      <c r="AY127" s="158" t="s">
        <v>159</v>
      </c>
    </row>
    <row r="128" spans="2:65" s="1" customFormat="1" ht="24.2" customHeight="1">
      <c r="B128" s="29"/>
      <c r="C128" s="127" t="s">
        <v>211</v>
      </c>
      <c r="D128" s="127" t="s">
        <v>162</v>
      </c>
      <c r="E128" s="128" t="s">
        <v>845</v>
      </c>
      <c r="F128" s="129" t="s">
        <v>846</v>
      </c>
      <c r="G128" s="130" t="s">
        <v>287</v>
      </c>
      <c r="H128" s="131">
        <v>825</v>
      </c>
      <c r="I128" s="132"/>
      <c r="J128" s="132">
        <f>ROUND(I128*H128,2)</f>
        <v>0</v>
      </c>
      <c r="K128" s="129" t="s">
        <v>239</v>
      </c>
      <c r="L128" s="29"/>
      <c r="M128" s="133" t="s">
        <v>17</v>
      </c>
      <c r="N128" s="134" t="s">
        <v>39</v>
      </c>
      <c r="O128" s="135">
        <v>7.2999999999999995E-2</v>
      </c>
      <c r="P128" s="135">
        <f>O128*H128</f>
        <v>60.224999999999994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180</v>
      </c>
      <c r="AT128" s="137" t="s">
        <v>162</v>
      </c>
      <c r="AU128" s="137" t="s">
        <v>78</v>
      </c>
      <c r="AY128" s="17" t="s">
        <v>159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7" t="s">
        <v>76</v>
      </c>
      <c r="BK128" s="138">
        <f>ROUND(I128*H128,2)</f>
        <v>0</v>
      </c>
      <c r="BL128" s="17" t="s">
        <v>180</v>
      </c>
      <c r="BM128" s="137" t="s">
        <v>847</v>
      </c>
    </row>
    <row r="129" spans="2:65" s="1" customFormat="1">
      <c r="B129" s="29"/>
      <c r="D129" s="139" t="s">
        <v>169</v>
      </c>
      <c r="F129" s="140" t="s">
        <v>848</v>
      </c>
      <c r="L129" s="29"/>
      <c r="M129" s="141"/>
      <c r="T129" s="50"/>
      <c r="AT129" s="17" t="s">
        <v>169</v>
      </c>
      <c r="AU129" s="17" t="s">
        <v>78</v>
      </c>
    </row>
    <row r="130" spans="2:65" s="13" customFormat="1">
      <c r="B130" s="149"/>
      <c r="D130" s="143" t="s">
        <v>189</v>
      </c>
      <c r="E130" s="150" t="s">
        <v>17</v>
      </c>
      <c r="F130" s="151" t="s">
        <v>509</v>
      </c>
      <c r="H130" s="150" t="s">
        <v>17</v>
      </c>
      <c r="L130" s="149"/>
      <c r="M130" s="152"/>
      <c r="T130" s="153"/>
      <c r="AT130" s="150" t="s">
        <v>189</v>
      </c>
      <c r="AU130" s="150" t="s">
        <v>78</v>
      </c>
      <c r="AV130" s="13" t="s">
        <v>76</v>
      </c>
      <c r="AW130" s="13" t="s">
        <v>30</v>
      </c>
      <c r="AX130" s="13" t="s">
        <v>68</v>
      </c>
      <c r="AY130" s="150" t="s">
        <v>159</v>
      </c>
    </row>
    <row r="131" spans="2:65" s="12" customFormat="1">
      <c r="B131" s="142"/>
      <c r="D131" s="143" t="s">
        <v>189</v>
      </c>
      <c r="E131" s="144" t="s">
        <v>17</v>
      </c>
      <c r="F131" s="145" t="s">
        <v>849</v>
      </c>
      <c r="H131" s="146">
        <v>825</v>
      </c>
      <c r="L131" s="142"/>
      <c r="M131" s="147"/>
      <c r="T131" s="148"/>
      <c r="AT131" s="144" t="s">
        <v>189</v>
      </c>
      <c r="AU131" s="144" t="s">
        <v>78</v>
      </c>
      <c r="AV131" s="12" t="s">
        <v>78</v>
      </c>
      <c r="AW131" s="12" t="s">
        <v>30</v>
      </c>
      <c r="AX131" s="12" t="s">
        <v>68</v>
      </c>
      <c r="AY131" s="144" t="s">
        <v>159</v>
      </c>
    </row>
    <row r="132" spans="2:65" s="14" customFormat="1">
      <c r="B132" s="157"/>
      <c r="D132" s="143" t="s">
        <v>189</v>
      </c>
      <c r="E132" s="158" t="s">
        <v>17</v>
      </c>
      <c r="F132" s="159" t="s">
        <v>284</v>
      </c>
      <c r="H132" s="160">
        <v>825</v>
      </c>
      <c r="L132" s="157"/>
      <c r="M132" s="161"/>
      <c r="T132" s="162"/>
      <c r="AT132" s="158" t="s">
        <v>189</v>
      </c>
      <c r="AU132" s="158" t="s">
        <v>78</v>
      </c>
      <c r="AV132" s="14" t="s">
        <v>180</v>
      </c>
      <c r="AW132" s="14" t="s">
        <v>30</v>
      </c>
      <c r="AX132" s="14" t="s">
        <v>76</v>
      </c>
      <c r="AY132" s="158" t="s">
        <v>159</v>
      </c>
    </row>
    <row r="133" spans="2:65" s="1" customFormat="1" ht="24.2" customHeight="1">
      <c r="B133" s="29"/>
      <c r="C133" s="127" t="s">
        <v>216</v>
      </c>
      <c r="D133" s="127" t="s">
        <v>162</v>
      </c>
      <c r="E133" s="128" t="s">
        <v>850</v>
      </c>
      <c r="F133" s="129" t="s">
        <v>851</v>
      </c>
      <c r="G133" s="130" t="s">
        <v>278</v>
      </c>
      <c r="H133" s="131">
        <v>260.39999999999998</v>
      </c>
      <c r="I133" s="132"/>
      <c r="J133" s="132">
        <f>ROUND(I133*H133,2)</f>
        <v>0</v>
      </c>
      <c r="K133" s="129" t="s">
        <v>239</v>
      </c>
      <c r="L133" s="29"/>
      <c r="M133" s="133" t="s">
        <v>17</v>
      </c>
      <c r="N133" s="134" t="s">
        <v>39</v>
      </c>
      <c r="O133" s="135">
        <v>5.36</v>
      </c>
      <c r="P133" s="135">
        <f>O133*H133</f>
        <v>1395.7439999999999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180</v>
      </c>
      <c r="AT133" s="137" t="s">
        <v>162</v>
      </c>
      <c r="AU133" s="137" t="s">
        <v>78</v>
      </c>
      <c r="AY133" s="17" t="s">
        <v>159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7" t="s">
        <v>76</v>
      </c>
      <c r="BK133" s="138">
        <f>ROUND(I133*H133,2)</f>
        <v>0</v>
      </c>
      <c r="BL133" s="17" t="s">
        <v>180</v>
      </c>
      <c r="BM133" s="137" t="s">
        <v>852</v>
      </c>
    </row>
    <row r="134" spans="2:65" s="1" customFormat="1">
      <c r="B134" s="29"/>
      <c r="D134" s="139" t="s">
        <v>169</v>
      </c>
      <c r="F134" s="140" t="s">
        <v>853</v>
      </c>
      <c r="L134" s="29"/>
      <c r="M134" s="141"/>
      <c r="T134" s="50"/>
      <c r="AT134" s="17" t="s">
        <v>169</v>
      </c>
      <c r="AU134" s="17" t="s">
        <v>78</v>
      </c>
    </row>
    <row r="135" spans="2:65" s="13" customFormat="1">
      <c r="B135" s="149"/>
      <c r="D135" s="143" t="s">
        <v>189</v>
      </c>
      <c r="E135" s="150" t="s">
        <v>17</v>
      </c>
      <c r="F135" s="151" t="s">
        <v>509</v>
      </c>
      <c r="H135" s="150" t="s">
        <v>17</v>
      </c>
      <c r="L135" s="149"/>
      <c r="M135" s="152"/>
      <c r="T135" s="153"/>
      <c r="AT135" s="150" t="s">
        <v>189</v>
      </c>
      <c r="AU135" s="150" t="s">
        <v>78</v>
      </c>
      <c r="AV135" s="13" t="s">
        <v>76</v>
      </c>
      <c r="AW135" s="13" t="s">
        <v>30</v>
      </c>
      <c r="AX135" s="13" t="s">
        <v>68</v>
      </c>
      <c r="AY135" s="150" t="s">
        <v>159</v>
      </c>
    </row>
    <row r="136" spans="2:65" s="12" customFormat="1">
      <c r="B136" s="142"/>
      <c r="D136" s="143" t="s">
        <v>189</v>
      </c>
      <c r="E136" s="144" t="s">
        <v>17</v>
      </c>
      <c r="F136" s="145" t="s">
        <v>854</v>
      </c>
      <c r="H136" s="146">
        <v>260.39999999999998</v>
      </c>
      <c r="L136" s="142"/>
      <c r="M136" s="147"/>
      <c r="T136" s="148"/>
      <c r="AT136" s="144" t="s">
        <v>189</v>
      </c>
      <c r="AU136" s="144" t="s">
        <v>78</v>
      </c>
      <c r="AV136" s="12" t="s">
        <v>78</v>
      </c>
      <c r="AW136" s="12" t="s">
        <v>30</v>
      </c>
      <c r="AX136" s="12" t="s">
        <v>68</v>
      </c>
      <c r="AY136" s="144" t="s">
        <v>159</v>
      </c>
    </row>
    <row r="137" spans="2:65" s="14" customFormat="1">
      <c r="B137" s="157"/>
      <c r="D137" s="143" t="s">
        <v>189</v>
      </c>
      <c r="E137" s="158" t="s">
        <v>17</v>
      </c>
      <c r="F137" s="159" t="s">
        <v>284</v>
      </c>
      <c r="H137" s="160">
        <v>260.39999999999998</v>
      </c>
      <c r="L137" s="157"/>
      <c r="M137" s="161"/>
      <c r="T137" s="162"/>
      <c r="AT137" s="158" t="s">
        <v>189</v>
      </c>
      <c r="AU137" s="158" t="s">
        <v>78</v>
      </c>
      <c r="AV137" s="14" t="s">
        <v>180</v>
      </c>
      <c r="AW137" s="14" t="s">
        <v>30</v>
      </c>
      <c r="AX137" s="14" t="s">
        <v>76</v>
      </c>
      <c r="AY137" s="158" t="s">
        <v>159</v>
      </c>
    </row>
    <row r="138" spans="2:65" s="1" customFormat="1" ht="16.5" customHeight="1">
      <c r="B138" s="29"/>
      <c r="C138" s="127" t="s">
        <v>222</v>
      </c>
      <c r="D138" s="127" t="s">
        <v>162</v>
      </c>
      <c r="E138" s="128" t="s">
        <v>642</v>
      </c>
      <c r="F138" s="129" t="s">
        <v>643</v>
      </c>
      <c r="G138" s="130" t="s">
        <v>278</v>
      </c>
      <c r="H138" s="131">
        <v>1302</v>
      </c>
      <c r="I138" s="132"/>
      <c r="J138" s="132">
        <f>ROUND(I138*H138,2)</f>
        <v>0</v>
      </c>
      <c r="K138" s="129" t="s">
        <v>239</v>
      </c>
      <c r="L138" s="29"/>
      <c r="M138" s="133" t="s">
        <v>17</v>
      </c>
      <c r="N138" s="134" t="s">
        <v>39</v>
      </c>
      <c r="O138" s="135">
        <v>5.0999999999999997E-2</v>
      </c>
      <c r="P138" s="135">
        <f>O138*H138</f>
        <v>66.402000000000001</v>
      </c>
      <c r="Q138" s="135">
        <v>0</v>
      </c>
      <c r="R138" s="135">
        <f>Q138*H138</f>
        <v>0</v>
      </c>
      <c r="S138" s="135">
        <v>0</v>
      </c>
      <c r="T138" s="136">
        <f>S138*H138</f>
        <v>0</v>
      </c>
      <c r="AR138" s="137" t="s">
        <v>180</v>
      </c>
      <c r="AT138" s="137" t="s">
        <v>162</v>
      </c>
      <c r="AU138" s="137" t="s">
        <v>78</v>
      </c>
      <c r="AY138" s="17" t="s">
        <v>159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7" t="s">
        <v>76</v>
      </c>
      <c r="BK138" s="138">
        <f>ROUND(I138*H138,2)</f>
        <v>0</v>
      </c>
      <c r="BL138" s="17" t="s">
        <v>180</v>
      </c>
      <c r="BM138" s="137" t="s">
        <v>855</v>
      </c>
    </row>
    <row r="139" spans="2:65" s="1" customFormat="1">
      <c r="B139" s="29"/>
      <c r="D139" s="139" t="s">
        <v>169</v>
      </c>
      <c r="F139" s="140" t="s">
        <v>645</v>
      </c>
      <c r="L139" s="29"/>
      <c r="M139" s="141"/>
      <c r="T139" s="50"/>
      <c r="AT139" s="17" t="s">
        <v>169</v>
      </c>
      <c r="AU139" s="17" t="s">
        <v>78</v>
      </c>
    </row>
    <row r="140" spans="2:65" s="13" customFormat="1">
      <c r="B140" s="149"/>
      <c r="D140" s="143" t="s">
        <v>189</v>
      </c>
      <c r="E140" s="150" t="s">
        <v>17</v>
      </c>
      <c r="F140" s="151" t="s">
        <v>509</v>
      </c>
      <c r="H140" s="150" t="s">
        <v>17</v>
      </c>
      <c r="L140" s="149"/>
      <c r="M140" s="152"/>
      <c r="T140" s="153"/>
      <c r="AT140" s="150" t="s">
        <v>189</v>
      </c>
      <c r="AU140" s="150" t="s">
        <v>78</v>
      </c>
      <c r="AV140" s="13" t="s">
        <v>76</v>
      </c>
      <c r="AW140" s="13" t="s">
        <v>30</v>
      </c>
      <c r="AX140" s="13" t="s">
        <v>68</v>
      </c>
      <c r="AY140" s="150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827</v>
      </c>
      <c r="H141" s="146">
        <v>1302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4" customFormat="1">
      <c r="B142" s="157"/>
      <c r="D142" s="143" t="s">
        <v>189</v>
      </c>
      <c r="E142" s="158" t="s">
        <v>17</v>
      </c>
      <c r="F142" s="159" t="s">
        <v>284</v>
      </c>
      <c r="H142" s="160">
        <v>1302</v>
      </c>
      <c r="L142" s="157"/>
      <c r="M142" s="161"/>
      <c r="T142" s="162"/>
      <c r="AT142" s="158" t="s">
        <v>189</v>
      </c>
      <c r="AU142" s="158" t="s">
        <v>78</v>
      </c>
      <c r="AV142" s="14" t="s">
        <v>180</v>
      </c>
      <c r="AW142" s="14" t="s">
        <v>30</v>
      </c>
      <c r="AX142" s="14" t="s">
        <v>76</v>
      </c>
      <c r="AY142" s="158" t="s">
        <v>159</v>
      </c>
    </row>
    <row r="143" spans="2:65" s="1" customFormat="1" ht="24.2" customHeight="1">
      <c r="B143" s="29"/>
      <c r="C143" s="127" t="s">
        <v>8</v>
      </c>
      <c r="D143" s="127" t="s">
        <v>162</v>
      </c>
      <c r="E143" s="128" t="s">
        <v>856</v>
      </c>
      <c r="F143" s="129" t="s">
        <v>857</v>
      </c>
      <c r="G143" s="130" t="s">
        <v>287</v>
      </c>
      <c r="H143" s="131">
        <v>2155</v>
      </c>
      <c r="I143" s="132"/>
      <c r="J143" s="132">
        <f>ROUND(I143*H143,2)</f>
        <v>0</v>
      </c>
      <c r="K143" s="129" t="s">
        <v>239</v>
      </c>
      <c r="L143" s="29"/>
      <c r="M143" s="133" t="s">
        <v>17</v>
      </c>
      <c r="N143" s="134" t="s">
        <v>39</v>
      </c>
      <c r="O143" s="135">
        <v>8.1000000000000003E-2</v>
      </c>
      <c r="P143" s="135">
        <f>O143*H143</f>
        <v>174.55500000000001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180</v>
      </c>
      <c r="AT143" s="137" t="s">
        <v>162</v>
      </c>
      <c r="AU143" s="137" t="s">
        <v>78</v>
      </c>
      <c r="AY143" s="17" t="s">
        <v>159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7" t="s">
        <v>76</v>
      </c>
      <c r="BK143" s="138">
        <f>ROUND(I143*H143,2)</f>
        <v>0</v>
      </c>
      <c r="BL143" s="17" t="s">
        <v>180</v>
      </c>
      <c r="BM143" s="137" t="s">
        <v>858</v>
      </c>
    </row>
    <row r="144" spans="2:65" s="1" customFormat="1">
      <c r="B144" s="29"/>
      <c r="D144" s="139" t="s">
        <v>169</v>
      </c>
      <c r="F144" s="140" t="s">
        <v>859</v>
      </c>
      <c r="L144" s="29"/>
      <c r="M144" s="141"/>
      <c r="T144" s="50"/>
      <c r="AT144" s="17" t="s">
        <v>169</v>
      </c>
      <c r="AU144" s="17" t="s">
        <v>78</v>
      </c>
    </row>
    <row r="145" spans="2:65" s="1" customFormat="1" ht="16.5" customHeight="1">
      <c r="B145" s="29"/>
      <c r="C145" s="163" t="s">
        <v>236</v>
      </c>
      <c r="D145" s="163" t="s">
        <v>365</v>
      </c>
      <c r="E145" s="164" t="s">
        <v>860</v>
      </c>
      <c r="F145" s="165" t="s">
        <v>861</v>
      </c>
      <c r="G145" s="166" t="s">
        <v>287</v>
      </c>
      <c r="H145" s="167">
        <v>1330</v>
      </c>
      <c r="I145" s="168"/>
      <c r="J145" s="168">
        <f>ROUND(I145*H145,2)</f>
        <v>0</v>
      </c>
      <c r="K145" s="165" t="s">
        <v>17</v>
      </c>
      <c r="L145" s="169"/>
      <c r="M145" s="170" t="s">
        <v>17</v>
      </c>
      <c r="N145" s="171" t="s">
        <v>39</v>
      </c>
      <c r="O145" s="135">
        <v>0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205</v>
      </c>
      <c r="AT145" s="137" t="s">
        <v>365</v>
      </c>
      <c r="AU145" s="137" t="s">
        <v>78</v>
      </c>
      <c r="AY145" s="17" t="s">
        <v>159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7" t="s">
        <v>76</v>
      </c>
      <c r="BK145" s="138">
        <f>ROUND(I145*H145,2)</f>
        <v>0</v>
      </c>
      <c r="BL145" s="17" t="s">
        <v>180</v>
      </c>
      <c r="BM145" s="137" t="s">
        <v>862</v>
      </c>
    </row>
    <row r="146" spans="2:65" s="13" customFormat="1">
      <c r="B146" s="149"/>
      <c r="D146" s="143" t="s">
        <v>189</v>
      </c>
      <c r="E146" s="150" t="s">
        <v>17</v>
      </c>
      <c r="F146" s="151" t="s">
        <v>509</v>
      </c>
      <c r="H146" s="150" t="s">
        <v>17</v>
      </c>
      <c r="L146" s="149"/>
      <c r="M146" s="152"/>
      <c r="T146" s="153"/>
      <c r="AT146" s="150" t="s">
        <v>189</v>
      </c>
      <c r="AU146" s="150" t="s">
        <v>78</v>
      </c>
      <c r="AV146" s="13" t="s">
        <v>76</v>
      </c>
      <c r="AW146" s="13" t="s">
        <v>30</v>
      </c>
      <c r="AX146" s="13" t="s">
        <v>68</v>
      </c>
      <c r="AY146" s="150" t="s">
        <v>159</v>
      </c>
    </row>
    <row r="147" spans="2:65" s="12" customFormat="1">
      <c r="B147" s="142"/>
      <c r="D147" s="143" t="s">
        <v>189</v>
      </c>
      <c r="E147" s="144" t="s">
        <v>17</v>
      </c>
      <c r="F147" s="145" t="s">
        <v>863</v>
      </c>
      <c r="H147" s="146">
        <v>1330</v>
      </c>
      <c r="L147" s="142"/>
      <c r="M147" s="147"/>
      <c r="T147" s="148"/>
      <c r="AT147" s="144" t="s">
        <v>189</v>
      </c>
      <c r="AU147" s="144" t="s">
        <v>78</v>
      </c>
      <c r="AV147" s="12" t="s">
        <v>78</v>
      </c>
      <c r="AW147" s="12" t="s">
        <v>30</v>
      </c>
      <c r="AX147" s="12" t="s">
        <v>68</v>
      </c>
      <c r="AY147" s="144" t="s">
        <v>159</v>
      </c>
    </row>
    <row r="148" spans="2:65" s="14" customFormat="1">
      <c r="B148" s="157"/>
      <c r="D148" s="143" t="s">
        <v>189</v>
      </c>
      <c r="E148" s="158" t="s">
        <v>17</v>
      </c>
      <c r="F148" s="159" t="s">
        <v>284</v>
      </c>
      <c r="H148" s="160">
        <v>1330</v>
      </c>
      <c r="L148" s="157"/>
      <c r="M148" s="161"/>
      <c r="T148" s="162"/>
      <c r="AT148" s="158" t="s">
        <v>189</v>
      </c>
      <c r="AU148" s="158" t="s">
        <v>78</v>
      </c>
      <c r="AV148" s="14" t="s">
        <v>180</v>
      </c>
      <c r="AW148" s="14" t="s">
        <v>30</v>
      </c>
      <c r="AX148" s="14" t="s">
        <v>76</v>
      </c>
      <c r="AY148" s="158" t="s">
        <v>159</v>
      </c>
    </row>
    <row r="149" spans="2:65" s="1" customFormat="1" ht="16.5" customHeight="1">
      <c r="B149" s="29"/>
      <c r="C149" s="163" t="s">
        <v>244</v>
      </c>
      <c r="D149" s="163" t="s">
        <v>365</v>
      </c>
      <c r="E149" s="164" t="s">
        <v>864</v>
      </c>
      <c r="F149" s="165" t="s">
        <v>865</v>
      </c>
      <c r="G149" s="166" t="s">
        <v>287</v>
      </c>
      <c r="H149" s="167">
        <v>140</v>
      </c>
      <c r="I149" s="168"/>
      <c r="J149" s="168">
        <f>ROUND(I149*H149,2)</f>
        <v>0</v>
      </c>
      <c r="K149" s="165" t="s">
        <v>17</v>
      </c>
      <c r="L149" s="169"/>
      <c r="M149" s="170" t="s">
        <v>17</v>
      </c>
      <c r="N149" s="171" t="s">
        <v>39</v>
      </c>
      <c r="O149" s="135">
        <v>0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205</v>
      </c>
      <c r="AT149" s="137" t="s">
        <v>365</v>
      </c>
      <c r="AU149" s="137" t="s">
        <v>78</v>
      </c>
      <c r="AY149" s="17" t="s">
        <v>159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7" t="s">
        <v>76</v>
      </c>
      <c r="BK149" s="138">
        <f>ROUND(I149*H149,2)</f>
        <v>0</v>
      </c>
      <c r="BL149" s="17" t="s">
        <v>180</v>
      </c>
      <c r="BM149" s="137" t="s">
        <v>866</v>
      </c>
    </row>
    <row r="150" spans="2:65" s="13" customFormat="1">
      <c r="B150" s="149"/>
      <c r="D150" s="143" t="s">
        <v>189</v>
      </c>
      <c r="E150" s="150" t="s">
        <v>17</v>
      </c>
      <c r="F150" s="151" t="s">
        <v>509</v>
      </c>
      <c r="H150" s="150" t="s">
        <v>17</v>
      </c>
      <c r="L150" s="149"/>
      <c r="M150" s="152"/>
      <c r="T150" s="153"/>
      <c r="AT150" s="150" t="s">
        <v>189</v>
      </c>
      <c r="AU150" s="150" t="s">
        <v>78</v>
      </c>
      <c r="AV150" s="13" t="s">
        <v>76</v>
      </c>
      <c r="AW150" s="13" t="s">
        <v>30</v>
      </c>
      <c r="AX150" s="13" t="s">
        <v>68</v>
      </c>
      <c r="AY150" s="150" t="s">
        <v>159</v>
      </c>
    </row>
    <row r="151" spans="2:65" s="12" customFormat="1">
      <c r="B151" s="142"/>
      <c r="D151" s="143" t="s">
        <v>189</v>
      </c>
      <c r="E151" s="144" t="s">
        <v>17</v>
      </c>
      <c r="F151" s="145" t="s">
        <v>867</v>
      </c>
      <c r="H151" s="146">
        <v>140</v>
      </c>
      <c r="L151" s="142"/>
      <c r="M151" s="147"/>
      <c r="T151" s="148"/>
      <c r="AT151" s="144" t="s">
        <v>189</v>
      </c>
      <c r="AU151" s="144" t="s">
        <v>78</v>
      </c>
      <c r="AV151" s="12" t="s">
        <v>78</v>
      </c>
      <c r="AW151" s="12" t="s">
        <v>30</v>
      </c>
      <c r="AX151" s="12" t="s">
        <v>68</v>
      </c>
      <c r="AY151" s="144" t="s">
        <v>159</v>
      </c>
    </row>
    <row r="152" spans="2:65" s="14" customFormat="1">
      <c r="B152" s="157"/>
      <c r="D152" s="143" t="s">
        <v>189</v>
      </c>
      <c r="E152" s="158" t="s">
        <v>17</v>
      </c>
      <c r="F152" s="159" t="s">
        <v>284</v>
      </c>
      <c r="H152" s="160">
        <v>140</v>
      </c>
      <c r="L152" s="157"/>
      <c r="M152" s="161"/>
      <c r="T152" s="162"/>
      <c r="AT152" s="158" t="s">
        <v>189</v>
      </c>
      <c r="AU152" s="158" t="s">
        <v>78</v>
      </c>
      <c r="AV152" s="14" t="s">
        <v>180</v>
      </c>
      <c r="AW152" s="14" t="s">
        <v>30</v>
      </c>
      <c r="AX152" s="14" t="s">
        <v>76</v>
      </c>
      <c r="AY152" s="158" t="s">
        <v>159</v>
      </c>
    </row>
    <row r="153" spans="2:65" s="1" customFormat="1" ht="16.5" customHeight="1">
      <c r="B153" s="29"/>
      <c r="C153" s="163" t="s">
        <v>252</v>
      </c>
      <c r="D153" s="163" t="s">
        <v>365</v>
      </c>
      <c r="E153" s="164" t="s">
        <v>868</v>
      </c>
      <c r="F153" s="165" t="s">
        <v>869</v>
      </c>
      <c r="G153" s="166" t="s">
        <v>287</v>
      </c>
      <c r="H153" s="167">
        <v>445</v>
      </c>
      <c r="I153" s="168"/>
      <c r="J153" s="168">
        <f>ROUND(I153*H153,2)</f>
        <v>0</v>
      </c>
      <c r="K153" s="165" t="s">
        <v>17</v>
      </c>
      <c r="L153" s="169"/>
      <c r="M153" s="170" t="s">
        <v>17</v>
      </c>
      <c r="N153" s="171" t="s">
        <v>39</v>
      </c>
      <c r="O153" s="135">
        <v>0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205</v>
      </c>
      <c r="AT153" s="137" t="s">
        <v>365</v>
      </c>
      <c r="AU153" s="137" t="s">
        <v>78</v>
      </c>
      <c r="AY153" s="17" t="s">
        <v>159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7" t="s">
        <v>76</v>
      </c>
      <c r="BK153" s="138">
        <f>ROUND(I153*H153,2)</f>
        <v>0</v>
      </c>
      <c r="BL153" s="17" t="s">
        <v>180</v>
      </c>
      <c r="BM153" s="137" t="s">
        <v>870</v>
      </c>
    </row>
    <row r="154" spans="2:65" s="13" customFormat="1">
      <c r="B154" s="149"/>
      <c r="D154" s="143" t="s">
        <v>189</v>
      </c>
      <c r="E154" s="150" t="s">
        <v>17</v>
      </c>
      <c r="F154" s="151" t="s">
        <v>509</v>
      </c>
      <c r="H154" s="150" t="s">
        <v>17</v>
      </c>
      <c r="L154" s="149"/>
      <c r="M154" s="152"/>
      <c r="T154" s="153"/>
      <c r="AT154" s="150" t="s">
        <v>189</v>
      </c>
      <c r="AU154" s="150" t="s">
        <v>78</v>
      </c>
      <c r="AV154" s="13" t="s">
        <v>76</v>
      </c>
      <c r="AW154" s="13" t="s">
        <v>30</v>
      </c>
      <c r="AX154" s="13" t="s">
        <v>68</v>
      </c>
      <c r="AY154" s="150" t="s">
        <v>159</v>
      </c>
    </row>
    <row r="155" spans="2:65" s="12" customFormat="1">
      <c r="B155" s="142"/>
      <c r="D155" s="143" t="s">
        <v>189</v>
      </c>
      <c r="E155" s="144" t="s">
        <v>17</v>
      </c>
      <c r="F155" s="145" t="s">
        <v>871</v>
      </c>
      <c r="H155" s="146">
        <v>445</v>
      </c>
      <c r="L155" s="142"/>
      <c r="M155" s="147"/>
      <c r="T155" s="148"/>
      <c r="AT155" s="144" t="s">
        <v>189</v>
      </c>
      <c r="AU155" s="144" t="s">
        <v>78</v>
      </c>
      <c r="AV155" s="12" t="s">
        <v>78</v>
      </c>
      <c r="AW155" s="12" t="s">
        <v>30</v>
      </c>
      <c r="AX155" s="12" t="s">
        <v>68</v>
      </c>
      <c r="AY155" s="144" t="s">
        <v>159</v>
      </c>
    </row>
    <row r="156" spans="2:65" s="14" customFormat="1">
      <c r="B156" s="157"/>
      <c r="D156" s="143" t="s">
        <v>189</v>
      </c>
      <c r="E156" s="158" t="s">
        <v>17</v>
      </c>
      <c r="F156" s="159" t="s">
        <v>284</v>
      </c>
      <c r="H156" s="160">
        <v>445</v>
      </c>
      <c r="L156" s="157"/>
      <c r="M156" s="161"/>
      <c r="T156" s="162"/>
      <c r="AT156" s="158" t="s">
        <v>189</v>
      </c>
      <c r="AU156" s="158" t="s">
        <v>78</v>
      </c>
      <c r="AV156" s="14" t="s">
        <v>180</v>
      </c>
      <c r="AW156" s="14" t="s">
        <v>30</v>
      </c>
      <c r="AX156" s="14" t="s">
        <v>76</v>
      </c>
      <c r="AY156" s="158" t="s">
        <v>159</v>
      </c>
    </row>
    <row r="157" spans="2:65" s="1" customFormat="1" ht="16.5" customHeight="1">
      <c r="B157" s="29"/>
      <c r="C157" s="163" t="s">
        <v>259</v>
      </c>
      <c r="D157" s="163" t="s">
        <v>365</v>
      </c>
      <c r="E157" s="164" t="s">
        <v>872</v>
      </c>
      <c r="F157" s="165" t="s">
        <v>873</v>
      </c>
      <c r="G157" s="166" t="s">
        <v>287</v>
      </c>
      <c r="H157" s="167">
        <v>20</v>
      </c>
      <c r="I157" s="168"/>
      <c r="J157" s="168">
        <f>ROUND(I157*H157,2)</f>
        <v>0</v>
      </c>
      <c r="K157" s="165" t="s">
        <v>17</v>
      </c>
      <c r="L157" s="169"/>
      <c r="M157" s="170" t="s">
        <v>17</v>
      </c>
      <c r="N157" s="171" t="s">
        <v>39</v>
      </c>
      <c r="O157" s="135">
        <v>0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205</v>
      </c>
      <c r="AT157" s="137" t="s">
        <v>365</v>
      </c>
      <c r="AU157" s="137" t="s">
        <v>78</v>
      </c>
      <c r="AY157" s="17" t="s">
        <v>159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7" t="s">
        <v>76</v>
      </c>
      <c r="BK157" s="138">
        <f>ROUND(I157*H157,2)</f>
        <v>0</v>
      </c>
      <c r="BL157" s="17" t="s">
        <v>180</v>
      </c>
      <c r="BM157" s="137" t="s">
        <v>874</v>
      </c>
    </row>
    <row r="158" spans="2:65" s="13" customFormat="1">
      <c r="B158" s="149"/>
      <c r="D158" s="143" t="s">
        <v>189</v>
      </c>
      <c r="E158" s="150" t="s">
        <v>17</v>
      </c>
      <c r="F158" s="151" t="s">
        <v>509</v>
      </c>
      <c r="H158" s="150" t="s">
        <v>17</v>
      </c>
      <c r="L158" s="149"/>
      <c r="M158" s="152"/>
      <c r="T158" s="153"/>
      <c r="AT158" s="150" t="s">
        <v>189</v>
      </c>
      <c r="AU158" s="150" t="s">
        <v>78</v>
      </c>
      <c r="AV158" s="13" t="s">
        <v>76</v>
      </c>
      <c r="AW158" s="13" t="s">
        <v>30</v>
      </c>
      <c r="AX158" s="13" t="s">
        <v>68</v>
      </c>
      <c r="AY158" s="150" t="s">
        <v>159</v>
      </c>
    </row>
    <row r="159" spans="2:65" s="12" customFormat="1">
      <c r="B159" s="142"/>
      <c r="D159" s="143" t="s">
        <v>189</v>
      </c>
      <c r="E159" s="144" t="s">
        <v>17</v>
      </c>
      <c r="F159" s="145" t="s">
        <v>875</v>
      </c>
      <c r="H159" s="146">
        <v>20</v>
      </c>
      <c r="L159" s="142"/>
      <c r="M159" s="147"/>
      <c r="T159" s="148"/>
      <c r="AT159" s="144" t="s">
        <v>189</v>
      </c>
      <c r="AU159" s="144" t="s">
        <v>78</v>
      </c>
      <c r="AV159" s="12" t="s">
        <v>78</v>
      </c>
      <c r="AW159" s="12" t="s">
        <v>30</v>
      </c>
      <c r="AX159" s="12" t="s">
        <v>68</v>
      </c>
      <c r="AY159" s="144" t="s">
        <v>159</v>
      </c>
    </row>
    <row r="160" spans="2:65" s="14" customFormat="1">
      <c r="B160" s="157"/>
      <c r="D160" s="143" t="s">
        <v>189</v>
      </c>
      <c r="E160" s="158" t="s">
        <v>17</v>
      </c>
      <c r="F160" s="159" t="s">
        <v>284</v>
      </c>
      <c r="H160" s="160">
        <v>20</v>
      </c>
      <c r="L160" s="157"/>
      <c r="M160" s="161"/>
      <c r="T160" s="162"/>
      <c r="AT160" s="158" t="s">
        <v>189</v>
      </c>
      <c r="AU160" s="158" t="s">
        <v>78</v>
      </c>
      <c r="AV160" s="14" t="s">
        <v>180</v>
      </c>
      <c r="AW160" s="14" t="s">
        <v>30</v>
      </c>
      <c r="AX160" s="14" t="s">
        <v>76</v>
      </c>
      <c r="AY160" s="158" t="s">
        <v>159</v>
      </c>
    </row>
    <row r="161" spans="2:65" s="1" customFormat="1" ht="16.5" customHeight="1">
      <c r="B161" s="29"/>
      <c r="C161" s="163" t="s">
        <v>353</v>
      </c>
      <c r="D161" s="163" t="s">
        <v>365</v>
      </c>
      <c r="E161" s="164" t="s">
        <v>876</v>
      </c>
      <c r="F161" s="165" t="s">
        <v>877</v>
      </c>
      <c r="G161" s="166" t="s">
        <v>287</v>
      </c>
      <c r="H161" s="167">
        <v>20</v>
      </c>
      <c r="I161" s="168"/>
      <c r="J161" s="168">
        <f>ROUND(I161*H161,2)</f>
        <v>0</v>
      </c>
      <c r="K161" s="165" t="s">
        <v>17</v>
      </c>
      <c r="L161" s="169"/>
      <c r="M161" s="170" t="s">
        <v>17</v>
      </c>
      <c r="N161" s="171" t="s">
        <v>39</v>
      </c>
      <c r="O161" s="135">
        <v>0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205</v>
      </c>
      <c r="AT161" s="137" t="s">
        <v>365</v>
      </c>
      <c r="AU161" s="137" t="s">
        <v>78</v>
      </c>
      <c r="AY161" s="17" t="s">
        <v>159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7" t="s">
        <v>76</v>
      </c>
      <c r="BK161" s="138">
        <f>ROUND(I161*H161,2)</f>
        <v>0</v>
      </c>
      <c r="BL161" s="17" t="s">
        <v>180</v>
      </c>
      <c r="BM161" s="137" t="s">
        <v>878</v>
      </c>
    </row>
    <row r="162" spans="2:65" s="13" customFormat="1">
      <c r="B162" s="149"/>
      <c r="D162" s="143" t="s">
        <v>189</v>
      </c>
      <c r="E162" s="150" t="s">
        <v>17</v>
      </c>
      <c r="F162" s="151" t="s">
        <v>509</v>
      </c>
      <c r="H162" s="150" t="s">
        <v>17</v>
      </c>
      <c r="L162" s="149"/>
      <c r="M162" s="152"/>
      <c r="T162" s="153"/>
      <c r="AT162" s="150" t="s">
        <v>189</v>
      </c>
      <c r="AU162" s="150" t="s">
        <v>78</v>
      </c>
      <c r="AV162" s="13" t="s">
        <v>76</v>
      </c>
      <c r="AW162" s="13" t="s">
        <v>30</v>
      </c>
      <c r="AX162" s="13" t="s">
        <v>68</v>
      </c>
      <c r="AY162" s="150" t="s">
        <v>159</v>
      </c>
    </row>
    <row r="163" spans="2:65" s="12" customFormat="1">
      <c r="B163" s="142"/>
      <c r="D163" s="143" t="s">
        <v>189</v>
      </c>
      <c r="E163" s="144" t="s">
        <v>17</v>
      </c>
      <c r="F163" s="145" t="s">
        <v>875</v>
      </c>
      <c r="H163" s="146">
        <v>20</v>
      </c>
      <c r="L163" s="142"/>
      <c r="M163" s="147"/>
      <c r="T163" s="148"/>
      <c r="AT163" s="144" t="s">
        <v>189</v>
      </c>
      <c r="AU163" s="144" t="s">
        <v>78</v>
      </c>
      <c r="AV163" s="12" t="s">
        <v>78</v>
      </c>
      <c r="AW163" s="12" t="s">
        <v>30</v>
      </c>
      <c r="AX163" s="12" t="s">
        <v>68</v>
      </c>
      <c r="AY163" s="144" t="s">
        <v>159</v>
      </c>
    </row>
    <row r="164" spans="2:65" s="14" customFormat="1">
      <c r="B164" s="157"/>
      <c r="D164" s="143" t="s">
        <v>189</v>
      </c>
      <c r="E164" s="158" t="s">
        <v>17</v>
      </c>
      <c r="F164" s="159" t="s">
        <v>284</v>
      </c>
      <c r="H164" s="160">
        <v>20</v>
      </c>
      <c r="L164" s="157"/>
      <c r="M164" s="161"/>
      <c r="T164" s="162"/>
      <c r="AT164" s="158" t="s">
        <v>189</v>
      </c>
      <c r="AU164" s="158" t="s">
        <v>78</v>
      </c>
      <c r="AV164" s="14" t="s">
        <v>180</v>
      </c>
      <c r="AW164" s="14" t="s">
        <v>30</v>
      </c>
      <c r="AX164" s="14" t="s">
        <v>76</v>
      </c>
      <c r="AY164" s="158" t="s">
        <v>159</v>
      </c>
    </row>
    <row r="165" spans="2:65" s="1" customFormat="1" ht="16.5" customHeight="1">
      <c r="B165" s="29"/>
      <c r="C165" s="163" t="s">
        <v>358</v>
      </c>
      <c r="D165" s="163" t="s">
        <v>365</v>
      </c>
      <c r="E165" s="164" t="s">
        <v>879</v>
      </c>
      <c r="F165" s="165" t="s">
        <v>880</v>
      </c>
      <c r="G165" s="166" t="s">
        <v>287</v>
      </c>
      <c r="H165" s="167">
        <v>75</v>
      </c>
      <c r="I165" s="168"/>
      <c r="J165" s="168">
        <f>ROUND(I165*H165,2)</f>
        <v>0</v>
      </c>
      <c r="K165" s="165" t="s">
        <v>17</v>
      </c>
      <c r="L165" s="169"/>
      <c r="M165" s="170" t="s">
        <v>17</v>
      </c>
      <c r="N165" s="171" t="s">
        <v>39</v>
      </c>
      <c r="O165" s="135">
        <v>0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205</v>
      </c>
      <c r="AT165" s="137" t="s">
        <v>365</v>
      </c>
      <c r="AU165" s="137" t="s">
        <v>78</v>
      </c>
      <c r="AY165" s="17" t="s">
        <v>159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7" t="s">
        <v>76</v>
      </c>
      <c r="BK165" s="138">
        <f>ROUND(I165*H165,2)</f>
        <v>0</v>
      </c>
      <c r="BL165" s="17" t="s">
        <v>180</v>
      </c>
      <c r="BM165" s="137" t="s">
        <v>881</v>
      </c>
    </row>
    <row r="166" spans="2:65" s="13" customFormat="1">
      <c r="B166" s="149"/>
      <c r="D166" s="143" t="s">
        <v>189</v>
      </c>
      <c r="E166" s="150" t="s">
        <v>17</v>
      </c>
      <c r="F166" s="151" t="s">
        <v>509</v>
      </c>
      <c r="H166" s="150" t="s">
        <v>17</v>
      </c>
      <c r="L166" s="149"/>
      <c r="M166" s="152"/>
      <c r="T166" s="153"/>
      <c r="AT166" s="150" t="s">
        <v>189</v>
      </c>
      <c r="AU166" s="150" t="s">
        <v>78</v>
      </c>
      <c r="AV166" s="13" t="s">
        <v>76</v>
      </c>
      <c r="AW166" s="13" t="s">
        <v>30</v>
      </c>
      <c r="AX166" s="13" t="s">
        <v>68</v>
      </c>
      <c r="AY166" s="150" t="s">
        <v>159</v>
      </c>
    </row>
    <row r="167" spans="2:65" s="12" customFormat="1">
      <c r="B167" s="142"/>
      <c r="D167" s="143" t="s">
        <v>189</v>
      </c>
      <c r="E167" s="144" t="s">
        <v>17</v>
      </c>
      <c r="F167" s="145" t="s">
        <v>882</v>
      </c>
      <c r="H167" s="146">
        <v>75</v>
      </c>
      <c r="L167" s="142"/>
      <c r="M167" s="147"/>
      <c r="T167" s="148"/>
      <c r="AT167" s="144" t="s">
        <v>189</v>
      </c>
      <c r="AU167" s="144" t="s">
        <v>78</v>
      </c>
      <c r="AV167" s="12" t="s">
        <v>78</v>
      </c>
      <c r="AW167" s="12" t="s">
        <v>30</v>
      </c>
      <c r="AX167" s="12" t="s">
        <v>68</v>
      </c>
      <c r="AY167" s="144" t="s">
        <v>159</v>
      </c>
    </row>
    <row r="168" spans="2:65" s="14" customFormat="1">
      <c r="B168" s="157"/>
      <c r="D168" s="143" t="s">
        <v>189</v>
      </c>
      <c r="E168" s="158" t="s">
        <v>17</v>
      </c>
      <c r="F168" s="159" t="s">
        <v>284</v>
      </c>
      <c r="H168" s="160">
        <v>75</v>
      </c>
      <c r="L168" s="157"/>
      <c r="M168" s="161"/>
      <c r="T168" s="162"/>
      <c r="AT168" s="158" t="s">
        <v>189</v>
      </c>
      <c r="AU168" s="158" t="s">
        <v>78</v>
      </c>
      <c r="AV168" s="14" t="s">
        <v>180</v>
      </c>
      <c r="AW168" s="14" t="s">
        <v>30</v>
      </c>
      <c r="AX168" s="14" t="s">
        <v>76</v>
      </c>
      <c r="AY168" s="158" t="s">
        <v>159</v>
      </c>
    </row>
    <row r="169" spans="2:65" s="1" customFormat="1" ht="16.5" customHeight="1">
      <c r="B169" s="29"/>
      <c r="C169" s="163" t="s">
        <v>364</v>
      </c>
      <c r="D169" s="163" t="s">
        <v>365</v>
      </c>
      <c r="E169" s="164" t="s">
        <v>883</v>
      </c>
      <c r="F169" s="165" t="s">
        <v>884</v>
      </c>
      <c r="G169" s="166" t="s">
        <v>287</v>
      </c>
      <c r="H169" s="167">
        <v>74</v>
      </c>
      <c r="I169" s="168"/>
      <c r="J169" s="168">
        <f>ROUND(I169*H169,2)</f>
        <v>0</v>
      </c>
      <c r="K169" s="165" t="s">
        <v>17</v>
      </c>
      <c r="L169" s="169"/>
      <c r="M169" s="170" t="s">
        <v>17</v>
      </c>
      <c r="N169" s="171" t="s">
        <v>39</v>
      </c>
      <c r="O169" s="135">
        <v>0</v>
      </c>
      <c r="P169" s="135">
        <f>O169*H169</f>
        <v>0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205</v>
      </c>
      <c r="AT169" s="137" t="s">
        <v>365</v>
      </c>
      <c r="AU169" s="137" t="s">
        <v>78</v>
      </c>
      <c r="AY169" s="17" t="s">
        <v>159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7" t="s">
        <v>76</v>
      </c>
      <c r="BK169" s="138">
        <f>ROUND(I169*H169,2)</f>
        <v>0</v>
      </c>
      <c r="BL169" s="17" t="s">
        <v>180</v>
      </c>
      <c r="BM169" s="137" t="s">
        <v>885</v>
      </c>
    </row>
    <row r="170" spans="2:65" s="13" customFormat="1">
      <c r="B170" s="149"/>
      <c r="D170" s="143" t="s">
        <v>189</v>
      </c>
      <c r="E170" s="150" t="s">
        <v>17</v>
      </c>
      <c r="F170" s="151" t="s">
        <v>509</v>
      </c>
      <c r="H170" s="150" t="s">
        <v>17</v>
      </c>
      <c r="L170" s="149"/>
      <c r="M170" s="152"/>
      <c r="T170" s="153"/>
      <c r="AT170" s="150" t="s">
        <v>189</v>
      </c>
      <c r="AU170" s="150" t="s">
        <v>78</v>
      </c>
      <c r="AV170" s="13" t="s">
        <v>76</v>
      </c>
      <c r="AW170" s="13" t="s">
        <v>30</v>
      </c>
      <c r="AX170" s="13" t="s">
        <v>68</v>
      </c>
      <c r="AY170" s="150" t="s">
        <v>159</v>
      </c>
    </row>
    <row r="171" spans="2:65" s="12" customFormat="1">
      <c r="B171" s="142"/>
      <c r="D171" s="143" t="s">
        <v>189</v>
      </c>
      <c r="E171" s="144" t="s">
        <v>17</v>
      </c>
      <c r="F171" s="145" t="s">
        <v>886</v>
      </c>
      <c r="H171" s="146">
        <v>74</v>
      </c>
      <c r="L171" s="142"/>
      <c r="M171" s="147"/>
      <c r="T171" s="148"/>
      <c r="AT171" s="144" t="s">
        <v>189</v>
      </c>
      <c r="AU171" s="144" t="s">
        <v>78</v>
      </c>
      <c r="AV171" s="12" t="s">
        <v>78</v>
      </c>
      <c r="AW171" s="12" t="s">
        <v>30</v>
      </c>
      <c r="AX171" s="12" t="s">
        <v>68</v>
      </c>
      <c r="AY171" s="144" t="s">
        <v>159</v>
      </c>
    </row>
    <row r="172" spans="2:65" s="14" customFormat="1">
      <c r="B172" s="157"/>
      <c r="D172" s="143" t="s">
        <v>189</v>
      </c>
      <c r="E172" s="158" t="s">
        <v>17</v>
      </c>
      <c r="F172" s="159" t="s">
        <v>284</v>
      </c>
      <c r="H172" s="160">
        <v>74</v>
      </c>
      <c r="L172" s="157"/>
      <c r="M172" s="161"/>
      <c r="T172" s="162"/>
      <c r="AT172" s="158" t="s">
        <v>189</v>
      </c>
      <c r="AU172" s="158" t="s">
        <v>78</v>
      </c>
      <c r="AV172" s="14" t="s">
        <v>180</v>
      </c>
      <c r="AW172" s="14" t="s">
        <v>30</v>
      </c>
      <c r="AX172" s="14" t="s">
        <v>76</v>
      </c>
      <c r="AY172" s="158" t="s">
        <v>159</v>
      </c>
    </row>
    <row r="173" spans="2:65" s="1" customFormat="1" ht="16.5" customHeight="1">
      <c r="B173" s="29"/>
      <c r="C173" s="163" t="s">
        <v>371</v>
      </c>
      <c r="D173" s="163" t="s">
        <v>365</v>
      </c>
      <c r="E173" s="164" t="s">
        <v>887</v>
      </c>
      <c r="F173" s="165" t="s">
        <v>888</v>
      </c>
      <c r="G173" s="166" t="s">
        <v>287</v>
      </c>
      <c r="H173" s="167">
        <v>1</v>
      </c>
      <c r="I173" s="168"/>
      <c r="J173" s="168">
        <f>ROUND(I173*H173,2)</f>
        <v>0</v>
      </c>
      <c r="K173" s="165" t="s">
        <v>17</v>
      </c>
      <c r="L173" s="169"/>
      <c r="M173" s="170" t="s">
        <v>17</v>
      </c>
      <c r="N173" s="171" t="s">
        <v>39</v>
      </c>
      <c r="O173" s="135">
        <v>0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205</v>
      </c>
      <c r="AT173" s="137" t="s">
        <v>365</v>
      </c>
      <c r="AU173" s="137" t="s">
        <v>78</v>
      </c>
      <c r="AY173" s="17" t="s">
        <v>159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7" t="s">
        <v>76</v>
      </c>
      <c r="BK173" s="138">
        <f>ROUND(I173*H173,2)</f>
        <v>0</v>
      </c>
      <c r="BL173" s="17" t="s">
        <v>180</v>
      </c>
      <c r="BM173" s="137" t="s">
        <v>889</v>
      </c>
    </row>
    <row r="174" spans="2:65" s="13" customFormat="1">
      <c r="B174" s="149"/>
      <c r="D174" s="143" t="s">
        <v>189</v>
      </c>
      <c r="E174" s="150" t="s">
        <v>17</v>
      </c>
      <c r="F174" s="151" t="s">
        <v>509</v>
      </c>
      <c r="H174" s="150" t="s">
        <v>17</v>
      </c>
      <c r="L174" s="149"/>
      <c r="M174" s="152"/>
      <c r="T174" s="153"/>
      <c r="AT174" s="150" t="s">
        <v>189</v>
      </c>
      <c r="AU174" s="150" t="s">
        <v>78</v>
      </c>
      <c r="AV174" s="13" t="s">
        <v>76</v>
      </c>
      <c r="AW174" s="13" t="s">
        <v>30</v>
      </c>
      <c r="AX174" s="13" t="s">
        <v>68</v>
      </c>
      <c r="AY174" s="150" t="s">
        <v>159</v>
      </c>
    </row>
    <row r="175" spans="2:65" s="12" customFormat="1">
      <c r="B175" s="142"/>
      <c r="D175" s="143" t="s">
        <v>189</v>
      </c>
      <c r="E175" s="144" t="s">
        <v>17</v>
      </c>
      <c r="F175" s="145" t="s">
        <v>890</v>
      </c>
      <c r="H175" s="146">
        <v>1</v>
      </c>
      <c r="L175" s="142"/>
      <c r="M175" s="147"/>
      <c r="T175" s="148"/>
      <c r="AT175" s="144" t="s">
        <v>189</v>
      </c>
      <c r="AU175" s="144" t="s">
        <v>78</v>
      </c>
      <c r="AV175" s="12" t="s">
        <v>78</v>
      </c>
      <c r="AW175" s="12" t="s">
        <v>30</v>
      </c>
      <c r="AX175" s="12" t="s">
        <v>68</v>
      </c>
      <c r="AY175" s="144" t="s">
        <v>159</v>
      </c>
    </row>
    <row r="176" spans="2:65" s="14" customFormat="1">
      <c r="B176" s="157"/>
      <c r="D176" s="143" t="s">
        <v>189</v>
      </c>
      <c r="E176" s="158" t="s">
        <v>17</v>
      </c>
      <c r="F176" s="159" t="s">
        <v>284</v>
      </c>
      <c r="H176" s="160">
        <v>1</v>
      </c>
      <c r="L176" s="157"/>
      <c r="M176" s="161"/>
      <c r="T176" s="162"/>
      <c r="AT176" s="158" t="s">
        <v>189</v>
      </c>
      <c r="AU176" s="158" t="s">
        <v>78</v>
      </c>
      <c r="AV176" s="14" t="s">
        <v>180</v>
      </c>
      <c r="AW176" s="14" t="s">
        <v>30</v>
      </c>
      <c r="AX176" s="14" t="s">
        <v>76</v>
      </c>
      <c r="AY176" s="158" t="s">
        <v>159</v>
      </c>
    </row>
    <row r="177" spans="2:65" s="1" customFormat="1" ht="16.5" customHeight="1">
      <c r="B177" s="29"/>
      <c r="C177" s="163" t="s">
        <v>7</v>
      </c>
      <c r="D177" s="163" t="s">
        <v>365</v>
      </c>
      <c r="E177" s="164" t="s">
        <v>891</v>
      </c>
      <c r="F177" s="165" t="s">
        <v>892</v>
      </c>
      <c r="G177" s="166" t="s">
        <v>287</v>
      </c>
      <c r="H177" s="167">
        <v>2</v>
      </c>
      <c r="I177" s="168"/>
      <c r="J177" s="168">
        <f>ROUND(I177*H177,2)</f>
        <v>0</v>
      </c>
      <c r="K177" s="165" t="s">
        <v>17</v>
      </c>
      <c r="L177" s="169"/>
      <c r="M177" s="170" t="s">
        <v>17</v>
      </c>
      <c r="N177" s="171" t="s">
        <v>39</v>
      </c>
      <c r="O177" s="135">
        <v>0</v>
      </c>
      <c r="P177" s="135">
        <f>O177*H177</f>
        <v>0</v>
      </c>
      <c r="Q177" s="135">
        <v>0</v>
      </c>
      <c r="R177" s="135">
        <f>Q177*H177</f>
        <v>0</v>
      </c>
      <c r="S177" s="135">
        <v>0</v>
      </c>
      <c r="T177" s="136">
        <f>S177*H177</f>
        <v>0</v>
      </c>
      <c r="AR177" s="137" t="s">
        <v>205</v>
      </c>
      <c r="AT177" s="137" t="s">
        <v>365</v>
      </c>
      <c r="AU177" s="137" t="s">
        <v>78</v>
      </c>
      <c r="AY177" s="17" t="s">
        <v>159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7" t="s">
        <v>76</v>
      </c>
      <c r="BK177" s="138">
        <f>ROUND(I177*H177,2)</f>
        <v>0</v>
      </c>
      <c r="BL177" s="17" t="s">
        <v>180</v>
      </c>
      <c r="BM177" s="137" t="s">
        <v>893</v>
      </c>
    </row>
    <row r="178" spans="2:65" s="13" customFormat="1">
      <c r="B178" s="149"/>
      <c r="D178" s="143" t="s">
        <v>189</v>
      </c>
      <c r="E178" s="150" t="s">
        <v>17</v>
      </c>
      <c r="F178" s="151" t="s">
        <v>509</v>
      </c>
      <c r="H178" s="150" t="s">
        <v>17</v>
      </c>
      <c r="L178" s="149"/>
      <c r="M178" s="152"/>
      <c r="T178" s="153"/>
      <c r="AT178" s="150" t="s">
        <v>189</v>
      </c>
      <c r="AU178" s="150" t="s">
        <v>78</v>
      </c>
      <c r="AV178" s="13" t="s">
        <v>76</v>
      </c>
      <c r="AW178" s="13" t="s">
        <v>30</v>
      </c>
      <c r="AX178" s="13" t="s">
        <v>68</v>
      </c>
      <c r="AY178" s="150" t="s">
        <v>159</v>
      </c>
    </row>
    <row r="179" spans="2:65" s="12" customFormat="1">
      <c r="B179" s="142"/>
      <c r="D179" s="143" t="s">
        <v>189</v>
      </c>
      <c r="E179" s="144" t="s">
        <v>17</v>
      </c>
      <c r="F179" s="145" t="s">
        <v>894</v>
      </c>
      <c r="H179" s="146">
        <v>2</v>
      </c>
      <c r="L179" s="142"/>
      <c r="M179" s="147"/>
      <c r="T179" s="148"/>
      <c r="AT179" s="144" t="s">
        <v>189</v>
      </c>
      <c r="AU179" s="144" t="s">
        <v>78</v>
      </c>
      <c r="AV179" s="12" t="s">
        <v>78</v>
      </c>
      <c r="AW179" s="12" t="s">
        <v>30</v>
      </c>
      <c r="AX179" s="12" t="s">
        <v>68</v>
      </c>
      <c r="AY179" s="144" t="s">
        <v>159</v>
      </c>
    </row>
    <row r="180" spans="2:65" s="14" customFormat="1">
      <c r="B180" s="157"/>
      <c r="D180" s="143" t="s">
        <v>189</v>
      </c>
      <c r="E180" s="158" t="s">
        <v>17</v>
      </c>
      <c r="F180" s="159" t="s">
        <v>284</v>
      </c>
      <c r="H180" s="160">
        <v>2</v>
      </c>
      <c r="L180" s="157"/>
      <c r="M180" s="161"/>
      <c r="T180" s="162"/>
      <c r="AT180" s="158" t="s">
        <v>189</v>
      </c>
      <c r="AU180" s="158" t="s">
        <v>78</v>
      </c>
      <c r="AV180" s="14" t="s">
        <v>180</v>
      </c>
      <c r="AW180" s="14" t="s">
        <v>30</v>
      </c>
      <c r="AX180" s="14" t="s">
        <v>76</v>
      </c>
      <c r="AY180" s="158" t="s">
        <v>159</v>
      </c>
    </row>
    <row r="181" spans="2:65" s="1" customFormat="1" ht="16.5" customHeight="1">
      <c r="B181" s="29"/>
      <c r="C181" s="163" t="s">
        <v>382</v>
      </c>
      <c r="D181" s="163" t="s">
        <v>365</v>
      </c>
      <c r="E181" s="164" t="s">
        <v>895</v>
      </c>
      <c r="F181" s="165" t="s">
        <v>896</v>
      </c>
      <c r="G181" s="166" t="s">
        <v>287</v>
      </c>
      <c r="H181" s="167">
        <v>40</v>
      </c>
      <c r="I181" s="168"/>
      <c r="J181" s="168">
        <f>ROUND(I181*H181,2)</f>
        <v>0</v>
      </c>
      <c r="K181" s="165" t="s">
        <v>17</v>
      </c>
      <c r="L181" s="169"/>
      <c r="M181" s="170" t="s">
        <v>17</v>
      </c>
      <c r="N181" s="171" t="s">
        <v>39</v>
      </c>
      <c r="O181" s="135">
        <v>0</v>
      </c>
      <c r="P181" s="135">
        <f>O181*H181</f>
        <v>0</v>
      </c>
      <c r="Q181" s="135">
        <v>0</v>
      </c>
      <c r="R181" s="135">
        <f>Q181*H181</f>
        <v>0</v>
      </c>
      <c r="S181" s="135">
        <v>0</v>
      </c>
      <c r="T181" s="136">
        <f>S181*H181</f>
        <v>0</v>
      </c>
      <c r="AR181" s="137" t="s">
        <v>205</v>
      </c>
      <c r="AT181" s="137" t="s">
        <v>365</v>
      </c>
      <c r="AU181" s="137" t="s">
        <v>78</v>
      </c>
      <c r="AY181" s="17" t="s">
        <v>159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7" t="s">
        <v>76</v>
      </c>
      <c r="BK181" s="138">
        <f>ROUND(I181*H181,2)</f>
        <v>0</v>
      </c>
      <c r="BL181" s="17" t="s">
        <v>180</v>
      </c>
      <c r="BM181" s="137" t="s">
        <v>897</v>
      </c>
    </row>
    <row r="182" spans="2:65" s="13" customFormat="1">
      <c r="B182" s="149"/>
      <c r="D182" s="143" t="s">
        <v>189</v>
      </c>
      <c r="E182" s="150" t="s">
        <v>17</v>
      </c>
      <c r="F182" s="151" t="s">
        <v>509</v>
      </c>
      <c r="H182" s="150" t="s">
        <v>17</v>
      </c>
      <c r="L182" s="149"/>
      <c r="M182" s="152"/>
      <c r="T182" s="153"/>
      <c r="AT182" s="150" t="s">
        <v>189</v>
      </c>
      <c r="AU182" s="150" t="s">
        <v>78</v>
      </c>
      <c r="AV182" s="13" t="s">
        <v>76</v>
      </c>
      <c r="AW182" s="13" t="s">
        <v>30</v>
      </c>
      <c r="AX182" s="13" t="s">
        <v>68</v>
      </c>
      <c r="AY182" s="150" t="s">
        <v>159</v>
      </c>
    </row>
    <row r="183" spans="2:65" s="12" customFormat="1">
      <c r="B183" s="142"/>
      <c r="D183" s="143" t="s">
        <v>189</v>
      </c>
      <c r="E183" s="144" t="s">
        <v>17</v>
      </c>
      <c r="F183" s="145" t="s">
        <v>898</v>
      </c>
      <c r="H183" s="146">
        <v>40</v>
      </c>
      <c r="L183" s="142"/>
      <c r="M183" s="147"/>
      <c r="T183" s="148"/>
      <c r="AT183" s="144" t="s">
        <v>189</v>
      </c>
      <c r="AU183" s="144" t="s">
        <v>78</v>
      </c>
      <c r="AV183" s="12" t="s">
        <v>78</v>
      </c>
      <c r="AW183" s="12" t="s">
        <v>30</v>
      </c>
      <c r="AX183" s="12" t="s">
        <v>68</v>
      </c>
      <c r="AY183" s="144" t="s">
        <v>159</v>
      </c>
    </row>
    <row r="184" spans="2:65" s="14" customFormat="1">
      <c r="B184" s="157"/>
      <c r="D184" s="143" t="s">
        <v>189</v>
      </c>
      <c r="E184" s="158" t="s">
        <v>17</v>
      </c>
      <c r="F184" s="159" t="s">
        <v>284</v>
      </c>
      <c r="H184" s="160">
        <v>40</v>
      </c>
      <c r="L184" s="157"/>
      <c r="M184" s="161"/>
      <c r="T184" s="162"/>
      <c r="AT184" s="158" t="s">
        <v>189</v>
      </c>
      <c r="AU184" s="158" t="s">
        <v>78</v>
      </c>
      <c r="AV184" s="14" t="s">
        <v>180</v>
      </c>
      <c r="AW184" s="14" t="s">
        <v>30</v>
      </c>
      <c r="AX184" s="14" t="s">
        <v>76</v>
      </c>
      <c r="AY184" s="158" t="s">
        <v>159</v>
      </c>
    </row>
    <row r="185" spans="2:65" s="1" customFormat="1" ht="16.5" customHeight="1">
      <c r="B185" s="29"/>
      <c r="C185" s="163" t="s">
        <v>387</v>
      </c>
      <c r="D185" s="163" t="s">
        <v>365</v>
      </c>
      <c r="E185" s="164" t="s">
        <v>899</v>
      </c>
      <c r="F185" s="165" t="s">
        <v>900</v>
      </c>
      <c r="G185" s="166" t="s">
        <v>287</v>
      </c>
      <c r="H185" s="167">
        <v>2</v>
      </c>
      <c r="I185" s="168"/>
      <c r="J185" s="168">
        <f>ROUND(I185*H185,2)</f>
        <v>0</v>
      </c>
      <c r="K185" s="165" t="s">
        <v>17</v>
      </c>
      <c r="L185" s="169"/>
      <c r="M185" s="170" t="s">
        <v>17</v>
      </c>
      <c r="N185" s="171" t="s">
        <v>39</v>
      </c>
      <c r="O185" s="135">
        <v>0</v>
      </c>
      <c r="P185" s="135">
        <f>O185*H185</f>
        <v>0</v>
      </c>
      <c r="Q185" s="135">
        <v>0</v>
      </c>
      <c r="R185" s="135">
        <f>Q185*H185</f>
        <v>0</v>
      </c>
      <c r="S185" s="135">
        <v>0</v>
      </c>
      <c r="T185" s="136">
        <f>S185*H185</f>
        <v>0</v>
      </c>
      <c r="AR185" s="137" t="s">
        <v>205</v>
      </c>
      <c r="AT185" s="137" t="s">
        <v>365</v>
      </c>
      <c r="AU185" s="137" t="s">
        <v>78</v>
      </c>
      <c r="AY185" s="17" t="s">
        <v>159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7" t="s">
        <v>76</v>
      </c>
      <c r="BK185" s="138">
        <f>ROUND(I185*H185,2)</f>
        <v>0</v>
      </c>
      <c r="BL185" s="17" t="s">
        <v>180</v>
      </c>
      <c r="BM185" s="137" t="s">
        <v>901</v>
      </c>
    </row>
    <row r="186" spans="2:65" s="13" customFormat="1">
      <c r="B186" s="149"/>
      <c r="D186" s="143" t="s">
        <v>189</v>
      </c>
      <c r="E186" s="150" t="s">
        <v>17</v>
      </c>
      <c r="F186" s="151" t="s">
        <v>509</v>
      </c>
      <c r="H186" s="150" t="s">
        <v>17</v>
      </c>
      <c r="L186" s="149"/>
      <c r="M186" s="152"/>
      <c r="T186" s="153"/>
      <c r="AT186" s="150" t="s">
        <v>189</v>
      </c>
      <c r="AU186" s="150" t="s">
        <v>78</v>
      </c>
      <c r="AV186" s="13" t="s">
        <v>76</v>
      </c>
      <c r="AW186" s="13" t="s">
        <v>30</v>
      </c>
      <c r="AX186" s="13" t="s">
        <v>68</v>
      </c>
      <c r="AY186" s="150" t="s">
        <v>159</v>
      </c>
    </row>
    <row r="187" spans="2:65" s="12" customFormat="1">
      <c r="B187" s="142"/>
      <c r="D187" s="143" t="s">
        <v>189</v>
      </c>
      <c r="E187" s="144" t="s">
        <v>17</v>
      </c>
      <c r="F187" s="145" t="s">
        <v>894</v>
      </c>
      <c r="H187" s="146">
        <v>2</v>
      </c>
      <c r="L187" s="142"/>
      <c r="M187" s="147"/>
      <c r="T187" s="148"/>
      <c r="AT187" s="144" t="s">
        <v>189</v>
      </c>
      <c r="AU187" s="144" t="s">
        <v>78</v>
      </c>
      <c r="AV187" s="12" t="s">
        <v>78</v>
      </c>
      <c r="AW187" s="12" t="s">
        <v>30</v>
      </c>
      <c r="AX187" s="12" t="s">
        <v>68</v>
      </c>
      <c r="AY187" s="144" t="s">
        <v>159</v>
      </c>
    </row>
    <row r="188" spans="2:65" s="14" customFormat="1">
      <c r="B188" s="157"/>
      <c r="D188" s="143" t="s">
        <v>189</v>
      </c>
      <c r="E188" s="158" t="s">
        <v>17</v>
      </c>
      <c r="F188" s="159" t="s">
        <v>284</v>
      </c>
      <c r="H188" s="160">
        <v>2</v>
      </c>
      <c r="L188" s="157"/>
      <c r="M188" s="161"/>
      <c r="T188" s="162"/>
      <c r="AT188" s="158" t="s">
        <v>189</v>
      </c>
      <c r="AU188" s="158" t="s">
        <v>78</v>
      </c>
      <c r="AV188" s="14" t="s">
        <v>180</v>
      </c>
      <c r="AW188" s="14" t="s">
        <v>30</v>
      </c>
      <c r="AX188" s="14" t="s">
        <v>76</v>
      </c>
      <c r="AY188" s="158" t="s">
        <v>159</v>
      </c>
    </row>
    <row r="189" spans="2:65" s="1" customFormat="1" ht="16.5" customHeight="1">
      <c r="B189" s="29"/>
      <c r="C189" s="163" t="s">
        <v>392</v>
      </c>
      <c r="D189" s="163" t="s">
        <v>365</v>
      </c>
      <c r="E189" s="164" t="s">
        <v>902</v>
      </c>
      <c r="F189" s="165" t="s">
        <v>903</v>
      </c>
      <c r="G189" s="166" t="s">
        <v>287</v>
      </c>
      <c r="H189" s="167">
        <v>4</v>
      </c>
      <c r="I189" s="168"/>
      <c r="J189" s="168">
        <f>ROUND(I189*H189,2)</f>
        <v>0</v>
      </c>
      <c r="K189" s="165" t="s">
        <v>17</v>
      </c>
      <c r="L189" s="169"/>
      <c r="M189" s="170" t="s">
        <v>17</v>
      </c>
      <c r="N189" s="171" t="s">
        <v>39</v>
      </c>
      <c r="O189" s="135">
        <v>0</v>
      </c>
      <c r="P189" s="135">
        <f>O189*H189</f>
        <v>0</v>
      </c>
      <c r="Q189" s="135">
        <v>0</v>
      </c>
      <c r="R189" s="135">
        <f>Q189*H189</f>
        <v>0</v>
      </c>
      <c r="S189" s="135">
        <v>0</v>
      </c>
      <c r="T189" s="136">
        <f>S189*H189</f>
        <v>0</v>
      </c>
      <c r="AR189" s="137" t="s">
        <v>205</v>
      </c>
      <c r="AT189" s="137" t="s">
        <v>365</v>
      </c>
      <c r="AU189" s="137" t="s">
        <v>78</v>
      </c>
      <c r="AY189" s="17" t="s">
        <v>159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7" t="s">
        <v>76</v>
      </c>
      <c r="BK189" s="138">
        <f>ROUND(I189*H189,2)</f>
        <v>0</v>
      </c>
      <c r="BL189" s="17" t="s">
        <v>180</v>
      </c>
      <c r="BM189" s="137" t="s">
        <v>904</v>
      </c>
    </row>
    <row r="190" spans="2:65" s="13" customFormat="1">
      <c r="B190" s="149"/>
      <c r="D190" s="143" t="s">
        <v>189</v>
      </c>
      <c r="E190" s="150" t="s">
        <v>17</v>
      </c>
      <c r="F190" s="151" t="s">
        <v>509</v>
      </c>
      <c r="H190" s="150" t="s">
        <v>17</v>
      </c>
      <c r="L190" s="149"/>
      <c r="M190" s="152"/>
      <c r="T190" s="153"/>
      <c r="AT190" s="150" t="s">
        <v>189</v>
      </c>
      <c r="AU190" s="150" t="s">
        <v>78</v>
      </c>
      <c r="AV190" s="13" t="s">
        <v>76</v>
      </c>
      <c r="AW190" s="13" t="s">
        <v>30</v>
      </c>
      <c r="AX190" s="13" t="s">
        <v>68</v>
      </c>
      <c r="AY190" s="150" t="s">
        <v>159</v>
      </c>
    </row>
    <row r="191" spans="2:65" s="12" customFormat="1">
      <c r="B191" s="142"/>
      <c r="D191" s="143" t="s">
        <v>189</v>
      </c>
      <c r="E191" s="144" t="s">
        <v>17</v>
      </c>
      <c r="F191" s="145" t="s">
        <v>905</v>
      </c>
      <c r="H191" s="146">
        <v>4</v>
      </c>
      <c r="L191" s="142"/>
      <c r="M191" s="147"/>
      <c r="T191" s="148"/>
      <c r="AT191" s="144" t="s">
        <v>189</v>
      </c>
      <c r="AU191" s="144" t="s">
        <v>78</v>
      </c>
      <c r="AV191" s="12" t="s">
        <v>78</v>
      </c>
      <c r="AW191" s="12" t="s">
        <v>30</v>
      </c>
      <c r="AX191" s="12" t="s">
        <v>68</v>
      </c>
      <c r="AY191" s="144" t="s">
        <v>159</v>
      </c>
    </row>
    <row r="192" spans="2:65" s="14" customFormat="1">
      <c r="B192" s="157"/>
      <c r="D192" s="143" t="s">
        <v>189</v>
      </c>
      <c r="E192" s="158" t="s">
        <v>17</v>
      </c>
      <c r="F192" s="159" t="s">
        <v>284</v>
      </c>
      <c r="H192" s="160">
        <v>4</v>
      </c>
      <c r="L192" s="157"/>
      <c r="M192" s="161"/>
      <c r="T192" s="162"/>
      <c r="AT192" s="158" t="s">
        <v>189</v>
      </c>
      <c r="AU192" s="158" t="s">
        <v>78</v>
      </c>
      <c r="AV192" s="14" t="s">
        <v>180</v>
      </c>
      <c r="AW192" s="14" t="s">
        <v>30</v>
      </c>
      <c r="AX192" s="14" t="s">
        <v>76</v>
      </c>
      <c r="AY192" s="158" t="s">
        <v>159</v>
      </c>
    </row>
    <row r="193" spans="2:65" s="1" customFormat="1" ht="16.5" customHeight="1">
      <c r="B193" s="29"/>
      <c r="C193" s="163" t="s">
        <v>398</v>
      </c>
      <c r="D193" s="163" t="s">
        <v>365</v>
      </c>
      <c r="E193" s="164" t="s">
        <v>906</v>
      </c>
      <c r="F193" s="165" t="s">
        <v>907</v>
      </c>
      <c r="G193" s="166" t="s">
        <v>287</v>
      </c>
      <c r="H193" s="167">
        <v>2</v>
      </c>
      <c r="I193" s="168"/>
      <c r="J193" s="168">
        <f>ROUND(I193*H193,2)</f>
        <v>0</v>
      </c>
      <c r="K193" s="165" t="s">
        <v>17</v>
      </c>
      <c r="L193" s="169"/>
      <c r="M193" s="170" t="s">
        <v>17</v>
      </c>
      <c r="N193" s="171" t="s">
        <v>39</v>
      </c>
      <c r="O193" s="135">
        <v>0</v>
      </c>
      <c r="P193" s="135">
        <f>O193*H193</f>
        <v>0</v>
      </c>
      <c r="Q193" s="135">
        <v>0</v>
      </c>
      <c r="R193" s="135">
        <f>Q193*H193</f>
        <v>0</v>
      </c>
      <c r="S193" s="135">
        <v>0</v>
      </c>
      <c r="T193" s="136">
        <f>S193*H193</f>
        <v>0</v>
      </c>
      <c r="AR193" s="137" t="s">
        <v>205</v>
      </c>
      <c r="AT193" s="137" t="s">
        <v>365</v>
      </c>
      <c r="AU193" s="137" t="s">
        <v>78</v>
      </c>
      <c r="AY193" s="17" t="s">
        <v>159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7" t="s">
        <v>76</v>
      </c>
      <c r="BK193" s="138">
        <f>ROUND(I193*H193,2)</f>
        <v>0</v>
      </c>
      <c r="BL193" s="17" t="s">
        <v>180</v>
      </c>
      <c r="BM193" s="137" t="s">
        <v>908</v>
      </c>
    </row>
    <row r="194" spans="2:65" s="13" customFormat="1">
      <c r="B194" s="149"/>
      <c r="D194" s="143" t="s">
        <v>189</v>
      </c>
      <c r="E194" s="150" t="s">
        <v>17</v>
      </c>
      <c r="F194" s="151" t="s">
        <v>509</v>
      </c>
      <c r="H194" s="150" t="s">
        <v>17</v>
      </c>
      <c r="L194" s="149"/>
      <c r="M194" s="152"/>
      <c r="T194" s="153"/>
      <c r="AT194" s="150" t="s">
        <v>189</v>
      </c>
      <c r="AU194" s="150" t="s">
        <v>78</v>
      </c>
      <c r="AV194" s="13" t="s">
        <v>76</v>
      </c>
      <c r="AW194" s="13" t="s">
        <v>30</v>
      </c>
      <c r="AX194" s="13" t="s">
        <v>68</v>
      </c>
      <c r="AY194" s="150" t="s">
        <v>159</v>
      </c>
    </row>
    <row r="195" spans="2:65" s="12" customFormat="1">
      <c r="B195" s="142"/>
      <c r="D195" s="143" t="s">
        <v>189</v>
      </c>
      <c r="E195" s="144" t="s">
        <v>17</v>
      </c>
      <c r="F195" s="145" t="s">
        <v>894</v>
      </c>
      <c r="H195" s="146">
        <v>2</v>
      </c>
      <c r="L195" s="142"/>
      <c r="M195" s="147"/>
      <c r="T195" s="148"/>
      <c r="AT195" s="144" t="s">
        <v>189</v>
      </c>
      <c r="AU195" s="144" t="s">
        <v>78</v>
      </c>
      <c r="AV195" s="12" t="s">
        <v>78</v>
      </c>
      <c r="AW195" s="12" t="s">
        <v>30</v>
      </c>
      <c r="AX195" s="12" t="s">
        <v>68</v>
      </c>
      <c r="AY195" s="144" t="s">
        <v>159</v>
      </c>
    </row>
    <row r="196" spans="2:65" s="14" customFormat="1">
      <c r="B196" s="157"/>
      <c r="D196" s="143" t="s">
        <v>189</v>
      </c>
      <c r="E196" s="158" t="s">
        <v>17</v>
      </c>
      <c r="F196" s="159" t="s">
        <v>284</v>
      </c>
      <c r="H196" s="160">
        <v>2</v>
      </c>
      <c r="L196" s="157"/>
      <c r="M196" s="161"/>
      <c r="T196" s="162"/>
      <c r="AT196" s="158" t="s">
        <v>189</v>
      </c>
      <c r="AU196" s="158" t="s">
        <v>78</v>
      </c>
      <c r="AV196" s="14" t="s">
        <v>180</v>
      </c>
      <c r="AW196" s="14" t="s">
        <v>30</v>
      </c>
      <c r="AX196" s="14" t="s">
        <v>76</v>
      </c>
      <c r="AY196" s="158" t="s">
        <v>159</v>
      </c>
    </row>
    <row r="197" spans="2:65" s="1" customFormat="1" ht="16.5" customHeight="1">
      <c r="B197" s="29"/>
      <c r="C197" s="127" t="s">
        <v>404</v>
      </c>
      <c r="D197" s="127" t="s">
        <v>162</v>
      </c>
      <c r="E197" s="128" t="s">
        <v>909</v>
      </c>
      <c r="F197" s="129" t="s">
        <v>910</v>
      </c>
      <c r="G197" s="130" t="s">
        <v>278</v>
      </c>
      <c r="H197" s="131">
        <v>2604</v>
      </c>
      <c r="I197" s="132"/>
      <c r="J197" s="132">
        <f>ROUND(I197*H197,2)</f>
        <v>0</v>
      </c>
      <c r="K197" s="129" t="s">
        <v>166</v>
      </c>
      <c r="L197" s="29"/>
      <c r="M197" s="133" t="s">
        <v>17</v>
      </c>
      <c r="N197" s="134" t="s">
        <v>39</v>
      </c>
      <c r="O197" s="135">
        <v>0.14699999999999999</v>
      </c>
      <c r="P197" s="135">
        <f>O197*H197</f>
        <v>382.78799999999995</v>
      </c>
      <c r="Q197" s="135">
        <v>0</v>
      </c>
      <c r="R197" s="135">
        <f>Q197*H197</f>
        <v>0</v>
      </c>
      <c r="S197" s="135">
        <v>0</v>
      </c>
      <c r="T197" s="136">
        <f>S197*H197</f>
        <v>0</v>
      </c>
      <c r="AR197" s="137" t="s">
        <v>180</v>
      </c>
      <c r="AT197" s="137" t="s">
        <v>162</v>
      </c>
      <c r="AU197" s="137" t="s">
        <v>78</v>
      </c>
      <c r="AY197" s="17" t="s">
        <v>159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7" t="s">
        <v>76</v>
      </c>
      <c r="BK197" s="138">
        <f>ROUND(I197*H197,2)</f>
        <v>0</v>
      </c>
      <c r="BL197" s="17" t="s">
        <v>180</v>
      </c>
      <c r="BM197" s="137" t="s">
        <v>911</v>
      </c>
    </row>
    <row r="198" spans="2:65" s="1" customFormat="1">
      <c r="B198" s="29"/>
      <c r="D198" s="139" t="s">
        <v>169</v>
      </c>
      <c r="F198" s="140" t="s">
        <v>912</v>
      </c>
      <c r="L198" s="29"/>
      <c r="M198" s="141"/>
      <c r="T198" s="50"/>
      <c r="AT198" s="17" t="s">
        <v>169</v>
      </c>
      <c r="AU198" s="17" t="s">
        <v>78</v>
      </c>
    </row>
    <row r="199" spans="2:65" s="13" customFormat="1">
      <c r="B199" s="149"/>
      <c r="D199" s="143" t="s">
        <v>189</v>
      </c>
      <c r="E199" s="150" t="s">
        <v>17</v>
      </c>
      <c r="F199" s="151" t="s">
        <v>509</v>
      </c>
      <c r="H199" s="150" t="s">
        <v>17</v>
      </c>
      <c r="L199" s="149"/>
      <c r="M199" s="152"/>
      <c r="T199" s="153"/>
      <c r="AT199" s="150" t="s">
        <v>189</v>
      </c>
      <c r="AU199" s="150" t="s">
        <v>78</v>
      </c>
      <c r="AV199" s="13" t="s">
        <v>76</v>
      </c>
      <c r="AW199" s="13" t="s">
        <v>30</v>
      </c>
      <c r="AX199" s="13" t="s">
        <v>68</v>
      </c>
      <c r="AY199" s="150" t="s">
        <v>159</v>
      </c>
    </row>
    <row r="200" spans="2:65" s="12" customFormat="1">
      <c r="B200" s="142"/>
      <c r="D200" s="143" t="s">
        <v>189</v>
      </c>
      <c r="E200" s="144" t="s">
        <v>17</v>
      </c>
      <c r="F200" s="145" t="s">
        <v>913</v>
      </c>
      <c r="H200" s="146">
        <v>2604</v>
      </c>
      <c r="L200" s="142"/>
      <c r="M200" s="147"/>
      <c r="T200" s="148"/>
      <c r="AT200" s="144" t="s">
        <v>189</v>
      </c>
      <c r="AU200" s="144" t="s">
        <v>78</v>
      </c>
      <c r="AV200" s="12" t="s">
        <v>78</v>
      </c>
      <c r="AW200" s="12" t="s">
        <v>30</v>
      </c>
      <c r="AX200" s="12" t="s">
        <v>68</v>
      </c>
      <c r="AY200" s="144" t="s">
        <v>159</v>
      </c>
    </row>
    <row r="201" spans="2:65" s="14" customFormat="1">
      <c r="B201" s="157"/>
      <c r="D201" s="143" t="s">
        <v>189</v>
      </c>
      <c r="E201" s="158" t="s">
        <v>17</v>
      </c>
      <c r="F201" s="159" t="s">
        <v>284</v>
      </c>
      <c r="H201" s="160">
        <v>2604</v>
      </c>
      <c r="L201" s="157"/>
      <c r="M201" s="161"/>
      <c r="T201" s="162"/>
      <c r="AT201" s="158" t="s">
        <v>189</v>
      </c>
      <c r="AU201" s="158" t="s">
        <v>78</v>
      </c>
      <c r="AV201" s="14" t="s">
        <v>180</v>
      </c>
      <c r="AW201" s="14" t="s">
        <v>30</v>
      </c>
      <c r="AX201" s="14" t="s">
        <v>76</v>
      </c>
      <c r="AY201" s="158" t="s">
        <v>159</v>
      </c>
    </row>
    <row r="202" spans="2:65" s="1" customFormat="1" ht="16.5" customHeight="1">
      <c r="B202" s="29"/>
      <c r="C202" s="127" t="s">
        <v>412</v>
      </c>
      <c r="D202" s="127" t="s">
        <v>162</v>
      </c>
      <c r="E202" s="128" t="s">
        <v>575</v>
      </c>
      <c r="F202" s="129" t="s">
        <v>576</v>
      </c>
      <c r="G202" s="130" t="s">
        <v>278</v>
      </c>
      <c r="H202" s="131">
        <v>2604</v>
      </c>
      <c r="I202" s="132"/>
      <c r="J202" s="132">
        <f>ROUND(I202*H202,2)</f>
        <v>0</v>
      </c>
      <c r="K202" s="129" t="s">
        <v>239</v>
      </c>
      <c r="L202" s="29"/>
      <c r="M202" s="133" t="s">
        <v>17</v>
      </c>
      <c r="N202" s="134" t="s">
        <v>39</v>
      </c>
      <c r="O202" s="135">
        <v>1.4999999999999999E-2</v>
      </c>
      <c r="P202" s="135">
        <f>O202*H202</f>
        <v>39.059999999999995</v>
      </c>
      <c r="Q202" s="135">
        <v>0</v>
      </c>
      <c r="R202" s="135">
        <f>Q202*H202</f>
        <v>0</v>
      </c>
      <c r="S202" s="135">
        <v>0</v>
      </c>
      <c r="T202" s="136">
        <f>S202*H202</f>
        <v>0</v>
      </c>
      <c r="AR202" s="137" t="s">
        <v>180</v>
      </c>
      <c r="AT202" s="137" t="s">
        <v>162</v>
      </c>
      <c r="AU202" s="137" t="s">
        <v>78</v>
      </c>
      <c r="AY202" s="17" t="s">
        <v>159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7" t="s">
        <v>76</v>
      </c>
      <c r="BK202" s="138">
        <f>ROUND(I202*H202,2)</f>
        <v>0</v>
      </c>
      <c r="BL202" s="17" t="s">
        <v>180</v>
      </c>
      <c r="BM202" s="137" t="s">
        <v>914</v>
      </c>
    </row>
    <row r="203" spans="2:65" s="1" customFormat="1">
      <c r="B203" s="29"/>
      <c r="D203" s="139" t="s">
        <v>169</v>
      </c>
      <c r="F203" s="140" t="s">
        <v>578</v>
      </c>
      <c r="L203" s="29"/>
      <c r="M203" s="141"/>
      <c r="T203" s="50"/>
      <c r="AT203" s="17" t="s">
        <v>169</v>
      </c>
      <c r="AU203" s="17" t="s">
        <v>78</v>
      </c>
    </row>
    <row r="204" spans="2:65" s="13" customFormat="1">
      <c r="B204" s="149"/>
      <c r="D204" s="143" t="s">
        <v>189</v>
      </c>
      <c r="E204" s="150" t="s">
        <v>17</v>
      </c>
      <c r="F204" s="151" t="s">
        <v>509</v>
      </c>
      <c r="H204" s="150" t="s">
        <v>17</v>
      </c>
      <c r="L204" s="149"/>
      <c r="M204" s="152"/>
      <c r="T204" s="153"/>
      <c r="AT204" s="150" t="s">
        <v>189</v>
      </c>
      <c r="AU204" s="150" t="s">
        <v>78</v>
      </c>
      <c r="AV204" s="13" t="s">
        <v>76</v>
      </c>
      <c r="AW204" s="13" t="s">
        <v>30</v>
      </c>
      <c r="AX204" s="13" t="s">
        <v>68</v>
      </c>
      <c r="AY204" s="150" t="s">
        <v>159</v>
      </c>
    </row>
    <row r="205" spans="2:65" s="12" customFormat="1">
      <c r="B205" s="142"/>
      <c r="D205" s="143" t="s">
        <v>189</v>
      </c>
      <c r="E205" s="144" t="s">
        <v>17</v>
      </c>
      <c r="F205" s="145" t="s">
        <v>913</v>
      </c>
      <c r="H205" s="146">
        <v>2604</v>
      </c>
      <c r="L205" s="142"/>
      <c r="M205" s="147"/>
      <c r="T205" s="148"/>
      <c r="AT205" s="144" t="s">
        <v>189</v>
      </c>
      <c r="AU205" s="144" t="s">
        <v>78</v>
      </c>
      <c r="AV205" s="12" t="s">
        <v>78</v>
      </c>
      <c r="AW205" s="12" t="s">
        <v>30</v>
      </c>
      <c r="AX205" s="12" t="s">
        <v>68</v>
      </c>
      <c r="AY205" s="144" t="s">
        <v>159</v>
      </c>
    </row>
    <row r="206" spans="2:65" s="14" customFormat="1">
      <c r="B206" s="157"/>
      <c r="D206" s="143" t="s">
        <v>189</v>
      </c>
      <c r="E206" s="158" t="s">
        <v>17</v>
      </c>
      <c r="F206" s="159" t="s">
        <v>284</v>
      </c>
      <c r="H206" s="160">
        <v>2604</v>
      </c>
      <c r="L206" s="157"/>
      <c r="M206" s="161"/>
      <c r="T206" s="162"/>
      <c r="AT206" s="158" t="s">
        <v>189</v>
      </c>
      <c r="AU206" s="158" t="s">
        <v>78</v>
      </c>
      <c r="AV206" s="14" t="s">
        <v>180</v>
      </c>
      <c r="AW206" s="14" t="s">
        <v>30</v>
      </c>
      <c r="AX206" s="14" t="s">
        <v>76</v>
      </c>
      <c r="AY206" s="158" t="s">
        <v>159</v>
      </c>
    </row>
    <row r="207" spans="2:65" s="1" customFormat="1" ht="24.2" customHeight="1">
      <c r="B207" s="29"/>
      <c r="C207" s="127" t="s">
        <v>419</v>
      </c>
      <c r="D207" s="127" t="s">
        <v>162</v>
      </c>
      <c r="E207" s="128" t="s">
        <v>581</v>
      </c>
      <c r="F207" s="129" t="s">
        <v>582</v>
      </c>
      <c r="G207" s="130" t="s">
        <v>278</v>
      </c>
      <c r="H207" s="131">
        <v>1302</v>
      </c>
      <c r="I207" s="132"/>
      <c r="J207" s="132">
        <f>ROUND(I207*H207,2)</f>
        <v>0</v>
      </c>
      <c r="K207" s="129" t="s">
        <v>239</v>
      </c>
      <c r="L207" s="29"/>
      <c r="M207" s="133" t="s">
        <v>17</v>
      </c>
      <c r="N207" s="134" t="s">
        <v>39</v>
      </c>
      <c r="O207" s="135">
        <v>5.0000000000000001E-3</v>
      </c>
      <c r="P207" s="135">
        <f>O207*H207</f>
        <v>6.51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180</v>
      </c>
      <c r="AT207" s="137" t="s">
        <v>162</v>
      </c>
      <c r="AU207" s="137" t="s">
        <v>78</v>
      </c>
      <c r="AY207" s="17" t="s">
        <v>159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7" t="s">
        <v>76</v>
      </c>
      <c r="BK207" s="138">
        <f>ROUND(I207*H207,2)</f>
        <v>0</v>
      </c>
      <c r="BL207" s="17" t="s">
        <v>180</v>
      </c>
      <c r="BM207" s="137" t="s">
        <v>915</v>
      </c>
    </row>
    <row r="208" spans="2:65" s="1" customFormat="1">
      <c r="B208" s="29"/>
      <c r="D208" s="139" t="s">
        <v>169</v>
      </c>
      <c r="F208" s="140" t="s">
        <v>584</v>
      </c>
      <c r="L208" s="29"/>
      <c r="M208" s="141"/>
      <c r="T208" s="50"/>
      <c r="AT208" s="17" t="s">
        <v>169</v>
      </c>
      <c r="AU208" s="17" t="s">
        <v>78</v>
      </c>
    </row>
    <row r="209" spans="2:65" s="13" customFormat="1">
      <c r="B209" s="149"/>
      <c r="D209" s="143" t="s">
        <v>189</v>
      </c>
      <c r="E209" s="150" t="s">
        <v>17</v>
      </c>
      <c r="F209" s="151" t="s">
        <v>509</v>
      </c>
      <c r="H209" s="150" t="s">
        <v>17</v>
      </c>
      <c r="L209" s="149"/>
      <c r="M209" s="152"/>
      <c r="T209" s="153"/>
      <c r="AT209" s="150" t="s">
        <v>189</v>
      </c>
      <c r="AU209" s="150" t="s">
        <v>78</v>
      </c>
      <c r="AV209" s="13" t="s">
        <v>76</v>
      </c>
      <c r="AW209" s="13" t="s">
        <v>30</v>
      </c>
      <c r="AX209" s="13" t="s">
        <v>68</v>
      </c>
      <c r="AY209" s="150" t="s">
        <v>159</v>
      </c>
    </row>
    <row r="210" spans="2:65" s="12" customFormat="1">
      <c r="B210" s="142"/>
      <c r="D210" s="143" t="s">
        <v>189</v>
      </c>
      <c r="E210" s="144" t="s">
        <v>17</v>
      </c>
      <c r="F210" s="145" t="s">
        <v>827</v>
      </c>
      <c r="H210" s="146">
        <v>1302</v>
      </c>
      <c r="L210" s="142"/>
      <c r="M210" s="147"/>
      <c r="T210" s="148"/>
      <c r="AT210" s="144" t="s">
        <v>189</v>
      </c>
      <c r="AU210" s="144" t="s">
        <v>78</v>
      </c>
      <c r="AV210" s="12" t="s">
        <v>78</v>
      </c>
      <c r="AW210" s="12" t="s">
        <v>30</v>
      </c>
      <c r="AX210" s="12" t="s">
        <v>68</v>
      </c>
      <c r="AY210" s="144" t="s">
        <v>159</v>
      </c>
    </row>
    <row r="211" spans="2:65" s="14" customFormat="1">
      <c r="B211" s="157"/>
      <c r="D211" s="143" t="s">
        <v>189</v>
      </c>
      <c r="E211" s="158" t="s">
        <v>17</v>
      </c>
      <c r="F211" s="159" t="s">
        <v>284</v>
      </c>
      <c r="H211" s="160">
        <v>1302</v>
      </c>
      <c r="L211" s="157"/>
      <c r="M211" s="161"/>
      <c r="T211" s="162"/>
      <c r="AT211" s="158" t="s">
        <v>189</v>
      </c>
      <c r="AU211" s="158" t="s">
        <v>78</v>
      </c>
      <c r="AV211" s="14" t="s">
        <v>180</v>
      </c>
      <c r="AW211" s="14" t="s">
        <v>30</v>
      </c>
      <c r="AX211" s="14" t="s">
        <v>76</v>
      </c>
      <c r="AY211" s="158" t="s">
        <v>159</v>
      </c>
    </row>
    <row r="212" spans="2:65" s="1" customFormat="1" ht="16.5" customHeight="1">
      <c r="B212" s="29"/>
      <c r="C212" s="127" t="s">
        <v>427</v>
      </c>
      <c r="D212" s="127" t="s">
        <v>162</v>
      </c>
      <c r="E212" s="128" t="s">
        <v>785</v>
      </c>
      <c r="F212" s="129" t="s">
        <v>786</v>
      </c>
      <c r="G212" s="130" t="s">
        <v>278</v>
      </c>
      <c r="H212" s="131">
        <v>1302</v>
      </c>
      <c r="I212" s="132"/>
      <c r="J212" s="132">
        <f>ROUND(I212*H212,2)</f>
        <v>0</v>
      </c>
      <c r="K212" s="129" t="s">
        <v>239</v>
      </c>
      <c r="L212" s="29"/>
      <c r="M212" s="133" t="s">
        <v>17</v>
      </c>
      <c r="N212" s="134" t="s">
        <v>39</v>
      </c>
      <c r="O212" s="135">
        <v>0.113</v>
      </c>
      <c r="P212" s="135">
        <f>O212*H212</f>
        <v>147.126</v>
      </c>
      <c r="Q212" s="135">
        <v>0</v>
      </c>
      <c r="R212" s="135">
        <f>Q212*H212</f>
        <v>0</v>
      </c>
      <c r="S212" s="135">
        <v>0</v>
      </c>
      <c r="T212" s="136">
        <f>S212*H212</f>
        <v>0</v>
      </c>
      <c r="AR212" s="137" t="s">
        <v>180</v>
      </c>
      <c r="AT212" s="137" t="s">
        <v>162</v>
      </c>
      <c r="AU212" s="137" t="s">
        <v>78</v>
      </c>
      <c r="AY212" s="17" t="s">
        <v>159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7" t="s">
        <v>76</v>
      </c>
      <c r="BK212" s="138">
        <f>ROUND(I212*H212,2)</f>
        <v>0</v>
      </c>
      <c r="BL212" s="17" t="s">
        <v>180</v>
      </c>
      <c r="BM212" s="137" t="s">
        <v>916</v>
      </c>
    </row>
    <row r="213" spans="2:65" s="1" customFormat="1">
      <c r="B213" s="29"/>
      <c r="D213" s="139" t="s">
        <v>169</v>
      </c>
      <c r="F213" s="140" t="s">
        <v>788</v>
      </c>
      <c r="L213" s="29"/>
      <c r="M213" s="141"/>
      <c r="T213" s="50"/>
      <c r="AT213" s="17" t="s">
        <v>169</v>
      </c>
      <c r="AU213" s="17" t="s">
        <v>78</v>
      </c>
    </row>
    <row r="214" spans="2:65" s="13" customFormat="1">
      <c r="B214" s="149"/>
      <c r="D214" s="143" t="s">
        <v>189</v>
      </c>
      <c r="E214" s="150" t="s">
        <v>17</v>
      </c>
      <c r="F214" s="151" t="s">
        <v>509</v>
      </c>
      <c r="H214" s="150" t="s">
        <v>17</v>
      </c>
      <c r="L214" s="149"/>
      <c r="M214" s="152"/>
      <c r="T214" s="153"/>
      <c r="AT214" s="150" t="s">
        <v>189</v>
      </c>
      <c r="AU214" s="150" t="s">
        <v>78</v>
      </c>
      <c r="AV214" s="13" t="s">
        <v>76</v>
      </c>
      <c r="AW214" s="13" t="s">
        <v>30</v>
      </c>
      <c r="AX214" s="13" t="s">
        <v>68</v>
      </c>
      <c r="AY214" s="150" t="s">
        <v>159</v>
      </c>
    </row>
    <row r="215" spans="2:65" s="12" customFormat="1">
      <c r="B215" s="142"/>
      <c r="D215" s="143" t="s">
        <v>189</v>
      </c>
      <c r="E215" s="144" t="s">
        <v>17</v>
      </c>
      <c r="F215" s="145" t="s">
        <v>827</v>
      </c>
      <c r="H215" s="146">
        <v>1302</v>
      </c>
      <c r="L215" s="142"/>
      <c r="M215" s="147"/>
      <c r="T215" s="148"/>
      <c r="AT215" s="144" t="s">
        <v>189</v>
      </c>
      <c r="AU215" s="144" t="s">
        <v>78</v>
      </c>
      <c r="AV215" s="12" t="s">
        <v>78</v>
      </c>
      <c r="AW215" s="12" t="s">
        <v>30</v>
      </c>
      <c r="AX215" s="12" t="s">
        <v>68</v>
      </c>
      <c r="AY215" s="144" t="s">
        <v>159</v>
      </c>
    </row>
    <row r="216" spans="2:65" s="14" customFormat="1">
      <c r="B216" s="157"/>
      <c r="D216" s="143" t="s">
        <v>189</v>
      </c>
      <c r="E216" s="158" t="s">
        <v>17</v>
      </c>
      <c r="F216" s="159" t="s">
        <v>284</v>
      </c>
      <c r="H216" s="160">
        <v>1302</v>
      </c>
      <c r="L216" s="157"/>
      <c r="M216" s="161"/>
      <c r="T216" s="162"/>
      <c r="AT216" s="158" t="s">
        <v>189</v>
      </c>
      <c r="AU216" s="158" t="s">
        <v>78</v>
      </c>
      <c r="AV216" s="14" t="s">
        <v>180</v>
      </c>
      <c r="AW216" s="14" t="s">
        <v>30</v>
      </c>
      <c r="AX216" s="14" t="s">
        <v>76</v>
      </c>
      <c r="AY216" s="158" t="s">
        <v>159</v>
      </c>
    </row>
    <row r="217" spans="2:65" s="1" customFormat="1" ht="16.5" customHeight="1">
      <c r="B217" s="29"/>
      <c r="C217" s="163" t="s">
        <v>722</v>
      </c>
      <c r="D217" s="163" t="s">
        <v>365</v>
      </c>
      <c r="E217" s="164" t="s">
        <v>790</v>
      </c>
      <c r="F217" s="165" t="s">
        <v>917</v>
      </c>
      <c r="G217" s="166" t="s">
        <v>379</v>
      </c>
      <c r="H217" s="167">
        <v>108.066</v>
      </c>
      <c r="I217" s="168"/>
      <c r="J217" s="168">
        <f>ROUND(I217*H217,2)</f>
        <v>0</v>
      </c>
      <c r="K217" s="165" t="s">
        <v>239</v>
      </c>
      <c r="L217" s="169"/>
      <c r="M217" s="170" t="s">
        <v>17</v>
      </c>
      <c r="N217" s="171" t="s">
        <v>39</v>
      </c>
      <c r="O217" s="135">
        <v>0</v>
      </c>
      <c r="P217" s="135">
        <f>O217*H217</f>
        <v>0</v>
      </c>
      <c r="Q217" s="135">
        <v>0.2</v>
      </c>
      <c r="R217" s="135">
        <f>Q217*H217</f>
        <v>21.613200000000003</v>
      </c>
      <c r="S217" s="135">
        <v>0</v>
      </c>
      <c r="T217" s="136">
        <f>S217*H217</f>
        <v>0</v>
      </c>
      <c r="AR217" s="137" t="s">
        <v>205</v>
      </c>
      <c r="AT217" s="137" t="s">
        <v>365</v>
      </c>
      <c r="AU217" s="137" t="s">
        <v>78</v>
      </c>
      <c r="AY217" s="17" t="s">
        <v>159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7" t="s">
        <v>76</v>
      </c>
      <c r="BK217" s="138">
        <f>ROUND(I217*H217,2)</f>
        <v>0</v>
      </c>
      <c r="BL217" s="17" t="s">
        <v>180</v>
      </c>
      <c r="BM217" s="137" t="s">
        <v>918</v>
      </c>
    </row>
    <row r="218" spans="2:65" s="12" customFormat="1">
      <c r="B218" s="142"/>
      <c r="D218" s="143" t="s">
        <v>189</v>
      </c>
      <c r="F218" s="145" t="s">
        <v>919</v>
      </c>
      <c r="H218" s="146">
        <v>108.066</v>
      </c>
      <c r="L218" s="142"/>
      <c r="M218" s="147"/>
      <c r="T218" s="148"/>
      <c r="AT218" s="144" t="s">
        <v>189</v>
      </c>
      <c r="AU218" s="144" t="s">
        <v>78</v>
      </c>
      <c r="AV218" s="12" t="s">
        <v>78</v>
      </c>
      <c r="AW218" s="12" t="s">
        <v>4</v>
      </c>
      <c r="AX218" s="12" t="s">
        <v>76</v>
      </c>
      <c r="AY218" s="144" t="s">
        <v>159</v>
      </c>
    </row>
    <row r="219" spans="2:65" s="1" customFormat="1" ht="16.5" customHeight="1">
      <c r="B219" s="29"/>
      <c r="C219" s="127" t="s">
        <v>727</v>
      </c>
      <c r="D219" s="127" t="s">
        <v>162</v>
      </c>
      <c r="E219" s="128" t="s">
        <v>603</v>
      </c>
      <c r="F219" s="129" t="s">
        <v>604</v>
      </c>
      <c r="G219" s="130" t="s">
        <v>379</v>
      </c>
      <c r="H219" s="131">
        <v>39.06</v>
      </c>
      <c r="I219" s="132"/>
      <c r="J219" s="132">
        <f>ROUND(I219*H219,2)</f>
        <v>0</v>
      </c>
      <c r="K219" s="129" t="s">
        <v>239</v>
      </c>
      <c r="L219" s="29"/>
      <c r="M219" s="133" t="s">
        <v>17</v>
      </c>
      <c r="N219" s="134" t="s">
        <v>39</v>
      </c>
      <c r="O219" s="135">
        <v>0.86099999999999999</v>
      </c>
      <c r="P219" s="135">
        <f>O219*H219</f>
        <v>33.630659999999999</v>
      </c>
      <c r="Q219" s="135">
        <v>0</v>
      </c>
      <c r="R219" s="135">
        <f>Q219*H219</f>
        <v>0</v>
      </c>
      <c r="S219" s="135">
        <v>0</v>
      </c>
      <c r="T219" s="136">
        <f>S219*H219</f>
        <v>0</v>
      </c>
      <c r="AR219" s="137" t="s">
        <v>180</v>
      </c>
      <c r="AT219" s="137" t="s">
        <v>162</v>
      </c>
      <c r="AU219" s="137" t="s">
        <v>78</v>
      </c>
      <c r="AY219" s="17" t="s">
        <v>159</v>
      </c>
      <c r="BE219" s="138">
        <f>IF(N219="základní",J219,0)</f>
        <v>0</v>
      </c>
      <c r="BF219" s="138">
        <f>IF(N219="snížená",J219,0)</f>
        <v>0</v>
      </c>
      <c r="BG219" s="138">
        <f>IF(N219="zákl. přenesená",J219,0)</f>
        <v>0</v>
      </c>
      <c r="BH219" s="138">
        <f>IF(N219="sníž. přenesená",J219,0)</f>
        <v>0</v>
      </c>
      <c r="BI219" s="138">
        <f>IF(N219="nulová",J219,0)</f>
        <v>0</v>
      </c>
      <c r="BJ219" s="17" t="s">
        <v>76</v>
      </c>
      <c r="BK219" s="138">
        <f>ROUND(I219*H219,2)</f>
        <v>0</v>
      </c>
      <c r="BL219" s="17" t="s">
        <v>180</v>
      </c>
      <c r="BM219" s="137" t="s">
        <v>920</v>
      </c>
    </row>
    <row r="220" spans="2:65" s="1" customFormat="1">
      <c r="B220" s="29"/>
      <c r="D220" s="139" t="s">
        <v>169</v>
      </c>
      <c r="F220" s="140" t="s">
        <v>606</v>
      </c>
      <c r="L220" s="29"/>
      <c r="M220" s="141"/>
      <c r="T220" s="50"/>
      <c r="AT220" s="17" t="s">
        <v>169</v>
      </c>
      <c r="AU220" s="17" t="s">
        <v>78</v>
      </c>
    </row>
    <row r="221" spans="2:65" s="13" customFormat="1">
      <c r="B221" s="149"/>
      <c r="D221" s="143" t="s">
        <v>189</v>
      </c>
      <c r="E221" s="150" t="s">
        <v>17</v>
      </c>
      <c r="F221" s="151" t="s">
        <v>509</v>
      </c>
      <c r="H221" s="150" t="s">
        <v>17</v>
      </c>
      <c r="L221" s="149"/>
      <c r="M221" s="152"/>
      <c r="T221" s="153"/>
      <c r="AT221" s="150" t="s">
        <v>189</v>
      </c>
      <c r="AU221" s="150" t="s">
        <v>78</v>
      </c>
      <c r="AV221" s="13" t="s">
        <v>76</v>
      </c>
      <c r="AW221" s="13" t="s">
        <v>30</v>
      </c>
      <c r="AX221" s="13" t="s">
        <v>68</v>
      </c>
      <c r="AY221" s="150" t="s">
        <v>159</v>
      </c>
    </row>
    <row r="222" spans="2:65" s="12" customFormat="1">
      <c r="B222" s="142"/>
      <c r="D222" s="143" t="s">
        <v>189</v>
      </c>
      <c r="E222" s="144" t="s">
        <v>17</v>
      </c>
      <c r="F222" s="145" t="s">
        <v>921</v>
      </c>
      <c r="H222" s="146">
        <v>39.06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3" customFormat="1">
      <c r="B223" s="149"/>
      <c r="D223" s="143" t="s">
        <v>189</v>
      </c>
      <c r="E223" s="150" t="s">
        <v>17</v>
      </c>
      <c r="F223" s="151" t="s">
        <v>796</v>
      </c>
      <c r="H223" s="150" t="s">
        <v>17</v>
      </c>
      <c r="L223" s="149"/>
      <c r="M223" s="152"/>
      <c r="T223" s="153"/>
      <c r="AT223" s="150" t="s">
        <v>189</v>
      </c>
      <c r="AU223" s="150" t="s">
        <v>78</v>
      </c>
      <c r="AV223" s="13" t="s">
        <v>76</v>
      </c>
      <c r="AW223" s="13" t="s">
        <v>30</v>
      </c>
      <c r="AX223" s="13" t="s">
        <v>68</v>
      </c>
      <c r="AY223" s="150" t="s">
        <v>159</v>
      </c>
    </row>
    <row r="224" spans="2:65" s="14" customFormat="1">
      <c r="B224" s="157"/>
      <c r="D224" s="143" t="s">
        <v>189</v>
      </c>
      <c r="E224" s="158" t="s">
        <v>17</v>
      </c>
      <c r="F224" s="159" t="s">
        <v>284</v>
      </c>
      <c r="H224" s="160">
        <v>39.06</v>
      </c>
      <c r="L224" s="157"/>
      <c r="M224" s="161"/>
      <c r="T224" s="162"/>
      <c r="AT224" s="158" t="s">
        <v>189</v>
      </c>
      <c r="AU224" s="158" t="s">
        <v>78</v>
      </c>
      <c r="AV224" s="14" t="s">
        <v>180</v>
      </c>
      <c r="AW224" s="14" t="s">
        <v>30</v>
      </c>
      <c r="AX224" s="14" t="s">
        <v>76</v>
      </c>
      <c r="AY224" s="158" t="s">
        <v>159</v>
      </c>
    </row>
    <row r="225" spans="2:65" s="11" customFormat="1" ht="22.9" customHeight="1">
      <c r="B225" s="116"/>
      <c r="D225" s="117" t="s">
        <v>67</v>
      </c>
      <c r="E225" s="125" t="s">
        <v>425</v>
      </c>
      <c r="F225" s="125" t="s">
        <v>426</v>
      </c>
      <c r="J225" s="126">
        <f>BK225</f>
        <v>0</v>
      </c>
      <c r="L225" s="116"/>
      <c r="M225" s="120"/>
      <c r="P225" s="121">
        <f>SUM(P226:P227)</f>
        <v>412.04914800000006</v>
      </c>
      <c r="R225" s="121">
        <f>SUM(R226:R227)</f>
        <v>0</v>
      </c>
      <c r="T225" s="122">
        <f>SUM(T226:T227)</f>
        <v>0</v>
      </c>
      <c r="AR225" s="117" t="s">
        <v>76</v>
      </c>
      <c r="AT225" s="123" t="s">
        <v>67</v>
      </c>
      <c r="AU225" s="123" t="s">
        <v>76</v>
      </c>
      <c r="AY225" s="117" t="s">
        <v>159</v>
      </c>
      <c r="BK225" s="124">
        <f>SUM(BK226:BK227)</f>
        <v>0</v>
      </c>
    </row>
    <row r="226" spans="2:65" s="1" customFormat="1" ht="16.5" customHeight="1">
      <c r="B226" s="29"/>
      <c r="C226" s="127" t="s">
        <v>732</v>
      </c>
      <c r="D226" s="127" t="s">
        <v>162</v>
      </c>
      <c r="E226" s="128" t="s">
        <v>428</v>
      </c>
      <c r="F226" s="129" t="s">
        <v>429</v>
      </c>
      <c r="G226" s="130" t="s">
        <v>368</v>
      </c>
      <c r="H226" s="131">
        <v>205.71600000000001</v>
      </c>
      <c r="I226" s="132"/>
      <c r="J226" s="132">
        <f>ROUND(I226*H226,2)</f>
        <v>0</v>
      </c>
      <c r="K226" s="129" t="s">
        <v>239</v>
      </c>
      <c r="L226" s="29"/>
      <c r="M226" s="133" t="s">
        <v>17</v>
      </c>
      <c r="N226" s="134" t="s">
        <v>39</v>
      </c>
      <c r="O226" s="135">
        <v>2.0030000000000001</v>
      </c>
      <c r="P226" s="135">
        <f>O226*H226</f>
        <v>412.04914800000006</v>
      </c>
      <c r="Q226" s="135">
        <v>0</v>
      </c>
      <c r="R226" s="135">
        <f>Q226*H226</f>
        <v>0</v>
      </c>
      <c r="S226" s="135">
        <v>0</v>
      </c>
      <c r="T226" s="136">
        <f>S226*H226</f>
        <v>0</v>
      </c>
      <c r="AR226" s="137" t="s">
        <v>180</v>
      </c>
      <c r="AT226" s="137" t="s">
        <v>162</v>
      </c>
      <c r="AU226" s="137" t="s">
        <v>78</v>
      </c>
      <c r="AY226" s="17" t="s">
        <v>159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7" t="s">
        <v>76</v>
      </c>
      <c r="BK226" s="138">
        <f>ROUND(I226*H226,2)</f>
        <v>0</v>
      </c>
      <c r="BL226" s="17" t="s">
        <v>180</v>
      </c>
      <c r="BM226" s="137" t="s">
        <v>922</v>
      </c>
    </row>
    <row r="227" spans="2:65" s="1" customFormat="1">
      <c r="B227" s="29"/>
      <c r="D227" s="139" t="s">
        <v>169</v>
      </c>
      <c r="F227" s="140" t="s">
        <v>431</v>
      </c>
      <c r="L227" s="29"/>
      <c r="M227" s="172"/>
      <c r="N227" s="173"/>
      <c r="O227" s="173"/>
      <c r="P227" s="173"/>
      <c r="Q227" s="173"/>
      <c r="R227" s="173"/>
      <c r="S227" s="173"/>
      <c r="T227" s="174"/>
      <c r="AT227" s="17" t="s">
        <v>169</v>
      </c>
      <c r="AU227" s="17" t="s">
        <v>78</v>
      </c>
    </row>
    <row r="228" spans="2:65" s="1" customFormat="1" ht="6.95" customHeight="1">
      <c r="B228" s="38"/>
      <c r="C228" s="39"/>
      <c r="D228" s="39"/>
      <c r="E228" s="39"/>
      <c r="F228" s="39"/>
      <c r="G228" s="39"/>
      <c r="H228" s="39"/>
      <c r="I228" s="39"/>
      <c r="J228" s="39"/>
      <c r="K228" s="39"/>
      <c r="L228" s="29"/>
    </row>
  </sheetData>
  <autoFilter ref="C87:K227" xr:uid="{00000000-0009-0000-0000-000006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600-000000000000}"/>
    <hyperlink ref="F97" r:id="rId2" xr:uid="{00000000-0004-0000-0600-000001000000}"/>
    <hyperlink ref="F102" r:id="rId3" xr:uid="{00000000-0004-0000-0600-000002000000}"/>
    <hyperlink ref="F107" r:id="rId4" xr:uid="{00000000-0004-0000-0600-000003000000}"/>
    <hyperlink ref="F112" r:id="rId5" xr:uid="{00000000-0004-0000-0600-000004000000}"/>
    <hyperlink ref="F117" r:id="rId6" xr:uid="{00000000-0004-0000-0600-000005000000}"/>
    <hyperlink ref="F124" r:id="rId7" xr:uid="{00000000-0004-0000-0600-000006000000}"/>
    <hyperlink ref="F129" r:id="rId8" xr:uid="{00000000-0004-0000-0600-000007000000}"/>
    <hyperlink ref="F134" r:id="rId9" xr:uid="{00000000-0004-0000-0600-000008000000}"/>
    <hyperlink ref="F139" r:id="rId10" xr:uid="{00000000-0004-0000-0600-000009000000}"/>
    <hyperlink ref="F144" r:id="rId11" xr:uid="{00000000-0004-0000-0600-00000A000000}"/>
    <hyperlink ref="F198" r:id="rId12" xr:uid="{00000000-0004-0000-0600-00000B000000}"/>
    <hyperlink ref="F203" r:id="rId13" xr:uid="{00000000-0004-0000-0600-00000C000000}"/>
    <hyperlink ref="F208" r:id="rId14" xr:uid="{00000000-0004-0000-0600-00000D000000}"/>
    <hyperlink ref="F213" r:id="rId15" xr:uid="{00000000-0004-0000-0600-00000E000000}"/>
    <hyperlink ref="F220" r:id="rId16" xr:uid="{00000000-0004-0000-0600-00000F000000}"/>
    <hyperlink ref="F227" r:id="rId17" xr:uid="{00000000-0004-0000-06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73"/>
  <sheetViews>
    <sheetView showGridLines="0" topLeftCell="A247" workbookViewId="0">
      <selection activeCell="I262" sqref="I262:I27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503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923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16.5" customHeight="1">
      <c r="B29" s="88"/>
      <c r="E29" s="292" t="s">
        <v>17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ROUND(J89,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ROUND((SUM(BE89:BE272)),  2)</f>
        <v>0</v>
      </c>
      <c r="I35" s="90">
        <v>0.21</v>
      </c>
      <c r="J35" s="80">
        <f>ROUND(((SUM(BE89:BE272))*I35),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ROUND((SUM(BF89:BF272)),  2)</f>
        <v>0</v>
      </c>
      <c r="I36" s="90">
        <v>0.12</v>
      </c>
      <c r="J36" s="80">
        <f>ROUND(((SUM(BF89:BF272))*I36),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ROUND((SUM(BG89:BG272)),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ROUND((SUM(BH89:BH272)),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ROUND((SUM(BI89:BI272)),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503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SO-02 04 - Vegetační prvky - stromy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J89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J90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J91</f>
        <v>0</v>
      </c>
      <c r="L65" s="104"/>
    </row>
    <row r="66" spans="2:12" s="9" customFormat="1" ht="19.899999999999999" customHeight="1">
      <c r="B66" s="104"/>
      <c r="D66" s="105" t="s">
        <v>433</v>
      </c>
      <c r="E66" s="106"/>
      <c r="F66" s="106"/>
      <c r="G66" s="106"/>
      <c r="H66" s="106"/>
      <c r="I66" s="106"/>
      <c r="J66" s="107">
        <f>J253</f>
        <v>0</v>
      </c>
      <c r="L66" s="104"/>
    </row>
    <row r="67" spans="2:12" s="9" customFormat="1" ht="19.899999999999999" customHeight="1">
      <c r="B67" s="104"/>
      <c r="D67" s="105" t="s">
        <v>272</v>
      </c>
      <c r="E67" s="106"/>
      <c r="F67" s="106"/>
      <c r="G67" s="106"/>
      <c r="H67" s="106"/>
      <c r="I67" s="106"/>
      <c r="J67" s="107">
        <f>J270</f>
        <v>0</v>
      </c>
      <c r="L67" s="104"/>
    </row>
    <row r="68" spans="2:12" s="1" customFormat="1" ht="21.75" customHeight="1">
      <c r="B68" s="29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5" customHeight="1">
      <c r="B74" s="29"/>
      <c r="C74" s="21" t="s">
        <v>144</v>
      </c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14</v>
      </c>
      <c r="L76" s="29"/>
    </row>
    <row r="77" spans="2:12" s="1" customFormat="1" ht="16.5" customHeight="1">
      <c r="B77" s="29"/>
      <c r="E77" s="304" t="str">
        <f>E7</f>
        <v>CENTRÁLNÍ LÁZEŇSKÝ PARK PODĚBRADY - etapa 4 až 9 - adaptační obnova zelené infrastruktury</v>
      </c>
      <c r="F77" s="305"/>
      <c r="G77" s="305"/>
      <c r="H77" s="305"/>
      <c r="L77" s="29"/>
    </row>
    <row r="78" spans="2:12" ht="12" customHeight="1">
      <c r="B78" s="20"/>
      <c r="C78" s="26" t="s">
        <v>131</v>
      </c>
      <c r="L78" s="20"/>
    </row>
    <row r="79" spans="2:12" s="1" customFormat="1" ht="16.5" customHeight="1">
      <c r="B79" s="29"/>
      <c r="E79" s="304" t="s">
        <v>503</v>
      </c>
      <c r="F79" s="303"/>
      <c r="G79" s="303"/>
      <c r="H79" s="303"/>
      <c r="L79" s="29"/>
    </row>
    <row r="80" spans="2:12" s="1" customFormat="1" ht="12" customHeight="1">
      <c r="B80" s="29"/>
      <c r="C80" s="26" t="s">
        <v>267</v>
      </c>
      <c r="L80" s="29"/>
    </row>
    <row r="81" spans="2:65" s="1" customFormat="1" ht="16.5" customHeight="1">
      <c r="B81" s="29"/>
      <c r="E81" s="299" t="str">
        <f>E11</f>
        <v>SO-02 04 - Vegetační prvky - stromy</v>
      </c>
      <c r="F81" s="303"/>
      <c r="G81" s="303"/>
      <c r="H81" s="303"/>
      <c r="L81" s="29"/>
    </row>
    <row r="82" spans="2:65" s="1" customFormat="1" ht="6.95" customHeight="1">
      <c r="B82" s="29"/>
      <c r="L82" s="29"/>
    </row>
    <row r="83" spans="2:65" s="1" customFormat="1" ht="12" customHeight="1">
      <c r="B83" s="29"/>
      <c r="C83" s="26" t="s">
        <v>19</v>
      </c>
      <c r="F83" s="24" t="str">
        <f>F14</f>
        <v xml:space="preserve"> </v>
      </c>
      <c r="I83" s="26" t="s">
        <v>21</v>
      </c>
      <c r="J83" s="46" t="str">
        <f>IF(J14="","",J14)</f>
        <v>10. 1. 2025</v>
      </c>
      <c r="L83" s="29"/>
    </row>
    <row r="84" spans="2:65" s="1" customFormat="1" ht="6.95" customHeight="1">
      <c r="B84" s="29"/>
      <c r="L84" s="29"/>
    </row>
    <row r="85" spans="2:65" s="1" customFormat="1" ht="15.2" customHeight="1">
      <c r="B85" s="29"/>
      <c r="C85" s="26" t="s">
        <v>23</v>
      </c>
      <c r="F85" s="24" t="str">
        <f>E17</f>
        <v>Město Poděbrady</v>
      </c>
      <c r="I85" s="26" t="s">
        <v>28</v>
      </c>
      <c r="J85" s="27" t="str">
        <f>E23</f>
        <v>New Visit s.r.o.</v>
      </c>
      <c r="L85" s="29"/>
    </row>
    <row r="86" spans="2:65" s="1" customFormat="1" ht="15.2" customHeight="1">
      <c r="B86" s="29"/>
      <c r="C86" s="26" t="s">
        <v>27</v>
      </c>
      <c r="F86" s="24" t="str">
        <f>IF(E20="","",E20)</f>
        <v xml:space="preserve"> </v>
      </c>
      <c r="I86" s="26" t="s">
        <v>31</v>
      </c>
      <c r="J86" s="27" t="str">
        <f>E26</f>
        <v xml:space="preserve"> </v>
      </c>
      <c r="L86" s="29"/>
    </row>
    <row r="87" spans="2:65" s="1" customFormat="1" ht="10.35" customHeight="1">
      <c r="B87" s="29"/>
      <c r="L87" s="29"/>
    </row>
    <row r="88" spans="2:65" s="10" customFormat="1" ht="29.25" customHeight="1">
      <c r="B88" s="108"/>
      <c r="C88" s="109" t="s">
        <v>145</v>
      </c>
      <c r="D88" s="110" t="s">
        <v>53</v>
      </c>
      <c r="E88" s="110" t="s">
        <v>49</v>
      </c>
      <c r="F88" s="110" t="s">
        <v>50</v>
      </c>
      <c r="G88" s="110" t="s">
        <v>146</v>
      </c>
      <c r="H88" s="110" t="s">
        <v>147</v>
      </c>
      <c r="I88" s="110" t="s">
        <v>148</v>
      </c>
      <c r="J88" s="110" t="s">
        <v>135</v>
      </c>
      <c r="K88" s="111" t="s">
        <v>149</v>
      </c>
      <c r="L88" s="108"/>
      <c r="M88" s="53" t="s">
        <v>17</v>
      </c>
      <c r="N88" s="54" t="s">
        <v>38</v>
      </c>
      <c r="O88" s="54" t="s">
        <v>150</v>
      </c>
      <c r="P88" s="54" t="s">
        <v>151</v>
      </c>
      <c r="Q88" s="54" t="s">
        <v>152</v>
      </c>
      <c r="R88" s="54" t="s">
        <v>153</v>
      </c>
      <c r="S88" s="54" t="s">
        <v>154</v>
      </c>
      <c r="T88" s="55" t="s">
        <v>155</v>
      </c>
    </row>
    <row r="89" spans="2:65" s="1" customFormat="1" ht="22.9" customHeight="1">
      <c r="B89" s="29"/>
      <c r="C89" s="58" t="s">
        <v>156</v>
      </c>
      <c r="J89" s="112">
        <f>BK89</f>
        <v>0</v>
      </c>
      <c r="L89" s="29"/>
      <c r="M89" s="56"/>
      <c r="N89" s="47"/>
      <c r="O89" s="47"/>
      <c r="P89" s="113">
        <f>P90</f>
        <v>2263.4986210000002</v>
      </c>
      <c r="Q89" s="47"/>
      <c r="R89" s="113">
        <f>R90</f>
        <v>124.60680240000002</v>
      </c>
      <c r="S89" s="47"/>
      <c r="T89" s="114">
        <f>T90</f>
        <v>0</v>
      </c>
      <c r="AT89" s="17" t="s">
        <v>67</v>
      </c>
      <c r="AU89" s="17" t="s">
        <v>136</v>
      </c>
      <c r="BK89" s="115">
        <f>BK90</f>
        <v>0</v>
      </c>
    </row>
    <row r="90" spans="2:65" s="11" customFormat="1" ht="25.9" customHeight="1">
      <c r="B90" s="116"/>
      <c r="D90" s="117" t="s">
        <v>67</v>
      </c>
      <c r="E90" s="118" t="s">
        <v>273</v>
      </c>
      <c r="F90" s="118" t="s">
        <v>274</v>
      </c>
      <c r="J90" s="119">
        <f>BK90</f>
        <v>0</v>
      </c>
      <c r="L90" s="116"/>
      <c r="M90" s="120"/>
      <c r="P90" s="121">
        <f>P91+P253+P270</f>
        <v>2263.4986210000002</v>
      </c>
      <c r="R90" s="121">
        <f>R91+R253+R270</f>
        <v>124.60680240000002</v>
      </c>
      <c r="T90" s="122">
        <f>T91+T253+T270</f>
        <v>0</v>
      </c>
      <c r="AR90" s="117" t="s">
        <v>76</v>
      </c>
      <c r="AT90" s="123" t="s">
        <v>67</v>
      </c>
      <c r="AU90" s="123" t="s">
        <v>68</v>
      </c>
      <c r="AY90" s="117" t="s">
        <v>159</v>
      </c>
      <c r="BK90" s="124">
        <f>BK91+BK253+BK270</f>
        <v>0</v>
      </c>
    </row>
    <row r="91" spans="2:65" s="11" customFormat="1" ht="22.9" customHeight="1">
      <c r="B91" s="116"/>
      <c r="D91" s="117" t="s">
        <v>67</v>
      </c>
      <c r="E91" s="125" t="s">
        <v>76</v>
      </c>
      <c r="F91" s="125" t="s">
        <v>275</v>
      </c>
      <c r="J91" s="126">
        <f>BK91</f>
        <v>0</v>
      </c>
      <c r="L91" s="116"/>
      <c r="M91" s="120"/>
      <c r="P91" s="121">
        <f>SUM(P92:P252)</f>
        <v>1953.9108000000001</v>
      </c>
      <c r="R91" s="121">
        <f>SUM(R92:R252)</f>
        <v>90.192002400000021</v>
      </c>
      <c r="T91" s="122">
        <f>SUM(T92:T252)</f>
        <v>0</v>
      </c>
      <c r="AR91" s="117" t="s">
        <v>76</v>
      </c>
      <c r="AT91" s="123" t="s">
        <v>67</v>
      </c>
      <c r="AU91" s="123" t="s">
        <v>76</v>
      </c>
      <c r="AY91" s="117" t="s">
        <v>159</v>
      </c>
      <c r="BK91" s="124">
        <f>SUM(BK92:BK252)</f>
        <v>0</v>
      </c>
    </row>
    <row r="92" spans="2:65" s="1" customFormat="1" ht="16.5" customHeight="1">
      <c r="B92" s="29"/>
      <c r="C92" s="127" t="s">
        <v>76</v>
      </c>
      <c r="D92" s="127" t="s">
        <v>162</v>
      </c>
      <c r="E92" s="128" t="s">
        <v>924</v>
      </c>
      <c r="F92" s="129" t="s">
        <v>925</v>
      </c>
      <c r="G92" s="130" t="s">
        <v>287</v>
      </c>
      <c r="H92" s="131">
        <v>102</v>
      </c>
      <c r="I92" s="132"/>
      <c r="J92" s="132">
        <f>ROUND(I92*H92,2)</f>
        <v>0</v>
      </c>
      <c r="K92" s="129" t="s">
        <v>239</v>
      </c>
      <c r="L92" s="29"/>
      <c r="M92" s="133" t="s">
        <v>17</v>
      </c>
      <c r="N92" s="134" t="s">
        <v>39</v>
      </c>
      <c r="O92" s="135">
        <v>0.124</v>
      </c>
      <c r="P92" s="135">
        <f>O92*H92</f>
        <v>12.648</v>
      </c>
      <c r="Q92" s="135">
        <v>0</v>
      </c>
      <c r="R92" s="135">
        <f>Q92*H92</f>
        <v>0</v>
      </c>
      <c r="S92" s="135">
        <v>0</v>
      </c>
      <c r="T92" s="136">
        <f>S92*H92</f>
        <v>0</v>
      </c>
      <c r="AR92" s="137" t="s">
        <v>180</v>
      </c>
      <c r="AT92" s="137" t="s">
        <v>162</v>
      </c>
      <c r="AU92" s="137" t="s">
        <v>78</v>
      </c>
      <c r="AY92" s="17" t="s">
        <v>159</v>
      </c>
      <c r="BE92" s="138">
        <f>IF(N92="základní",J92,0)</f>
        <v>0</v>
      </c>
      <c r="BF92" s="138">
        <f>IF(N92="snížená",J92,0)</f>
        <v>0</v>
      </c>
      <c r="BG92" s="138">
        <f>IF(N92="zákl. přenesená",J92,0)</f>
        <v>0</v>
      </c>
      <c r="BH92" s="138">
        <f>IF(N92="sníž. přenesená",J92,0)</f>
        <v>0</v>
      </c>
      <c r="BI92" s="138">
        <f>IF(N92="nulová",J92,0)</f>
        <v>0</v>
      </c>
      <c r="BJ92" s="17" t="s">
        <v>76</v>
      </c>
      <c r="BK92" s="138">
        <f>ROUND(I92*H92,2)</f>
        <v>0</v>
      </c>
      <c r="BL92" s="17" t="s">
        <v>180</v>
      </c>
      <c r="BM92" s="137" t="s">
        <v>926</v>
      </c>
    </row>
    <row r="93" spans="2:65" s="1" customFormat="1">
      <c r="B93" s="29"/>
      <c r="D93" s="139" t="s">
        <v>169</v>
      </c>
      <c r="F93" s="140" t="s">
        <v>927</v>
      </c>
      <c r="L93" s="29"/>
      <c r="M93" s="141"/>
      <c r="T93" s="50"/>
      <c r="AT93" s="17" t="s">
        <v>169</v>
      </c>
      <c r="AU93" s="17" t="s">
        <v>78</v>
      </c>
    </row>
    <row r="94" spans="2:65" s="13" customFormat="1">
      <c r="B94" s="149"/>
      <c r="D94" s="143" t="s">
        <v>189</v>
      </c>
      <c r="E94" s="150" t="s">
        <v>17</v>
      </c>
      <c r="F94" s="151" t="s">
        <v>509</v>
      </c>
      <c r="H94" s="150" t="s">
        <v>17</v>
      </c>
      <c r="L94" s="149"/>
      <c r="M94" s="152"/>
      <c r="T94" s="153"/>
      <c r="AT94" s="150" t="s">
        <v>189</v>
      </c>
      <c r="AU94" s="150" t="s">
        <v>78</v>
      </c>
      <c r="AV94" s="13" t="s">
        <v>76</v>
      </c>
      <c r="AW94" s="13" t="s">
        <v>30</v>
      </c>
      <c r="AX94" s="13" t="s">
        <v>68</v>
      </c>
      <c r="AY94" s="150" t="s">
        <v>159</v>
      </c>
    </row>
    <row r="95" spans="2:65" s="12" customFormat="1">
      <c r="B95" s="142"/>
      <c r="D95" s="143" t="s">
        <v>189</v>
      </c>
      <c r="E95" s="144" t="s">
        <v>17</v>
      </c>
      <c r="F95" s="145" t="s">
        <v>928</v>
      </c>
      <c r="H95" s="146">
        <v>102</v>
      </c>
      <c r="L95" s="142"/>
      <c r="M95" s="147"/>
      <c r="T95" s="148"/>
      <c r="AT95" s="144" t="s">
        <v>189</v>
      </c>
      <c r="AU95" s="144" t="s">
        <v>78</v>
      </c>
      <c r="AV95" s="12" t="s">
        <v>78</v>
      </c>
      <c r="AW95" s="12" t="s">
        <v>30</v>
      </c>
      <c r="AX95" s="12" t="s">
        <v>68</v>
      </c>
      <c r="AY95" s="144" t="s">
        <v>159</v>
      </c>
    </row>
    <row r="96" spans="2:65" s="14" customFormat="1">
      <c r="B96" s="157"/>
      <c r="D96" s="143" t="s">
        <v>189</v>
      </c>
      <c r="E96" s="158" t="s">
        <v>17</v>
      </c>
      <c r="F96" s="159" t="s">
        <v>284</v>
      </c>
      <c r="H96" s="160">
        <v>102</v>
      </c>
      <c r="L96" s="157"/>
      <c r="M96" s="161"/>
      <c r="T96" s="162"/>
      <c r="AT96" s="158" t="s">
        <v>189</v>
      </c>
      <c r="AU96" s="158" t="s">
        <v>78</v>
      </c>
      <c r="AV96" s="14" t="s">
        <v>180</v>
      </c>
      <c r="AW96" s="14" t="s">
        <v>30</v>
      </c>
      <c r="AX96" s="14" t="s">
        <v>76</v>
      </c>
      <c r="AY96" s="158" t="s">
        <v>159</v>
      </c>
    </row>
    <row r="97" spans="2:65" s="1" customFormat="1" ht="24.2" customHeight="1">
      <c r="B97" s="29"/>
      <c r="C97" s="127" t="s">
        <v>78</v>
      </c>
      <c r="D97" s="127" t="s">
        <v>162</v>
      </c>
      <c r="E97" s="128" t="s">
        <v>929</v>
      </c>
      <c r="F97" s="129" t="s">
        <v>930</v>
      </c>
      <c r="G97" s="130" t="s">
        <v>287</v>
      </c>
      <c r="H97" s="131">
        <v>79</v>
      </c>
      <c r="I97" s="132"/>
      <c r="J97" s="132">
        <f>ROUND(I97*H97,2)</f>
        <v>0</v>
      </c>
      <c r="K97" s="129" t="s">
        <v>239</v>
      </c>
      <c r="L97" s="29"/>
      <c r="M97" s="133" t="s">
        <v>17</v>
      </c>
      <c r="N97" s="134" t="s">
        <v>39</v>
      </c>
      <c r="O97" s="135">
        <v>7.798</v>
      </c>
      <c r="P97" s="135">
        <f>O97*H97</f>
        <v>616.04200000000003</v>
      </c>
      <c r="Q97" s="135">
        <v>0</v>
      </c>
      <c r="R97" s="135">
        <f>Q97*H97</f>
        <v>0</v>
      </c>
      <c r="S97" s="135">
        <v>0</v>
      </c>
      <c r="T97" s="136">
        <f>S97*H97</f>
        <v>0</v>
      </c>
      <c r="AR97" s="137" t="s">
        <v>180</v>
      </c>
      <c r="AT97" s="137" t="s">
        <v>162</v>
      </c>
      <c r="AU97" s="137" t="s">
        <v>78</v>
      </c>
      <c r="AY97" s="17" t="s">
        <v>159</v>
      </c>
      <c r="BE97" s="138">
        <f>IF(N97="základní",J97,0)</f>
        <v>0</v>
      </c>
      <c r="BF97" s="138">
        <f>IF(N97="snížená",J97,0)</f>
        <v>0</v>
      </c>
      <c r="BG97" s="138">
        <f>IF(N97="zákl. přenesená",J97,0)</f>
        <v>0</v>
      </c>
      <c r="BH97" s="138">
        <f>IF(N97="sníž. přenesená",J97,0)</f>
        <v>0</v>
      </c>
      <c r="BI97" s="138">
        <f>IF(N97="nulová",J97,0)</f>
        <v>0</v>
      </c>
      <c r="BJ97" s="17" t="s">
        <v>76</v>
      </c>
      <c r="BK97" s="138">
        <f>ROUND(I97*H97,2)</f>
        <v>0</v>
      </c>
      <c r="BL97" s="17" t="s">
        <v>180</v>
      </c>
      <c r="BM97" s="137" t="s">
        <v>931</v>
      </c>
    </row>
    <row r="98" spans="2:65" s="1" customFormat="1">
      <c r="B98" s="29"/>
      <c r="D98" s="139" t="s">
        <v>169</v>
      </c>
      <c r="F98" s="140" t="s">
        <v>932</v>
      </c>
      <c r="L98" s="29"/>
      <c r="M98" s="141"/>
      <c r="T98" s="50"/>
      <c r="AT98" s="17" t="s">
        <v>169</v>
      </c>
      <c r="AU98" s="17" t="s">
        <v>78</v>
      </c>
    </row>
    <row r="99" spans="2:65" s="13" customFormat="1">
      <c r="B99" s="149"/>
      <c r="D99" s="143" t="s">
        <v>189</v>
      </c>
      <c r="E99" s="150" t="s">
        <v>17</v>
      </c>
      <c r="F99" s="151" t="s">
        <v>509</v>
      </c>
      <c r="H99" s="150" t="s">
        <v>17</v>
      </c>
      <c r="L99" s="149"/>
      <c r="M99" s="152"/>
      <c r="T99" s="153"/>
      <c r="AT99" s="150" t="s">
        <v>189</v>
      </c>
      <c r="AU99" s="150" t="s">
        <v>78</v>
      </c>
      <c r="AV99" s="13" t="s">
        <v>76</v>
      </c>
      <c r="AW99" s="13" t="s">
        <v>30</v>
      </c>
      <c r="AX99" s="13" t="s">
        <v>68</v>
      </c>
      <c r="AY99" s="150" t="s">
        <v>159</v>
      </c>
    </row>
    <row r="100" spans="2:65" s="12" customFormat="1">
      <c r="B100" s="142"/>
      <c r="D100" s="143" t="s">
        <v>189</v>
      </c>
      <c r="E100" s="144" t="s">
        <v>17</v>
      </c>
      <c r="F100" s="145" t="s">
        <v>933</v>
      </c>
      <c r="H100" s="146">
        <v>79</v>
      </c>
      <c r="L100" s="142"/>
      <c r="M100" s="147"/>
      <c r="T100" s="148"/>
      <c r="AT100" s="144" t="s">
        <v>189</v>
      </c>
      <c r="AU100" s="144" t="s">
        <v>78</v>
      </c>
      <c r="AV100" s="12" t="s">
        <v>78</v>
      </c>
      <c r="AW100" s="12" t="s">
        <v>30</v>
      </c>
      <c r="AX100" s="12" t="s">
        <v>68</v>
      </c>
      <c r="AY100" s="144" t="s">
        <v>159</v>
      </c>
    </row>
    <row r="101" spans="2:65" s="14" customFormat="1">
      <c r="B101" s="157"/>
      <c r="D101" s="143" t="s">
        <v>189</v>
      </c>
      <c r="E101" s="158" t="s">
        <v>17</v>
      </c>
      <c r="F101" s="159" t="s">
        <v>284</v>
      </c>
      <c r="H101" s="160">
        <v>79</v>
      </c>
      <c r="L101" s="157"/>
      <c r="M101" s="161"/>
      <c r="T101" s="162"/>
      <c r="AT101" s="158" t="s">
        <v>189</v>
      </c>
      <c r="AU101" s="158" t="s">
        <v>78</v>
      </c>
      <c r="AV101" s="14" t="s">
        <v>180</v>
      </c>
      <c r="AW101" s="14" t="s">
        <v>30</v>
      </c>
      <c r="AX101" s="14" t="s">
        <v>76</v>
      </c>
      <c r="AY101" s="158" t="s">
        <v>159</v>
      </c>
    </row>
    <row r="102" spans="2:65" s="1" customFormat="1" ht="16.5" customHeight="1">
      <c r="B102" s="29"/>
      <c r="C102" s="163" t="s">
        <v>175</v>
      </c>
      <c r="D102" s="163" t="s">
        <v>365</v>
      </c>
      <c r="E102" s="164" t="s">
        <v>633</v>
      </c>
      <c r="F102" s="165" t="s">
        <v>934</v>
      </c>
      <c r="G102" s="166" t="s">
        <v>379</v>
      </c>
      <c r="H102" s="167">
        <v>31.6</v>
      </c>
      <c r="I102" s="168"/>
      <c r="J102" s="168">
        <f>ROUND(I102*H102,2)</f>
        <v>0</v>
      </c>
      <c r="K102" s="165" t="s">
        <v>17</v>
      </c>
      <c r="L102" s="169"/>
      <c r="M102" s="170" t="s">
        <v>17</v>
      </c>
      <c r="N102" s="171" t="s">
        <v>39</v>
      </c>
      <c r="O102" s="135">
        <v>0</v>
      </c>
      <c r="P102" s="135">
        <f>O102*H102</f>
        <v>0</v>
      </c>
      <c r="Q102" s="135">
        <v>1.6</v>
      </c>
      <c r="R102" s="135">
        <f>Q102*H102</f>
        <v>50.56</v>
      </c>
      <c r="S102" s="135">
        <v>0</v>
      </c>
      <c r="T102" s="136">
        <f>S102*H102</f>
        <v>0</v>
      </c>
      <c r="AR102" s="137" t="s">
        <v>205</v>
      </c>
      <c r="AT102" s="137" t="s">
        <v>365</v>
      </c>
      <c r="AU102" s="137" t="s">
        <v>78</v>
      </c>
      <c r="AY102" s="17" t="s">
        <v>159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7" t="s">
        <v>76</v>
      </c>
      <c r="BK102" s="138">
        <f>ROUND(I102*H102,2)</f>
        <v>0</v>
      </c>
      <c r="BL102" s="17" t="s">
        <v>180</v>
      </c>
      <c r="BM102" s="137" t="s">
        <v>935</v>
      </c>
    </row>
    <row r="103" spans="2:65" s="12" customFormat="1">
      <c r="B103" s="142"/>
      <c r="D103" s="143" t="s">
        <v>189</v>
      </c>
      <c r="F103" s="145" t="s">
        <v>936</v>
      </c>
      <c r="H103" s="146">
        <v>31.6</v>
      </c>
      <c r="L103" s="142"/>
      <c r="M103" s="147"/>
      <c r="T103" s="148"/>
      <c r="AT103" s="144" t="s">
        <v>189</v>
      </c>
      <c r="AU103" s="144" t="s">
        <v>78</v>
      </c>
      <c r="AV103" s="12" t="s">
        <v>78</v>
      </c>
      <c r="AW103" s="12" t="s">
        <v>4</v>
      </c>
      <c r="AX103" s="12" t="s">
        <v>76</v>
      </c>
      <c r="AY103" s="144" t="s">
        <v>159</v>
      </c>
    </row>
    <row r="104" spans="2:65" s="1" customFormat="1" ht="24.2" customHeight="1">
      <c r="B104" s="29"/>
      <c r="C104" s="127" t="s">
        <v>180</v>
      </c>
      <c r="D104" s="127" t="s">
        <v>162</v>
      </c>
      <c r="E104" s="128" t="s">
        <v>937</v>
      </c>
      <c r="F104" s="129" t="s">
        <v>938</v>
      </c>
      <c r="G104" s="130" t="s">
        <v>287</v>
      </c>
      <c r="H104" s="131">
        <v>23</v>
      </c>
      <c r="I104" s="132"/>
      <c r="J104" s="132">
        <f>ROUND(I104*H104,2)</f>
        <v>0</v>
      </c>
      <c r="K104" s="129" t="s">
        <v>239</v>
      </c>
      <c r="L104" s="29"/>
      <c r="M104" s="133" t="s">
        <v>17</v>
      </c>
      <c r="N104" s="134" t="s">
        <v>39</v>
      </c>
      <c r="O104" s="135">
        <v>10.71</v>
      </c>
      <c r="P104" s="135">
        <f>O104*H104</f>
        <v>246.33</v>
      </c>
      <c r="Q104" s="135">
        <v>0</v>
      </c>
      <c r="R104" s="135">
        <f>Q104*H104</f>
        <v>0</v>
      </c>
      <c r="S104" s="135">
        <v>0</v>
      </c>
      <c r="T104" s="136">
        <f>S104*H104</f>
        <v>0</v>
      </c>
      <c r="AR104" s="137" t="s">
        <v>180</v>
      </c>
      <c r="AT104" s="137" t="s">
        <v>162</v>
      </c>
      <c r="AU104" s="137" t="s">
        <v>78</v>
      </c>
      <c r="AY104" s="17" t="s">
        <v>159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7" t="s">
        <v>76</v>
      </c>
      <c r="BK104" s="138">
        <f>ROUND(I104*H104,2)</f>
        <v>0</v>
      </c>
      <c r="BL104" s="17" t="s">
        <v>180</v>
      </c>
      <c r="BM104" s="137" t="s">
        <v>939</v>
      </c>
    </row>
    <row r="105" spans="2:65" s="1" customFormat="1">
      <c r="B105" s="29"/>
      <c r="D105" s="139" t="s">
        <v>169</v>
      </c>
      <c r="F105" s="140" t="s">
        <v>940</v>
      </c>
      <c r="L105" s="29"/>
      <c r="M105" s="141"/>
      <c r="T105" s="50"/>
      <c r="AT105" s="17" t="s">
        <v>169</v>
      </c>
      <c r="AU105" s="17" t="s">
        <v>78</v>
      </c>
    </row>
    <row r="106" spans="2:65" s="13" customFormat="1">
      <c r="B106" s="149"/>
      <c r="D106" s="143" t="s">
        <v>189</v>
      </c>
      <c r="E106" s="150" t="s">
        <v>17</v>
      </c>
      <c r="F106" s="151" t="s">
        <v>509</v>
      </c>
      <c r="H106" s="150" t="s">
        <v>17</v>
      </c>
      <c r="L106" s="149"/>
      <c r="M106" s="152"/>
      <c r="T106" s="153"/>
      <c r="AT106" s="150" t="s">
        <v>189</v>
      </c>
      <c r="AU106" s="150" t="s">
        <v>78</v>
      </c>
      <c r="AV106" s="13" t="s">
        <v>76</v>
      </c>
      <c r="AW106" s="13" t="s">
        <v>30</v>
      </c>
      <c r="AX106" s="13" t="s">
        <v>68</v>
      </c>
      <c r="AY106" s="150" t="s">
        <v>159</v>
      </c>
    </row>
    <row r="107" spans="2:65" s="12" customFormat="1">
      <c r="B107" s="142"/>
      <c r="D107" s="143" t="s">
        <v>189</v>
      </c>
      <c r="E107" s="144" t="s">
        <v>17</v>
      </c>
      <c r="F107" s="145" t="s">
        <v>941</v>
      </c>
      <c r="H107" s="146">
        <v>23</v>
      </c>
      <c r="L107" s="142"/>
      <c r="M107" s="147"/>
      <c r="T107" s="148"/>
      <c r="AT107" s="144" t="s">
        <v>189</v>
      </c>
      <c r="AU107" s="144" t="s">
        <v>78</v>
      </c>
      <c r="AV107" s="12" t="s">
        <v>78</v>
      </c>
      <c r="AW107" s="12" t="s">
        <v>30</v>
      </c>
      <c r="AX107" s="12" t="s">
        <v>68</v>
      </c>
      <c r="AY107" s="144" t="s">
        <v>159</v>
      </c>
    </row>
    <row r="108" spans="2:65" s="14" customFormat="1">
      <c r="B108" s="157"/>
      <c r="D108" s="143" t="s">
        <v>189</v>
      </c>
      <c r="E108" s="158" t="s">
        <v>17</v>
      </c>
      <c r="F108" s="159" t="s">
        <v>284</v>
      </c>
      <c r="H108" s="160">
        <v>23</v>
      </c>
      <c r="L108" s="157"/>
      <c r="M108" s="161"/>
      <c r="T108" s="162"/>
      <c r="AT108" s="158" t="s">
        <v>189</v>
      </c>
      <c r="AU108" s="158" t="s">
        <v>78</v>
      </c>
      <c r="AV108" s="14" t="s">
        <v>180</v>
      </c>
      <c r="AW108" s="14" t="s">
        <v>30</v>
      </c>
      <c r="AX108" s="14" t="s">
        <v>76</v>
      </c>
      <c r="AY108" s="158" t="s">
        <v>159</v>
      </c>
    </row>
    <row r="109" spans="2:65" s="1" customFormat="1" ht="16.5" customHeight="1">
      <c r="B109" s="29"/>
      <c r="C109" s="163" t="s">
        <v>158</v>
      </c>
      <c r="D109" s="163" t="s">
        <v>365</v>
      </c>
      <c r="E109" s="164" t="s">
        <v>563</v>
      </c>
      <c r="F109" s="165" t="s">
        <v>942</v>
      </c>
      <c r="G109" s="166" t="s">
        <v>379</v>
      </c>
      <c r="H109" s="167">
        <v>23</v>
      </c>
      <c r="I109" s="168"/>
      <c r="J109" s="168">
        <f>ROUND(I109*H109,2)</f>
        <v>0</v>
      </c>
      <c r="K109" s="165" t="s">
        <v>17</v>
      </c>
      <c r="L109" s="169"/>
      <c r="M109" s="170" t="s">
        <v>17</v>
      </c>
      <c r="N109" s="171" t="s">
        <v>39</v>
      </c>
      <c r="O109" s="135">
        <v>0</v>
      </c>
      <c r="P109" s="135">
        <f>O109*H109</f>
        <v>0</v>
      </c>
      <c r="Q109" s="135">
        <v>1.6</v>
      </c>
      <c r="R109" s="135">
        <f>Q109*H109</f>
        <v>36.800000000000004</v>
      </c>
      <c r="S109" s="135">
        <v>0</v>
      </c>
      <c r="T109" s="136">
        <f>S109*H109</f>
        <v>0</v>
      </c>
      <c r="AR109" s="137" t="s">
        <v>205</v>
      </c>
      <c r="AT109" s="137" t="s">
        <v>365</v>
      </c>
      <c r="AU109" s="137" t="s">
        <v>78</v>
      </c>
      <c r="AY109" s="17" t="s">
        <v>159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76</v>
      </c>
      <c r="BK109" s="138">
        <f>ROUND(I109*H109,2)</f>
        <v>0</v>
      </c>
      <c r="BL109" s="17" t="s">
        <v>180</v>
      </c>
      <c r="BM109" s="137" t="s">
        <v>943</v>
      </c>
    </row>
    <row r="110" spans="2:65" s="1" customFormat="1" ht="24.2" customHeight="1">
      <c r="B110" s="29"/>
      <c r="C110" s="127" t="s">
        <v>193</v>
      </c>
      <c r="D110" s="127" t="s">
        <v>162</v>
      </c>
      <c r="E110" s="128" t="s">
        <v>944</v>
      </c>
      <c r="F110" s="129" t="s">
        <v>945</v>
      </c>
      <c r="G110" s="130" t="s">
        <v>457</v>
      </c>
      <c r="H110" s="131">
        <v>202.4</v>
      </c>
      <c r="I110" s="132"/>
      <c r="J110" s="132">
        <f>ROUND(I110*H110,2)</f>
        <v>0</v>
      </c>
      <c r="K110" s="129" t="s">
        <v>239</v>
      </c>
      <c r="L110" s="29"/>
      <c r="M110" s="133" t="s">
        <v>17</v>
      </c>
      <c r="N110" s="134" t="s">
        <v>39</v>
      </c>
      <c r="O110" s="135">
        <v>0.58199999999999996</v>
      </c>
      <c r="P110" s="135">
        <f>O110*H110</f>
        <v>117.79679999999999</v>
      </c>
      <c r="Q110" s="135">
        <v>0</v>
      </c>
      <c r="R110" s="135">
        <f>Q110*H110</f>
        <v>0</v>
      </c>
      <c r="S110" s="135">
        <v>0</v>
      </c>
      <c r="T110" s="136">
        <f>S110*H110</f>
        <v>0</v>
      </c>
      <c r="AR110" s="137" t="s">
        <v>180</v>
      </c>
      <c r="AT110" s="137" t="s">
        <v>162</v>
      </c>
      <c r="AU110" s="137" t="s">
        <v>78</v>
      </c>
      <c r="AY110" s="17" t="s">
        <v>159</v>
      </c>
      <c r="BE110" s="138">
        <f>IF(N110="základní",J110,0)</f>
        <v>0</v>
      </c>
      <c r="BF110" s="138">
        <f>IF(N110="snížená",J110,0)</f>
        <v>0</v>
      </c>
      <c r="BG110" s="138">
        <f>IF(N110="zákl. přenesená",J110,0)</f>
        <v>0</v>
      </c>
      <c r="BH110" s="138">
        <f>IF(N110="sníž. přenesená",J110,0)</f>
        <v>0</v>
      </c>
      <c r="BI110" s="138">
        <f>IF(N110="nulová",J110,0)</f>
        <v>0</v>
      </c>
      <c r="BJ110" s="17" t="s">
        <v>76</v>
      </c>
      <c r="BK110" s="138">
        <f>ROUND(I110*H110,2)</f>
        <v>0</v>
      </c>
      <c r="BL110" s="17" t="s">
        <v>180</v>
      </c>
      <c r="BM110" s="137" t="s">
        <v>946</v>
      </c>
    </row>
    <row r="111" spans="2:65" s="1" customFormat="1">
      <c r="B111" s="29"/>
      <c r="D111" s="139" t="s">
        <v>169</v>
      </c>
      <c r="F111" s="140" t="s">
        <v>947</v>
      </c>
      <c r="L111" s="29"/>
      <c r="M111" s="141"/>
      <c r="T111" s="50"/>
      <c r="AT111" s="17" t="s">
        <v>169</v>
      </c>
      <c r="AU111" s="17" t="s">
        <v>78</v>
      </c>
    </row>
    <row r="112" spans="2:65" s="13" customFormat="1">
      <c r="B112" s="149"/>
      <c r="D112" s="143" t="s">
        <v>189</v>
      </c>
      <c r="E112" s="150" t="s">
        <v>17</v>
      </c>
      <c r="F112" s="151" t="s">
        <v>509</v>
      </c>
      <c r="H112" s="150" t="s">
        <v>17</v>
      </c>
      <c r="L112" s="149"/>
      <c r="M112" s="152"/>
      <c r="T112" s="153"/>
      <c r="AT112" s="150" t="s">
        <v>189</v>
      </c>
      <c r="AU112" s="150" t="s">
        <v>78</v>
      </c>
      <c r="AV112" s="13" t="s">
        <v>76</v>
      </c>
      <c r="AW112" s="13" t="s">
        <v>30</v>
      </c>
      <c r="AX112" s="13" t="s">
        <v>68</v>
      </c>
      <c r="AY112" s="150" t="s">
        <v>159</v>
      </c>
    </row>
    <row r="113" spans="2:65" s="12" customFormat="1">
      <c r="B113" s="142"/>
      <c r="D113" s="143" t="s">
        <v>189</v>
      </c>
      <c r="E113" s="144" t="s">
        <v>17</v>
      </c>
      <c r="F113" s="145" t="s">
        <v>948</v>
      </c>
      <c r="H113" s="146">
        <v>202.4</v>
      </c>
      <c r="L113" s="142"/>
      <c r="M113" s="147"/>
      <c r="T113" s="148"/>
      <c r="AT113" s="144" t="s">
        <v>189</v>
      </c>
      <c r="AU113" s="144" t="s">
        <v>78</v>
      </c>
      <c r="AV113" s="12" t="s">
        <v>78</v>
      </c>
      <c r="AW113" s="12" t="s">
        <v>30</v>
      </c>
      <c r="AX113" s="12" t="s">
        <v>68</v>
      </c>
      <c r="AY113" s="144" t="s">
        <v>159</v>
      </c>
    </row>
    <row r="114" spans="2:65" s="14" customFormat="1">
      <c r="B114" s="157"/>
      <c r="D114" s="143" t="s">
        <v>189</v>
      </c>
      <c r="E114" s="158" t="s">
        <v>17</v>
      </c>
      <c r="F114" s="159" t="s">
        <v>284</v>
      </c>
      <c r="H114" s="160">
        <v>202.4</v>
      </c>
      <c r="L114" s="157"/>
      <c r="M114" s="161"/>
      <c r="T114" s="162"/>
      <c r="AT114" s="158" t="s">
        <v>189</v>
      </c>
      <c r="AU114" s="158" t="s">
        <v>78</v>
      </c>
      <c r="AV114" s="14" t="s">
        <v>180</v>
      </c>
      <c r="AW114" s="14" t="s">
        <v>30</v>
      </c>
      <c r="AX114" s="14" t="s">
        <v>76</v>
      </c>
      <c r="AY114" s="158" t="s">
        <v>159</v>
      </c>
    </row>
    <row r="115" spans="2:65" s="1" customFormat="1" ht="16.5" customHeight="1">
      <c r="B115" s="29"/>
      <c r="C115" s="163" t="s">
        <v>198</v>
      </c>
      <c r="D115" s="163" t="s">
        <v>365</v>
      </c>
      <c r="E115" s="164" t="s">
        <v>567</v>
      </c>
      <c r="F115" s="165" t="s">
        <v>949</v>
      </c>
      <c r="G115" s="166" t="s">
        <v>457</v>
      </c>
      <c r="H115" s="167">
        <v>242.88</v>
      </c>
      <c r="I115" s="168"/>
      <c r="J115" s="168">
        <f>ROUND(I115*H115,2)</f>
        <v>0</v>
      </c>
      <c r="K115" s="165" t="s">
        <v>17</v>
      </c>
      <c r="L115" s="169"/>
      <c r="M115" s="170" t="s">
        <v>17</v>
      </c>
      <c r="N115" s="171" t="s">
        <v>39</v>
      </c>
      <c r="O115" s="135">
        <v>0</v>
      </c>
      <c r="P115" s="135">
        <f>O115*H115</f>
        <v>0</v>
      </c>
      <c r="Q115" s="135">
        <v>2.7999999999999998E-4</v>
      </c>
      <c r="R115" s="135">
        <f>Q115*H115</f>
        <v>6.8006399999999995E-2</v>
      </c>
      <c r="S115" s="135">
        <v>0</v>
      </c>
      <c r="T115" s="136">
        <f>S115*H115</f>
        <v>0</v>
      </c>
      <c r="AR115" s="137" t="s">
        <v>205</v>
      </c>
      <c r="AT115" s="137" t="s">
        <v>365</v>
      </c>
      <c r="AU115" s="137" t="s">
        <v>78</v>
      </c>
      <c r="AY115" s="17" t="s">
        <v>159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7" t="s">
        <v>76</v>
      </c>
      <c r="BK115" s="138">
        <f>ROUND(I115*H115,2)</f>
        <v>0</v>
      </c>
      <c r="BL115" s="17" t="s">
        <v>180</v>
      </c>
      <c r="BM115" s="137" t="s">
        <v>950</v>
      </c>
    </row>
    <row r="116" spans="2:65" s="12" customFormat="1">
      <c r="B116" s="142"/>
      <c r="D116" s="143" t="s">
        <v>189</v>
      </c>
      <c r="F116" s="145" t="s">
        <v>951</v>
      </c>
      <c r="H116" s="146">
        <v>242.88</v>
      </c>
      <c r="L116" s="142"/>
      <c r="M116" s="147"/>
      <c r="T116" s="148"/>
      <c r="AT116" s="144" t="s">
        <v>189</v>
      </c>
      <c r="AU116" s="144" t="s">
        <v>78</v>
      </c>
      <c r="AV116" s="12" t="s">
        <v>78</v>
      </c>
      <c r="AW116" s="12" t="s">
        <v>4</v>
      </c>
      <c r="AX116" s="12" t="s">
        <v>76</v>
      </c>
      <c r="AY116" s="144" t="s">
        <v>159</v>
      </c>
    </row>
    <row r="117" spans="2:65" s="1" customFormat="1" ht="24.2" customHeight="1">
      <c r="B117" s="29"/>
      <c r="C117" s="127" t="s">
        <v>205</v>
      </c>
      <c r="D117" s="127" t="s">
        <v>162</v>
      </c>
      <c r="E117" s="128" t="s">
        <v>952</v>
      </c>
      <c r="F117" s="129" t="s">
        <v>953</v>
      </c>
      <c r="G117" s="130" t="s">
        <v>287</v>
      </c>
      <c r="H117" s="131">
        <v>102</v>
      </c>
      <c r="I117" s="132"/>
      <c r="J117" s="132">
        <f>ROUND(I117*H117,2)</f>
        <v>0</v>
      </c>
      <c r="K117" s="129" t="s">
        <v>239</v>
      </c>
      <c r="L117" s="29"/>
      <c r="M117" s="133" t="s">
        <v>17</v>
      </c>
      <c r="N117" s="134" t="s">
        <v>39</v>
      </c>
      <c r="O117" s="135">
        <v>5.742</v>
      </c>
      <c r="P117" s="135">
        <f>O117*H117</f>
        <v>585.68399999999997</v>
      </c>
      <c r="Q117" s="135">
        <v>0</v>
      </c>
      <c r="R117" s="135">
        <f>Q117*H117</f>
        <v>0</v>
      </c>
      <c r="S117" s="135">
        <v>0</v>
      </c>
      <c r="T117" s="136">
        <f>S117*H117</f>
        <v>0</v>
      </c>
      <c r="AR117" s="137" t="s">
        <v>180</v>
      </c>
      <c r="AT117" s="137" t="s">
        <v>162</v>
      </c>
      <c r="AU117" s="137" t="s">
        <v>78</v>
      </c>
      <c r="AY117" s="17" t="s">
        <v>159</v>
      </c>
      <c r="BE117" s="138">
        <f>IF(N117="základní",J117,0)</f>
        <v>0</v>
      </c>
      <c r="BF117" s="138">
        <f>IF(N117="snížená",J117,0)</f>
        <v>0</v>
      </c>
      <c r="BG117" s="138">
        <f>IF(N117="zákl. přenesená",J117,0)</f>
        <v>0</v>
      </c>
      <c r="BH117" s="138">
        <f>IF(N117="sníž. přenesená",J117,0)</f>
        <v>0</v>
      </c>
      <c r="BI117" s="138">
        <f>IF(N117="nulová",J117,0)</f>
        <v>0</v>
      </c>
      <c r="BJ117" s="17" t="s">
        <v>76</v>
      </c>
      <c r="BK117" s="138">
        <f>ROUND(I117*H117,2)</f>
        <v>0</v>
      </c>
      <c r="BL117" s="17" t="s">
        <v>180</v>
      </c>
      <c r="BM117" s="137" t="s">
        <v>954</v>
      </c>
    </row>
    <row r="118" spans="2:65" s="1" customFormat="1">
      <c r="B118" s="29"/>
      <c r="D118" s="139" t="s">
        <v>169</v>
      </c>
      <c r="F118" s="140" t="s">
        <v>955</v>
      </c>
      <c r="L118" s="29"/>
      <c r="M118" s="141"/>
      <c r="T118" s="50"/>
      <c r="AT118" s="17" t="s">
        <v>169</v>
      </c>
      <c r="AU118" s="17" t="s">
        <v>78</v>
      </c>
    </row>
    <row r="119" spans="2:65" s="1" customFormat="1" ht="16.5" customHeight="1">
      <c r="B119" s="29"/>
      <c r="C119" s="163" t="s">
        <v>211</v>
      </c>
      <c r="D119" s="163" t="s">
        <v>365</v>
      </c>
      <c r="E119" s="164" t="s">
        <v>956</v>
      </c>
      <c r="F119" s="165" t="s">
        <v>957</v>
      </c>
      <c r="G119" s="166" t="s">
        <v>287</v>
      </c>
      <c r="H119" s="167">
        <v>2</v>
      </c>
      <c r="I119" s="168"/>
      <c r="J119" s="168">
        <f>ROUND(I119*H119,2)</f>
        <v>0</v>
      </c>
      <c r="K119" s="165" t="s">
        <v>17</v>
      </c>
      <c r="L119" s="169"/>
      <c r="M119" s="170" t="s">
        <v>17</v>
      </c>
      <c r="N119" s="171" t="s">
        <v>39</v>
      </c>
      <c r="O119" s="135">
        <v>0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205</v>
      </c>
      <c r="AT119" s="137" t="s">
        <v>365</v>
      </c>
      <c r="AU119" s="137" t="s">
        <v>78</v>
      </c>
      <c r="AY119" s="17" t="s">
        <v>159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7" t="s">
        <v>76</v>
      </c>
      <c r="BK119" s="138">
        <f>ROUND(I119*H119,2)</f>
        <v>0</v>
      </c>
      <c r="BL119" s="17" t="s">
        <v>180</v>
      </c>
      <c r="BM119" s="137" t="s">
        <v>958</v>
      </c>
    </row>
    <row r="120" spans="2:65" s="13" customFormat="1">
      <c r="B120" s="149"/>
      <c r="D120" s="143" t="s">
        <v>189</v>
      </c>
      <c r="E120" s="150" t="s">
        <v>17</v>
      </c>
      <c r="F120" s="151" t="s">
        <v>509</v>
      </c>
      <c r="H120" s="150" t="s">
        <v>17</v>
      </c>
      <c r="L120" s="149"/>
      <c r="M120" s="152"/>
      <c r="T120" s="153"/>
      <c r="AT120" s="150" t="s">
        <v>189</v>
      </c>
      <c r="AU120" s="150" t="s">
        <v>78</v>
      </c>
      <c r="AV120" s="13" t="s">
        <v>76</v>
      </c>
      <c r="AW120" s="13" t="s">
        <v>30</v>
      </c>
      <c r="AX120" s="13" t="s">
        <v>68</v>
      </c>
      <c r="AY120" s="150" t="s">
        <v>159</v>
      </c>
    </row>
    <row r="121" spans="2:65" s="12" customFormat="1">
      <c r="B121" s="142"/>
      <c r="D121" s="143" t="s">
        <v>189</v>
      </c>
      <c r="E121" s="144" t="s">
        <v>17</v>
      </c>
      <c r="F121" s="145" t="s">
        <v>959</v>
      </c>
      <c r="H121" s="146">
        <v>2</v>
      </c>
      <c r="L121" s="142"/>
      <c r="M121" s="147"/>
      <c r="T121" s="148"/>
      <c r="AT121" s="144" t="s">
        <v>189</v>
      </c>
      <c r="AU121" s="144" t="s">
        <v>78</v>
      </c>
      <c r="AV121" s="12" t="s">
        <v>78</v>
      </c>
      <c r="AW121" s="12" t="s">
        <v>30</v>
      </c>
      <c r="AX121" s="12" t="s">
        <v>68</v>
      </c>
      <c r="AY121" s="144" t="s">
        <v>159</v>
      </c>
    </row>
    <row r="122" spans="2:65" s="14" customFormat="1">
      <c r="B122" s="157"/>
      <c r="D122" s="143" t="s">
        <v>189</v>
      </c>
      <c r="E122" s="158" t="s">
        <v>17</v>
      </c>
      <c r="F122" s="159" t="s">
        <v>284</v>
      </c>
      <c r="H122" s="160">
        <v>2</v>
      </c>
      <c r="L122" s="157"/>
      <c r="M122" s="161"/>
      <c r="T122" s="162"/>
      <c r="AT122" s="158" t="s">
        <v>189</v>
      </c>
      <c r="AU122" s="158" t="s">
        <v>78</v>
      </c>
      <c r="AV122" s="14" t="s">
        <v>180</v>
      </c>
      <c r="AW122" s="14" t="s">
        <v>30</v>
      </c>
      <c r="AX122" s="14" t="s">
        <v>76</v>
      </c>
      <c r="AY122" s="158" t="s">
        <v>159</v>
      </c>
    </row>
    <row r="123" spans="2:65" s="1" customFormat="1" ht="16.5" customHeight="1">
      <c r="B123" s="29"/>
      <c r="C123" s="163" t="s">
        <v>216</v>
      </c>
      <c r="D123" s="163" t="s">
        <v>365</v>
      </c>
      <c r="E123" s="164" t="s">
        <v>960</v>
      </c>
      <c r="F123" s="165" t="s">
        <v>957</v>
      </c>
      <c r="G123" s="166" t="s">
        <v>287</v>
      </c>
      <c r="H123" s="167">
        <v>1</v>
      </c>
      <c r="I123" s="168"/>
      <c r="J123" s="168">
        <f>ROUND(I123*H123,2)</f>
        <v>0</v>
      </c>
      <c r="K123" s="165" t="s">
        <v>17</v>
      </c>
      <c r="L123" s="169"/>
      <c r="M123" s="170" t="s">
        <v>17</v>
      </c>
      <c r="N123" s="171" t="s">
        <v>39</v>
      </c>
      <c r="O123" s="135">
        <v>0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205</v>
      </c>
      <c r="AT123" s="137" t="s">
        <v>365</v>
      </c>
      <c r="AU123" s="137" t="s">
        <v>78</v>
      </c>
      <c r="AY123" s="17" t="s">
        <v>159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76</v>
      </c>
      <c r="BK123" s="138">
        <f>ROUND(I123*H123,2)</f>
        <v>0</v>
      </c>
      <c r="BL123" s="17" t="s">
        <v>180</v>
      </c>
      <c r="BM123" s="137" t="s">
        <v>961</v>
      </c>
    </row>
    <row r="124" spans="2:65" s="13" customFormat="1">
      <c r="B124" s="149"/>
      <c r="D124" s="143" t="s">
        <v>189</v>
      </c>
      <c r="E124" s="150" t="s">
        <v>17</v>
      </c>
      <c r="F124" s="151" t="s">
        <v>509</v>
      </c>
      <c r="H124" s="150" t="s">
        <v>17</v>
      </c>
      <c r="L124" s="149"/>
      <c r="M124" s="152"/>
      <c r="T124" s="153"/>
      <c r="AT124" s="150" t="s">
        <v>189</v>
      </c>
      <c r="AU124" s="150" t="s">
        <v>78</v>
      </c>
      <c r="AV124" s="13" t="s">
        <v>76</v>
      </c>
      <c r="AW124" s="13" t="s">
        <v>30</v>
      </c>
      <c r="AX124" s="13" t="s">
        <v>68</v>
      </c>
      <c r="AY124" s="150" t="s">
        <v>159</v>
      </c>
    </row>
    <row r="125" spans="2:65" s="12" customFormat="1">
      <c r="B125" s="142"/>
      <c r="D125" s="143" t="s">
        <v>189</v>
      </c>
      <c r="E125" s="144" t="s">
        <v>17</v>
      </c>
      <c r="F125" s="145" t="s">
        <v>962</v>
      </c>
      <c r="H125" s="146">
        <v>1</v>
      </c>
      <c r="L125" s="142"/>
      <c r="M125" s="147"/>
      <c r="T125" s="148"/>
      <c r="AT125" s="144" t="s">
        <v>189</v>
      </c>
      <c r="AU125" s="144" t="s">
        <v>78</v>
      </c>
      <c r="AV125" s="12" t="s">
        <v>78</v>
      </c>
      <c r="AW125" s="12" t="s">
        <v>30</v>
      </c>
      <c r="AX125" s="12" t="s">
        <v>68</v>
      </c>
      <c r="AY125" s="144" t="s">
        <v>159</v>
      </c>
    </row>
    <row r="126" spans="2:65" s="14" customFormat="1">
      <c r="B126" s="157"/>
      <c r="D126" s="143" t="s">
        <v>189</v>
      </c>
      <c r="E126" s="158" t="s">
        <v>17</v>
      </c>
      <c r="F126" s="159" t="s">
        <v>284</v>
      </c>
      <c r="H126" s="160">
        <v>1</v>
      </c>
      <c r="L126" s="157"/>
      <c r="M126" s="161"/>
      <c r="T126" s="162"/>
      <c r="AT126" s="158" t="s">
        <v>189</v>
      </c>
      <c r="AU126" s="158" t="s">
        <v>78</v>
      </c>
      <c r="AV126" s="14" t="s">
        <v>180</v>
      </c>
      <c r="AW126" s="14" t="s">
        <v>30</v>
      </c>
      <c r="AX126" s="14" t="s">
        <v>76</v>
      </c>
      <c r="AY126" s="158" t="s">
        <v>159</v>
      </c>
    </row>
    <row r="127" spans="2:65" s="1" customFormat="1" ht="16.5" customHeight="1">
      <c r="B127" s="29"/>
      <c r="C127" s="163" t="s">
        <v>222</v>
      </c>
      <c r="D127" s="163" t="s">
        <v>365</v>
      </c>
      <c r="E127" s="164" t="s">
        <v>963</v>
      </c>
      <c r="F127" s="165" t="s">
        <v>964</v>
      </c>
      <c r="G127" s="166" t="s">
        <v>287</v>
      </c>
      <c r="H127" s="167">
        <v>2</v>
      </c>
      <c r="I127" s="168"/>
      <c r="J127" s="168">
        <f>ROUND(I127*H127,2)</f>
        <v>0</v>
      </c>
      <c r="K127" s="165" t="s">
        <v>17</v>
      </c>
      <c r="L127" s="169"/>
      <c r="M127" s="170" t="s">
        <v>17</v>
      </c>
      <c r="N127" s="171" t="s">
        <v>39</v>
      </c>
      <c r="O127" s="135">
        <v>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205</v>
      </c>
      <c r="AT127" s="137" t="s">
        <v>365</v>
      </c>
      <c r="AU127" s="137" t="s">
        <v>78</v>
      </c>
      <c r="AY127" s="17" t="s">
        <v>159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76</v>
      </c>
      <c r="BK127" s="138">
        <f>ROUND(I127*H127,2)</f>
        <v>0</v>
      </c>
      <c r="BL127" s="17" t="s">
        <v>180</v>
      </c>
      <c r="BM127" s="137" t="s">
        <v>965</v>
      </c>
    </row>
    <row r="128" spans="2:65" s="13" customFormat="1">
      <c r="B128" s="149"/>
      <c r="D128" s="143" t="s">
        <v>189</v>
      </c>
      <c r="E128" s="150" t="s">
        <v>17</v>
      </c>
      <c r="F128" s="151" t="s">
        <v>509</v>
      </c>
      <c r="H128" s="150" t="s">
        <v>17</v>
      </c>
      <c r="L128" s="149"/>
      <c r="M128" s="152"/>
      <c r="T128" s="153"/>
      <c r="AT128" s="150" t="s">
        <v>189</v>
      </c>
      <c r="AU128" s="150" t="s">
        <v>78</v>
      </c>
      <c r="AV128" s="13" t="s">
        <v>76</v>
      </c>
      <c r="AW128" s="13" t="s">
        <v>30</v>
      </c>
      <c r="AX128" s="13" t="s">
        <v>68</v>
      </c>
      <c r="AY128" s="150" t="s">
        <v>159</v>
      </c>
    </row>
    <row r="129" spans="2:65" s="12" customFormat="1">
      <c r="B129" s="142"/>
      <c r="D129" s="143" t="s">
        <v>189</v>
      </c>
      <c r="E129" s="144" t="s">
        <v>17</v>
      </c>
      <c r="F129" s="145" t="s">
        <v>959</v>
      </c>
      <c r="H129" s="146">
        <v>2</v>
      </c>
      <c r="L129" s="142"/>
      <c r="M129" s="147"/>
      <c r="T129" s="148"/>
      <c r="AT129" s="144" t="s">
        <v>189</v>
      </c>
      <c r="AU129" s="144" t="s">
        <v>78</v>
      </c>
      <c r="AV129" s="12" t="s">
        <v>78</v>
      </c>
      <c r="AW129" s="12" t="s">
        <v>30</v>
      </c>
      <c r="AX129" s="12" t="s">
        <v>68</v>
      </c>
      <c r="AY129" s="144" t="s">
        <v>159</v>
      </c>
    </row>
    <row r="130" spans="2:65" s="14" customFormat="1">
      <c r="B130" s="157"/>
      <c r="D130" s="143" t="s">
        <v>189</v>
      </c>
      <c r="E130" s="158" t="s">
        <v>17</v>
      </c>
      <c r="F130" s="159" t="s">
        <v>284</v>
      </c>
      <c r="H130" s="160">
        <v>2</v>
      </c>
      <c r="L130" s="157"/>
      <c r="M130" s="161"/>
      <c r="T130" s="162"/>
      <c r="AT130" s="158" t="s">
        <v>189</v>
      </c>
      <c r="AU130" s="158" t="s">
        <v>78</v>
      </c>
      <c r="AV130" s="14" t="s">
        <v>180</v>
      </c>
      <c r="AW130" s="14" t="s">
        <v>30</v>
      </c>
      <c r="AX130" s="14" t="s">
        <v>76</v>
      </c>
      <c r="AY130" s="158" t="s">
        <v>159</v>
      </c>
    </row>
    <row r="131" spans="2:65" s="1" customFormat="1" ht="16.5" customHeight="1">
      <c r="B131" s="29"/>
      <c r="C131" s="163" t="s">
        <v>8</v>
      </c>
      <c r="D131" s="163" t="s">
        <v>365</v>
      </c>
      <c r="E131" s="164" t="s">
        <v>966</v>
      </c>
      <c r="F131" s="165" t="s">
        <v>967</v>
      </c>
      <c r="G131" s="166" t="s">
        <v>287</v>
      </c>
      <c r="H131" s="167">
        <v>4</v>
      </c>
      <c r="I131" s="168"/>
      <c r="J131" s="168">
        <f>ROUND(I131*H131,2)</f>
        <v>0</v>
      </c>
      <c r="K131" s="165" t="s">
        <v>17</v>
      </c>
      <c r="L131" s="169"/>
      <c r="M131" s="170" t="s">
        <v>17</v>
      </c>
      <c r="N131" s="171" t="s">
        <v>39</v>
      </c>
      <c r="O131" s="135">
        <v>0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205</v>
      </c>
      <c r="AT131" s="137" t="s">
        <v>365</v>
      </c>
      <c r="AU131" s="137" t="s">
        <v>78</v>
      </c>
      <c r="AY131" s="17" t="s">
        <v>159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7" t="s">
        <v>76</v>
      </c>
      <c r="BK131" s="138">
        <f>ROUND(I131*H131,2)</f>
        <v>0</v>
      </c>
      <c r="BL131" s="17" t="s">
        <v>180</v>
      </c>
      <c r="BM131" s="137" t="s">
        <v>968</v>
      </c>
    </row>
    <row r="132" spans="2:65" s="13" customFormat="1">
      <c r="B132" s="149"/>
      <c r="D132" s="143" t="s">
        <v>189</v>
      </c>
      <c r="E132" s="150" t="s">
        <v>17</v>
      </c>
      <c r="F132" s="151" t="s">
        <v>509</v>
      </c>
      <c r="H132" s="150" t="s">
        <v>17</v>
      </c>
      <c r="L132" s="149"/>
      <c r="M132" s="152"/>
      <c r="T132" s="153"/>
      <c r="AT132" s="150" t="s">
        <v>189</v>
      </c>
      <c r="AU132" s="150" t="s">
        <v>78</v>
      </c>
      <c r="AV132" s="13" t="s">
        <v>76</v>
      </c>
      <c r="AW132" s="13" t="s">
        <v>30</v>
      </c>
      <c r="AX132" s="13" t="s">
        <v>68</v>
      </c>
      <c r="AY132" s="150" t="s">
        <v>159</v>
      </c>
    </row>
    <row r="133" spans="2:65" s="12" customFormat="1">
      <c r="B133" s="142"/>
      <c r="D133" s="143" t="s">
        <v>189</v>
      </c>
      <c r="E133" s="144" t="s">
        <v>17</v>
      </c>
      <c r="F133" s="145" t="s">
        <v>969</v>
      </c>
      <c r="H133" s="146">
        <v>4</v>
      </c>
      <c r="L133" s="142"/>
      <c r="M133" s="147"/>
      <c r="T133" s="148"/>
      <c r="AT133" s="144" t="s">
        <v>189</v>
      </c>
      <c r="AU133" s="144" t="s">
        <v>78</v>
      </c>
      <c r="AV133" s="12" t="s">
        <v>78</v>
      </c>
      <c r="AW133" s="12" t="s">
        <v>30</v>
      </c>
      <c r="AX133" s="12" t="s">
        <v>68</v>
      </c>
      <c r="AY133" s="144" t="s">
        <v>159</v>
      </c>
    </row>
    <row r="134" spans="2:65" s="14" customFormat="1">
      <c r="B134" s="157"/>
      <c r="D134" s="143" t="s">
        <v>189</v>
      </c>
      <c r="E134" s="158" t="s">
        <v>17</v>
      </c>
      <c r="F134" s="159" t="s">
        <v>284</v>
      </c>
      <c r="H134" s="160">
        <v>4</v>
      </c>
      <c r="L134" s="157"/>
      <c r="M134" s="161"/>
      <c r="T134" s="162"/>
      <c r="AT134" s="158" t="s">
        <v>189</v>
      </c>
      <c r="AU134" s="158" t="s">
        <v>78</v>
      </c>
      <c r="AV134" s="14" t="s">
        <v>180</v>
      </c>
      <c r="AW134" s="14" t="s">
        <v>30</v>
      </c>
      <c r="AX134" s="14" t="s">
        <v>76</v>
      </c>
      <c r="AY134" s="158" t="s">
        <v>159</v>
      </c>
    </row>
    <row r="135" spans="2:65" s="1" customFormat="1" ht="16.5" customHeight="1">
      <c r="B135" s="29"/>
      <c r="C135" s="163" t="s">
        <v>236</v>
      </c>
      <c r="D135" s="163" t="s">
        <v>365</v>
      </c>
      <c r="E135" s="164" t="s">
        <v>970</v>
      </c>
      <c r="F135" s="165" t="s">
        <v>971</v>
      </c>
      <c r="G135" s="166" t="s">
        <v>287</v>
      </c>
      <c r="H135" s="167">
        <v>5</v>
      </c>
      <c r="I135" s="168"/>
      <c r="J135" s="168">
        <f>ROUND(I135*H135,2)</f>
        <v>0</v>
      </c>
      <c r="K135" s="165" t="s">
        <v>17</v>
      </c>
      <c r="L135" s="169"/>
      <c r="M135" s="170" t="s">
        <v>17</v>
      </c>
      <c r="N135" s="171" t="s">
        <v>39</v>
      </c>
      <c r="O135" s="135">
        <v>0</v>
      </c>
      <c r="P135" s="135">
        <f>O135*H135</f>
        <v>0</v>
      </c>
      <c r="Q135" s="135">
        <v>0</v>
      </c>
      <c r="R135" s="135">
        <f>Q135*H135</f>
        <v>0</v>
      </c>
      <c r="S135" s="135">
        <v>0</v>
      </c>
      <c r="T135" s="136">
        <f>S135*H135</f>
        <v>0</v>
      </c>
      <c r="AR135" s="137" t="s">
        <v>205</v>
      </c>
      <c r="AT135" s="137" t="s">
        <v>365</v>
      </c>
      <c r="AU135" s="137" t="s">
        <v>78</v>
      </c>
      <c r="AY135" s="17" t="s">
        <v>159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7" t="s">
        <v>76</v>
      </c>
      <c r="BK135" s="138">
        <f>ROUND(I135*H135,2)</f>
        <v>0</v>
      </c>
      <c r="BL135" s="17" t="s">
        <v>180</v>
      </c>
      <c r="BM135" s="137" t="s">
        <v>972</v>
      </c>
    </row>
    <row r="136" spans="2:65" s="13" customFormat="1">
      <c r="B136" s="149"/>
      <c r="D136" s="143" t="s">
        <v>189</v>
      </c>
      <c r="E136" s="150" t="s">
        <v>17</v>
      </c>
      <c r="F136" s="151" t="s">
        <v>509</v>
      </c>
      <c r="H136" s="150" t="s">
        <v>17</v>
      </c>
      <c r="L136" s="149"/>
      <c r="M136" s="152"/>
      <c r="T136" s="153"/>
      <c r="AT136" s="150" t="s">
        <v>189</v>
      </c>
      <c r="AU136" s="150" t="s">
        <v>78</v>
      </c>
      <c r="AV136" s="13" t="s">
        <v>76</v>
      </c>
      <c r="AW136" s="13" t="s">
        <v>30</v>
      </c>
      <c r="AX136" s="13" t="s">
        <v>68</v>
      </c>
      <c r="AY136" s="150" t="s">
        <v>159</v>
      </c>
    </row>
    <row r="137" spans="2:65" s="12" customFormat="1">
      <c r="B137" s="142"/>
      <c r="D137" s="143" t="s">
        <v>189</v>
      </c>
      <c r="E137" s="144" t="s">
        <v>17</v>
      </c>
      <c r="F137" s="145" t="s">
        <v>973</v>
      </c>
      <c r="H137" s="146">
        <v>5</v>
      </c>
      <c r="L137" s="142"/>
      <c r="M137" s="147"/>
      <c r="T137" s="148"/>
      <c r="AT137" s="144" t="s">
        <v>189</v>
      </c>
      <c r="AU137" s="144" t="s">
        <v>78</v>
      </c>
      <c r="AV137" s="12" t="s">
        <v>78</v>
      </c>
      <c r="AW137" s="12" t="s">
        <v>30</v>
      </c>
      <c r="AX137" s="12" t="s">
        <v>68</v>
      </c>
      <c r="AY137" s="144" t="s">
        <v>159</v>
      </c>
    </row>
    <row r="138" spans="2:65" s="14" customFormat="1">
      <c r="B138" s="157"/>
      <c r="D138" s="143" t="s">
        <v>189</v>
      </c>
      <c r="E138" s="158" t="s">
        <v>17</v>
      </c>
      <c r="F138" s="159" t="s">
        <v>284</v>
      </c>
      <c r="H138" s="160">
        <v>5</v>
      </c>
      <c r="L138" s="157"/>
      <c r="M138" s="161"/>
      <c r="T138" s="162"/>
      <c r="AT138" s="158" t="s">
        <v>189</v>
      </c>
      <c r="AU138" s="158" t="s">
        <v>78</v>
      </c>
      <c r="AV138" s="14" t="s">
        <v>180</v>
      </c>
      <c r="AW138" s="14" t="s">
        <v>30</v>
      </c>
      <c r="AX138" s="14" t="s">
        <v>76</v>
      </c>
      <c r="AY138" s="158" t="s">
        <v>159</v>
      </c>
    </row>
    <row r="139" spans="2:65" s="1" customFormat="1" ht="16.5" customHeight="1">
      <c r="B139" s="29"/>
      <c r="C139" s="163" t="s">
        <v>244</v>
      </c>
      <c r="D139" s="163" t="s">
        <v>365</v>
      </c>
      <c r="E139" s="164" t="s">
        <v>974</v>
      </c>
      <c r="F139" s="165" t="s">
        <v>975</v>
      </c>
      <c r="G139" s="166" t="s">
        <v>287</v>
      </c>
      <c r="H139" s="167">
        <v>3</v>
      </c>
      <c r="I139" s="168"/>
      <c r="J139" s="168">
        <f>ROUND(I139*H139,2)</f>
        <v>0</v>
      </c>
      <c r="K139" s="165" t="s">
        <v>17</v>
      </c>
      <c r="L139" s="169"/>
      <c r="M139" s="170" t="s">
        <v>17</v>
      </c>
      <c r="N139" s="171" t="s">
        <v>39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205</v>
      </c>
      <c r="AT139" s="137" t="s">
        <v>365</v>
      </c>
      <c r="AU139" s="137" t="s">
        <v>78</v>
      </c>
      <c r="AY139" s="17" t="s">
        <v>159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7" t="s">
        <v>76</v>
      </c>
      <c r="BK139" s="138">
        <f>ROUND(I139*H139,2)</f>
        <v>0</v>
      </c>
      <c r="BL139" s="17" t="s">
        <v>180</v>
      </c>
      <c r="BM139" s="137" t="s">
        <v>976</v>
      </c>
    </row>
    <row r="140" spans="2:65" s="13" customFormat="1">
      <c r="B140" s="149"/>
      <c r="D140" s="143" t="s">
        <v>189</v>
      </c>
      <c r="E140" s="150" t="s">
        <v>17</v>
      </c>
      <c r="F140" s="151" t="s">
        <v>509</v>
      </c>
      <c r="H140" s="150" t="s">
        <v>17</v>
      </c>
      <c r="L140" s="149"/>
      <c r="M140" s="152"/>
      <c r="T140" s="153"/>
      <c r="AT140" s="150" t="s">
        <v>189</v>
      </c>
      <c r="AU140" s="150" t="s">
        <v>78</v>
      </c>
      <c r="AV140" s="13" t="s">
        <v>76</v>
      </c>
      <c r="AW140" s="13" t="s">
        <v>30</v>
      </c>
      <c r="AX140" s="13" t="s">
        <v>68</v>
      </c>
      <c r="AY140" s="150" t="s">
        <v>159</v>
      </c>
    </row>
    <row r="141" spans="2:65" s="12" customFormat="1">
      <c r="B141" s="142"/>
      <c r="D141" s="143" t="s">
        <v>189</v>
      </c>
      <c r="E141" s="144" t="s">
        <v>17</v>
      </c>
      <c r="F141" s="145" t="s">
        <v>977</v>
      </c>
      <c r="H141" s="146">
        <v>3</v>
      </c>
      <c r="L141" s="142"/>
      <c r="M141" s="147"/>
      <c r="T141" s="148"/>
      <c r="AT141" s="144" t="s">
        <v>189</v>
      </c>
      <c r="AU141" s="144" t="s">
        <v>78</v>
      </c>
      <c r="AV141" s="12" t="s">
        <v>78</v>
      </c>
      <c r="AW141" s="12" t="s">
        <v>30</v>
      </c>
      <c r="AX141" s="12" t="s">
        <v>68</v>
      </c>
      <c r="AY141" s="144" t="s">
        <v>159</v>
      </c>
    </row>
    <row r="142" spans="2:65" s="14" customFormat="1">
      <c r="B142" s="157"/>
      <c r="D142" s="143" t="s">
        <v>189</v>
      </c>
      <c r="E142" s="158" t="s">
        <v>17</v>
      </c>
      <c r="F142" s="159" t="s">
        <v>284</v>
      </c>
      <c r="H142" s="160">
        <v>3</v>
      </c>
      <c r="L142" s="157"/>
      <c r="M142" s="161"/>
      <c r="T142" s="162"/>
      <c r="AT142" s="158" t="s">
        <v>189</v>
      </c>
      <c r="AU142" s="158" t="s">
        <v>78</v>
      </c>
      <c r="AV142" s="14" t="s">
        <v>180</v>
      </c>
      <c r="AW142" s="14" t="s">
        <v>30</v>
      </c>
      <c r="AX142" s="14" t="s">
        <v>76</v>
      </c>
      <c r="AY142" s="158" t="s">
        <v>159</v>
      </c>
    </row>
    <row r="143" spans="2:65" s="1" customFormat="1" ht="16.5" customHeight="1">
      <c r="B143" s="29"/>
      <c r="C143" s="163" t="s">
        <v>252</v>
      </c>
      <c r="D143" s="163" t="s">
        <v>365</v>
      </c>
      <c r="E143" s="164" t="s">
        <v>978</v>
      </c>
      <c r="F143" s="165" t="s">
        <v>979</v>
      </c>
      <c r="G143" s="166" t="s">
        <v>287</v>
      </c>
      <c r="H143" s="167">
        <v>3</v>
      </c>
      <c r="I143" s="168"/>
      <c r="J143" s="168">
        <f>ROUND(I143*H143,2)</f>
        <v>0</v>
      </c>
      <c r="K143" s="165" t="s">
        <v>17</v>
      </c>
      <c r="L143" s="169"/>
      <c r="M143" s="170" t="s">
        <v>17</v>
      </c>
      <c r="N143" s="171" t="s">
        <v>39</v>
      </c>
      <c r="O143" s="135">
        <v>0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205</v>
      </c>
      <c r="AT143" s="137" t="s">
        <v>365</v>
      </c>
      <c r="AU143" s="137" t="s">
        <v>78</v>
      </c>
      <c r="AY143" s="17" t="s">
        <v>159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7" t="s">
        <v>76</v>
      </c>
      <c r="BK143" s="138">
        <f>ROUND(I143*H143,2)</f>
        <v>0</v>
      </c>
      <c r="BL143" s="17" t="s">
        <v>180</v>
      </c>
      <c r="BM143" s="137" t="s">
        <v>980</v>
      </c>
    </row>
    <row r="144" spans="2:65" s="13" customFormat="1">
      <c r="B144" s="149"/>
      <c r="D144" s="143" t="s">
        <v>189</v>
      </c>
      <c r="E144" s="150" t="s">
        <v>17</v>
      </c>
      <c r="F144" s="151" t="s">
        <v>509</v>
      </c>
      <c r="H144" s="150" t="s">
        <v>17</v>
      </c>
      <c r="L144" s="149"/>
      <c r="M144" s="152"/>
      <c r="T144" s="153"/>
      <c r="AT144" s="150" t="s">
        <v>189</v>
      </c>
      <c r="AU144" s="150" t="s">
        <v>78</v>
      </c>
      <c r="AV144" s="13" t="s">
        <v>76</v>
      </c>
      <c r="AW144" s="13" t="s">
        <v>30</v>
      </c>
      <c r="AX144" s="13" t="s">
        <v>68</v>
      </c>
      <c r="AY144" s="150" t="s">
        <v>159</v>
      </c>
    </row>
    <row r="145" spans="2:65" s="12" customFormat="1">
      <c r="B145" s="142"/>
      <c r="D145" s="143" t="s">
        <v>189</v>
      </c>
      <c r="E145" s="144" t="s">
        <v>17</v>
      </c>
      <c r="F145" s="145" t="s">
        <v>977</v>
      </c>
      <c r="H145" s="146">
        <v>3</v>
      </c>
      <c r="L145" s="142"/>
      <c r="M145" s="147"/>
      <c r="T145" s="148"/>
      <c r="AT145" s="144" t="s">
        <v>189</v>
      </c>
      <c r="AU145" s="144" t="s">
        <v>78</v>
      </c>
      <c r="AV145" s="12" t="s">
        <v>78</v>
      </c>
      <c r="AW145" s="12" t="s">
        <v>30</v>
      </c>
      <c r="AX145" s="12" t="s">
        <v>68</v>
      </c>
      <c r="AY145" s="144" t="s">
        <v>159</v>
      </c>
    </row>
    <row r="146" spans="2:65" s="14" customFormat="1">
      <c r="B146" s="157"/>
      <c r="D146" s="143" t="s">
        <v>189</v>
      </c>
      <c r="E146" s="158" t="s">
        <v>17</v>
      </c>
      <c r="F146" s="159" t="s">
        <v>284</v>
      </c>
      <c r="H146" s="160">
        <v>3</v>
      </c>
      <c r="L146" s="157"/>
      <c r="M146" s="161"/>
      <c r="T146" s="162"/>
      <c r="AT146" s="158" t="s">
        <v>189</v>
      </c>
      <c r="AU146" s="158" t="s">
        <v>78</v>
      </c>
      <c r="AV146" s="14" t="s">
        <v>180</v>
      </c>
      <c r="AW146" s="14" t="s">
        <v>30</v>
      </c>
      <c r="AX146" s="14" t="s">
        <v>76</v>
      </c>
      <c r="AY146" s="158" t="s">
        <v>159</v>
      </c>
    </row>
    <row r="147" spans="2:65" s="1" customFormat="1" ht="16.5" customHeight="1">
      <c r="B147" s="29"/>
      <c r="C147" s="163" t="s">
        <v>259</v>
      </c>
      <c r="D147" s="163" t="s">
        <v>365</v>
      </c>
      <c r="E147" s="164" t="s">
        <v>981</v>
      </c>
      <c r="F147" s="165" t="s">
        <v>982</v>
      </c>
      <c r="G147" s="166" t="s">
        <v>287</v>
      </c>
      <c r="H147" s="167">
        <v>6</v>
      </c>
      <c r="I147" s="168"/>
      <c r="J147" s="168">
        <f>ROUND(I147*H147,2)</f>
        <v>0</v>
      </c>
      <c r="K147" s="165" t="s">
        <v>17</v>
      </c>
      <c r="L147" s="169"/>
      <c r="M147" s="170" t="s">
        <v>17</v>
      </c>
      <c r="N147" s="171" t="s">
        <v>39</v>
      </c>
      <c r="O147" s="135">
        <v>0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205</v>
      </c>
      <c r="AT147" s="137" t="s">
        <v>365</v>
      </c>
      <c r="AU147" s="137" t="s">
        <v>78</v>
      </c>
      <c r="AY147" s="17" t="s">
        <v>159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7" t="s">
        <v>76</v>
      </c>
      <c r="BK147" s="138">
        <f>ROUND(I147*H147,2)</f>
        <v>0</v>
      </c>
      <c r="BL147" s="17" t="s">
        <v>180</v>
      </c>
      <c r="BM147" s="137" t="s">
        <v>983</v>
      </c>
    </row>
    <row r="148" spans="2:65" s="13" customFormat="1">
      <c r="B148" s="149"/>
      <c r="D148" s="143" t="s">
        <v>189</v>
      </c>
      <c r="E148" s="150" t="s">
        <v>17</v>
      </c>
      <c r="F148" s="151" t="s">
        <v>509</v>
      </c>
      <c r="H148" s="150" t="s">
        <v>17</v>
      </c>
      <c r="L148" s="149"/>
      <c r="M148" s="152"/>
      <c r="T148" s="153"/>
      <c r="AT148" s="150" t="s">
        <v>189</v>
      </c>
      <c r="AU148" s="150" t="s">
        <v>78</v>
      </c>
      <c r="AV148" s="13" t="s">
        <v>76</v>
      </c>
      <c r="AW148" s="13" t="s">
        <v>30</v>
      </c>
      <c r="AX148" s="13" t="s">
        <v>68</v>
      </c>
      <c r="AY148" s="150" t="s">
        <v>159</v>
      </c>
    </row>
    <row r="149" spans="2:65" s="12" customFormat="1">
      <c r="B149" s="142"/>
      <c r="D149" s="143" t="s">
        <v>189</v>
      </c>
      <c r="E149" s="144" t="s">
        <v>17</v>
      </c>
      <c r="F149" s="145" t="s">
        <v>984</v>
      </c>
      <c r="H149" s="146">
        <v>6</v>
      </c>
      <c r="L149" s="142"/>
      <c r="M149" s="147"/>
      <c r="T149" s="148"/>
      <c r="AT149" s="144" t="s">
        <v>189</v>
      </c>
      <c r="AU149" s="144" t="s">
        <v>78</v>
      </c>
      <c r="AV149" s="12" t="s">
        <v>78</v>
      </c>
      <c r="AW149" s="12" t="s">
        <v>30</v>
      </c>
      <c r="AX149" s="12" t="s">
        <v>68</v>
      </c>
      <c r="AY149" s="144" t="s">
        <v>159</v>
      </c>
    </row>
    <row r="150" spans="2:65" s="14" customFormat="1">
      <c r="B150" s="157"/>
      <c r="D150" s="143" t="s">
        <v>189</v>
      </c>
      <c r="E150" s="158" t="s">
        <v>17</v>
      </c>
      <c r="F150" s="159" t="s">
        <v>284</v>
      </c>
      <c r="H150" s="160">
        <v>6</v>
      </c>
      <c r="L150" s="157"/>
      <c r="M150" s="161"/>
      <c r="T150" s="162"/>
      <c r="AT150" s="158" t="s">
        <v>189</v>
      </c>
      <c r="AU150" s="158" t="s">
        <v>78</v>
      </c>
      <c r="AV150" s="14" t="s">
        <v>180</v>
      </c>
      <c r="AW150" s="14" t="s">
        <v>30</v>
      </c>
      <c r="AX150" s="14" t="s">
        <v>76</v>
      </c>
      <c r="AY150" s="158" t="s">
        <v>159</v>
      </c>
    </row>
    <row r="151" spans="2:65" s="1" customFormat="1" ht="16.5" customHeight="1">
      <c r="B151" s="29"/>
      <c r="C151" s="163" t="s">
        <v>353</v>
      </c>
      <c r="D151" s="163" t="s">
        <v>365</v>
      </c>
      <c r="E151" s="164" t="s">
        <v>985</v>
      </c>
      <c r="F151" s="165" t="s">
        <v>986</v>
      </c>
      <c r="G151" s="166" t="s">
        <v>287</v>
      </c>
      <c r="H151" s="167">
        <v>1</v>
      </c>
      <c r="I151" s="168"/>
      <c r="J151" s="168">
        <f>ROUND(I151*H151,2)</f>
        <v>0</v>
      </c>
      <c r="K151" s="165" t="s">
        <v>17</v>
      </c>
      <c r="L151" s="169"/>
      <c r="M151" s="170" t="s">
        <v>17</v>
      </c>
      <c r="N151" s="171" t="s">
        <v>39</v>
      </c>
      <c r="O151" s="135">
        <v>0</v>
      </c>
      <c r="P151" s="135">
        <f>O151*H151</f>
        <v>0</v>
      </c>
      <c r="Q151" s="135">
        <v>0</v>
      </c>
      <c r="R151" s="135">
        <f>Q151*H151</f>
        <v>0</v>
      </c>
      <c r="S151" s="135">
        <v>0</v>
      </c>
      <c r="T151" s="136">
        <f>S151*H151</f>
        <v>0</v>
      </c>
      <c r="AR151" s="137" t="s">
        <v>205</v>
      </c>
      <c r="AT151" s="137" t="s">
        <v>365</v>
      </c>
      <c r="AU151" s="137" t="s">
        <v>78</v>
      </c>
      <c r="AY151" s="17" t="s">
        <v>159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7" t="s">
        <v>76</v>
      </c>
      <c r="BK151" s="138">
        <f>ROUND(I151*H151,2)</f>
        <v>0</v>
      </c>
      <c r="BL151" s="17" t="s">
        <v>180</v>
      </c>
      <c r="BM151" s="137" t="s">
        <v>987</v>
      </c>
    </row>
    <row r="152" spans="2:65" s="13" customFormat="1">
      <c r="B152" s="149"/>
      <c r="D152" s="143" t="s">
        <v>189</v>
      </c>
      <c r="E152" s="150" t="s">
        <v>17</v>
      </c>
      <c r="F152" s="151" t="s">
        <v>509</v>
      </c>
      <c r="H152" s="150" t="s">
        <v>17</v>
      </c>
      <c r="L152" s="149"/>
      <c r="M152" s="152"/>
      <c r="T152" s="153"/>
      <c r="AT152" s="150" t="s">
        <v>189</v>
      </c>
      <c r="AU152" s="150" t="s">
        <v>78</v>
      </c>
      <c r="AV152" s="13" t="s">
        <v>76</v>
      </c>
      <c r="AW152" s="13" t="s">
        <v>30</v>
      </c>
      <c r="AX152" s="13" t="s">
        <v>68</v>
      </c>
      <c r="AY152" s="150" t="s">
        <v>159</v>
      </c>
    </row>
    <row r="153" spans="2:65" s="12" customFormat="1">
      <c r="B153" s="142"/>
      <c r="D153" s="143" t="s">
        <v>189</v>
      </c>
      <c r="E153" s="144" t="s">
        <v>17</v>
      </c>
      <c r="F153" s="145" t="s">
        <v>962</v>
      </c>
      <c r="H153" s="146">
        <v>1</v>
      </c>
      <c r="L153" s="142"/>
      <c r="M153" s="147"/>
      <c r="T153" s="148"/>
      <c r="AT153" s="144" t="s">
        <v>189</v>
      </c>
      <c r="AU153" s="144" t="s">
        <v>78</v>
      </c>
      <c r="AV153" s="12" t="s">
        <v>78</v>
      </c>
      <c r="AW153" s="12" t="s">
        <v>30</v>
      </c>
      <c r="AX153" s="12" t="s">
        <v>68</v>
      </c>
      <c r="AY153" s="144" t="s">
        <v>159</v>
      </c>
    </row>
    <row r="154" spans="2:65" s="14" customFormat="1">
      <c r="B154" s="157"/>
      <c r="D154" s="143" t="s">
        <v>189</v>
      </c>
      <c r="E154" s="158" t="s">
        <v>17</v>
      </c>
      <c r="F154" s="159" t="s">
        <v>284</v>
      </c>
      <c r="H154" s="160">
        <v>1</v>
      </c>
      <c r="L154" s="157"/>
      <c r="M154" s="161"/>
      <c r="T154" s="162"/>
      <c r="AT154" s="158" t="s">
        <v>189</v>
      </c>
      <c r="AU154" s="158" t="s">
        <v>78</v>
      </c>
      <c r="AV154" s="14" t="s">
        <v>180</v>
      </c>
      <c r="AW154" s="14" t="s">
        <v>30</v>
      </c>
      <c r="AX154" s="14" t="s">
        <v>76</v>
      </c>
      <c r="AY154" s="158" t="s">
        <v>159</v>
      </c>
    </row>
    <row r="155" spans="2:65" s="1" customFormat="1" ht="16.5" customHeight="1">
      <c r="B155" s="29"/>
      <c r="C155" s="163" t="s">
        <v>358</v>
      </c>
      <c r="D155" s="163" t="s">
        <v>365</v>
      </c>
      <c r="E155" s="164" t="s">
        <v>988</v>
      </c>
      <c r="F155" s="165" t="s">
        <v>989</v>
      </c>
      <c r="G155" s="166" t="s">
        <v>287</v>
      </c>
      <c r="H155" s="167">
        <v>3</v>
      </c>
      <c r="I155" s="168"/>
      <c r="J155" s="168">
        <f>ROUND(I155*H155,2)</f>
        <v>0</v>
      </c>
      <c r="K155" s="165" t="s">
        <v>17</v>
      </c>
      <c r="L155" s="169"/>
      <c r="M155" s="170" t="s">
        <v>17</v>
      </c>
      <c r="N155" s="171" t="s">
        <v>39</v>
      </c>
      <c r="O155" s="135">
        <v>0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205</v>
      </c>
      <c r="AT155" s="137" t="s">
        <v>365</v>
      </c>
      <c r="AU155" s="137" t="s">
        <v>78</v>
      </c>
      <c r="AY155" s="17" t="s">
        <v>159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7" t="s">
        <v>76</v>
      </c>
      <c r="BK155" s="138">
        <f>ROUND(I155*H155,2)</f>
        <v>0</v>
      </c>
      <c r="BL155" s="17" t="s">
        <v>180</v>
      </c>
      <c r="BM155" s="137" t="s">
        <v>990</v>
      </c>
    </row>
    <row r="156" spans="2:65" s="13" customFormat="1">
      <c r="B156" s="149"/>
      <c r="D156" s="143" t="s">
        <v>189</v>
      </c>
      <c r="E156" s="150" t="s">
        <v>17</v>
      </c>
      <c r="F156" s="151" t="s">
        <v>509</v>
      </c>
      <c r="H156" s="150" t="s">
        <v>17</v>
      </c>
      <c r="L156" s="149"/>
      <c r="M156" s="152"/>
      <c r="T156" s="153"/>
      <c r="AT156" s="150" t="s">
        <v>189</v>
      </c>
      <c r="AU156" s="150" t="s">
        <v>78</v>
      </c>
      <c r="AV156" s="13" t="s">
        <v>76</v>
      </c>
      <c r="AW156" s="13" t="s">
        <v>30</v>
      </c>
      <c r="AX156" s="13" t="s">
        <v>68</v>
      </c>
      <c r="AY156" s="150" t="s">
        <v>159</v>
      </c>
    </row>
    <row r="157" spans="2:65" s="12" customFormat="1">
      <c r="B157" s="142"/>
      <c r="D157" s="143" t="s">
        <v>189</v>
      </c>
      <c r="E157" s="144" t="s">
        <v>17</v>
      </c>
      <c r="F157" s="145" t="s">
        <v>977</v>
      </c>
      <c r="H157" s="146">
        <v>3</v>
      </c>
      <c r="L157" s="142"/>
      <c r="M157" s="147"/>
      <c r="T157" s="148"/>
      <c r="AT157" s="144" t="s">
        <v>189</v>
      </c>
      <c r="AU157" s="144" t="s">
        <v>78</v>
      </c>
      <c r="AV157" s="12" t="s">
        <v>78</v>
      </c>
      <c r="AW157" s="12" t="s">
        <v>30</v>
      </c>
      <c r="AX157" s="12" t="s">
        <v>68</v>
      </c>
      <c r="AY157" s="144" t="s">
        <v>159</v>
      </c>
    </row>
    <row r="158" spans="2:65" s="14" customFormat="1">
      <c r="B158" s="157"/>
      <c r="D158" s="143" t="s">
        <v>189</v>
      </c>
      <c r="E158" s="158" t="s">
        <v>17</v>
      </c>
      <c r="F158" s="159" t="s">
        <v>284</v>
      </c>
      <c r="H158" s="160">
        <v>3</v>
      </c>
      <c r="L158" s="157"/>
      <c r="M158" s="161"/>
      <c r="T158" s="162"/>
      <c r="AT158" s="158" t="s">
        <v>189</v>
      </c>
      <c r="AU158" s="158" t="s">
        <v>78</v>
      </c>
      <c r="AV158" s="14" t="s">
        <v>180</v>
      </c>
      <c r="AW158" s="14" t="s">
        <v>30</v>
      </c>
      <c r="AX158" s="14" t="s">
        <v>76</v>
      </c>
      <c r="AY158" s="158" t="s">
        <v>159</v>
      </c>
    </row>
    <row r="159" spans="2:65" s="1" customFormat="1" ht="16.5" customHeight="1">
      <c r="B159" s="29"/>
      <c r="C159" s="163" t="s">
        <v>364</v>
      </c>
      <c r="D159" s="163" t="s">
        <v>365</v>
      </c>
      <c r="E159" s="164" t="s">
        <v>991</v>
      </c>
      <c r="F159" s="165" t="s">
        <v>992</v>
      </c>
      <c r="G159" s="166" t="s">
        <v>287</v>
      </c>
      <c r="H159" s="167">
        <v>2</v>
      </c>
      <c r="I159" s="168"/>
      <c r="J159" s="168">
        <f>ROUND(I159*H159,2)</f>
        <v>0</v>
      </c>
      <c r="K159" s="165" t="s">
        <v>17</v>
      </c>
      <c r="L159" s="169"/>
      <c r="M159" s="170" t="s">
        <v>17</v>
      </c>
      <c r="N159" s="171" t="s">
        <v>39</v>
      </c>
      <c r="O159" s="135">
        <v>0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205</v>
      </c>
      <c r="AT159" s="137" t="s">
        <v>365</v>
      </c>
      <c r="AU159" s="137" t="s">
        <v>78</v>
      </c>
      <c r="AY159" s="17" t="s">
        <v>159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7" t="s">
        <v>76</v>
      </c>
      <c r="BK159" s="138">
        <f>ROUND(I159*H159,2)</f>
        <v>0</v>
      </c>
      <c r="BL159" s="17" t="s">
        <v>180</v>
      </c>
      <c r="BM159" s="137" t="s">
        <v>993</v>
      </c>
    </row>
    <row r="160" spans="2:65" s="13" customFormat="1">
      <c r="B160" s="149"/>
      <c r="D160" s="143" t="s">
        <v>189</v>
      </c>
      <c r="E160" s="150" t="s">
        <v>17</v>
      </c>
      <c r="F160" s="151" t="s">
        <v>509</v>
      </c>
      <c r="H160" s="150" t="s">
        <v>17</v>
      </c>
      <c r="L160" s="149"/>
      <c r="M160" s="152"/>
      <c r="T160" s="153"/>
      <c r="AT160" s="150" t="s">
        <v>189</v>
      </c>
      <c r="AU160" s="150" t="s">
        <v>78</v>
      </c>
      <c r="AV160" s="13" t="s">
        <v>76</v>
      </c>
      <c r="AW160" s="13" t="s">
        <v>30</v>
      </c>
      <c r="AX160" s="13" t="s">
        <v>68</v>
      </c>
      <c r="AY160" s="150" t="s">
        <v>159</v>
      </c>
    </row>
    <row r="161" spans="2:65" s="12" customFormat="1">
      <c r="B161" s="142"/>
      <c r="D161" s="143" t="s">
        <v>189</v>
      </c>
      <c r="E161" s="144" t="s">
        <v>17</v>
      </c>
      <c r="F161" s="145" t="s">
        <v>959</v>
      </c>
      <c r="H161" s="146">
        <v>2</v>
      </c>
      <c r="L161" s="142"/>
      <c r="M161" s="147"/>
      <c r="T161" s="148"/>
      <c r="AT161" s="144" t="s">
        <v>189</v>
      </c>
      <c r="AU161" s="144" t="s">
        <v>78</v>
      </c>
      <c r="AV161" s="12" t="s">
        <v>78</v>
      </c>
      <c r="AW161" s="12" t="s">
        <v>30</v>
      </c>
      <c r="AX161" s="12" t="s">
        <v>68</v>
      </c>
      <c r="AY161" s="144" t="s">
        <v>159</v>
      </c>
    </row>
    <row r="162" spans="2:65" s="14" customFormat="1">
      <c r="B162" s="157"/>
      <c r="D162" s="143" t="s">
        <v>189</v>
      </c>
      <c r="E162" s="158" t="s">
        <v>17</v>
      </c>
      <c r="F162" s="159" t="s">
        <v>284</v>
      </c>
      <c r="H162" s="160">
        <v>2</v>
      </c>
      <c r="L162" s="157"/>
      <c r="M162" s="161"/>
      <c r="T162" s="162"/>
      <c r="AT162" s="158" t="s">
        <v>189</v>
      </c>
      <c r="AU162" s="158" t="s">
        <v>78</v>
      </c>
      <c r="AV162" s="14" t="s">
        <v>180</v>
      </c>
      <c r="AW162" s="14" t="s">
        <v>30</v>
      </c>
      <c r="AX162" s="14" t="s">
        <v>76</v>
      </c>
      <c r="AY162" s="158" t="s">
        <v>159</v>
      </c>
    </row>
    <row r="163" spans="2:65" s="1" customFormat="1" ht="16.5" customHeight="1">
      <c r="B163" s="29"/>
      <c r="C163" s="163" t="s">
        <v>371</v>
      </c>
      <c r="D163" s="163" t="s">
        <v>365</v>
      </c>
      <c r="E163" s="164" t="s">
        <v>994</v>
      </c>
      <c r="F163" s="165" t="s">
        <v>995</v>
      </c>
      <c r="G163" s="166" t="s">
        <v>287</v>
      </c>
      <c r="H163" s="167">
        <v>6</v>
      </c>
      <c r="I163" s="168"/>
      <c r="J163" s="168">
        <f>ROUND(I163*H163,2)</f>
        <v>0</v>
      </c>
      <c r="K163" s="165" t="s">
        <v>17</v>
      </c>
      <c r="L163" s="169"/>
      <c r="M163" s="170" t="s">
        <v>17</v>
      </c>
      <c r="N163" s="171" t="s">
        <v>39</v>
      </c>
      <c r="O163" s="135">
        <v>0</v>
      </c>
      <c r="P163" s="135">
        <f>O163*H163</f>
        <v>0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205</v>
      </c>
      <c r="AT163" s="137" t="s">
        <v>365</v>
      </c>
      <c r="AU163" s="137" t="s">
        <v>78</v>
      </c>
      <c r="AY163" s="17" t="s">
        <v>159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7" t="s">
        <v>76</v>
      </c>
      <c r="BK163" s="138">
        <f>ROUND(I163*H163,2)</f>
        <v>0</v>
      </c>
      <c r="BL163" s="17" t="s">
        <v>180</v>
      </c>
      <c r="BM163" s="137" t="s">
        <v>996</v>
      </c>
    </row>
    <row r="164" spans="2:65" s="13" customFormat="1">
      <c r="B164" s="149"/>
      <c r="D164" s="143" t="s">
        <v>189</v>
      </c>
      <c r="E164" s="150" t="s">
        <v>17</v>
      </c>
      <c r="F164" s="151" t="s">
        <v>509</v>
      </c>
      <c r="H164" s="150" t="s">
        <v>17</v>
      </c>
      <c r="L164" s="149"/>
      <c r="M164" s="152"/>
      <c r="T164" s="153"/>
      <c r="AT164" s="150" t="s">
        <v>189</v>
      </c>
      <c r="AU164" s="150" t="s">
        <v>78</v>
      </c>
      <c r="AV164" s="13" t="s">
        <v>76</v>
      </c>
      <c r="AW164" s="13" t="s">
        <v>30</v>
      </c>
      <c r="AX164" s="13" t="s">
        <v>68</v>
      </c>
      <c r="AY164" s="150" t="s">
        <v>159</v>
      </c>
    </row>
    <row r="165" spans="2:65" s="12" customFormat="1">
      <c r="B165" s="142"/>
      <c r="D165" s="143" t="s">
        <v>189</v>
      </c>
      <c r="E165" s="144" t="s">
        <v>17</v>
      </c>
      <c r="F165" s="145" t="s">
        <v>984</v>
      </c>
      <c r="H165" s="146">
        <v>6</v>
      </c>
      <c r="L165" s="142"/>
      <c r="M165" s="147"/>
      <c r="T165" s="148"/>
      <c r="AT165" s="144" t="s">
        <v>189</v>
      </c>
      <c r="AU165" s="144" t="s">
        <v>78</v>
      </c>
      <c r="AV165" s="12" t="s">
        <v>78</v>
      </c>
      <c r="AW165" s="12" t="s">
        <v>30</v>
      </c>
      <c r="AX165" s="12" t="s">
        <v>68</v>
      </c>
      <c r="AY165" s="144" t="s">
        <v>159</v>
      </c>
    </row>
    <row r="166" spans="2:65" s="14" customFormat="1">
      <c r="B166" s="157"/>
      <c r="D166" s="143" t="s">
        <v>189</v>
      </c>
      <c r="E166" s="158" t="s">
        <v>17</v>
      </c>
      <c r="F166" s="159" t="s">
        <v>284</v>
      </c>
      <c r="H166" s="160">
        <v>6</v>
      </c>
      <c r="L166" s="157"/>
      <c r="M166" s="161"/>
      <c r="T166" s="162"/>
      <c r="AT166" s="158" t="s">
        <v>189</v>
      </c>
      <c r="AU166" s="158" t="s">
        <v>78</v>
      </c>
      <c r="AV166" s="14" t="s">
        <v>180</v>
      </c>
      <c r="AW166" s="14" t="s">
        <v>30</v>
      </c>
      <c r="AX166" s="14" t="s">
        <v>76</v>
      </c>
      <c r="AY166" s="158" t="s">
        <v>159</v>
      </c>
    </row>
    <row r="167" spans="2:65" s="1" customFormat="1" ht="16.5" customHeight="1">
      <c r="B167" s="29"/>
      <c r="C167" s="163" t="s">
        <v>7</v>
      </c>
      <c r="D167" s="163" t="s">
        <v>365</v>
      </c>
      <c r="E167" s="164" t="s">
        <v>997</v>
      </c>
      <c r="F167" s="165" t="s">
        <v>998</v>
      </c>
      <c r="G167" s="166" t="s">
        <v>287</v>
      </c>
      <c r="H167" s="167">
        <v>1</v>
      </c>
      <c r="I167" s="168"/>
      <c r="J167" s="168">
        <f>ROUND(I167*H167,2)</f>
        <v>0</v>
      </c>
      <c r="K167" s="165" t="s">
        <v>17</v>
      </c>
      <c r="L167" s="169"/>
      <c r="M167" s="170" t="s">
        <v>17</v>
      </c>
      <c r="N167" s="171" t="s">
        <v>39</v>
      </c>
      <c r="O167" s="135">
        <v>0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205</v>
      </c>
      <c r="AT167" s="137" t="s">
        <v>365</v>
      </c>
      <c r="AU167" s="137" t="s">
        <v>78</v>
      </c>
      <c r="AY167" s="17" t="s">
        <v>159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7" t="s">
        <v>76</v>
      </c>
      <c r="BK167" s="138">
        <f>ROUND(I167*H167,2)</f>
        <v>0</v>
      </c>
      <c r="BL167" s="17" t="s">
        <v>180</v>
      </c>
      <c r="BM167" s="137" t="s">
        <v>999</v>
      </c>
    </row>
    <row r="168" spans="2:65" s="13" customFormat="1">
      <c r="B168" s="149"/>
      <c r="D168" s="143" t="s">
        <v>189</v>
      </c>
      <c r="E168" s="150" t="s">
        <v>17</v>
      </c>
      <c r="F168" s="151" t="s">
        <v>509</v>
      </c>
      <c r="H168" s="150" t="s">
        <v>17</v>
      </c>
      <c r="L168" s="149"/>
      <c r="M168" s="152"/>
      <c r="T168" s="153"/>
      <c r="AT168" s="150" t="s">
        <v>189</v>
      </c>
      <c r="AU168" s="150" t="s">
        <v>78</v>
      </c>
      <c r="AV168" s="13" t="s">
        <v>76</v>
      </c>
      <c r="AW168" s="13" t="s">
        <v>30</v>
      </c>
      <c r="AX168" s="13" t="s">
        <v>68</v>
      </c>
      <c r="AY168" s="150" t="s">
        <v>159</v>
      </c>
    </row>
    <row r="169" spans="2:65" s="12" customFormat="1">
      <c r="B169" s="142"/>
      <c r="D169" s="143" t="s">
        <v>189</v>
      </c>
      <c r="E169" s="144" t="s">
        <v>17</v>
      </c>
      <c r="F169" s="145" t="s">
        <v>962</v>
      </c>
      <c r="H169" s="146">
        <v>1</v>
      </c>
      <c r="L169" s="142"/>
      <c r="M169" s="147"/>
      <c r="T169" s="148"/>
      <c r="AT169" s="144" t="s">
        <v>189</v>
      </c>
      <c r="AU169" s="144" t="s">
        <v>78</v>
      </c>
      <c r="AV169" s="12" t="s">
        <v>78</v>
      </c>
      <c r="AW169" s="12" t="s">
        <v>30</v>
      </c>
      <c r="AX169" s="12" t="s">
        <v>68</v>
      </c>
      <c r="AY169" s="144" t="s">
        <v>159</v>
      </c>
    </row>
    <row r="170" spans="2:65" s="14" customFormat="1">
      <c r="B170" s="157"/>
      <c r="D170" s="143" t="s">
        <v>189</v>
      </c>
      <c r="E170" s="158" t="s">
        <v>17</v>
      </c>
      <c r="F170" s="159" t="s">
        <v>284</v>
      </c>
      <c r="H170" s="160">
        <v>1</v>
      </c>
      <c r="L170" s="157"/>
      <c r="M170" s="161"/>
      <c r="T170" s="162"/>
      <c r="AT170" s="158" t="s">
        <v>189</v>
      </c>
      <c r="AU170" s="158" t="s">
        <v>78</v>
      </c>
      <c r="AV170" s="14" t="s">
        <v>180</v>
      </c>
      <c r="AW170" s="14" t="s">
        <v>30</v>
      </c>
      <c r="AX170" s="14" t="s">
        <v>76</v>
      </c>
      <c r="AY170" s="158" t="s">
        <v>159</v>
      </c>
    </row>
    <row r="171" spans="2:65" s="1" customFormat="1" ht="16.5" customHeight="1">
      <c r="B171" s="29"/>
      <c r="C171" s="163" t="s">
        <v>382</v>
      </c>
      <c r="D171" s="163" t="s">
        <v>365</v>
      </c>
      <c r="E171" s="164" t="s">
        <v>1000</v>
      </c>
      <c r="F171" s="165" t="s">
        <v>1001</v>
      </c>
      <c r="G171" s="166" t="s">
        <v>287</v>
      </c>
      <c r="H171" s="167">
        <v>1</v>
      </c>
      <c r="I171" s="168"/>
      <c r="J171" s="168">
        <f>ROUND(I171*H171,2)</f>
        <v>0</v>
      </c>
      <c r="K171" s="165" t="s">
        <v>17</v>
      </c>
      <c r="L171" s="169"/>
      <c r="M171" s="170" t="s">
        <v>17</v>
      </c>
      <c r="N171" s="171" t="s">
        <v>39</v>
      </c>
      <c r="O171" s="135">
        <v>0</v>
      </c>
      <c r="P171" s="135">
        <f>O171*H171</f>
        <v>0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205</v>
      </c>
      <c r="AT171" s="137" t="s">
        <v>365</v>
      </c>
      <c r="AU171" s="137" t="s">
        <v>78</v>
      </c>
      <c r="AY171" s="17" t="s">
        <v>159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7" t="s">
        <v>76</v>
      </c>
      <c r="BK171" s="138">
        <f>ROUND(I171*H171,2)</f>
        <v>0</v>
      </c>
      <c r="BL171" s="17" t="s">
        <v>180</v>
      </c>
      <c r="BM171" s="137" t="s">
        <v>1002</v>
      </c>
    </row>
    <row r="172" spans="2:65" s="13" customFormat="1">
      <c r="B172" s="149"/>
      <c r="D172" s="143" t="s">
        <v>189</v>
      </c>
      <c r="E172" s="150" t="s">
        <v>17</v>
      </c>
      <c r="F172" s="151" t="s">
        <v>509</v>
      </c>
      <c r="H172" s="150" t="s">
        <v>17</v>
      </c>
      <c r="L172" s="149"/>
      <c r="M172" s="152"/>
      <c r="T172" s="153"/>
      <c r="AT172" s="150" t="s">
        <v>189</v>
      </c>
      <c r="AU172" s="150" t="s">
        <v>78</v>
      </c>
      <c r="AV172" s="13" t="s">
        <v>76</v>
      </c>
      <c r="AW172" s="13" t="s">
        <v>30</v>
      </c>
      <c r="AX172" s="13" t="s">
        <v>68</v>
      </c>
      <c r="AY172" s="150" t="s">
        <v>159</v>
      </c>
    </row>
    <row r="173" spans="2:65" s="12" customFormat="1">
      <c r="B173" s="142"/>
      <c r="D173" s="143" t="s">
        <v>189</v>
      </c>
      <c r="E173" s="144" t="s">
        <v>17</v>
      </c>
      <c r="F173" s="145" t="s">
        <v>962</v>
      </c>
      <c r="H173" s="146">
        <v>1</v>
      </c>
      <c r="L173" s="142"/>
      <c r="M173" s="147"/>
      <c r="T173" s="148"/>
      <c r="AT173" s="144" t="s">
        <v>189</v>
      </c>
      <c r="AU173" s="144" t="s">
        <v>78</v>
      </c>
      <c r="AV173" s="12" t="s">
        <v>78</v>
      </c>
      <c r="AW173" s="12" t="s">
        <v>30</v>
      </c>
      <c r="AX173" s="12" t="s">
        <v>68</v>
      </c>
      <c r="AY173" s="144" t="s">
        <v>159</v>
      </c>
    </row>
    <row r="174" spans="2:65" s="14" customFormat="1">
      <c r="B174" s="157"/>
      <c r="D174" s="143" t="s">
        <v>189</v>
      </c>
      <c r="E174" s="158" t="s">
        <v>17</v>
      </c>
      <c r="F174" s="159" t="s">
        <v>284</v>
      </c>
      <c r="H174" s="160">
        <v>1</v>
      </c>
      <c r="L174" s="157"/>
      <c r="M174" s="161"/>
      <c r="T174" s="162"/>
      <c r="AT174" s="158" t="s">
        <v>189</v>
      </c>
      <c r="AU174" s="158" t="s">
        <v>78</v>
      </c>
      <c r="AV174" s="14" t="s">
        <v>180</v>
      </c>
      <c r="AW174" s="14" t="s">
        <v>30</v>
      </c>
      <c r="AX174" s="14" t="s">
        <v>76</v>
      </c>
      <c r="AY174" s="158" t="s">
        <v>159</v>
      </c>
    </row>
    <row r="175" spans="2:65" s="1" customFormat="1" ht="16.5" customHeight="1">
      <c r="B175" s="29"/>
      <c r="C175" s="163" t="s">
        <v>387</v>
      </c>
      <c r="D175" s="163" t="s">
        <v>365</v>
      </c>
      <c r="E175" s="164" t="s">
        <v>1003</v>
      </c>
      <c r="F175" s="165" t="s">
        <v>1004</v>
      </c>
      <c r="G175" s="166" t="s">
        <v>287</v>
      </c>
      <c r="H175" s="167">
        <v>1</v>
      </c>
      <c r="I175" s="168"/>
      <c r="J175" s="168">
        <f>ROUND(I175*H175,2)</f>
        <v>0</v>
      </c>
      <c r="K175" s="165" t="s">
        <v>17</v>
      </c>
      <c r="L175" s="169"/>
      <c r="M175" s="170" t="s">
        <v>17</v>
      </c>
      <c r="N175" s="171" t="s">
        <v>39</v>
      </c>
      <c r="O175" s="135">
        <v>0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205</v>
      </c>
      <c r="AT175" s="137" t="s">
        <v>365</v>
      </c>
      <c r="AU175" s="137" t="s">
        <v>78</v>
      </c>
      <c r="AY175" s="17" t="s">
        <v>159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7" t="s">
        <v>76</v>
      </c>
      <c r="BK175" s="138">
        <f>ROUND(I175*H175,2)</f>
        <v>0</v>
      </c>
      <c r="BL175" s="17" t="s">
        <v>180</v>
      </c>
      <c r="BM175" s="137" t="s">
        <v>1005</v>
      </c>
    </row>
    <row r="176" spans="2:65" s="13" customFormat="1">
      <c r="B176" s="149"/>
      <c r="D176" s="143" t="s">
        <v>189</v>
      </c>
      <c r="E176" s="150" t="s">
        <v>17</v>
      </c>
      <c r="F176" s="151" t="s">
        <v>509</v>
      </c>
      <c r="H176" s="150" t="s">
        <v>17</v>
      </c>
      <c r="L176" s="149"/>
      <c r="M176" s="152"/>
      <c r="T176" s="153"/>
      <c r="AT176" s="150" t="s">
        <v>189</v>
      </c>
      <c r="AU176" s="150" t="s">
        <v>78</v>
      </c>
      <c r="AV176" s="13" t="s">
        <v>76</v>
      </c>
      <c r="AW176" s="13" t="s">
        <v>30</v>
      </c>
      <c r="AX176" s="13" t="s">
        <v>68</v>
      </c>
      <c r="AY176" s="150" t="s">
        <v>159</v>
      </c>
    </row>
    <row r="177" spans="2:65" s="12" customFormat="1">
      <c r="B177" s="142"/>
      <c r="D177" s="143" t="s">
        <v>189</v>
      </c>
      <c r="E177" s="144" t="s">
        <v>17</v>
      </c>
      <c r="F177" s="145" t="s">
        <v>962</v>
      </c>
      <c r="H177" s="146">
        <v>1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30</v>
      </c>
      <c r="AX177" s="12" t="s">
        <v>68</v>
      </c>
      <c r="AY177" s="144" t="s">
        <v>159</v>
      </c>
    </row>
    <row r="178" spans="2:65" s="14" customFormat="1">
      <c r="B178" s="157"/>
      <c r="D178" s="143" t="s">
        <v>189</v>
      </c>
      <c r="E178" s="158" t="s">
        <v>17</v>
      </c>
      <c r="F178" s="159" t="s">
        <v>284</v>
      </c>
      <c r="H178" s="160">
        <v>1</v>
      </c>
      <c r="L178" s="157"/>
      <c r="M178" s="161"/>
      <c r="T178" s="162"/>
      <c r="AT178" s="158" t="s">
        <v>189</v>
      </c>
      <c r="AU178" s="158" t="s">
        <v>78</v>
      </c>
      <c r="AV178" s="14" t="s">
        <v>180</v>
      </c>
      <c r="AW178" s="14" t="s">
        <v>30</v>
      </c>
      <c r="AX178" s="14" t="s">
        <v>76</v>
      </c>
      <c r="AY178" s="158" t="s">
        <v>159</v>
      </c>
    </row>
    <row r="179" spans="2:65" s="1" customFormat="1" ht="16.5" customHeight="1">
      <c r="B179" s="29"/>
      <c r="C179" s="163" t="s">
        <v>392</v>
      </c>
      <c r="D179" s="163" t="s">
        <v>365</v>
      </c>
      <c r="E179" s="164" t="s">
        <v>1006</v>
      </c>
      <c r="F179" s="165" t="s">
        <v>1007</v>
      </c>
      <c r="G179" s="166" t="s">
        <v>287</v>
      </c>
      <c r="H179" s="167">
        <v>1</v>
      </c>
      <c r="I179" s="168"/>
      <c r="J179" s="168">
        <f>ROUND(I179*H179,2)</f>
        <v>0</v>
      </c>
      <c r="K179" s="165" t="s">
        <v>17</v>
      </c>
      <c r="L179" s="169"/>
      <c r="M179" s="170" t="s">
        <v>17</v>
      </c>
      <c r="N179" s="171" t="s">
        <v>39</v>
      </c>
      <c r="O179" s="135">
        <v>0</v>
      </c>
      <c r="P179" s="135">
        <f>O179*H179</f>
        <v>0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205</v>
      </c>
      <c r="AT179" s="137" t="s">
        <v>365</v>
      </c>
      <c r="AU179" s="137" t="s">
        <v>78</v>
      </c>
      <c r="AY179" s="17" t="s">
        <v>159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7" t="s">
        <v>76</v>
      </c>
      <c r="BK179" s="138">
        <f>ROUND(I179*H179,2)</f>
        <v>0</v>
      </c>
      <c r="BL179" s="17" t="s">
        <v>180</v>
      </c>
      <c r="BM179" s="137" t="s">
        <v>1008</v>
      </c>
    </row>
    <row r="180" spans="2:65" s="13" customFormat="1">
      <c r="B180" s="149"/>
      <c r="D180" s="143" t="s">
        <v>189</v>
      </c>
      <c r="E180" s="150" t="s">
        <v>17</v>
      </c>
      <c r="F180" s="151" t="s">
        <v>509</v>
      </c>
      <c r="H180" s="150" t="s">
        <v>17</v>
      </c>
      <c r="L180" s="149"/>
      <c r="M180" s="152"/>
      <c r="T180" s="153"/>
      <c r="AT180" s="150" t="s">
        <v>189</v>
      </c>
      <c r="AU180" s="150" t="s">
        <v>78</v>
      </c>
      <c r="AV180" s="13" t="s">
        <v>76</v>
      </c>
      <c r="AW180" s="13" t="s">
        <v>30</v>
      </c>
      <c r="AX180" s="13" t="s">
        <v>68</v>
      </c>
      <c r="AY180" s="150" t="s">
        <v>159</v>
      </c>
    </row>
    <row r="181" spans="2:65" s="12" customFormat="1">
      <c r="B181" s="142"/>
      <c r="D181" s="143" t="s">
        <v>189</v>
      </c>
      <c r="E181" s="144" t="s">
        <v>17</v>
      </c>
      <c r="F181" s="145" t="s">
        <v>962</v>
      </c>
      <c r="H181" s="146">
        <v>1</v>
      </c>
      <c r="L181" s="142"/>
      <c r="M181" s="147"/>
      <c r="T181" s="148"/>
      <c r="AT181" s="144" t="s">
        <v>189</v>
      </c>
      <c r="AU181" s="144" t="s">
        <v>78</v>
      </c>
      <c r="AV181" s="12" t="s">
        <v>78</v>
      </c>
      <c r="AW181" s="12" t="s">
        <v>30</v>
      </c>
      <c r="AX181" s="12" t="s">
        <v>68</v>
      </c>
      <c r="AY181" s="144" t="s">
        <v>159</v>
      </c>
    </row>
    <row r="182" spans="2:65" s="14" customFormat="1">
      <c r="B182" s="157"/>
      <c r="D182" s="143" t="s">
        <v>189</v>
      </c>
      <c r="E182" s="158" t="s">
        <v>17</v>
      </c>
      <c r="F182" s="159" t="s">
        <v>284</v>
      </c>
      <c r="H182" s="160">
        <v>1</v>
      </c>
      <c r="L182" s="157"/>
      <c r="M182" s="161"/>
      <c r="T182" s="162"/>
      <c r="AT182" s="158" t="s">
        <v>189</v>
      </c>
      <c r="AU182" s="158" t="s">
        <v>78</v>
      </c>
      <c r="AV182" s="14" t="s">
        <v>180</v>
      </c>
      <c r="AW182" s="14" t="s">
        <v>30</v>
      </c>
      <c r="AX182" s="14" t="s">
        <v>76</v>
      </c>
      <c r="AY182" s="158" t="s">
        <v>159</v>
      </c>
    </row>
    <row r="183" spans="2:65" s="1" customFormat="1" ht="16.5" customHeight="1">
      <c r="B183" s="29"/>
      <c r="C183" s="163" t="s">
        <v>398</v>
      </c>
      <c r="D183" s="163" t="s">
        <v>365</v>
      </c>
      <c r="E183" s="164" t="s">
        <v>1009</v>
      </c>
      <c r="F183" s="165" t="s">
        <v>1010</v>
      </c>
      <c r="G183" s="166" t="s">
        <v>287</v>
      </c>
      <c r="H183" s="167">
        <v>3</v>
      </c>
      <c r="I183" s="168"/>
      <c r="J183" s="168">
        <f>ROUND(I183*H183,2)</f>
        <v>0</v>
      </c>
      <c r="K183" s="165" t="s">
        <v>17</v>
      </c>
      <c r="L183" s="169"/>
      <c r="M183" s="170" t="s">
        <v>17</v>
      </c>
      <c r="N183" s="171" t="s">
        <v>39</v>
      </c>
      <c r="O183" s="135">
        <v>0</v>
      </c>
      <c r="P183" s="135">
        <f>O183*H183</f>
        <v>0</v>
      </c>
      <c r="Q183" s="135">
        <v>0</v>
      </c>
      <c r="R183" s="135">
        <f>Q183*H183</f>
        <v>0</v>
      </c>
      <c r="S183" s="135">
        <v>0</v>
      </c>
      <c r="T183" s="136">
        <f>S183*H183</f>
        <v>0</v>
      </c>
      <c r="AR183" s="137" t="s">
        <v>205</v>
      </c>
      <c r="AT183" s="137" t="s">
        <v>365</v>
      </c>
      <c r="AU183" s="137" t="s">
        <v>78</v>
      </c>
      <c r="AY183" s="17" t="s">
        <v>159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7" t="s">
        <v>76</v>
      </c>
      <c r="BK183" s="138">
        <f>ROUND(I183*H183,2)</f>
        <v>0</v>
      </c>
      <c r="BL183" s="17" t="s">
        <v>180</v>
      </c>
      <c r="BM183" s="137" t="s">
        <v>1011</v>
      </c>
    </row>
    <row r="184" spans="2:65" s="13" customFormat="1">
      <c r="B184" s="149"/>
      <c r="D184" s="143" t="s">
        <v>189</v>
      </c>
      <c r="E184" s="150" t="s">
        <v>17</v>
      </c>
      <c r="F184" s="151" t="s">
        <v>509</v>
      </c>
      <c r="H184" s="150" t="s">
        <v>17</v>
      </c>
      <c r="L184" s="149"/>
      <c r="M184" s="152"/>
      <c r="T184" s="153"/>
      <c r="AT184" s="150" t="s">
        <v>189</v>
      </c>
      <c r="AU184" s="150" t="s">
        <v>78</v>
      </c>
      <c r="AV184" s="13" t="s">
        <v>76</v>
      </c>
      <c r="AW184" s="13" t="s">
        <v>30</v>
      </c>
      <c r="AX184" s="13" t="s">
        <v>68</v>
      </c>
      <c r="AY184" s="150" t="s">
        <v>159</v>
      </c>
    </row>
    <row r="185" spans="2:65" s="12" customFormat="1">
      <c r="B185" s="142"/>
      <c r="D185" s="143" t="s">
        <v>189</v>
      </c>
      <c r="E185" s="144" t="s">
        <v>17</v>
      </c>
      <c r="F185" s="145" t="s">
        <v>977</v>
      </c>
      <c r="H185" s="146">
        <v>3</v>
      </c>
      <c r="L185" s="142"/>
      <c r="M185" s="147"/>
      <c r="T185" s="148"/>
      <c r="AT185" s="144" t="s">
        <v>189</v>
      </c>
      <c r="AU185" s="144" t="s">
        <v>78</v>
      </c>
      <c r="AV185" s="12" t="s">
        <v>78</v>
      </c>
      <c r="AW185" s="12" t="s">
        <v>30</v>
      </c>
      <c r="AX185" s="12" t="s">
        <v>68</v>
      </c>
      <c r="AY185" s="144" t="s">
        <v>159</v>
      </c>
    </row>
    <row r="186" spans="2:65" s="14" customFormat="1">
      <c r="B186" s="157"/>
      <c r="D186" s="143" t="s">
        <v>189</v>
      </c>
      <c r="E186" s="158" t="s">
        <v>17</v>
      </c>
      <c r="F186" s="159" t="s">
        <v>284</v>
      </c>
      <c r="H186" s="160">
        <v>3</v>
      </c>
      <c r="L186" s="157"/>
      <c r="M186" s="161"/>
      <c r="T186" s="162"/>
      <c r="AT186" s="158" t="s">
        <v>189</v>
      </c>
      <c r="AU186" s="158" t="s">
        <v>78</v>
      </c>
      <c r="AV186" s="14" t="s">
        <v>180</v>
      </c>
      <c r="AW186" s="14" t="s">
        <v>30</v>
      </c>
      <c r="AX186" s="14" t="s">
        <v>76</v>
      </c>
      <c r="AY186" s="158" t="s">
        <v>159</v>
      </c>
    </row>
    <row r="187" spans="2:65" s="1" customFormat="1" ht="16.5" customHeight="1">
      <c r="B187" s="29"/>
      <c r="C187" s="163" t="s">
        <v>404</v>
      </c>
      <c r="D187" s="163" t="s">
        <v>365</v>
      </c>
      <c r="E187" s="164" t="s">
        <v>1012</v>
      </c>
      <c r="F187" s="165" t="s">
        <v>1013</v>
      </c>
      <c r="G187" s="166" t="s">
        <v>287</v>
      </c>
      <c r="H187" s="167">
        <v>6</v>
      </c>
      <c r="I187" s="168"/>
      <c r="J187" s="168">
        <f>ROUND(I187*H187,2)</f>
        <v>0</v>
      </c>
      <c r="K187" s="165" t="s">
        <v>17</v>
      </c>
      <c r="L187" s="169"/>
      <c r="M187" s="170" t="s">
        <v>17</v>
      </c>
      <c r="N187" s="171" t="s">
        <v>39</v>
      </c>
      <c r="O187" s="135">
        <v>0</v>
      </c>
      <c r="P187" s="135">
        <f>O187*H187</f>
        <v>0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205</v>
      </c>
      <c r="AT187" s="137" t="s">
        <v>365</v>
      </c>
      <c r="AU187" s="137" t="s">
        <v>78</v>
      </c>
      <c r="AY187" s="17" t="s">
        <v>159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7" t="s">
        <v>76</v>
      </c>
      <c r="BK187" s="138">
        <f>ROUND(I187*H187,2)</f>
        <v>0</v>
      </c>
      <c r="BL187" s="17" t="s">
        <v>180</v>
      </c>
      <c r="BM187" s="137" t="s">
        <v>1014</v>
      </c>
    </row>
    <row r="188" spans="2:65" s="13" customFormat="1">
      <c r="B188" s="149"/>
      <c r="D188" s="143" t="s">
        <v>189</v>
      </c>
      <c r="E188" s="150" t="s">
        <v>17</v>
      </c>
      <c r="F188" s="151" t="s">
        <v>509</v>
      </c>
      <c r="H188" s="150" t="s">
        <v>17</v>
      </c>
      <c r="L188" s="149"/>
      <c r="M188" s="152"/>
      <c r="T188" s="153"/>
      <c r="AT188" s="150" t="s">
        <v>189</v>
      </c>
      <c r="AU188" s="150" t="s">
        <v>78</v>
      </c>
      <c r="AV188" s="13" t="s">
        <v>76</v>
      </c>
      <c r="AW188" s="13" t="s">
        <v>30</v>
      </c>
      <c r="AX188" s="13" t="s">
        <v>68</v>
      </c>
      <c r="AY188" s="150" t="s">
        <v>159</v>
      </c>
    </row>
    <row r="189" spans="2:65" s="12" customFormat="1">
      <c r="B189" s="142"/>
      <c r="D189" s="143" t="s">
        <v>189</v>
      </c>
      <c r="E189" s="144" t="s">
        <v>17</v>
      </c>
      <c r="F189" s="145" t="s">
        <v>984</v>
      </c>
      <c r="H189" s="146">
        <v>6</v>
      </c>
      <c r="L189" s="142"/>
      <c r="M189" s="147"/>
      <c r="T189" s="148"/>
      <c r="AT189" s="144" t="s">
        <v>189</v>
      </c>
      <c r="AU189" s="144" t="s">
        <v>78</v>
      </c>
      <c r="AV189" s="12" t="s">
        <v>78</v>
      </c>
      <c r="AW189" s="12" t="s">
        <v>30</v>
      </c>
      <c r="AX189" s="12" t="s">
        <v>68</v>
      </c>
      <c r="AY189" s="144" t="s">
        <v>159</v>
      </c>
    </row>
    <row r="190" spans="2:65" s="14" customFormat="1">
      <c r="B190" s="157"/>
      <c r="D190" s="143" t="s">
        <v>189</v>
      </c>
      <c r="E190" s="158" t="s">
        <v>17</v>
      </c>
      <c r="F190" s="159" t="s">
        <v>284</v>
      </c>
      <c r="H190" s="160">
        <v>6</v>
      </c>
      <c r="L190" s="157"/>
      <c r="M190" s="161"/>
      <c r="T190" s="162"/>
      <c r="AT190" s="158" t="s">
        <v>189</v>
      </c>
      <c r="AU190" s="158" t="s">
        <v>78</v>
      </c>
      <c r="AV190" s="14" t="s">
        <v>180</v>
      </c>
      <c r="AW190" s="14" t="s">
        <v>30</v>
      </c>
      <c r="AX190" s="14" t="s">
        <v>76</v>
      </c>
      <c r="AY190" s="158" t="s">
        <v>159</v>
      </c>
    </row>
    <row r="191" spans="2:65" s="1" customFormat="1" ht="16.5" customHeight="1">
      <c r="B191" s="29"/>
      <c r="C191" s="163" t="s">
        <v>412</v>
      </c>
      <c r="D191" s="163" t="s">
        <v>365</v>
      </c>
      <c r="E191" s="164" t="s">
        <v>1015</v>
      </c>
      <c r="F191" s="165" t="s">
        <v>1016</v>
      </c>
      <c r="G191" s="166" t="s">
        <v>287</v>
      </c>
      <c r="H191" s="167">
        <v>2</v>
      </c>
      <c r="I191" s="168"/>
      <c r="J191" s="168">
        <f>ROUND(I191*H191,2)</f>
        <v>0</v>
      </c>
      <c r="K191" s="165" t="s">
        <v>17</v>
      </c>
      <c r="L191" s="169"/>
      <c r="M191" s="170" t="s">
        <v>17</v>
      </c>
      <c r="N191" s="171" t="s">
        <v>39</v>
      </c>
      <c r="O191" s="135">
        <v>0</v>
      </c>
      <c r="P191" s="135">
        <f>O191*H191</f>
        <v>0</v>
      </c>
      <c r="Q191" s="135">
        <v>0</v>
      </c>
      <c r="R191" s="135">
        <f>Q191*H191</f>
        <v>0</v>
      </c>
      <c r="S191" s="135">
        <v>0</v>
      </c>
      <c r="T191" s="136">
        <f>S191*H191</f>
        <v>0</v>
      </c>
      <c r="AR191" s="137" t="s">
        <v>205</v>
      </c>
      <c r="AT191" s="137" t="s">
        <v>365</v>
      </c>
      <c r="AU191" s="137" t="s">
        <v>78</v>
      </c>
      <c r="AY191" s="17" t="s">
        <v>159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7" t="s">
        <v>76</v>
      </c>
      <c r="BK191" s="138">
        <f>ROUND(I191*H191,2)</f>
        <v>0</v>
      </c>
      <c r="BL191" s="17" t="s">
        <v>180</v>
      </c>
      <c r="BM191" s="137" t="s">
        <v>1017</v>
      </c>
    </row>
    <row r="192" spans="2:65" s="13" customFormat="1">
      <c r="B192" s="149"/>
      <c r="D192" s="143" t="s">
        <v>189</v>
      </c>
      <c r="E192" s="150" t="s">
        <v>17</v>
      </c>
      <c r="F192" s="151" t="s">
        <v>509</v>
      </c>
      <c r="H192" s="150" t="s">
        <v>17</v>
      </c>
      <c r="L192" s="149"/>
      <c r="M192" s="152"/>
      <c r="T192" s="153"/>
      <c r="AT192" s="150" t="s">
        <v>189</v>
      </c>
      <c r="AU192" s="150" t="s">
        <v>78</v>
      </c>
      <c r="AV192" s="13" t="s">
        <v>76</v>
      </c>
      <c r="AW192" s="13" t="s">
        <v>30</v>
      </c>
      <c r="AX192" s="13" t="s">
        <v>68</v>
      </c>
      <c r="AY192" s="150" t="s">
        <v>159</v>
      </c>
    </row>
    <row r="193" spans="2:65" s="12" customFormat="1">
      <c r="B193" s="142"/>
      <c r="D193" s="143" t="s">
        <v>189</v>
      </c>
      <c r="E193" s="144" t="s">
        <v>17</v>
      </c>
      <c r="F193" s="145" t="s">
        <v>959</v>
      </c>
      <c r="H193" s="146">
        <v>2</v>
      </c>
      <c r="L193" s="142"/>
      <c r="M193" s="147"/>
      <c r="T193" s="148"/>
      <c r="AT193" s="144" t="s">
        <v>189</v>
      </c>
      <c r="AU193" s="144" t="s">
        <v>78</v>
      </c>
      <c r="AV193" s="12" t="s">
        <v>78</v>
      </c>
      <c r="AW193" s="12" t="s">
        <v>30</v>
      </c>
      <c r="AX193" s="12" t="s">
        <v>68</v>
      </c>
      <c r="AY193" s="144" t="s">
        <v>159</v>
      </c>
    </row>
    <row r="194" spans="2:65" s="14" customFormat="1">
      <c r="B194" s="157"/>
      <c r="D194" s="143" t="s">
        <v>189</v>
      </c>
      <c r="E194" s="158" t="s">
        <v>17</v>
      </c>
      <c r="F194" s="159" t="s">
        <v>284</v>
      </c>
      <c r="H194" s="160">
        <v>2</v>
      </c>
      <c r="L194" s="157"/>
      <c r="M194" s="161"/>
      <c r="T194" s="162"/>
      <c r="AT194" s="158" t="s">
        <v>189</v>
      </c>
      <c r="AU194" s="158" t="s">
        <v>78</v>
      </c>
      <c r="AV194" s="14" t="s">
        <v>180</v>
      </c>
      <c r="AW194" s="14" t="s">
        <v>30</v>
      </c>
      <c r="AX194" s="14" t="s">
        <v>76</v>
      </c>
      <c r="AY194" s="158" t="s">
        <v>159</v>
      </c>
    </row>
    <row r="195" spans="2:65" s="1" customFormat="1" ht="16.5" customHeight="1">
      <c r="B195" s="29"/>
      <c r="C195" s="163" t="s">
        <v>419</v>
      </c>
      <c r="D195" s="163" t="s">
        <v>365</v>
      </c>
      <c r="E195" s="164" t="s">
        <v>1018</v>
      </c>
      <c r="F195" s="165" t="s">
        <v>1019</v>
      </c>
      <c r="G195" s="166" t="s">
        <v>287</v>
      </c>
      <c r="H195" s="167">
        <v>5</v>
      </c>
      <c r="I195" s="168"/>
      <c r="J195" s="168">
        <f>ROUND(I195*H195,2)</f>
        <v>0</v>
      </c>
      <c r="K195" s="165" t="s">
        <v>17</v>
      </c>
      <c r="L195" s="169"/>
      <c r="M195" s="170" t="s">
        <v>17</v>
      </c>
      <c r="N195" s="171" t="s">
        <v>39</v>
      </c>
      <c r="O195" s="135">
        <v>0</v>
      </c>
      <c r="P195" s="135">
        <f>O195*H195</f>
        <v>0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205</v>
      </c>
      <c r="AT195" s="137" t="s">
        <v>365</v>
      </c>
      <c r="AU195" s="137" t="s">
        <v>78</v>
      </c>
      <c r="AY195" s="17" t="s">
        <v>159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7" t="s">
        <v>76</v>
      </c>
      <c r="BK195" s="138">
        <f>ROUND(I195*H195,2)</f>
        <v>0</v>
      </c>
      <c r="BL195" s="17" t="s">
        <v>180</v>
      </c>
      <c r="BM195" s="137" t="s">
        <v>1020</v>
      </c>
    </row>
    <row r="196" spans="2:65" s="13" customFormat="1">
      <c r="B196" s="149"/>
      <c r="D196" s="143" t="s">
        <v>189</v>
      </c>
      <c r="E196" s="150" t="s">
        <v>17</v>
      </c>
      <c r="F196" s="151" t="s">
        <v>509</v>
      </c>
      <c r="H196" s="150" t="s">
        <v>17</v>
      </c>
      <c r="L196" s="149"/>
      <c r="M196" s="152"/>
      <c r="T196" s="153"/>
      <c r="AT196" s="150" t="s">
        <v>189</v>
      </c>
      <c r="AU196" s="150" t="s">
        <v>78</v>
      </c>
      <c r="AV196" s="13" t="s">
        <v>76</v>
      </c>
      <c r="AW196" s="13" t="s">
        <v>30</v>
      </c>
      <c r="AX196" s="13" t="s">
        <v>68</v>
      </c>
      <c r="AY196" s="150" t="s">
        <v>159</v>
      </c>
    </row>
    <row r="197" spans="2:65" s="12" customFormat="1">
      <c r="B197" s="142"/>
      <c r="D197" s="143" t="s">
        <v>189</v>
      </c>
      <c r="E197" s="144" t="s">
        <v>17</v>
      </c>
      <c r="F197" s="145" t="s">
        <v>973</v>
      </c>
      <c r="H197" s="146">
        <v>5</v>
      </c>
      <c r="L197" s="142"/>
      <c r="M197" s="147"/>
      <c r="T197" s="148"/>
      <c r="AT197" s="144" t="s">
        <v>189</v>
      </c>
      <c r="AU197" s="144" t="s">
        <v>78</v>
      </c>
      <c r="AV197" s="12" t="s">
        <v>78</v>
      </c>
      <c r="AW197" s="12" t="s">
        <v>30</v>
      </c>
      <c r="AX197" s="12" t="s">
        <v>68</v>
      </c>
      <c r="AY197" s="144" t="s">
        <v>159</v>
      </c>
    </row>
    <row r="198" spans="2:65" s="14" customFormat="1">
      <c r="B198" s="157"/>
      <c r="D198" s="143" t="s">
        <v>189</v>
      </c>
      <c r="E198" s="158" t="s">
        <v>17</v>
      </c>
      <c r="F198" s="159" t="s">
        <v>284</v>
      </c>
      <c r="H198" s="160">
        <v>5</v>
      </c>
      <c r="L198" s="157"/>
      <c r="M198" s="161"/>
      <c r="T198" s="162"/>
      <c r="AT198" s="158" t="s">
        <v>189</v>
      </c>
      <c r="AU198" s="158" t="s">
        <v>78</v>
      </c>
      <c r="AV198" s="14" t="s">
        <v>180</v>
      </c>
      <c r="AW198" s="14" t="s">
        <v>30</v>
      </c>
      <c r="AX198" s="14" t="s">
        <v>76</v>
      </c>
      <c r="AY198" s="158" t="s">
        <v>159</v>
      </c>
    </row>
    <row r="199" spans="2:65" s="1" customFormat="1" ht="16.5" customHeight="1">
      <c r="B199" s="29"/>
      <c r="C199" s="163" t="s">
        <v>427</v>
      </c>
      <c r="D199" s="163" t="s">
        <v>365</v>
      </c>
      <c r="E199" s="164" t="s">
        <v>1021</v>
      </c>
      <c r="F199" s="165" t="s">
        <v>1022</v>
      </c>
      <c r="G199" s="166" t="s">
        <v>287</v>
      </c>
      <c r="H199" s="167">
        <v>1</v>
      </c>
      <c r="I199" s="168"/>
      <c r="J199" s="168">
        <f>ROUND(I199*H199,2)</f>
        <v>0</v>
      </c>
      <c r="K199" s="165" t="s">
        <v>17</v>
      </c>
      <c r="L199" s="169"/>
      <c r="M199" s="170" t="s">
        <v>17</v>
      </c>
      <c r="N199" s="171" t="s">
        <v>39</v>
      </c>
      <c r="O199" s="135">
        <v>0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205</v>
      </c>
      <c r="AT199" s="137" t="s">
        <v>365</v>
      </c>
      <c r="AU199" s="137" t="s">
        <v>78</v>
      </c>
      <c r="AY199" s="17" t="s">
        <v>159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7" t="s">
        <v>76</v>
      </c>
      <c r="BK199" s="138">
        <f>ROUND(I199*H199,2)</f>
        <v>0</v>
      </c>
      <c r="BL199" s="17" t="s">
        <v>180</v>
      </c>
      <c r="BM199" s="137" t="s">
        <v>1023</v>
      </c>
    </row>
    <row r="200" spans="2:65" s="13" customFormat="1">
      <c r="B200" s="149"/>
      <c r="D200" s="143" t="s">
        <v>189</v>
      </c>
      <c r="E200" s="150" t="s">
        <v>17</v>
      </c>
      <c r="F200" s="151" t="s">
        <v>509</v>
      </c>
      <c r="H200" s="150" t="s">
        <v>17</v>
      </c>
      <c r="L200" s="149"/>
      <c r="M200" s="152"/>
      <c r="T200" s="153"/>
      <c r="AT200" s="150" t="s">
        <v>189</v>
      </c>
      <c r="AU200" s="150" t="s">
        <v>78</v>
      </c>
      <c r="AV200" s="13" t="s">
        <v>76</v>
      </c>
      <c r="AW200" s="13" t="s">
        <v>30</v>
      </c>
      <c r="AX200" s="13" t="s">
        <v>68</v>
      </c>
      <c r="AY200" s="150" t="s">
        <v>159</v>
      </c>
    </row>
    <row r="201" spans="2:65" s="12" customFormat="1">
      <c r="B201" s="142"/>
      <c r="D201" s="143" t="s">
        <v>189</v>
      </c>
      <c r="E201" s="144" t="s">
        <v>17</v>
      </c>
      <c r="F201" s="145" t="s">
        <v>962</v>
      </c>
      <c r="H201" s="146">
        <v>1</v>
      </c>
      <c r="L201" s="142"/>
      <c r="M201" s="147"/>
      <c r="T201" s="148"/>
      <c r="AT201" s="144" t="s">
        <v>189</v>
      </c>
      <c r="AU201" s="144" t="s">
        <v>78</v>
      </c>
      <c r="AV201" s="12" t="s">
        <v>78</v>
      </c>
      <c r="AW201" s="12" t="s">
        <v>30</v>
      </c>
      <c r="AX201" s="12" t="s">
        <v>68</v>
      </c>
      <c r="AY201" s="144" t="s">
        <v>159</v>
      </c>
    </row>
    <row r="202" spans="2:65" s="14" customFormat="1">
      <c r="B202" s="157"/>
      <c r="D202" s="143" t="s">
        <v>189</v>
      </c>
      <c r="E202" s="158" t="s">
        <v>17</v>
      </c>
      <c r="F202" s="159" t="s">
        <v>284</v>
      </c>
      <c r="H202" s="160">
        <v>1</v>
      </c>
      <c r="L202" s="157"/>
      <c r="M202" s="161"/>
      <c r="T202" s="162"/>
      <c r="AT202" s="158" t="s">
        <v>189</v>
      </c>
      <c r="AU202" s="158" t="s">
        <v>78</v>
      </c>
      <c r="AV202" s="14" t="s">
        <v>180</v>
      </c>
      <c r="AW202" s="14" t="s">
        <v>30</v>
      </c>
      <c r="AX202" s="14" t="s">
        <v>76</v>
      </c>
      <c r="AY202" s="158" t="s">
        <v>159</v>
      </c>
    </row>
    <row r="203" spans="2:65" s="1" customFormat="1" ht="16.5" customHeight="1">
      <c r="B203" s="29"/>
      <c r="C203" s="163" t="s">
        <v>722</v>
      </c>
      <c r="D203" s="163" t="s">
        <v>365</v>
      </c>
      <c r="E203" s="164" t="s">
        <v>1024</v>
      </c>
      <c r="F203" s="165" t="s">
        <v>1025</v>
      </c>
      <c r="G203" s="166" t="s">
        <v>287</v>
      </c>
      <c r="H203" s="167">
        <v>43</v>
      </c>
      <c r="I203" s="168"/>
      <c r="J203" s="168">
        <f>ROUND(I203*H203,2)</f>
        <v>0</v>
      </c>
      <c r="K203" s="165" t="s">
        <v>17</v>
      </c>
      <c r="L203" s="169"/>
      <c r="M203" s="170" t="s">
        <v>17</v>
      </c>
      <c r="N203" s="171" t="s">
        <v>39</v>
      </c>
      <c r="O203" s="135">
        <v>0</v>
      </c>
      <c r="P203" s="135">
        <f>O203*H203</f>
        <v>0</v>
      </c>
      <c r="Q203" s="135">
        <v>0</v>
      </c>
      <c r="R203" s="135">
        <f>Q203*H203</f>
        <v>0</v>
      </c>
      <c r="S203" s="135">
        <v>0</v>
      </c>
      <c r="T203" s="136">
        <f>S203*H203</f>
        <v>0</v>
      </c>
      <c r="AR203" s="137" t="s">
        <v>205</v>
      </c>
      <c r="AT203" s="137" t="s">
        <v>365</v>
      </c>
      <c r="AU203" s="137" t="s">
        <v>78</v>
      </c>
      <c r="AY203" s="17" t="s">
        <v>159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7" t="s">
        <v>76</v>
      </c>
      <c r="BK203" s="138">
        <f>ROUND(I203*H203,2)</f>
        <v>0</v>
      </c>
      <c r="BL203" s="17" t="s">
        <v>180</v>
      </c>
      <c r="BM203" s="137" t="s">
        <v>1026</v>
      </c>
    </row>
    <row r="204" spans="2:65" s="13" customFormat="1">
      <c r="B204" s="149"/>
      <c r="D204" s="143" t="s">
        <v>189</v>
      </c>
      <c r="E204" s="150" t="s">
        <v>17</v>
      </c>
      <c r="F204" s="151" t="s">
        <v>509</v>
      </c>
      <c r="H204" s="150" t="s">
        <v>17</v>
      </c>
      <c r="L204" s="149"/>
      <c r="M204" s="152"/>
      <c r="T204" s="153"/>
      <c r="AT204" s="150" t="s">
        <v>189</v>
      </c>
      <c r="AU204" s="150" t="s">
        <v>78</v>
      </c>
      <c r="AV204" s="13" t="s">
        <v>76</v>
      </c>
      <c r="AW204" s="13" t="s">
        <v>30</v>
      </c>
      <c r="AX204" s="13" t="s">
        <v>68</v>
      </c>
      <c r="AY204" s="150" t="s">
        <v>159</v>
      </c>
    </row>
    <row r="205" spans="2:65" s="12" customFormat="1">
      <c r="B205" s="142"/>
      <c r="D205" s="143" t="s">
        <v>189</v>
      </c>
      <c r="E205" s="144" t="s">
        <v>17</v>
      </c>
      <c r="F205" s="145" t="s">
        <v>1027</v>
      </c>
      <c r="H205" s="146">
        <v>43</v>
      </c>
      <c r="L205" s="142"/>
      <c r="M205" s="147"/>
      <c r="T205" s="148"/>
      <c r="AT205" s="144" t="s">
        <v>189</v>
      </c>
      <c r="AU205" s="144" t="s">
        <v>78</v>
      </c>
      <c r="AV205" s="12" t="s">
        <v>78</v>
      </c>
      <c r="AW205" s="12" t="s">
        <v>30</v>
      </c>
      <c r="AX205" s="12" t="s">
        <v>68</v>
      </c>
      <c r="AY205" s="144" t="s">
        <v>159</v>
      </c>
    </row>
    <row r="206" spans="2:65" s="14" customFormat="1">
      <c r="B206" s="157"/>
      <c r="D206" s="143" t="s">
        <v>189</v>
      </c>
      <c r="E206" s="158" t="s">
        <v>17</v>
      </c>
      <c r="F206" s="159" t="s">
        <v>284</v>
      </c>
      <c r="H206" s="160">
        <v>43</v>
      </c>
      <c r="L206" s="157"/>
      <c r="M206" s="161"/>
      <c r="T206" s="162"/>
      <c r="AT206" s="158" t="s">
        <v>189</v>
      </c>
      <c r="AU206" s="158" t="s">
        <v>78</v>
      </c>
      <c r="AV206" s="14" t="s">
        <v>180</v>
      </c>
      <c r="AW206" s="14" t="s">
        <v>30</v>
      </c>
      <c r="AX206" s="14" t="s">
        <v>76</v>
      </c>
      <c r="AY206" s="158" t="s">
        <v>159</v>
      </c>
    </row>
    <row r="207" spans="2:65" s="1" customFormat="1" ht="16.5" customHeight="1">
      <c r="B207" s="29"/>
      <c r="C207" s="127" t="s">
        <v>727</v>
      </c>
      <c r="D207" s="127" t="s">
        <v>162</v>
      </c>
      <c r="E207" s="128" t="s">
        <v>1028</v>
      </c>
      <c r="F207" s="129" t="s">
        <v>1029</v>
      </c>
      <c r="G207" s="130" t="s">
        <v>287</v>
      </c>
      <c r="H207" s="131">
        <v>54</v>
      </c>
      <c r="I207" s="132"/>
      <c r="J207" s="132">
        <f>ROUND(I207*H207,2)</f>
        <v>0</v>
      </c>
      <c r="K207" s="129" t="s">
        <v>239</v>
      </c>
      <c r="L207" s="29"/>
      <c r="M207" s="133" t="s">
        <v>17</v>
      </c>
      <c r="N207" s="134" t="s">
        <v>39</v>
      </c>
      <c r="O207" s="135">
        <v>0.25900000000000001</v>
      </c>
      <c r="P207" s="135">
        <f>O207*H207</f>
        <v>13.986000000000001</v>
      </c>
      <c r="Q207" s="135">
        <v>5.0000000000000002E-5</v>
      </c>
      <c r="R207" s="135">
        <f>Q207*H207</f>
        <v>2.7000000000000001E-3</v>
      </c>
      <c r="S207" s="135">
        <v>0</v>
      </c>
      <c r="T207" s="136">
        <f>S207*H207</f>
        <v>0</v>
      </c>
      <c r="AR207" s="137" t="s">
        <v>180</v>
      </c>
      <c r="AT207" s="137" t="s">
        <v>162</v>
      </c>
      <c r="AU207" s="137" t="s">
        <v>78</v>
      </c>
      <c r="AY207" s="17" t="s">
        <v>159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7" t="s">
        <v>76</v>
      </c>
      <c r="BK207" s="138">
        <f>ROUND(I207*H207,2)</f>
        <v>0</v>
      </c>
      <c r="BL207" s="17" t="s">
        <v>180</v>
      </c>
      <c r="BM207" s="137" t="s">
        <v>1030</v>
      </c>
    </row>
    <row r="208" spans="2:65" s="1" customFormat="1">
      <c r="B208" s="29"/>
      <c r="D208" s="139" t="s">
        <v>169</v>
      </c>
      <c r="F208" s="140" t="s">
        <v>1031</v>
      </c>
      <c r="L208" s="29"/>
      <c r="M208" s="141"/>
      <c r="T208" s="50"/>
      <c r="AT208" s="17" t="s">
        <v>169</v>
      </c>
      <c r="AU208" s="17" t="s">
        <v>78</v>
      </c>
    </row>
    <row r="209" spans="2:65" s="13" customFormat="1">
      <c r="B209" s="149"/>
      <c r="D209" s="143" t="s">
        <v>189</v>
      </c>
      <c r="E209" s="150" t="s">
        <v>17</v>
      </c>
      <c r="F209" s="151" t="s">
        <v>509</v>
      </c>
      <c r="H209" s="150" t="s">
        <v>17</v>
      </c>
      <c r="L209" s="149"/>
      <c r="M209" s="152"/>
      <c r="T209" s="153"/>
      <c r="AT209" s="150" t="s">
        <v>189</v>
      </c>
      <c r="AU209" s="150" t="s">
        <v>78</v>
      </c>
      <c r="AV209" s="13" t="s">
        <v>76</v>
      </c>
      <c r="AW209" s="13" t="s">
        <v>30</v>
      </c>
      <c r="AX209" s="13" t="s">
        <v>68</v>
      </c>
      <c r="AY209" s="150" t="s">
        <v>159</v>
      </c>
    </row>
    <row r="210" spans="2:65" s="12" customFormat="1">
      <c r="B210" s="142"/>
      <c r="D210" s="143" t="s">
        <v>189</v>
      </c>
      <c r="E210" s="144" t="s">
        <v>17</v>
      </c>
      <c r="F210" s="145" t="s">
        <v>1032</v>
      </c>
      <c r="H210" s="146">
        <v>54</v>
      </c>
      <c r="L210" s="142"/>
      <c r="M210" s="147"/>
      <c r="T210" s="148"/>
      <c r="AT210" s="144" t="s">
        <v>189</v>
      </c>
      <c r="AU210" s="144" t="s">
        <v>78</v>
      </c>
      <c r="AV210" s="12" t="s">
        <v>78</v>
      </c>
      <c r="AW210" s="12" t="s">
        <v>30</v>
      </c>
      <c r="AX210" s="12" t="s">
        <v>68</v>
      </c>
      <c r="AY210" s="144" t="s">
        <v>159</v>
      </c>
    </row>
    <row r="211" spans="2:65" s="14" customFormat="1">
      <c r="B211" s="157"/>
      <c r="D211" s="143" t="s">
        <v>189</v>
      </c>
      <c r="E211" s="158" t="s">
        <v>17</v>
      </c>
      <c r="F211" s="159" t="s">
        <v>284</v>
      </c>
      <c r="H211" s="160">
        <v>54</v>
      </c>
      <c r="L211" s="157"/>
      <c r="M211" s="161"/>
      <c r="T211" s="162"/>
      <c r="AT211" s="158" t="s">
        <v>189</v>
      </c>
      <c r="AU211" s="158" t="s">
        <v>78</v>
      </c>
      <c r="AV211" s="14" t="s">
        <v>180</v>
      </c>
      <c r="AW211" s="14" t="s">
        <v>30</v>
      </c>
      <c r="AX211" s="14" t="s">
        <v>76</v>
      </c>
      <c r="AY211" s="158" t="s">
        <v>159</v>
      </c>
    </row>
    <row r="212" spans="2:65" s="1" customFormat="1" ht="16.5" customHeight="1">
      <c r="B212" s="29"/>
      <c r="C212" s="163" t="s">
        <v>732</v>
      </c>
      <c r="D212" s="163" t="s">
        <v>365</v>
      </c>
      <c r="E212" s="164" t="s">
        <v>1033</v>
      </c>
      <c r="F212" s="165" t="s">
        <v>1034</v>
      </c>
      <c r="G212" s="166" t="s">
        <v>287</v>
      </c>
      <c r="H212" s="167">
        <v>54</v>
      </c>
      <c r="I212" s="168"/>
      <c r="J212" s="168">
        <f>ROUND(I212*H212,2)</f>
        <v>0</v>
      </c>
      <c r="K212" s="165" t="s">
        <v>239</v>
      </c>
      <c r="L212" s="169"/>
      <c r="M212" s="170" t="s">
        <v>17</v>
      </c>
      <c r="N212" s="171" t="s">
        <v>39</v>
      </c>
      <c r="O212" s="135">
        <v>0</v>
      </c>
      <c r="P212" s="135">
        <f>O212*H212</f>
        <v>0</v>
      </c>
      <c r="Q212" s="135">
        <v>5.8999999999999999E-3</v>
      </c>
      <c r="R212" s="135">
        <f>Q212*H212</f>
        <v>0.31859999999999999</v>
      </c>
      <c r="S212" s="135">
        <v>0</v>
      </c>
      <c r="T212" s="136">
        <f>S212*H212</f>
        <v>0</v>
      </c>
      <c r="AR212" s="137" t="s">
        <v>205</v>
      </c>
      <c r="AT212" s="137" t="s">
        <v>365</v>
      </c>
      <c r="AU212" s="137" t="s">
        <v>78</v>
      </c>
      <c r="AY212" s="17" t="s">
        <v>159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7" t="s">
        <v>76</v>
      </c>
      <c r="BK212" s="138">
        <f>ROUND(I212*H212,2)</f>
        <v>0</v>
      </c>
      <c r="BL212" s="17" t="s">
        <v>180</v>
      </c>
      <c r="BM212" s="137" t="s">
        <v>1035</v>
      </c>
    </row>
    <row r="213" spans="2:65" s="1" customFormat="1" ht="21.75" customHeight="1">
      <c r="B213" s="29"/>
      <c r="C213" s="127" t="s">
        <v>737</v>
      </c>
      <c r="D213" s="127" t="s">
        <v>162</v>
      </c>
      <c r="E213" s="128" t="s">
        <v>1036</v>
      </c>
      <c r="F213" s="129" t="s">
        <v>1037</v>
      </c>
      <c r="G213" s="130" t="s">
        <v>287</v>
      </c>
      <c r="H213" s="131">
        <v>102</v>
      </c>
      <c r="I213" s="132"/>
      <c r="J213" s="132">
        <f>ROUND(I213*H213,2)</f>
        <v>0</v>
      </c>
      <c r="K213" s="129" t="s">
        <v>239</v>
      </c>
      <c r="L213" s="29"/>
      <c r="M213" s="133" t="s">
        <v>17</v>
      </c>
      <c r="N213" s="134" t="s">
        <v>39</v>
      </c>
      <c r="O213" s="135">
        <v>1.764</v>
      </c>
      <c r="P213" s="135">
        <f>O213*H213</f>
        <v>179.928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180</v>
      </c>
      <c r="AT213" s="137" t="s">
        <v>162</v>
      </c>
      <c r="AU213" s="137" t="s">
        <v>78</v>
      </c>
      <c r="AY213" s="17" t="s">
        <v>159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7" t="s">
        <v>76</v>
      </c>
      <c r="BK213" s="138">
        <f>ROUND(I213*H213,2)</f>
        <v>0</v>
      </c>
      <c r="BL213" s="17" t="s">
        <v>180</v>
      </c>
      <c r="BM213" s="137" t="s">
        <v>1038</v>
      </c>
    </row>
    <row r="214" spans="2:65" s="1" customFormat="1">
      <c r="B214" s="29"/>
      <c r="D214" s="139" t="s">
        <v>169</v>
      </c>
      <c r="F214" s="140" t="s">
        <v>1039</v>
      </c>
      <c r="L214" s="29"/>
      <c r="M214" s="141"/>
      <c r="T214" s="50"/>
      <c r="AT214" s="17" t="s">
        <v>169</v>
      </c>
      <c r="AU214" s="17" t="s">
        <v>78</v>
      </c>
    </row>
    <row r="215" spans="2:65" s="13" customFormat="1">
      <c r="B215" s="149"/>
      <c r="D215" s="143" t="s">
        <v>189</v>
      </c>
      <c r="E215" s="150" t="s">
        <v>17</v>
      </c>
      <c r="F215" s="151" t="s">
        <v>509</v>
      </c>
      <c r="H215" s="150" t="s">
        <v>17</v>
      </c>
      <c r="L215" s="149"/>
      <c r="M215" s="152"/>
      <c r="T215" s="153"/>
      <c r="AT215" s="150" t="s">
        <v>189</v>
      </c>
      <c r="AU215" s="150" t="s">
        <v>78</v>
      </c>
      <c r="AV215" s="13" t="s">
        <v>76</v>
      </c>
      <c r="AW215" s="13" t="s">
        <v>30</v>
      </c>
      <c r="AX215" s="13" t="s">
        <v>68</v>
      </c>
      <c r="AY215" s="150" t="s">
        <v>159</v>
      </c>
    </row>
    <row r="216" spans="2:65" s="12" customFormat="1">
      <c r="B216" s="142"/>
      <c r="D216" s="143" t="s">
        <v>189</v>
      </c>
      <c r="E216" s="144" t="s">
        <v>17</v>
      </c>
      <c r="F216" s="145" t="s">
        <v>928</v>
      </c>
      <c r="H216" s="146">
        <v>102</v>
      </c>
      <c r="L216" s="142"/>
      <c r="M216" s="147"/>
      <c r="T216" s="148"/>
      <c r="AT216" s="144" t="s">
        <v>189</v>
      </c>
      <c r="AU216" s="144" t="s">
        <v>78</v>
      </c>
      <c r="AV216" s="12" t="s">
        <v>78</v>
      </c>
      <c r="AW216" s="12" t="s">
        <v>30</v>
      </c>
      <c r="AX216" s="12" t="s">
        <v>68</v>
      </c>
      <c r="AY216" s="144" t="s">
        <v>159</v>
      </c>
    </row>
    <row r="217" spans="2:65" s="14" customFormat="1">
      <c r="B217" s="157"/>
      <c r="D217" s="143" t="s">
        <v>189</v>
      </c>
      <c r="E217" s="158" t="s">
        <v>17</v>
      </c>
      <c r="F217" s="159" t="s">
        <v>284</v>
      </c>
      <c r="H217" s="160">
        <v>102</v>
      </c>
      <c r="L217" s="157"/>
      <c r="M217" s="161"/>
      <c r="T217" s="162"/>
      <c r="AT217" s="158" t="s">
        <v>189</v>
      </c>
      <c r="AU217" s="158" t="s">
        <v>78</v>
      </c>
      <c r="AV217" s="14" t="s">
        <v>180</v>
      </c>
      <c r="AW217" s="14" t="s">
        <v>30</v>
      </c>
      <c r="AX217" s="14" t="s">
        <v>76</v>
      </c>
      <c r="AY217" s="158" t="s">
        <v>159</v>
      </c>
    </row>
    <row r="218" spans="2:65" s="1" customFormat="1" ht="24.2" customHeight="1">
      <c r="B218" s="29"/>
      <c r="C218" s="163" t="s">
        <v>742</v>
      </c>
      <c r="D218" s="163" t="s">
        <v>365</v>
      </c>
      <c r="E218" s="164" t="s">
        <v>1040</v>
      </c>
      <c r="F218" s="165" t="s">
        <v>1041</v>
      </c>
      <c r="G218" s="166" t="s">
        <v>1042</v>
      </c>
      <c r="H218" s="167">
        <v>102</v>
      </c>
      <c r="I218" s="168"/>
      <c r="J218" s="168">
        <f>ROUND(I218*H218,2)</f>
        <v>0</v>
      </c>
      <c r="K218" s="165" t="s">
        <v>239</v>
      </c>
      <c r="L218" s="169"/>
      <c r="M218" s="170" t="s">
        <v>17</v>
      </c>
      <c r="N218" s="171" t="s">
        <v>39</v>
      </c>
      <c r="O218" s="135">
        <v>0</v>
      </c>
      <c r="P218" s="135">
        <f>O218*H218</f>
        <v>0</v>
      </c>
      <c r="Q218" s="135">
        <v>3.0000000000000001E-3</v>
      </c>
      <c r="R218" s="135">
        <f>Q218*H218</f>
        <v>0.30599999999999999</v>
      </c>
      <c r="S218" s="135">
        <v>0</v>
      </c>
      <c r="T218" s="136">
        <f>S218*H218</f>
        <v>0</v>
      </c>
      <c r="AR218" s="137" t="s">
        <v>205</v>
      </c>
      <c r="AT218" s="137" t="s">
        <v>365</v>
      </c>
      <c r="AU218" s="137" t="s">
        <v>78</v>
      </c>
      <c r="AY218" s="17" t="s">
        <v>159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7" t="s">
        <v>76</v>
      </c>
      <c r="BK218" s="138">
        <f>ROUND(I218*H218,2)</f>
        <v>0</v>
      </c>
      <c r="BL218" s="17" t="s">
        <v>180</v>
      </c>
      <c r="BM218" s="137" t="s">
        <v>1043</v>
      </c>
    </row>
    <row r="219" spans="2:65" s="1" customFormat="1" ht="21.75" customHeight="1">
      <c r="B219" s="29"/>
      <c r="C219" s="127" t="s">
        <v>747</v>
      </c>
      <c r="D219" s="127" t="s">
        <v>162</v>
      </c>
      <c r="E219" s="128" t="s">
        <v>1044</v>
      </c>
      <c r="F219" s="129" t="s">
        <v>1045</v>
      </c>
      <c r="G219" s="130" t="s">
        <v>287</v>
      </c>
      <c r="H219" s="131">
        <v>102</v>
      </c>
      <c r="I219" s="132"/>
      <c r="J219" s="132">
        <f>ROUND(I219*H219,2)</f>
        <v>0</v>
      </c>
      <c r="K219" s="129" t="s">
        <v>239</v>
      </c>
      <c r="L219" s="29"/>
      <c r="M219" s="133" t="s">
        <v>17</v>
      </c>
      <c r="N219" s="134" t="s">
        <v>39</v>
      </c>
      <c r="O219" s="135">
        <v>0.187</v>
      </c>
      <c r="P219" s="135">
        <f>O219*H219</f>
        <v>19.074000000000002</v>
      </c>
      <c r="Q219" s="135">
        <v>0</v>
      </c>
      <c r="R219" s="135">
        <f>Q219*H219</f>
        <v>0</v>
      </c>
      <c r="S219" s="135">
        <v>0</v>
      </c>
      <c r="T219" s="136">
        <f>S219*H219</f>
        <v>0</v>
      </c>
      <c r="AR219" s="137" t="s">
        <v>180</v>
      </c>
      <c r="AT219" s="137" t="s">
        <v>162</v>
      </c>
      <c r="AU219" s="137" t="s">
        <v>78</v>
      </c>
      <c r="AY219" s="17" t="s">
        <v>159</v>
      </c>
      <c r="BE219" s="138">
        <f>IF(N219="základní",J219,0)</f>
        <v>0</v>
      </c>
      <c r="BF219" s="138">
        <f>IF(N219="snížená",J219,0)</f>
        <v>0</v>
      </c>
      <c r="BG219" s="138">
        <f>IF(N219="zákl. přenesená",J219,0)</f>
        <v>0</v>
      </c>
      <c r="BH219" s="138">
        <f>IF(N219="sníž. přenesená",J219,0)</f>
        <v>0</v>
      </c>
      <c r="BI219" s="138">
        <f>IF(N219="nulová",J219,0)</f>
        <v>0</v>
      </c>
      <c r="BJ219" s="17" t="s">
        <v>76</v>
      </c>
      <c r="BK219" s="138">
        <f>ROUND(I219*H219,2)</f>
        <v>0</v>
      </c>
      <c r="BL219" s="17" t="s">
        <v>180</v>
      </c>
      <c r="BM219" s="137" t="s">
        <v>1046</v>
      </c>
    </row>
    <row r="220" spans="2:65" s="1" customFormat="1">
      <c r="B220" s="29"/>
      <c r="D220" s="139" t="s">
        <v>169</v>
      </c>
      <c r="F220" s="140" t="s">
        <v>1047</v>
      </c>
      <c r="L220" s="29"/>
      <c r="M220" s="141"/>
      <c r="T220" s="50"/>
      <c r="AT220" s="17" t="s">
        <v>169</v>
      </c>
      <c r="AU220" s="17" t="s">
        <v>78</v>
      </c>
    </row>
    <row r="221" spans="2:65" s="13" customFormat="1">
      <c r="B221" s="149"/>
      <c r="D221" s="143" t="s">
        <v>189</v>
      </c>
      <c r="E221" s="150" t="s">
        <v>17</v>
      </c>
      <c r="F221" s="151" t="s">
        <v>509</v>
      </c>
      <c r="H221" s="150" t="s">
        <v>17</v>
      </c>
      <c r="L221" s="149"/>
      <c r="M221" s="152"/>
      <c r="T221" s="153"/>
      <c r="AT221" s="150" t="s">
        <v>189</v>
      </c>
      <c r="AU221" s="150" t="s">
        <v>78</v>
      </c>
      <c r="AV221" s="13" t="s">
        <v>76</v>
      </c>
      <c r="AW221" s="13" t="s">
        <v>30</v>
      </c>
      <c r="AX221" s="13" t="s">
        <v>68</v>
      </c>
      <c r="AY221" s="150" t="s">
        <v>159</v>
      </c>
    </row>
    <row r="222" spans="2:65" s="12" customFormat="1">
      <c r="B222" s="142"/>
      <c r="D222" s="143" t="s">
        <v>189</v>
      </c>
      <c r="E222" s="144" t="s">
        <v>17</v>
      </c>
      <c r="F222" s="145" t="s">
        <v>1048</v>
      </c>
      <c r="H222" s="146">
        <v>102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4" customFormat="1">
      <c r="B223" s="157"/>
      <c r="D223" s="143" t="s">
        <v>189</v>
      </c>
      <c r="E223" s="158" t="s">
        <v>17</v>
      </c>
      <c r="F223" s="159" t="s">
        <v>284</v>
      </c>
      <c r="H223" s="160">
        <v>102</v>
      </c>
      <c r="L223" s="157"/>
      <c r="M223" s="161"/>
      <c r="T223" s="162"/>
      <c r="AT223" s="158" t="s">
        <v>189</v>
      </c>
      <c r="AU223" s="158" t="s">
        <v>78</v>
      </c>
      <c r="AV223" s="14" t="s">
        <v>180</v>
      </c>
      <c r="AW223" s="14" t="s">
        <v>30</v>
      </c>
      <c r="AX223" s="14" t="s">
        <v>76</v>
      </c>
      <c r="AY223" s="158" t="s">
        <v>159</v>
      </c>
    </row>
    <row r="224" spans="2:65" s="1" customFormat="1" ht="16.5" customHeight="1">
      <c r="B224" s="29"/>
      <c r="C224" s="127" t="s">
        <v>752</v>
      </c>
      <c r="D224" s="127" t="s">
        <v>162</v>
      </c>
      <c r="E224" s="128" t="s">
        <v>1049</v>
      </c>
      <c r="F224" s="129" t="s">
        <v>1050</v>
      </c>
      <c r="G224" s="130" t="s">
        <v>278</v>
      </c>
      <c r="H224" s="131">
        <v>61.2</v>
      </c>
      <c r="I224" s="132"/>
      <c r="J224" s="132">
        <f>ROUND(I224*H224,2)</f>
        <v>0</v>
      </c>
      <c r="K224" s="129" t="s">
        <v>239</v>
      </c>
      <c r="L224" s="29"/>
      <c r="M224" s="133" t="s">
        <v>17</v>
      </c>
      <c r="N224" s="134" t="s">
        <v>39</v>
      </c>
      <c r="O224" s="135">
        <v>0.30499999999999999</v>
      </c>
      <c r="P224" s="135">
        <f>O224*H224</f>
        <v>18.666</v>
      </c>
      <c r="Q224" s="135">
        <v>3.0000000000000001E-5</v>
      </c>
      <c r="R224" s="135">
        <f>Q224*H224</f>
        <v>1.8360000000000002E-3</v>
      </c>
      <c r="S224" s="135">
        <v>0</v>
      </c>
      <c r="T224" s="136">
        <f>S224*H224</f>
        <v>0</v>
      </c>
      <c r="AR224" s="137" t="s">
        <v>180</v>
      </c>
      <c r="AT224" s="137" t="s">
        <v>162</v>
      </c>
      <c r="AU224" s="137" t="s">
        <v>78</v>
      </c>
      <c r="AY224" s="17" t="s">
        <v>159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7" t="s">
        <v>76</v>
      </c>
      <c r="BK224" s="138">
        <f>ROUND(I224*H224,2)</f>
        <v>0</v>
      </c>
      <c r="BL224" s="17" t="s">
        <v>180</v>
      </c>
      <c r="BM224" s="137" t="s">
        <v>1051</v>
      </c>
    </row>
    <row r="225" spans="2:65" s="1" customFormat="1">
      <c r="B225" s="29"/>
      <c r="D225" s="139" t="s">
        <v>169</v>
      </c>
      <c r="F225" s="140" t="s">
        <v>1052</v>
      </c>
      <c r="L225" s="29"/>
      <c r="M225" s="141"/>
      <c r="T225" s="50"/>
      <c r="AT225" s="17" t="s">
        <v>169</v>
      </c>
      <c r="AU225" s="17" t="s">
        <v>78</v>
      </c>
    </row>
    <row r="226" spans="2:65" s="13" customFormat="1">
      <c r="B226" s="149"/>
      <c r="D226" s="143" t="s">
        <v>189</v>
      </c>
      <c r="E226" s="150" t="s">
        <v>17</v>
      </c>
      <c r="F226" s="151" t="s">
        <v>509</v>
      </c>
      <c r="H226" s="150" t="s">
        <v>17</v>
      </c>
      <c r="L226" s="149"/>
      <c r="M226" s="152"/>
      <c r="T226" s="153"/>
      <c r="AT226" s="150" t="s">
        <v>189</v>
      </c>
      <c r="AU226" s="150" t="s">
        <v>78</v>
      </c>
      <c r="AV226" s="13" t="s">
        <v>76</v>
      </c>
      <c r="AW226" s="13" t="s">
        <v>30</v>
      </c>
      <c r="AX226" s="13" t="s">
        <v>68</v>
      </c>
      <c r="AY226" s="150" t="s">
        <v>159</v>
      </c>
    </row>
    <row r="227" spans="2:65" s="12" customFormat="1">
      <c r="B227" s="142"/>
      <c r="D227" s="143" t="s">
        <v>189</v>
      </c>
      <c r="E227" s="144" t="s">
        <v>17</v>
      </c>
      <c r="F227" s="145" t="s">
        <v>1053</v>
      </c>
      <c r="H227" s="146">
        <v>61.2</v>
      </c>
      <c r="L227" s="142"/>
      <c r="M227" s="147"/>
      <c r="T227" s="148"/>
      <c r="AT227" s="144" t="s">
        <v>189</v>
      </c>
      <c r="AU227" s="144" t="s">
        <v>78</v>
      </c>
      <c r="AV227" s="12" t="s">
        <v>78</v>
      </c>
      <c r="AW227" s="12" t="s">
        <v>30</v>
      </c>
      <c r="AX227" s="12" t="s">
        <v>68</v>
      </c>
      <c r="AY227" s="144" t="s">
        <v>159</v>
      </c>
    </row>
    <row r="228" spans="2:65" s="14" customFormat="1">
      <c r="B228" s="157"/>
      <c r="D228" s="143" t="s">
        <v>189</v>
      </c>
      <c r="E228" s="158" t="s">
        <v>17</v>
      </c>
      <c r="F228" s="159" t="s">
        <v>284</v>
      </c>
      <c r="H228" s="160">
        <v>61.2</v>
      </c>
      <c r="L228" s="157"/>
      <c r="M228" s="161"/>
      <c r="T228" s="162"/>
      <c r="AT228" s="158" t="s">
        <v>189</v>
      </c>
      <c r="AU228" s="158" t="s">
        <v>78</v>
      </c>
      <c r="AV228" s="14" t="s">
        <v>180</v>
      </c>
      <c r="AW228" s="14" t="s">
        <v>30</v>
      </c>
      <c r="AX228" s="14" t="s">
        <v>76</v>
      </c>
      <c r="AY228" s="158" t="s">
        <v>159</v>
      </c>
    </row>
    <row r="229" spans="2:65" s="1" customFormat="1" ht="16.5" customHeight="1">
      <c r="B229" s="29"/>
      <c r="C229" s="163" t="s">
        <v>757</v>
      </c>
      <c r="D229" s="163" t="s">
        <v>365</v>
      </c>
      <c r="E229" s="164" t="s">
        <v>1054</v>
      </c>
      <c r="F229" s="165" t="s">
        <v>1055</v>
      </c>
      <c r="G229" s="166" t="s">
        <v>278</v>
      </c>
      <c r="H229" s="167">
        <v>67.319999999999993</v>
      </c>
      <c r="I229" s="168"/>
      <c r="J229" s="168">
        <f>ROUND(I229*H229,2)</f>
        <v>0</v>
      </c>
      <c r="K229" s="165" t="s">
        <v>239</v>
      </c>
      <c r="L229" s="169"/>
      <c r="M229" s="170" t="s">
        <v>17</v>
      </c>
      <c r="N229" s="171" t="s">
        <v>39</v>
      </c>
      <c r="O229" s="135">
        <v>0</v>
      </c>
      <c r="P229" s="135">
        <f>O229*H229</f>
        <v>0</v>
      </c>
      <c r="Q229" s="135">
        <v>5.0000000000000001E-4</v>
      </c>
      <c r="R229" s="135">
        <f>Q229*H229</f>
        <v>3.3659999999999995E-2</v>
      </c>
      <c r="S229" s="135">
        <v>0</v>
      </c>
      <c r="T229" s="136">
        <f>S229*H229</f>
        <v>0</v>
      </c>
      <c r="AR229" s="137" t="s">
        <v>205</v>
      </c>
      <c r="AT229" s="137" t="s">
        <v>365</v>
      </c>
      <c r="AU229" s="137" t="s">
        <v>78</v>
      </c>
      <c r="AY229" s="17" t="s">
        <v>159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7" t="s">
        <v>76</v>
      </c>
      <c r="BK229" s="138">
        <f>ROUND(I229*H229,2)</f>
        <v>0</v>
      </c>
      <c r="BL229" s="17" t="s">
        <v>180</v>
      </c>
      <c r="BM229" s="137" t="s">
        <v>1056</v>
      </c>
    </row>
    <row r="230" spans="2:65" s="12" customFormat="1">
      <c r="B230" s="142"/>
      <c r="D230" s="143" t="s">
        <v>189</v>
      </c>
      <c r="F230" s="145" t="s">
        <v>1057</v>
      </c>
      <c r="H230" s="146">
        <v>67.319999999999993</v>
      </c>
      <c r="L230" s="142"/>
      <c r="M230" s="147"/>
      <c r="T230" s="148"/>
      <c r="AT230" s="144" t="s">
        <v>189</v>
      </c>
      <c r="AU230" s="144" t="s">
        <v>78</v>
      </c>
      <c r="AV230" s="12" t="s">
        <v>78</v>
      </c>
      <c r="AW230" s="12" t="s">
        <v>4</v>
      </c>
      <c r="AX230" s="12" t="s">
        <v>76</v>
      </c>
      <c r="AY230" s="144" t="s">
        <v>159</v>
      </c>
    </row>
    <row r="231" spans="2:65" s="1" customFormat="1" ht="21.75" customHeight="1">
      <c r="B231" s="29"/>
      <c r="C231" s="127" t="s">
        <v>762</v>
      </c>
      <c r="D231" s="127" t="s">
        <v>162</v>
      </c>
      <c r="E231" s="128" t="s">
        <v>1058</v>
      </c>
      <c r="F231" s="129" t="s">
        <v>1059</v>
      </c>
      <c r="G231" s="130" t="s">
        <v>287</v>
      </c>
      <c r="H231" s="131">
        <v>46</v>
      </c>
      <c r="I231" s="132"/>
      <c r="J231" s="132">
        <f>ROUND(I231*H231,2)</f>
        <v>0</v>
      </c>
      <c r="K231" s="129" t="s">
        <v>239</v>
      </c>
      <c r="L231" s="29"/>
      <c r="M231" s="133" t="s">
        <v>17</v>
      </c>
      <c r="N231" s="134" t="s">
        <v>39</v>
      </c>
      <c r="O231" s="135">
        <v>0.40300000000000002</v>
      </c>
      <c r="P231" s="135">
        <f>O231*H231</f>
        <v>18.538</v>
      </c>
      <c r="Q231" s="135">
        <v>0</v>
      </c>
      <c r="R231" s="135">
        <f>Q231*H231</f>
        <v>0</v>
      </c>
      <c r="S231" s="135">
        <v>0</v>
      </c>
      <c r="T231" s="136">
        <f>S231*H231</f>
        <v>0</v>
      </c>
      <c r="AR231" s="137" t="s">
        <v>180</v>
      </c>
      <c r="AT231" s="137" t="s">
        <v>162</v>
      </c>
      <c r="AU231" s="137" t="s">
        <v>78</v>
      </c>
      <c r="AY231" s="17" t="s">
        <v>159</v>
      </c>
      <c r="BE231" s="138">
        <f>IF(N231="základní",J231,0)</f>
        <v>0</v>
      </c>
      <c r="BF231" s="138">
        <f>IF(N231="snížená",J231,0)</f>
        <v>0</v>
      </c>
      <c r="BG231" s="138">
        <f>IF(N231="zákl. přenesená",J231,0)</f>
        <v>0</v>
      </c>
      <c r="BH231" s="138">
        <f>IF(N231="sníž. přenesená",J231,0)</f>
        <v>0</v>
      </c>
      <c r="BI231" s="138">
        <f>IF(N231="nulová",J231,0)</f>
        <v>0</v>
      </c>
      <c r="BJ231" s="17" t="s">
        <v>76</v>
      </c>
      <c r="BK231" s="138">
        <f>ROUND(I231*H231,2)</f>
        <v>0</v>
      </c>
      <c r="BL231" s="17" t="s">
        <v>180</v>
      </c>
      <c r="BM231" s="137" t="s">
        <v>1060</v>
      </c>
    </row>
    <row r="232" spans="2:65" s="1" customFormat="1">
      <c r="B232" s="29"/>
      <c r="D232" s="139" t="s">
        <v>169</v>
      </c>
      <c r="F232" s="140" t="s">
        <v>1061</v>
      </c>
      <c r="L232" s="29"/>
      <c r="M232" s="141"/>
      <c r="T232" s="50"/>
      <c r="AT232" s="17" t="s">
        <v>169</v>
      </c>
      <c r="AU232" s="17" t="s">
        <v>78</v>
      </c>
    </row>
    <row r="233" spans="2:65" s="13" customFormat="1">
      <c r="B233" s="149"/>
      <c r="D233" s="143" t="s">
        <v>189</v>
      </c>
      <c r="E233" s="150" t="s">
        <v>17</v>
      </c>
      <c r="F233" s="151" t="s">
        <v>509</v>
      </c>
      <c r="H233" s="150" t="s">
        <v>17</v>
      </c>
      <c r="L233" s="149"/>
      <c r="M233" s="152"/>
      <c r="T233" s="153"/>
      <c r="AT233" s="150" t="s">
        <v>189</v>
      </c>
      <c r="AU233" s="150" t="s">
        <v>78</v>
      </c>
      <c r="AV233" s="13" t="s">
        <v>76</v>
      </c>
      <c r="AW233" s="13" t="s">
        <v>30</v>
      </c>
      <c r="AX233" s="13" t="s">
        <v>68</v>
      </c>
      <c r="AY233" s="150" t="s">
        <v>159</v>
      </c>
    </row>
    <row r="234" spans="2:65" s="12" customFormat="1">
      <c r="B234" s="142"/>
      <c r="D234" s="143" t="s">
        <v>189</v>
      </c>
      <c r="E234" s="144" t="s">
        <v>17</v>
      </c>
      <c r="F234" s="145" t="s">
        <v>1062</v>
      </c>
      <c r="H234" s="146">
        <v>46</v>
      </c>
      <c r="L234" s="142"/>
      <c r="M234" s="147"/>
      <c r="T234" s="148"/>
      <c r="AT234" s="144" t="s">
        <v>189</v>
      </c>
      <c r="AU234" s="144" t="s">
        <v>78</v>
      </c>
      <c r="AV234" s="12" t="s">
        <v>78</v>
      </c>
      <c r="AW234" s="12" t="s">
        <v>30</v>
      </c>
      <c r="AX234" s="12" t="s">
        <v>68</v>
      </c>
      <c r="AY234" s="144" t="s">
        <v>159</v>
      </c>
    </row>
    <row r="235" spans="2:65" s="14" customFormat="1">
      <c r="B235" s="157"/>
      <c r="D235" s="143" t="s">
        <v>189</v>
      </c>
      <c r="E235" s="158" t="s">
        <v>17</v>
      </c>
      <c r="F235" s="159" t="s">
        <v>284</v>
      </c>
      <c r="H235" s="160">
        <v>46</v>
      </c>
      <c r="L235" s="157"/>
      <c r="M235" s="161"/>
      <c r="T235" s="162"/>
      <c r="AT235" s="158" t="s">
        <v>189</v>
      </c>
      <c r="AU235" s="158" t="s">
        <v>78</v>
      </c>
      <c r="AV235" s="14" t="s">
        <v>180</v>
      </c>
      <c r="AW235" s="14" t="s">
        <v>30</v>
      </c>
      <c r="AX235" s="14" t="s">
        <v>76</v>
      </c>
      <c r="AY235" s="158" t="s">
        <v>159</v>
      </c>
    </row>
    <row r="236" spans="2:65" s="1" customFormat="1" ht="16.5" customHeight="1">
      <c r="B236" s="29"/>
      <c r="C236" s="127" t="s">
        <v>767</v>
      </c>
      <c r="D236" s="127" t="s">
        <v>162</v>
      </c>
      <c r="E236" s="128" t="s">
        <v>1063</v>
      </c>
      <c r="F236" s="129" t="s">
        <v>1064</v>
      </c>
      <c r="G236" s="130" t="s">
        <v>287</v>
      </c>
      <c r="H236" s="131">
        <v>56</v>
      </c>
      <c r="I236" s="132"/>
      <c r="J236" s="132">
        <f>ROUND(I236*H236,2)</f>
        <v>0</v>
      </c>
      <c r="K236" s="129" t="s">
        <v>239</v>
      </c>
      <c r="L236" s="29"/>
      <c r="M236" s="133" t="s">
        <v>17</v>
      </c>
      <c r="N236" s="134" t="s">
        <v>39</v>
      </c>
      <c r="O236" s="135">
        <v>0.94099999999999995</v>
      </c>
      <c r="P236" s="135">
        <f>O236*H236</f>
        <v>52.695999999999998</v>
      </c>
      <c r="Q236" s="135">
        <v>0</v>
      </c>
      <c r="R236" s="135">
        <f>Q236*H236</f>
        <v>0</v>
      </c>
      <c r="S236" s="135">
        <v>0</v>
      </c>
      <c r="T236" s="136">
        <f>S236*H236</f>
        <v>0</v>
      </c>
      <c r="AR236" s="137" t="s">
        <v>180</v>
      </c>
      <c r="AT236" s="137" t="s">
        <v>162</v>
      </c>
      <c r="AU236" s="137" t="s">
        <v>78</v>
      </c>
      <c r="AY236" s="17" t="s">
        <v>159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7" t="s">
        <v>76</v>
      </c>
      <c r="BK236" s="138">
        <f>ROUND(I236*H236,2)</f>
        <v>0</v>
      </c>
      <c r="BL236" s="17" t="s">
        <v>180</v>
      </c>
      <c r="BM236" s="137" t="s">
        <v>1065</v>
      </c>
    </row>
    <row r="237" spans="2:65" s="1" customFormat="1">
      <c r="B237" s="29"/>
      <c r="D237" s="139" t="s">
        <v>169</v>
      </c>
      <c r="F237" s="140" t="s">
        <v>1066</v>
      </c>
      <c r="L237" s="29"/>
      <c r="M237" s="141"/>
      <c r="T237" s="50"/>
      <c r="AT237" s="17" t="s">
        <v>169</v>
      </c>
      <c r="AU237" s="17" t="s">
        <v>78</v>
      </c>
    </row>
    <row r="238" spans="2:65" s="13" customFormat="1">
      <c r="B238" s="149"/>
      <c r="D238" s="143" t="s">
        <v>189</v>
      </c>
      <c r="E238" s="150" t="s">
        <v>17</v>
      </c>
      <c r="F238" s="151" t="s">
        <v>509</v>
      </c>
      <c r="H238" s="150" t="s">
        <v>17</v>
      </c>
      <c r="L238" s="149"/>
      <c r="M238" s="152"/>
      <c r="T238" s="153"/>
      <c r="AT238" s="150" t="s">
        <v>189</v>
      </c>
      <c r="AU238" s="150" t="s">
        <v>78</v>
      </c>
      <c r="AV238" s="13" t="s">
        <v>76</v>
      </c>
      <c r="AW238" s="13" t="s">
        <v>30</v>
      </c>
      <c r="AX238" s="13" t="s">
        <v>68</v>
      </c>
      <c r="AY238" s="150" t="s">
        <v>159</v>
      </c>
    </row>
    <row r="239" spans="2:65" s="12" customFormat="1">
      <c r="B239" s="142"/>
      <c r="D239" s="143" t="s">
        <v>189</v>
      </c>
      <c r="E239" s="144" t="s">
        <v>17</v>
      </c>
      <c r="F239" s="145" t="s">
        <v>1067</v>
      </c>
      <c r="H239" s="146">
        <v>56</v>
      </c>
      <c r="L239" s="142"/>
      <c r="M239" s="147"/>
      <c r="T239" s="148"/>
      <c r="AT239" s="144" t="s">
        <v>189</v>
      </c>
      <c r="AU239" s="144" t="s">
        <v>78</v>
      </c>
      <c r="AV239" s="12" t="s">
        <v>78</v>
      </c>
      <c r="AW239" s="12" t="s">
        <v>30</v>
      </c>
      <c r="AX239" s="12" t="s">
        <v>68</v>
      </c>
      <c r="AY239" s="144" t="s">
        <v>159</v>
      </c>
    </row>
    <row r="240" spans="2:65" s="14" customFormat="1">
      <c r="B240" s="157"/>
      <c r="D240" s="143" t="s">
        <v>189</v>
      </c>
      <c r="E240" s="158" t="s">
        <v>17</v>
      </c>
      <c r="F240" s="159" t="s">
        <v>284</v>
      </c>
      <c r="H240" s="160">
        <v>56</v>
      </c>
      <c r="L240" s="157"/>
      <c r="M240" s="161"/>
      <c r="T240" s="162"/>
      <c r="AT240" s="158" t="s">
        <v>189</v>
      </c>
      <c r="AU240" s="158" t="s">
        <v>78</v>
      </c>
      <c r="AV240" s="14" t="s">
        <v>180</v>
      </c>
      <c r="AW240" s="14" t="s">
        <v>30</v>
      </c>
      <c r="AX240" s="14" t="s">
        <v>76</v>
      </c>
      <c r="AY240" s="158" t="s">
        <v>159</v>
      </c>
    </row>
    <row r="241" spans="2:65" s="1" customFormat="1" ht="16.5" customHeight="1">
      <c r="B241" s="29"/>
      <c r="C241" s="127" t="s">
        <v>772</v>
      </c>
      <c r="D241" s="127" t="s">
        <v>162</v>
      </c>
      <c r="E241" s="128" t="s">
        <v>785</v>
      </c>
      <c r="F241" s="129" t="s">
        <v>786</v>
      </c>
      <c r="G241" s="130" t="s">
        <v>278</v>
      </c>
      <c r="H241" s="131">
        <v>102</v>
      </c>
      <c r="I241" s="132"/>
      <c r="J241" s="132">
        <f>ROUND(I241*H241,2)</f>
        <v>0</v>
      </c>
      <c r="K241" s="129" t="s">
        <v>239</v>
      </c>
      <c r="L241" s="29"/>
      <c r="M241" s="133" t="s">
        <v>17</v>
      </c>
      <c r="N241" s="134" t="s">
        <v>39</v>
      </c>
      <c r="O241" s="135">
        <v>0.113</v>
      </c>
      <c r="P241" s="135">
        <f>O241*H241</f>
        <v>11.526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AR241" s="137" t="s">
        <v>180</v>
      </c>
      <c r="AT241" s="137" t="s">
        <v>162</v>
      </c>
      <c r="AU241" s="137" t="s">
        <v>78</v>
      </c>
      <c r="AY241" s="17" t="s">
        <v>159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7" t="s">
        <v>76</v>
      </c>
      <c r="BK241" s="138">
        <f>ROUND(I241*H241,2)</f>
        <v>0</v>
      </c>
      <c r="BL241" s="17" t="s">
        <v>180</v>
      </c>
      <c r="BM241" s="137" t="s">
        <v>1068</v>
      </c>
    </row>
    <row r="242" spans="2:65" s="1" customFormat="1">
      <c r="B242" s="29"/>
      <c r="D242" s="139" t="s">
        <v>169</v>
      </c>
      <c r="F242" s="140" t="s">
        <v>788</v>
      </c>
      <c r="L242" s="29"/>
      <c r="M242" s="141"/>
      <c r="T242" s="50"/>
      <c r="AT242" s="17" t="s">
        <v>169</v>
      </c>
      <c r="AU242" s="17" t="s">
        <v>78</v>
      </c>
    </row>
    <row r="243" spans="2:65" s="13" customFormat="1">
      <c r="B243" s="149"/>
      <c r="D243" s="143" t="s">
        <v>189</v>
      </c>
      <c r="E243" s="150" t="s">
        <v>17</v>
      </c>
      <c r="F243" s="151" t="s">
        <v>509</v>
      </c>
      <c r="H243" s="150" t="s">
        <v>17</v>
      </c>
      <c r="L243" s="149"/>
      <c r="M243" s="152"/>
      <c r="T243" s="153"/>
      <c r="AT243" s="150" t="s">
        <v>189</v>
      </c>
      <c r="AU243" s="150" t="s">
        <v>78</v>
      </c>
      <c r="AV243" s="13" t="s">
        <v>76</v>
      </c>
      <c r="AW243" s="13" t="s">
        <v>30</v>
      </c>
      <c r="AX243" s="13" t="s">
        <v>68</v>
      </c>
      <c r="AY243" s="150" t="s">
        <v>159</v>
      </c>
    </row>
    <row r="244" spans="2:65" s="12" customFormat="1">
      <c r="B244" s="142"/>
      <c r="D244" s="143" t="s">
        <v>189</v>
      </c>
      <c r="E244" s="144" t="s">
        <v>17</v>
      </c>
      <c r="F244" s="145" t="s">
        <v>928</v>
      </c>
      <c r="H244" s="146">
        <v>102</v>
      </c>
      <c r="L244" s="142"/>
      <c r="M244" s="147"/>
      <c r="T244" s="148"/>
      <c r="AT244" s="144" t="s">
        <v>189</v>
      </c>
      <c r="AU244" s="144" t="s">
        <v>78</v>
      </c>
      <c r="AV244" s="12" t="s">
        <v>78</v>
      </c>
      <c r="AW244" s="12" t="s">
        <v>30</v>
      </c>
      <c r="AX244" s="12" t="s">
        <v>68</v>
      </c>
      <c r="AY244" s="144" t="s">
        <v>159</v>
      </c>
    </row>
    <row r="245" spans="2:65" s="14" customFormat="1">
      <c r="B245" s="157"/>
      <c r="D245" s="143" t="s">
        <v>189</v>
      </c>
      <c r="E245" s="158" t="s">
        <v>17</v>
      </c>
      <c r="F245" s="159" t="s">
        <v>284</v>
      </c>
      <c r="H245" s="160">
        <v>102</v>
      </c>
      <c r="L245" s="157"/>
      <c r="M245" s="161"/>
      <c r="T245" s="162"/>
      <c r="AT245" s="158" t="s">
        <v>189</v>
      </c>
      <c r="AU245" s="158" t="s">
        <v>78</v>
      </c>
      <c r="AV245" s="14" t="s">
        <v>180</v>
      </c>
      <c r="AW245" s="14" t="s">
        <v>30</v>
      </c>
      <c r="AX245" s="14" t="s">
        <v>76</v>
      </c>
      <c r="AY245" s="158" t="s">
        <v>159</v>
      </c>
    </row>
    <row r="246" spans="2:65" s="1" customFormat="1" ht="16.5" customHeight="1">
      <c r="B246" s="29"/>
      <c r="C246" s="163" t="s">
        <v>777</v>
      </c>
      <c r="D246" s="163" t="s">
        <v>365</v>
      </c>
      <c r="E246" s="164" t="s">
        <v>790</v>
      </c>
      <c r="F246" s="165" t="s">
        <v>1069</v>
      </c>
      <c r="G246" s="166" t="s">
        <v>379</v>
      </c>
      <c r="H246" s="167">
        <v>10.506</v>
      </c>
      <c r="I246" s="168"/>
      <c r="J246" s="168">
        <f>ROUND(I246*H246,2)</f>
        <v>0</v>
      </c>
      <c r="K246" s="165" t="s">
        <v>239</v>
      </c>
      <c r="L246" s="169"/>
      <c r="M246" s="170" t="s">
        <v>17</v>
      </c>
      <c r="N246" s="171" t="s">
        <v>39</v>
      </c>
      <c r="O246" s="135">
        <v>0</v>
      </c>
      <c r="P246" s="135">
        <f>O246*H246</f>
        <v>0</v>
      </c>
      <c r="Q246" s="135">
        <v>0.2</v>
      </c>
      <c r="R246" s="135">
        <f>Q246*H246</f>
        <v>2.1012</v>
      </c>
      <c r="S246" s="135">
        <v>0</v>
      </c>
      <c r="T246" s="136">
        <f>S246*H246</f>
        <v>0</v>
      </c>
      <c r="AR246" s="137" t="s">
        <v>205</v>
      </c>
      <c r="AT246" s="137" t="s">
        <v>365</v>
      </c>
      <c r="AU246" s="137" t="s">
        <v>78</v>
      </c>
      <c r="AY246" s="17" t="s">
        <v>159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7" t="s">
        <v>76</v>
      </c>
      <c r="BK246" s="138">
        <f>ROUND(I246*H246,2)</f>
        <v>0</v>
      </c>
      <c r="BL246" s="17" t="s">
        <v>180</v>
      </c>
      <c r="BM246" s="137" t="s">
        <v>1070</v>
      </c>
    </row>
    <row r="247" spans="2:65" s="12" customFormat="1">
      <c r="B247" s="142"/>
      <c r="D247" s="143" t="s">
        <v>189</v>
      </c>
      <c r="F247" s="145" t="s">
        <v>1071</v>
      </c>
      <c r="H247" s="146">
        <v>10.506</v>
      </c>
      <c r="L247" s="142"/>
      <c r="M247" s="147"/>
      <c r="T247" s="148"/>
      <c r="AT247" s="144" t="s">
        <v>189</v>
      </c>
      <c r="AU247" s="144" t="s">
        <v>78</v>
      </c>
      <c r="AV247" s="12" t="s">
        <v>78</v>
      </c>
      <c r="AW247" s="12" t="s">
        <v>4</v>
      </c>
      <c r="AX247" s="12" t="s">
        <v>76</v>
      </c>
      <c r="AY247" s="144" t="s">
        <v>159</v>
      </c>
    </row>
    <row r="248" spans="2:65" s="1" customFormat="1" ht="16.5" customHeight="1">
      <c r="B248" s="29"/>
      <c r="C248" s="127" t="s">
        <v>780</v>
      </c>
      <c r="D248" s="127" t="s">
        <v>162</v>
      </c>
      <c r="E248" s="128" t="s">
        <v>1072</v>
      </c>
      <c r="F248" s="129" t="s">
        <v>1073</v>
      </c>
      <c r="G248" s="130" t="s">
        <v>379</v>
      </c>
      <c r="H248" s="131">
        <v>51</v>
      </c>
      <c r="I248" s="132"/>
      <c r="J248" s="132">
        <f>ROUND(I248*H248,2)</f>
        <v>0</v>
      </c>
      <c r="K248" s="129" t="s">
        <v>239</v>
      </c>
      <c r="L248" s="29"/>
      <c r="M248" s="133" t="s">
        <v>17</v>
      </c>
      <c r="N248" s="134" t="s">
        <v>39</v>
      </c>
      <c r="O248" s="135">
        <v>1.196</v>
      </c>
      <c r="P248" s="135">
        <f>O248*H248</f>
        <v>60.995999999999995</v>
      </c>
      <c r="Q248" s="135">
        <v>0</v>
      </c>
      <c r="R248" s="135">
        <f>Q248*H248</f>
        <v>0</v>
      </c>
      <c r="S248" s="135">
        <v>0</v>
      </c>
      <c r="T248" s="136">
        <f>S248*H248</f>
        <v>0</v>
      </c>
      <c r="AR248" s="137" t="s">
        <v>180</v>
      </c>
      <c r="AT248" s="137" t="s">
        <v>162</v>
      </c>
      <c r="AU248" s="137" t="s">
        <v>78</v>
      </c>
      <c r="AY248" s="17" t="s">
        <v>159</v>
      </c>
      <c r="BE248" s="138">
        <f>IF(N248="základní",J248,0)</f>
        <v>0</v>
      </c>
      <c r="BF248" s="138">
        <f>IF(N248="snížená",J248,0)</f>
        <v>0</v>
      </c>
      <c r="BG248" s="138">
        <f>IF(N248="zákl. přenesená",J248,0)</f>
        <v>0</v>
      </c>
      <c r="BH248" s="138">
        <f>IF(N248="sníž. přenesená",J248,0)</f>
        <v>0</v>
      </c>
      <c r="BI248" s="138">
        <f>IF(N248="nulová",J248,0)</f>
        <v>0</v>
      </c>
      <c r="BJ248" s="17" t="s">
        <v>76</v>
      </c>
      <c r="BK248" s="138">
        <f>ROUND(I248*H248,2)</f>
        <v>0</v>
      </c>
      <c r="BL248" s="17" t="s">
        <v>180</v>
      </c>
      <c r="BM248" s="137" t="s">
        <v>1074</v>
      </c>
    </row>
    <row r="249" spans="2:65" s="1" customFormat="1">
      <c r="B249" s="29"/>
      <c r="D249" s="139" t="s">
        <v>169</v>
      </c>
      <c r="F249" s="140" t="s">
        <v>1075</v>
      </c>
      <c r="L249" s="29"/>
      <c r="M249" s="141"/>
      <c r="T249" s="50"/>
      <c r="AT249" s="17" t="s">
        <v>169</v>
      </c>
      <c r="AU249" s="17" t="s">
        <v>78</v>
      </c>
    </row>
    <row r="250" spans="2:65" s="13" customFormat="1">
      <c r="B250" s="149"/>
      <c r="D250" s="143" t="s">
        <v>189</v>
      </c>
      <c r="E250" s="150" t="s">
        <v>17</v>
      </c>
      <c r="F250" s="151" t="s">
        <v>509</v>
      </c>
      <c r="H250" s="150" t="s">
        <v>17</v>
      </c>
      <c r="L250" s="149"/>
      <c r="M250" s="152"/>
      <c r="T250" s="153"/>
      <c r="AT250" s="150" t="s">
        <v>189</v>
      </c>
      <c r="AU250" s="150" t="s">
        <v>78</v>
      </c>
      <c r="AV250" s="13" t="s">
        <v>76</v>
      </c>
      <c r="AW250" s="13" t="s">
        <v>30</v>
      </c>
      <c r="AX250" s="13" t="s">
        <v>68</v>
      </c>
      <c r="AY250" s="150" t="s">
        <v>159</v>
      </c>
    </row>
    <row r="251" spans="2:65" s="12" customFormat="1">
      <c r="B251" s="142"/>
      <c r="D251" s="143" t="s">
        <v>189</v>
      </c>
      <c r="E251" s="144" t="s">
        <v>17</v>
      </c>
      <c r="F251" s="145" t="s">
        <v>1076</v>
      </c>
      <c r="H251" s="146">
        <v>51</v>
      </c>
      <c r="L251" s="142"/>
      <c r="M251" s="147"/>
      <c r="T251" s="148"/>
      <c r="AT251" s="144" t="s">
        <v>189</v>
      </c>
      <c r="AU251" s="144" t="s">
        <v>78</v>
      </c>
      <c r="AV251" s="12" t="s">
        <v>78</v>
      </c>
      <c r="AW251" s="12" t="s">
        <v>30</v>
      </c>
      <c r="AX251" s="12" t="s">
        <v>68</v>
      </c>
      <c r="AY251" s="144" t="s">
        <v>159</v>
      </c>
    </row>
    <row r="252" spans="2:65" s="14" customFormat="1">
      <c r="B252" s="157"/>
      <c r="D252" s="143" t="s">
        <v>189</v>
      </c>
      <c r="E252" s="158" t="s">
        <v>17</v>
      </c>
      <c r="F252" s="159" t="s">
        <v>284</v>
      </c>
      <c r="H252" s="160">
        <v>51</v>
      </c>
      <c r="L252" s="157"/>
      <c r="M252" s="161"/>
      <c r="T252" s="162"/>
      <c r="AT252" s="158" t="s">
        <v>189</v>
      </c>
      <c r="AU252" s="158" t="s">
        <v>78</v>
      </c>
      <c r="AV252" s="14" t="s">
        <v>180</v>
      </c>
      <c r="AW252" s="14" t="s">
        <v>30</v>
      </c>
      <c r="AX252" s="14" t="s">
        <v>76</v>
      </c>
      <c r="AY252" s="158" t="s">
        <v>159</v>
      </c>
    </row>
    <row r="253" spans="2:65" s="11" customFormat="1" ht="22.9" customHeight="1">
      <c r="B253" s="116"/>
      <c r="D253" s="117" t="s">
        <v>67</v>
      </c>
      <c r="E253" s="125" t="s">
        <v>211</v>
      </c>
      <c r="F253" s="125" t="s">
        <v>461</v>
      </c>
      <c r="J253" s="126">
        <f>BK253</f>
        <v>0</v>
      </c>
      <c r="L253" s="116"/>
      <c r="M253" s="120"/>
      <c r="P253" s="121">
        <f>SUM(P254:P269)</f>
        <v>60</v>
      </c>
      <c r="R253" s="121">
        <f>SUM(R254:R269)</f>
        <v>34.414799999999993</v>
      </c>
      <c r="T253" s="122">
        <f>SUM(T254:T269)</f>
        <v>0</v>
      </c>
      <c r="AR253" s="117" t="s">
        <v>76</v>
      </c>
      <c r="AT253" s="123" t="s">
        <v>67</v>
      </c>
      <c r="AU253" s="123" t="s">
        <v>76</v>
      </c>
      <c r="AY253" s="117" t="s">
        <v>159</v>
      </c>
      <c r="BK253" s="124">
        <f>SUM(BK254:BK269)</f>
        <v>0</v>
      </c>
    </row>
    <row r="254" spans="2:65" s="1" customFormat="1" ht="21.75" customHeight="1">
      <c r="B254" s="29"/>
      <c r="C254" s="127" t="s">
        <v>782</v>
      </c>
      <c r="D254" s="127" t="s">
        <v>162</v>
      </c>
      <c r="E254" s="128" t="s">
        <v>1077</v>
      </c>
      <c r="F254" s="129" t="s">
        <v>1078</v>
      </c>
      <c r="G254" s="130" t="s">
        <v>287</v>
      </c>
      <c r="H254" s="131">
        <v>30</v>
      </c>
      <c r="I254" s="132"/>
      <c r="J254" s="132">
        <f>ROUND(I254*H254,2)</f>
        <v>0</v>
      </c>
      <c r="K254" s="129" t="s">
        <v>17</v>
      </c>
      <c r="L254" s="29"/>
      <c r="M254" s="133" t="s">
        <v>17</v>
      </c>
      <c r="N254" s="134" t="s">
        <v>39</v>
      </c>
      <c r="O254" s="135">
        <v>2</v>
      </c>
      <c r="P254" s="135">
        <f>O254*H254</f>
        <v>60</v>
      </c>
      <c r="Q254" s="135">
        <v>9.7159999999999996E-2</v>
      </c>
      <c r="R254" s="135">
        <f>Q254*H254</f>
        <v>2.9148000000000001</v>
      </c>
      <c r="S254" s="135">
        <v>0</v>
      </c>
      <c r="T254" s="136">
        <f>S254*H254</f>
        <v>0</v>
      </c>
      <c r="AR254" s="137" t="s">
        <v>180</v>
      </c>
      <c r="AT254" s="137" t="s">
        <v>162</v>
      </c>
      <c r="AU254" s="137" t="s">
        <v>78</v>
      </c>
      <c r="AY254" s="17" t="s">
        <v>159</v>
      </c>
      <c r="BE254" s="138">
        <f>IF(N254="základní",J254,0)</f>
        <v>0</v>
      </c>
      <c r="BF254" s="138">
        <f>IF(N254="snížená",J254,0)</f>
        <v>0</v>
      </c>
      <c r="BG254" s="138">
        <f>IF(N254="zákl. přenesená",J254,0)</f>
        <v>0</v>
      </c>
      <c r="BH254" s="138">
        <f>IF(N254="sníž. přenesená",J254,0)</f>
        <v>0</v>
      </c>
      <c r="BI254" s="138">
        <f>IF(N254="nulová",J254,0)</f>
        <v>0</v>
      </c>
      <c r="BJ254" s="17" t="s">
        <v>76</v>
      </c>
      <c r="BK254" s="138">
        <f>ROUND(I254*H254,2)</f>
        <v>0</v>
      </c>
      <c r="BL254" s="17" t="s">
        <v>180</v>
      </c>
      <c r="BM254" s="137" t="s">
        <v>1079</v>
      </c>
    </row>
    <row r="255" spans="2:65" s="13" customFormat="1">
      <c r="B255" s="149"/>
      <c r="D255" s="143" t="s">
        <v>189</v>
      </c>
      <c r="E255" s="150" t="s">
        <v>17</v>
      </c>
      <c r="F255" s="151" t="s">
        <v>509</v>
      </c>
      <c r="H255" s="150" t="s">
        <v>17</v>
      </c>
      <c r="L255" s="149"/>
      <c r="M255" s="152"/>
      <c r="T255" s="153"/>
      <c r="AT255" s="150" t="s">
        <v>189</v>
      </c>
      <c r="AU255" s="150" t="s">
        <v>78</v>
      </c>
      <c r="AV255" s="13" t="s">
        <v>76</v>
      </c>
      <c r="AW255" s="13" t="s">
        <v>30</v>
      </c>
      <c r="AX255" s="13" t="s">
        <v>68</v>
      </c>
      <c r="AY255" s="150" t="s">
        <v>159</v>
      </c>
    </row>
    <row r="256" spans="2:65" s="12" customFormat="1">
      <c r="B256" s="142"/>
      <c r="D256" s="143" t="s">
        <v>189</v>
      </c>
      <c r="E256" s="144" t="s">
        <v>17</v>
      </c>
      <c r="F256" s="145" t="s">
        <v>1080</v>
      </c>
      <c r="H256" s="146">
        <v>30</v>
      </c>
      <c r="L256" s="142"/>
      <c r="M256" s="147"/>
      <c r="T256" s="148"/>
      <c r="AT256" s="144" t="s">
        <v>189</v>
      </c>
      <c r="AU256" s="144" t="s">
        <v>78</v>
      </c>
      <c r="AV256" s="12" t="s">
        <v>78</v>
      </c>
      <c r="AW256" s="12" t="s">
        <v>30</v>
      </c>
      <c r="AX256" s="12" t="s">
        <v>68</v>
      </c>
      <c r="AY256" s="144" t="s">
        <v>159</v>
      </c>
    </row>
    <row r="257" spans="2:65" s="14" customFormat="1">
      <c r="B257" s="157"/>
      <c r="D257" s="143" t="s">
        <v>189</v>
      </c>
      <c r="E257" s="158" t="s">
        <v>17</v>
      </c>
      <c r="F257" s="159" t="s">
        <v>284</v>
      </c>
      <c r="H257" s="160">
        <v>30</v>
      </c>
      <c r="L257" s="157"/>
      <c r="M257" s="161"/>
      <c r="T257" s="162"/>
      <c r="AT257" s="158" t="s">
        <v>189</v>
      </c>
      <c r="AU257" s="158" t="s">
        <v>78</v>
      </c>
      <c r="AV257" s="14" t="s">
        <v>180</v>
      </c>
      <c r="AW257" s="14" t="s">
        <v>30</v>
      </c>
      <c r="AX257" s="14" t="s">
        <v>76</v>
      </c>
      <c r="AY257" s="158" t="s">
        <v>159</v>
      </c>
    </row>
    <row r="258" spans="2:65" s="1" customFormat="1" ht="16.5" customHeight="1">
      <c r="B258" s="29"/>
      <c r="C258" s="163" t="s">
        <v>784</v>
      </c>
      <c r="D258" s="163" t="s">
        <v>365</v>
      </c>
      <c r="E258" s="164" t="s">
        <v>1081</v>
      </c>
      <c r="F258" s="165" t="s">
        <v>1082</v>
      </c>
      <c r="G258" s="166" t="s">
        <v>287</v>
      </c>
      <c r="H258" s="167">
        <v>240</v>
      </c>
      <c r="I258" s="168"/>
      <c r="J258" s="168">
        <f>ROUND(I258*H258,2)</f>
        <v>0</v>
      </c>
      <c r="K258" s="165" t="s">
        <v>17</v>
      </c>
      <c r="L258" s="169"/>
      <c r="M258" s="170" t="s">
        <v>17</v>
      </c>
      <c r="N258" s="171" t="s">
        <v>39</v>
      </c>
      <c r="O258" s="135">
        <v>0</v>
      </c>
      <c r="P258" s="135">
        <f>O258*H258</f>
        <v>0</v>
      </c>
      <c r="Q258" s="135">
        <v>5.2999999999999999E-2</v>
      </c>
      <c r="R258" s="135">
        <f>Q258*H258</f>
        <v>12.719999999999999</v>
      </c>
      <c r="S258" s="135">
        <v>0</v>
      </c>
      <c r="T258" s="136">
        <f>S258*H258</f>
        <v>0</v>
      </c>
      <c r="AR258" s="137" t="s">
        <v>205</v>
      </c>
      <c r="AT258" s="137" t="s">
        <v>365</v>
      </c>
      <c r="AU258" s="137" t="s">
        <v>78</v>
      </c>
      <c r="AY258" s="17" t="s">
        <v>159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7" t="s">
        <v>76</v>
      </c>
      <c r="BK258" s="138">
        <f>ROUND(I258*H258,2)</f>
        <v>0</v>
      </c>
      <c r="BL258" s="17" t="s">
        <v>180</v>
      </c>
      <c r="BM258" s="137" t="s">
        <v>1083</v>
      </c>
    </row>
    <row r="259" spans="2:65" s="13" customFormat="1">
      <c r="B259" s="149"/>
      <c r="D259" s="143" t="s">
        <v>189</v>
      </c>
      <c r="E259" s="150" t="s">
        <v>17</v>
      </c>
      <c r="F259" s="151" t="s">
        <v>509</v>
      </c>
      <c r="H259" s="150" t="s">
        <v>17</v>
      </c>
      <c r="L259" s="149"/>
      <c r="M259" s="152"/>
      <c r="T259" s="153"/>
      <c r="AT259" s="150" t="s">
        <v>189</v>
      </c>
      <c r="AU259" s="150" t="s">
        <v>78</v>
      </c>
      <c r="AV259" s="13" t="s">
        <v>76</v>
      </c>
      <c r="AW259" s="13" t="s">
        <v>30</v>
      </c>
      <c r="AX259" s="13" t="s">
        <v>68</v>
      </c>
      <c r="AY259" s="150" t="s">
        <v>159</v>
      </c>
    </row>
    <row r="260" spans="2:65" s="12" customFormat="1">
      <c r="B260" s="142"/>
      <c r="D260" s="143" t="s">
        <v>189</v>
      </c>
      <c r="E260" s="144" t="s">
        <v>17</v>
      </c>
      <c r="F260" s="145" t="s">
        <v>1084</v>
      </c>
      <c r="H260" s="146">
        <v>240</v>
      </c>
      <c r="L260" s="142"/>
      <c r="M260" s="147"/>
      <c r="T260" s="148"/>
      <c r="AT260" s="144" t="s">
        <v>189</v>
      </c>
      <c r="AU260" s="144" t="s">
        <v>78</v>
      </c>
      <c r="AV260" s="12" t="s">
        <v>78</v>
      </c>
      <c r="AW260" s="12" t="s">
        <v>30</v>
      </c>
      <c r="AX260" s="12" t="s">
        <v>68</v>
      </c>
      <c r="AY260" s="144" t="s">
        <v>159</v>
      </c>
    </row>
    <row r="261" spans="2:65" s="14" customFormat="1">
      <c r="B261" s="157"/>
      <c r="D261" s="143" t="s">
        <v>189</v>
      </c>
      <c r="E261" s="158" t="s">
        <v>17</v>
      </c>
      <c r="F261" s="159" t="s">
        <v>284</v>
      </c>
      <c r="H261" s="160">
        <v>240</v>
      </c>
      <c r="L261" s="157"/>
      <c r="M261" s="161"/>
      <c r="T261" s="162"/>
      <c r="AT261" s="158" t="s">
        <v>189</v>
      </c>
      <c r="AU261" s="158" t="s">
        <v>78</v>
      </c>
      <c r="AV261" s="14" t="s">
        <v>180</v>
      </c>
      <c r="AW261" s="14" t="s">
        <v>30</v>
      </c>
      <c r="AX261" s="14" t="s">
        <v>76</v>
      </c>
      <c r="AY261" s="158" t="s">
        <v>159</v>
      </c>
    </row>
    <row r="262" spans="2:65" s="1" customFormat="1" ht="16.5" customHeight="1">
      <c r="B262" s="29"/>
      <c r="C262" s="163" t="s">
        <v>789</v>
      </c>
      <c r="D262" s="163" t="s">
        <v>365</v>
      </c>
      <c r="E262" s="164" t="s">
        <v>1085</v>
      </c>
      <c r="F262" s="165" t="s">
        <v>1086</v>
      </c>
      <c r="G262" s="166" t="s">
        <v>287</v>
      </c>
      <c r="H262" s="167">
        <v>30</v>
      </c>
      <c r="I262" s="168"/>
      <c r="J262" s="168">
        <f>ROUND(I262*H262,2)</f>
        <v>0</v>
      </c>
      <c r="K262" s="165" t="s">
        <v>17</v>
      </c>
      <c r="L262" s="169"/>
      <c r="M262" s="170" t="s">
        <v>17</v>
      </c>
      <c r="N262" s="171" t="s">
        <v>39</v>
      </c>
      <c r="O262" s="135">
        <v>0</v>
      </c>
      <c r="P262" s="135">
        <f>O262*H262</f>
        <v>0</v>
      </c>
      <c r="Q262" s="135">
        <v>0.41599999999999998</v>
      </c>
      <c r="R262" s="135">
        <f>Q262*H262</f>
        <v>12.479999999999999</v>
      </c>
      <c r="S262" s="135">
        <v>0</v>
      </c>
      <c r="T262" s="136">
        <f>S262*H262</f>
        <v>0</v>
      </c>
      <c r="AR262" s="137" t="s">
        <v>205</v>
      </c>
      <c r="AT262" s="137" t="s">
        <v>365</v>
      </c>
      <c r="AU262" s="137" t="s">
        <v>78</v>
      </c>
      <c r="AY262" s="17" t="s">
        <v>159</v>
      </c>
      <c r="BE262" s="138">
        <f>IF(N262="základní",J262,0)</f>
        <v>0</v>
      </c>
      <c r="BF262" s="138">
        <f>IF(N262="snížená",J262,0)</f>
        <v>0</v>
      </c>
      <c r="BG262" s="138">
        <f>IF(N262="zákl. přenesená",J262,0)</f>
        <v>0</v>
      </c>
      <c r="BH262" s="138">
        <f>IF(N262="sníž. přenesená",J262,0)</f>
        <v>0</v>
      </c>
      <c r="BI262" s="138">
        <f>IF(N262="nulová",J262,0)</f>
        <v>0</v>
      </c>
      <c r="BJ262" s="17" t="s">
        <v>76</v>
      </c>
      <c r="BK262" s="138">
        <f>ROUND(I262*H262,2)</f>
        <v>0</v>
      </c>
      <c r="BL262" s="17" t="s">
        <v>180</v>
      </c>
      <c r="BM262" s="137" t="s">
        <v>1087</v>
      </c>
    </row>
    <row r="263" spans="2:65" s="13" customFormat="1">
      <c r="B263" s="149"/>
      <c r="D263" s="143" t="s">
        <v>189</v>
      </c>
      <c r="E263" s="150" t="s">
        <v>17</v>
      </c>
      <c r="F263" s="151" t="s">
        <v>509</v>
      </c>
      <c r="H263" s="150" t="s">
        <v>17</v>
      </c>
      <c r="L263" s="149"/>
      <c r="M263" s="152"/>
      <c r="T263" s="153"/>
      <c r="AT263" s="150" t="s">
        <v>189</v>
      </c>
      <c r="AU263" s="150" t="s">
        <v>78</v>
      </c>
      <c r="AV263" s="13" t="s">
        <v>76</v>
      </c>
      <c r="AW263" s="13" t="s">
        <v>30</v>
      </c>
      <c r="AX263" s="13" t="s">
        <v>68</v>
      </c>
      <c r="AY263" s="150" t="s">
        <v>159</v>
      </c>
    </row>
    <row r="264" spans="2:65" s="12" customFormat="1">
      <c r="B264" s="142"/>
      <c r="D264" s="143" t="s">
        <v>189</v>
      </c>
      <c r="E264" s="144" t="s">
        <v>17</v>
      </c>
      <c r="F264" s="145" t="s">
        <v>1088</v>
      </c>
      <c r="H264" s="146">
        <v>30</v>
      </c>
      <c r="L264" s="142"/>
      <c r="M264" s="147"/>
      <c r="T264" s="148"/>
      <c r="AT264" s="144" t="s">
        <v>189</v>
      </c>
      <c r="AU264" s="144" t="s">
        <v>78</v>
      </c>
      <c r="AV264" s="12" t="s">
        <v>78</v>
      </c>
      <c r="AW264" s="12" t="s">
        <v>30</v>
      </c>
      <c r="AX264" s="12" t="s">
        <v>68</v>
      </c>
      <c r="AY264" s="144" t="s">
        <v>159</v>
      </c>
    </row>
    <row r="265" spans="2:65" s="14" customFormat="1">
      <c r="B265" s="157"/>
      <c r="D265" s="143" t="s">
        <v>189</v>
      </c>
      <c r="E265" s="158" t="s">
        <v>17</v>
      </c>
      <c r="F265" s="159" t="s">
        <v>284</v>
      </c>
      <c r="H265" s="160">
        <v>30</v>
      </c>
      <c r="L265" s="157"/>
      <c r="M265" s="161"/>
      <c r="T265" s="162"/>
      <c r="AT265" s="158" t="s">
        <v>189</v>
      </c>
      <c r="AU265" s="158" t="s">
        <v>78</v>
      </c>
      <c r="AV265" s="14" t="s">
        <v>180</v>
      </c>
      <c r="AW265" s="14" t="s">
        <v>30</v>
      </c>
      <c r="AX265" s="14" t="s">
        <v>76</v>
      </c>
      <c r="AY265" s="158" t="s">
        <v>159</v>
      </c>
    </row>
    <row r="266" spans="2:65" s="1" customFormat="1" ht="16.5" customHeight="1">
      <c r="B266" s="29"/>
      <c r="C266" s="163" t="s">
        <v>794</v>
      </c>
      <c r="D266" s="163" t="s">
        <v>365</v>
      </c>
      <c r="E266" s="164" t="s">
        <v>1089</v>
      </c>
      <c r="F266" s="165" t="s">
        <v>1090</v>
      </c>
      <c r="G266" s="166" t="s">
        <v>287</v>
      </c>
      <c r="H266" s="167">
        <v>30</v>
      </c>
      <c r="I266" s="168"/>
      <c r="J266" s="168">
        <f>ROUND(I266*H266,2)</f>
        <v>0</v>
      </c>
      <c r="K266" s="165" t="s">
        <v>17</v>
      </c>
      <c r="L266" s="169"/>
      <c r="M266" s="170" t="s">
        <v>17</v>
      </c>
      <c r="N266" s="171" t="s">
        <v>39</v>
      </c>
      <c r="O266" s="135">
        <v>0</v>
      </c>
      <c r="P266" s="135">
        <f>O266*H266</f>
        <v>0</v>
      </c>
      <c r="Q266" s="135">
        <v>0.21</v>
      </c>
      <c r="R266" s="135">
        <f>Q266*H266</f>
        <v>6.3</v>
      </c>
      <c r="S266" s="135">
        <v>0</v>
      </c>
      <c r="T266" s="136">
        <f>S266*H266</f>
        <v>0</v>
      </c>
      <c r="AR266" s="137" t="s">
        <v>205</v>
      </c>
      <c r="AT266" s="137" t="s">
        <v>365</v>
      </c>
      <c r="AU266" s="137" t="s">
        <v>78</v>
      </c>
      <c r="AY266" s="17" t="s">
        <v>159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7" t="s">
        <v>76</v>
      </c>
      <c r="BK266" s="138">
        <f>ROUND(I266*H266,2)</f>
        <v>0</v>
      </c>
      <c r="BL266" s="17" t="s">
        <v>180</v>
      </c>
      <c r="BM266" s="137" t="s">
        <v>1091</v>
      </c>
    </row>
    <row r="267" spans="2:65" s="13" customFormat="1">
      <c r="B267" s="149"/>
      <c r="D267" s="143" t="s">
        <v>189</v>
      </c>
      <c r="E267" s="150" t="s">
        <v>17</v>
      </c>
      <c r="F267" s="151" t="s">
        <v>509</v>
      </c>
      <c r="H267" s="150" t="s">
        <v>17</v>
      </c>
      <c r="L267" s="149"/>
      <c r="M267" s="152"/>
      <c r="T267" s="153"/>
      <c r="AT267" s="150" t="s">
        <v>189</v>
      </c>
      <c r="AU267" s="150" t="s">
        <v>78</v>
      </c>
      <c r="AV267" s="13" t="s">
        <v>76</v>
      </c>
      <c r="AW267" s="13" t="s">
        <v>30</v>
      </c>
      <c r="AX267" s="13" t="s">
        <v>68</v>
      </c>
      <c r="AY267" s="150" t="s">
        <v>159</v>
      </c>
    </row>
    <row r="268" spans="2:65" s="12" customFormat="1">
      <c r="B268" s="142"/>
      <c r="D268" s="143" t="s">
        <v>189</v>
      </c>
      <c r="E268" s="144" t="s">
        <v>17</v>
      </c>
      <c r="F268" s="145" t="s">
        <v>1088</v>
      </c>
      <c r="H268" s="146">
        <v>30</v>
      </c>
      <c r="L268" s="142"/>
      <c r="M268" s="147"/>
      <c r="T268" s="148"/>
      <c r="AT268" s="144" t="s">
        <v>189</v>
      </c>
      <c r="AU268" s="144" t="s">
        <v>78</v>
      </c>
      <c r="AV268" s="12" t="s">
        <v>78</v>
      </c>
      <c r="AW268" s="12" t="s">
        <v>30</v>
      </c>
      <c r="AX268" s="12" t="s">
        <v>68</v>
      </c>
      <c r="AY268" s="144" t="s">
        <v>159</v>
      </c>
    </row>
    <row r="269" spans="2:65" s="14" customFormat="1">
      <c r="B269" s="157"/>
      <c r="D269" s="143" t="s">
        <v>189</v>
      </c>
      <c r="E269" s="158" t="s">
        <v>17</v>
      </c>
      <c r="F269" s="159" t="s">
        <v>284</v>
      </c>
      <c r="H269" s="160">
        <v>30</v>
      </c>
      <c r="L269" s="157"/>
      <c r="M269" s="161"/>
      <c r="T269" s="162"/>
      <c r="AT269" s="158" t="s">
        <v>189</v>
      </c>
      <c r="AU269" s="158" t="s">
        <v>78</v>
      </c>
      <c r="AV269" s="14" t="s">
        <v>180</v>
      </c>
      <c r="AW269" s="14" t="s">
        <v>30</v>
      </c>
      <c r="AX269" s="14" t="s">
        <v>76</v>
      </c>
      <c r="AY269" s="158" t="s">
        <v>159</v>
      </c>
    </row>
    <row r="270" spans="2:65" s="11" customFormat="1" ht="22.9" customHeight="1">
      <c r="B270" s="116"/>
      <c r="D270" s="117" t="s">
        <v>67</v>
      </c>
      <c r="E270" s="125" t="s">
        <v>425</v>
      </c>
      <c r="F270" s="125" t="s">
        <v>426</v>
      </c>
      <c r="J270" s="126">
        <f>BK270</f>
        <v>0</v>
      </c>
      <c r="L270" s="116"/>
      <c r="M270" s="120"/>
      <c r="P270" s="121">
        <f>SUM(P271:P272)</f>
        <v>249.58782100000002</v>
      </c>
      <c r="R270" s="121">
        <f>SUM(R271:R272)</f>
        <v>0</v>
      </c>
      <c r="T270" s="122">
        <f>SUM(T271:T272)</f>
        <v>0</v>
      </c>
      <c r="AR270" s="117" t="s">
        <v>76</v>
      </c>
      <c r="AT270" s="123" t="s">
        <v>67</v>
      </c>
      <c r="AU270" s="123" t="s">
        <v>76</v>
      </c>
      <c r="AY270" s="117" t="s">
        <v>159</v>
      </c>
      <c r="BK270" s="124">
        <f>SUM(BK271:BK272)</f>
        <v>0</v>
      </c>
    </row>
    <row r="271" spans="2:65" s="1" customFormat="1" ht="16.5" customHeight="1">
      <c r="B271" s="29"/>
      <c r="C271" s="127" t="s">
        <v>797</v>
      </c>
      <c r="D271" s="127" t="s">
        <v>162</v>
      </c>
      <c r="E271" s="128" t="s">
        <v>428</v>
      </c>
      <c r="F271" s="129" t="s">
        <v>429</v>
      </c>
      <c r="G271" s="130" t="s">
        <v>368</v>
      </c>
      <c r="H271" s="131">
        <v>124.607</v>
      </c>
      <c r="I271" s="132"/>
      <c r="J271" s="132">
        <f>ROUND(I271*H271,2)</f>
        <v>0</v>
      </c>
      <c r="K271" s="129" t="s">
        <v>239</v>
      </c>
      <c r="L271" s="29"/>
      <c r="M271" s="133" t="s">
        <v>17</v>
      </c>
      <c r="N271" s="134" t="s">
        <v>39</v>
      </c>
      <c r="O271" s="135">
        <v>2.0030000000000001</v>
      </c>
      <c r="P271" s="135">
        <f>O271*H271</f>
        <v>249.58782100000002</v>
      </c>
      <c r="Q271" s="135">
        <v>0</v>
      </c>
      <c r="R271" s="135">
        <f>Q271*H271</f>
        <v>0</v>
      </c>
      <c r="S271" s="135">
        <v>0</v>
      </c>
      <c r="T271" s="136">
        <f>S271*H271</f>
        <v>0</v>
      </c>
      <c r="AR271" s="137" t="s">
        <v>180</v>
      </c>
      <c r="AT271" s="137" t="s">
        <v>162</v>
      </c>
      <c r="AU271" s="137" t="s">
        <v>78</v>
      </c>
      <c r="AY271" s="17" t="s">
        <v>159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7" t="s">
        <v>76</v>
      </c>
      <c r="BK271" s="138">
        <f>ROUND(I271*H271,2)</f>
        <v>0</v>
      </c>
      <c r="BL271" s="17" t="s">
        <v>180</v>
      </c>
      <c r="BM271" s="137" t="s">
        <v>1092</v>
      </c>
    </row>
    <row r="272" spans="2:65" s="1" customFormat="1">
      <c r="B272" s="29"/>
      <c r="D272" s="139" t="s">
        <v>169</v>
      </c>
      <c r="F272" s="140" t="s">
        <v>431</v>
      </c>
      <c r="L272" s="29"/>
      <c r="M272" s="172"/>
      <c r="N272" s="173"/>
      <c r="O272" s="173"/>
      <c r="P272" s="173"/>
      <c r="Q272" s="173"/>
      <c r="R272" s="173"/>
      <c r="S272" s="173"/>
      <c r="T272" s="174"/>
      <c r="AT272" s="17" t="s">
        <v>169</v>
      </c>
      <c r="AU272" s="17" t="s">
        <v>78</v>
      </c>
    </row>
    <row r="273" spans="2:12" s="1" customFormat="1" ht="6.95" customHeight="1">
      <c r="B273" s="38"/>
      <c r="C273" s="39"/>
      <c r="D273" s="39"/>
      <c r="E273" s="39"/>
      <c r="F273" s="39"/>
      <c r="G273" s="39"/>
      <c r="H273" s="39"/>
      <c r="I273" s="39"/>
      <c r="J273" s="39"/>
      <c r="K273" s="39"/>
      <c r="L273" s="29"/>
    </row>
  </sheetData>
  <autoFilter ref="C88:K272" xr:uid="{00000000-0009-0000-0000-000007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700-000000000000}"/>
    <hyperlink ref="F98" r:id="rId2" xr:uid="{00000000-0004-0000-0700-000001000000}"/>
    <hyperlink ref="F105" r:id="rId3" xr:uid="{00000000-0004-0000-0700-000002000000}"/>
    <hyperlink ref="F111" r:id="rId4" xr:uid="{00000000-0004-0000-0700-000003000000}"/>
    <hyperlink ref="F118" r:id="rId5" xr:uid="{00000000-0004-0000-0700-000004000000}"/>
    <hyperlink ref="F208" r:id="rId6" xr:uid="{00000000-0004-0000-0700-000005000000}"/>
    <hyperlink ref="F214" r:id="rId7" xr:uid="{00000000-0004-0000-0700-000006000000}"/>
    <hyperlink ref="F220" r:id="rId8" xr:uid="{00000000-0004-0000-0700-000007000000}"/>
    <hyperlink ref="F225" r:id="rId9" xr:uid="{00000000-0004-0000-0700-000008000000}"/>
    <hyperlink ref="F232" r:id="rId10" xr:uid="{00000000-0004-0000-0700-000009000000}"/>
    <hyperlink ref="F237" r:id="rId11" xr:uid="{00000000-0004-0000-0700-00000A000000}"/>
    <hyperlink ref="F242" r:id="rId12" xr:uid="{00000000-0004-0000-0700-00000B000000}"/>
    <hyperlink ref="F249" r:id="rId13" xr:uid="{00000000-0004-0000-0700-00000C000000}"/>
    <hyperlink ref="F272" r:id="rId14" xr:uid="{00000000-0004-0000-07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79"/>
  <sheetViews>
    <sheetView showGridLines="0" topLeftCell="A335" workbookViewId="0">
      <selection activeCell="I347" sqref="I347:I37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130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304" t="str">
        <f>'Rekapitulace stavby'!K6</f>
        <v>CENTRÁLNÍ LÁZEŇSKÝ PARK PODĚBRADY - etapa 4 až 9 - adaptační obnova zelené infrastruktury</v>
      </c>
      <c r="F7" s="305"/>
      <c r="G7" s="305"/>
      <c r="H7" s="305"/>
      <c r="L7" s="20"/>
    </row>
    <row r="8" spans="2:46" ht="12" customHeight="1">
      <c r="B8" s="20"/>
      <c r="D8" s="26" t="s">
        <v>131</v>
      </c>
      <c r="L8" s="20"/>
    </row>
    <row r="9" spans="2:46" s="1" customFormat="1" ht="16.5" customHeight="1">
      <c r="B9" s="29"/>
      <c r="E9" s="304" t="s">
        <v>1093</v>
      </c>
      <c r="F9" s="303"/>
      <c r="G9" s="303"/>
      <c r="H9" s="303"/>
      <c r="L9" s="29"/>
    </row>
    <row r="10" spans="2:46" s="1" customFormat="1" ht="12" customHeight="1">
      <c r="B10" s="29"/>
      <c r="D10" s="26" t="s">
        <v>267</v>
      </c>
      <c r="L10" s="29"/>
    </row>
    <row r="11" spans="2:46" s="1" customFormat="1" ht="16.5" customHeight="1">
      <c r="B11" s="29"/>
      <c r="E11" s="299" t="s">
        <v>1094</v>
      </c>
      <c r="F11" s="303"/>
      <c r="G11" s="303"/>
      <c r="H11" s="303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1095</v>
      </c>
      <c r="I14" s="26" t="s">
        <v>21</v>
      </c>
      <c r="J14" s="46" t="str">
        <f>'Rekapitulace stavby'!AN8</f>
        <v>10. 1. 2025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">
        <v>17</v>
      </c>
      <c r="L16" s="29"/>
    </row>
    <row r="17" spans="2:12" s="1" customFormat="1" ht="18" customHeight="1">
      <c r="B17" s="29"/>
      <c r="E17" s="24" t="s">
        <v>25</v>
      </c>
      <c r="I17" s="26" t="s">
        <v>26</v>
      </c>
      <c r="J17" s="24" t="s">
        <v>17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27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90" t="str">
        <f>'Rekapitulace stavby'!E14</f>
        <v xml:space="preserve"> </v>
      </c>
      <c r="F20" s="290"/>
      <c r="G20" s="290"/>
      <c r="H20" s="290"/>
      <c r="I20" s="26" t="s">
        <v>26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28</v>
      </c>
      <c r="I22" s="26" t="s">
        <v>24</v>
      </c>
      <c r="J22" s="24" t="s">
        <v>17</v>
      </c>
      <c r="L22" s="29"/>
    </row>
    <row r="23" spans="2:12" s="1" customFormat="1" ht="18" customHeight="1">
      <c r="B23" s="29"/>
      <c r="E23" s="24" t="s">
        <v>29</v>
      </c>
      <c r="I23" s="26" t="s">
        <v>26</v>
      </c>
      <c r="J23" s="24" t="s">
        <v>17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31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32</v>
      </c>
      <c r="L28" s="29"/>
    </row>
    <row r="29" spans="2:12" s="7" customFormat="1" ht="47.25" customHeight="1">
      <c r="B29" s="88"/>
      <c r="E29" s="292" t="s">
        <v>33</v>
      </c>
      <c r="F29" s="292"/>
      <c r="G29" s="292"/>
      <c r="H29" s="292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34</v>
      </c>
      <c r="J32" s="60">
        <f>ROUND(J98,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36</v>
      </c>
      <c r="I34" s="32" t="s">
        <v>35</v>
      </c>
      <c r="J34" s="32" t="s">
        <v>37</v>
      </c>
      <c r="L34" s="29"/>
    </row>
    <row r="35" spans="2:12" s="1" customFormat="1" ht="14.45" customHeight="1">
      <c r="B35" s="29"/>
      <c r="D35" s="49" t="s">
        <v>38</v>
      </c>
      <c r="E35" s="26" t="s">
        <v>39</v>
      </c>
      <c r="F35" s="80">
        <f>ROUND((SUM(BE98:BE378)),  2)</f>
        <v>0</v>
      </c>
      <c r="I35" s="90">
        <v>0.21</v>
      </c>
      <c r="J35" s="80">
        <f>ROUND(((SUM(BE98:BE378))*I35),  2)</f>
        <v>0</v>
      </c>
      <c r="L35" s="29"/>
    </row>
    <row r="36" spans="2:12" s="1" customFormat="1" ht="14.45" customHeight="1">
      <c r="B36" s="29"/>
      <c r="E36" s="26" t="s">
        <v>40</v>
      </c>
      <c r="F36" s="80">
        <f>ROUND((SUM(BF98:BF378)),  2)</f>
        <v>0</v>
      </c>
      <c r="I36" s="90">
        <v>0.12</v>
      </c>
      <c r="J36" s="80">
        <f>ROUND(((SUM(BF98:BF378))*I36),  2)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ROUND((SUM(BG98:BG378)),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42</v>
      </c>
      <c r="F38" s="80">
        <f>ROUND((SUM(BH98:BH378)),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43</v>
      </c>
      <c r="F39" s="80">
        <f>ROUND((SUM(BI98:BI378)),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44</v>
      </c>
      <c r="E41" s="51"/>
      <c r="F41" s="51"/>
      <c r="G41" s="93" t="s">
        <v>45</v>
      </c>
      <c r="H41" s="94" t="s">
        <v>46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133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304" t="str">
        <f>E7</f>
        <v>CENTRÁLNÍ LÁZEŇSKÝ PARK PODĚBRADY - etapa 4 až 9 - adaptační obnova zelené infrastruktury</v>
      </c>
      <c r="F50" s="305"/>
      <c r="G50" s="305"/>
      <c r="H50" s="305"/>
      <c r="L50" s="29"/>
    </row>
    <row r="51" spans="2:47" ht="12" customHeight="1">
      <c r="B51" s="20"/>
      <c r="C51" s="26" t="s">
        <v>131</v>
      </c>
      <c r="L51" s="20"/>
    </row>
    <row r="52" spans="2:47" s="1" customFormat="1" ht="16.5" customHeight="1">
      <c r="B52" s="29"/>
      <c r="E52" s="304" t="s">
        <v>1093</v>
      </c>
      <c r="F52" s="303"/>
      <c r="G52" s="303"/>
      <c r="H52" s="303"/>
      <c r="L52" s="29"/>
    </row>
    <row r="53" spans="2:47" s="1" customFormat="1" ht="12" customHeight="1">
      <c r="B53" s="29"/>
      <c r="C53" s="26" t="s">
        <v>267</v>
      </c>
      <c r="L53" s="29"/>
    </row>
    <row r="54" spans="2:47" s="1" customFormat="1" ht="16.5" customHeight="1">
      <c r="B54" s="29"/>
      <c r="E54" s="299" t="str">
        <f>E11</f>
        <v>SO-03 01 - Pergola</v>
      </c>
      <c r="F54" s="303"/>
      <c r="G54" s="303"/>
      <c r="H54" s="303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>Poděbrady</v>
      </c>
      <c r="I56" s="26" t="s">
        <v>21</v>
      </c>
      <c r="J56" s="46" t="str">
        <f>IF(J14="","",J14)</f>
        <v>10. 1. 2025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Město Poděbrady</v>
      </c>
      <c r="I58" s="26" t="s">
        <v>28</v>
      </c>
      <c r="J58" s="27" t="str">
        <f>E23</f>
        <v>New Visit s.r.o.</v>
      </c>
      <c r="L58" s="29"/>
    </row>
    <row r="59" spans="2:47" s="1" customFormat="1" ht="15.2" customHeight="1">
      <c r="B59" s="29"/>
      <c r="C59" s="26" t="s">
        <v>27</v>
      </c>
      <c r="F59" s="24" t="str">
        <f>IF(E20="","",E20)</f>
        <v xml:space="preserve"> </v>
      </c>
      <c r="I59" s="26" t="s">
        <v>31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134</v>
      </c>
      <c r="D61" s="91"/>
      <c r="E61" s="91"/>
      <c r="F61" s="91"/>
      <c r="G61" s="91"/>
      <c r="H61" s="91"/>
      <c r="I61" s="91"/>
      <c r="J61" s="98" t="s">
        <v>135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66</v>
      </c>
      <c r="J63" s="60">
        <f>J98</f>
        <v>0</v>
      </c>
      <c r="L63" s="29"/>
      <c r="AU63" s="17" t="s">
        <v>136</v>
      </c>
    </row>
    <row r="64" spans="2:47" s="8" customFormat="1" ht="24.95" customHeight="1">
      <c r="B64" s="100"/>
      <c r="D64" s="101" t="s">
        <v>269</v>
      </c>
      <c r="E64" s="102"/>
      <c r="F64" s="102"/>
      <c r="G64" s="102"/>
      <c r="H64" s="102"/>
      <c r="I64" s="102"/>
      <c r="J64" s="103">
        <f>J99</f>
        <v>0</v>
      </c>
      <c r="L64" s="100"/>
    </row>
    <row r="65" spans="2:12" s="9" customFormat="1" ht="19.899999999999999" customHeight="1">
      <c r="B65" s="104"/>
      <c r="D65" s="105" t="s">
        <v>270</v>
      </c>
      <c r="E65" s="106"/>
      <c r="F65" s="106"/>
      <c r="G65" s="106"/>
      <c r="H65" s="106"/>
      <c r="I65" s="106"/>
      <c r="J65" s="107">
        <f>J100</f>
        <v>0</v>
      </c>
      <c r="L65" s="104"/>
    </row>
    <row r="66" spans="2:12" s="9" customFormat="1" ht="19.899999999999999" customHeight="1">
      <c r="B66" s="104"/>
      <c r="D66" s="105" t="s">
        <v>1096</v>
      </c>
      <c r="E66" s="106"/>
      <c r="F66" s="106"/>
      <c r="G66" s="106"/>
      <c r="H66" s="106"/>
      <c r="I66" s="106"/>
      <c r="J66" s="107">
        <f>J123</f>
        <v>0</v>
      </c>
      <c r="L66" s="104"/>
    </row>
    <row r="67" spans="2:12" s="9" customFormat="1" ht="19.899999999999999" customHeight="1">
      <c r="B67" s="104"/>
      <c r="D67" s="105" t="s">
        <v>1097</v>
      </c>
      <c r="E67" s="106"/>
      <c r="F67" s="106"/>
      <c r="G67" s="106"/>
      <c r="H67" s="106"/>
      <c r="I67" s="106"/>
      <c r="J67" s="107">
        <f>J152</f>
        <v>0</v>
      </c>
      <c r="L67" s="104"/>
    </row>
    <row r="68" spans="2:12" s="9" customFormat="1" ht="19.899999999999999" customHeight="1">
      <c r="B68" s="104"/>
      <c r="D68" s="105" t="s">
        <v>433</v>
      </c>
      <c r="E68" s="106"/>
      <c r="F68" s="106"/>
      <c r="G68" s="106"/>
      <c r="H68" s="106"/>
      <c r="I68" s="106"/>
      <c r="J68" s="107">
        <f>J166</f>
        <v>0</v>
      </c>
      <c r="L68" s="104"/>
    </row>
    <row r="69" spans="2:12" s="8" customFormat="1" ht="24.95" customHeight="1">
      <c r="B69" s="100"/>
      <c r="D69" s="101" t="s">
        <v>1098</v>
      </c>
      <c r="E69" s="102"/>
      <c r="F69" s="102"/>
      <c r="G69" s="102"/>
      <c r="H69" s="102"/>
      <c r="I69" s="102"/>
      <c r="J69" s="103">
        <f>J247</f>
        <v>0</v>
      </c>
      <c r="L69" s="100"/>
    </row>
    <row r="70" spans="2:12" s="9" customFormat="1" ht="19.899999999999999" customHeight="1">
      <c r="B70" s="104"/>
      <c r="D70" s="105" t="s">
        <v>1099</v>
      </c>
      <c r="E70" s="106"/>
      <c r="F70" s="106"/>
      <c r="G70" s="106"/>
      <c r="H70" s="106"/>
      <c r="I70" s="106"/>
      <c r="J70" s="107">
        <f>J248</f>
        <v>0</v>
      </c>
      <c r="L70" s="104"/>
    </row>
    <row r="71" spans="2:12" s="9" customFormat="1" ht="19.899999999999999" customHeight="1">
      <c r="B71" s="104"/>
      <c r="D71" s="105" t="s">
        <v>1100</v>
      </c>
      <c r="E71" s="106"/>
      <c r="F71" s="106"/>
      <c r="G71" s="106"/>
      <c r="H71" s="106"/>
      <c r="I71" s="106"/>
      <c r="J71" s="107">
        <f>J271</f>
        <v>0</v>
      </c>
      <c r="L71" s="104"/>
    </row>
    <row r="72" spans="2:12" s="9" customFormat="1" ht="19.899999999999999" customHeight="1">
      <c r="B72" s="104"/>
      <c r="D72" s="105" t="s">
        <v>1101</v>
      </c>
      <c r="E72" s="106"/>
      <c r="F72" s="106"/>
      <c r="G72" s="106"/>
      <c r="H72" s="106"/>
      <c r="I72" s="106"/>
      <c r="J72" s="107">
        <f>J278</f>
        <v>0</v>
      </c>
      <c r="L72" s="104"/>
    </row>
    <row r="73" spans="2:12" s="9" customFormat="1" ht="19.899999999999999" customHeight="1">
      <c r="B73" s="104"/>
      <c r="D73" s="105" t="s">
        <v>1102</v>
      </c>
      <c r="E73" s="106"/>
      <c r="F73" s="106"/>
      <c r="G73" s="106"/>
      <c r="H73" s="106"/>
      <c r="I73" s="106"/>
      <c r="J73" s="107">
        <f>J290</f>
        <v>0</v>
      </c>
      <c r="L73" s="104"/>
    </row>
    <row r="74" spans="2:12" s="9" customFormat="1" ht="19.899999999999999" customHeight="1">
      <c r="B74" s="104"/>
      <c r="D74" s="105" t="s">
        <v>1103</v>
      </c>
      <c r="E74" s="106"/>
      <c r="F74" s="106"/>
      <c r="G74" s="106"/>
      <c r="H74" s="106"/>
      <c r="I74" s="106"/>
      <c r="J74" s="107">
        <f>J322</f>
        <v>0</v>
      </c>
      <c r="L74" s="104"/>
    </row>
    <row r="75" spans="2:12" s="9" customFormat="1" ht="19.899999999999999" customHeight="1">
      <c r="B75" s="104"/>
      <c r="D75" s="105" t="s">
        <v>1104</v>
      </c>
      <c r="E75" s="106"/>
      <c r="F75" s="106"/>
      <c r="G75" s="106"/>
      <c r="H75" s="106"/>
      <c r="I75" s="106"/>
      <c r="J75" s="107">
        <f>J333</f>
        <v>0</v>
      </c>
      <c r="L75" s="104"/>
    </row>
    <row r="76" spans="2:12" s="9" customFormat="1" ht="19.899999999999999" customHeight="1">
      <c r="B76" s="104"/>
      <c r="D76" s="105" t="s">
        <v>1105</v>
      </c>
      <c r="E76" s="106"/>
      <c r="F76" s="106"/>
      <c r="G76" s="106"/>
      <c r="H76" s="106"/>
      <c r="I76" s="106"/>
      <c r="J76" s="107">
        <f>J362</f>
        <v>0</v>
      </c>
      <c r="L76" s="104"/>
    </row>
    <row r="77" spans="2:12" s="1" customFormat="1" ht="21.75" customHeight="1">
      <c r="B77" s="29"/>
      <c r="L77" s="29"/>
    </row>
    <row r="78" spans="2:12" s="1" customFormat="1" ht="6.95" customHeight="1"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29"/>
    </row>
    <row r="82" spans="2:12" s="1" customFormat="1" ht="6.95" customHeight="1"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29"/>
    </row>
    <row r="83" spans="2:12" s="1" customFormat="1" ht="24.95" customHeight="1">
      <c r="B83" s="29"/>
      <c r="C83" s="21" t="s">
        <v>144</v>
      </c>
      <c r="L83" s="29"/>
    </row>
    <row r="84" spans="2:12" s="1" customFormat="1" ht="6.95" customHeight="1">
      <c r="B84" s="29"/>
      <c r="L84" s="29"/>
    </row>
    <row r="85" spans="2:12" s="1" customFormat="1" ht="12" customHeight="1">
      <c r="B85" s="29"/>
      <c r="C85" s="26" t="s">
        <v>14</v>
      </c>
      <c r="L85" s="29"/>
    </row>
    <row r="86" spans="2:12" s="1" customFormat="1" ht="16.5" customHeight="1">
      <c r="B86" s="29"/>
      <c r="E86" s="304" t="str">
        <f>E7</f>
        <v>CENTRÁLNÍ LÁZEŇSKÝ PARK PODĚBRADY - etapa 4 až 9 - adaptační obnova zelené infrastruktury</v>
      </c>
      <c r="F86" s="305"/>
      <c r="G86" s="305"/>
      <c r="H86" s="305"/>
      <c r="L86" s="29"/>
    </row>
    <row r="87" spans="2:12" ht="12" customHeight="1">
      <c r="B87" s="20"/>
      <c r="C87" s="26" t="s">
        <v>131</v>
      </c>
      <c r="L87" s="20"/>
    </row>
    <row r="88" spans="2:12" s="1" customFormat="1" ht="16.5" customHeight="1">
      <c r="B88" s="29"/>
      <c r="E88" s="304" t="s">
        <v>1093</v>
      </c>
      <c r="F88" s="303"/>
      <c r="G88" s="303"/>
      <c r="H88" s="303"/>
      <c r="L88" s="29"/>
    </row>
    <row r="89" spans="2:12" s="1" customFormat="1" ht="12" customHeight="1">
      <c r="B89" s="29"/>
      <c r="C89" s="26" t="s">
        <v>267</v>
      </c>
      <c r="L89" s="29"/>
    </row>
    <row r="90" spans="2:12" s="1" customFormat="1" ht="16.5" customHeight="1">
      <c r="B90" s="29"/>
      <c r="E90" s="299" t="str">
        <f>E11</f>
        <v>SO-03 01 - Pergola</v>
      </c>
      <c r="F90" s="303"/>
      <c r="G90" s="303"/>
      <c r="H90" s="303"/>
      <c r="L90" s="29"/>
    </row>
    <row r="91" spans="2:12" s="1" customFormat="1" ht="6.95" customHeight="1">
      <c r="B91" s="29"/>
      <c r="L91" s="29"/>
    </row>
    <row r="92" spans="2:12" s="1" customFormat="1" ht="12" customHeight="1">
      <c r="B92" s="29"/>
      <c r="C92" s="26" t="s">
        <v>19</v>
      </c>
      <c r="F92" s="24" t="str">
        <f>F14</f>
        <v>Poděbrady</v>
      </c>
      <c r="I92" s="26" t="s">
        <v>21</v>
      </c>
      <c r="J92" s="46" t="str">
        <f>IF(J14="","",J14)</f>
        <v>10. 1. 2025</v>
      </c>
      <c r="L92" s="29"/>
    </row>
    <row r="93" spans="2:12" s="1" customFormat="1" ht="6.95" customHeight="1">
      <c r="B93" s="29"/>
      <c r="L93" s="29"/>
    </row>
    <row r="94" spans="2:12" s="1" customFormat="1" ht="15.2" customHeight="1">
      <c r="B94" s="29"/>
      <c r="C94" s="26" t="s">
        <v>23</v>
      </c>
      <c r="F94" s="24" t="str">
        <f>E17</f>
        <v>Město Poděbrady</v>
      </c>
      <c r="I94" s="26" t="s">
        <v>28</v>
      </c>
      <c r="J94" s="27" t="str">
        <f>E23</f>
        <v>New Visit s.r.o.</v>
      </c>
      <c r="L94" s="29"/>
    </row>
    <row r="95" spans="2:12" s="1" customFormat="1" ht="15.2" customHeight="1">
      <c r="B95" s="29"/>
      <c r="C95" s="26" t="s">
        <v>27</v>
      </c>
      <c r="F95" s="24" t="str">
        <f>IF(E20="","",E20)</f>
        <v xml:space="preserve"> </v>
      </c>
      <c r="I95" s="26" t="s">
        <v>31</v>
      </c>
      <c r="J95" s="27" t="str">
        <f>E26</f>
        <v xml:space="preserve"> </v>
      </c>
      <c r="L95" s="29"/>
    </row>
    <row r="96" spans="2:12" s="1" customFormat="1" ht="10.35" customHeight="1">
      <c r="B96" s="29"/>
      <c r="L96" s="29"/>
    </row>
    <row r="97" spans="2:65" s="10" customFormat="1" ht="29.25" customHeight="1">
      <c r="B97" s="108"/>
      <c r="C97" s="109" t="s">
        <v>145</v>
      </c>
      <c r="D97" s="110" t="s">
        <v>53</v>
      </c>
      <c r="E97" s="110" t="s">
        <v>49</v>
      </c>
      <c r="F97" s="110" t="s">
        <v>50</v>
      </c>
      <c r="G97" s="110" t="s">
        <v>146</v>
      </c>
      <c r="H97" s="110" t="s">
        <v>147</v>
      </c>
      <c r="I97" s="110" t="s">
        <v>148</v>
      </c>
      <c r="J97" s="110" t="s">
        <v>135</v>
      </c>
      <c r="K97" s="111" t="s">
        <v>149</v>
      </c>
      <c r="L97" s="108"/>
      <c r="M97" s="53" t="s">
        <v>17</v>
      </c>
      <c r="N97" s="54" t="s">
        <v>38</v>
      </c>
      <c r="O97" s="54" t="s">
        <v>150</v>
      </c>
      <c r="P97" s="54" t="s">
        <v>151</v>
      </c>
      <c r="Q97" s="54" t="s">
        <v>152</v>
      </c>
      <c r="R97" s="54" t="s">
        <v>153</v>
      </c>
      <c r="S97" s="54" t="s">
        <v>154</v>
      </c>
      <c r="T97" s="55" t="s">
        <v>155</v>
      </c>
    </row>
    <row r="98" spans="2:65" s="1" customFormat="1" ht="22.9" customHeight="1">
      <c r="B98" s="29"/>
      <c r="C98" s="58" t="s">
        <v>156</v>
      </c>
      <c r="J98" s="112">
        <f>BK98</f>
        <v>0</v>
      </c>
      <c r="L98" s="29"/>
      <c r="M98" s="56"/>
      <c r="N98" s="47"/>
      <c r="O98" s="47"/>
      <c r="P98" s="113">
        <f>P99+P247</f>
        <v>1793.4249139999999</v>
      </c>
      <c r="Q98" s="47"/>
      <c r="R98" s="113">
        <f>R99+R247</f>
        <v>29.738789259999997</v>
      </c>
      <c r="S98" s="47"/>
      <c r="T98" s="114">
        <f>T99+T247</f>
        <v>27.386800000000004</v>
      </c>
      <c r="AT98" s="17" t="s">
        <v>67</v>
      </c>
      <c r="AU98" s="17" t="s">
        <v>136</v>
      </c>
      <c r="BK98" s="115">
        <f>BK99+BK247</f>
        <v>0</v>
      </c>
    </row>
    <row r="99" spans="2:65" s="11" customFormat="1" ht="25.9" customHeight="1">
      <c r="B99" s="116"/>
      <c r="D99" s="117" t="s">
        <v>67</v>
      </c>
      <c r="E99" s="118" t="s">
        <v>273</v>
      </c>
      <c r="F99" s="118" t="s">
        <v>274</v>
      </c>
      <c r="J99" s="119">
        <f>BK99</f>
        <v>0</v>
      </c>
      <c r="L99" s="116"/>
      <c r="M99" s="120"/>
      <c r="P99" s="121">
        <f>P100+P123+P152+P166</f>
        <v>645.05019100000004</v>
      </c>
      <c r="R99" s="121">
        <f>R100+R123+R152+R166</f>
        <v>7.6974527599999991</v>
      </c>
      <c r="T99" s="122">
        <f>T100+T123+T152+T166</f>
        <v>27.386800000000004</v>
      </c>
      <c r="AR99" s="117" t="s">
        <v>76</v>
      </c>
      <c r="AT99" s="123" t="s">
        <v>67</v>
      </c>
      <c r="AU99" s="123" t="s">
        <v>68</v>
      </c>
      <c r="AY99" s="117" t="s">
        <v>159</v>
      </c>
      <c r="BK99" s="124">
        <f>BK100+BK123+BK152+BK166</f>
        <v>0</v>
      </c>
    </row>
    <row r="100" spans="2:65" s="11" customFormat="1" ht="22.9" customHeight="1">
      <c r="B100" s="116"/>
      <c r="D100" s="117" t="s">
        <v>67</v>
      </c>
      <c r="E100" s="125" t="s">
        <v>76</v>
      </c>
      <c r="F100" s="125" t="s">
        <v>275</v>
      </c>
      <c r="J100" s="126">
        <f>BK100</f>
        <v>0</v>
      </c>
      <c r="L100" s="116"/>
      <c r="M100" s="120"/>
      <c r="P100" s="121">
        <f>SUM(P101:P122)</f>
        <v>82.248780000000011</v>
      </c>
      <c r="R100" s="121">
        <f>SUM(R101:R122)</f>
        <v>0</v>
      </c>
      <c r="T100" s="122">
        <f>SUM(T101:T122)</f>
        <v>0</v>
      </c>
      <c r="AR100" s="117" t="s">
        <v>76</v>
      </c>
      <c r="AT100" s="123" t="s">
        <v>67</v>
      </c>
      <c r="AU100" s="123" t="s">
        <v>76</v>
      </c>
      <c r="AY100" s="117" t="s">
        <v>159</v>
      </c>
      <c r="BK100" s="124">
        <f>SUM(BK101:BK122)</f>
        <v>0</v>
      </c>
    </row>
    <row r="101" spans="2:65" s="1" customFormat="1" ht="37.9" customHeight="1">
      <c r="B101" s="29"/>
      <c r="C101" s="127" t="s">
        <v>76</v>
      </c>
      <c r="D101" s="127" t="s">
        <v>162</v>
      </c>
      <c r="E101" s="128" t="s">
        <v>1106</v>
      </c>
      <c r="F101" s="129" t="s">
        <v>1107</v>
      </c>
      <c r="G101" s="130" t="s">
        <v>379</v>
      </c>
      <c r="H101" s="131">
        <v>11.5</v>
      </c>
      <c r="I101" s="132"/>
      <c r="J101" s="132">
        <f>ROUND(I101*H101,2)</f>
        <v>0</v>
      </c>
      <c r="K101" s="129" t="s">
        <v>1108</v>
      </c>
      <c r="L101" s="29"/>
      <c r="M101" s="133" t="s">
        <v>17</v>
      </c>
      <c r="N101" s="134" t="s">
        <v>39</v>
      </c>
      <c r="O101" s="135">
        <v>2.391</v>
      </c>
      <c r="P101" s="135">
        <f>O101*H101</f>
        <v>27.496500000000001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180</v>
      </c>
      <c r="AT101" s="137" t="s">
        <v>162</v>
      </c>
      <c r="AU101" s="137" t="s">
        <v>78</v>
      </c>
      <c r="AY101" s="17" t="s">
        <v>159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76</v>
      </c>
      <c r="BK101" s="138">
        <f>ROUND(I101*H101,2)</f>
        <v>0</v>
      </c>
      <c r="BL101" s="17" t="s">
        <v>180</v>
      </c>
      <c r="BM101" s="137" t="s">
        <v>1109</v>
      </c>
    </row>
    <row r="102" spans="2:65" s="1" customFormat="1">
      <c r="B102" s="29"/>
      <c r="D102" s="139" t="s">
        <v>169</v>
      </c>
      <c r="F102" s="140" t="s">
        <v>1110</v>
      </c>
      <c r="L102" s="29"/>
      <c r="M102" s="141"/>
      <c r="T102" s="50"/>
      <c r="AT102" s="17" t="s">
        <v>169</v>
      </c>
      <c r="AU102" s="17" t="s">
        <v>78</v>
      </c>
    </row>
    <row r="103" spans="2:65" s="1" customFormat="1" ht="37.9" customHeight="1">
      <c r="B103" s="29"/>
      <c r="C103" s="127" t="s">
        <v>78</v>
      </c>
      <c r="D103" s="127" t="s">
        <v>162</v>
      </c>
      <c r="E103" s="128" t="s">
        <v>1111</v>
      </c>
      <c r="F103" s="129" t="s">
        <v>1112</v>
      </c>
      <c r="G103" s="130" t="s">
        <v>379</v>
      </c>
      <c r="H103" s="131">
        <v>7.3</v>
      </c>
      <c r="I103" s="132"/>
      <c r="J103" s="132">
        <f>ROUND(I103*H103,2)</f>
        <v>0</v>
      </c>
      <c r="K103" s="129" t="s">
        <v>1108</v>
      </c>
      <c r="L103" s="29"/>
      <c r="M103" s="133" t="s">
        <v>17</v>
      </c>
      <c r="N103" s="134" t="s">
        <v>39</v>
      </c>
      <c r="O103" s="135">
        <v>6.8000000000000005E-2</v>
      </c>
      <c r="P103" s="135">
        <f>O103*H103</f>
        <v>0.49640000000000001</v>
      </c>
      <c r="Q103" s="135">
        <v>0</v>
      </c>
      <c r="R103" s="135">
        <f>Q103*H103</f>
        <v>0</v>
      </c>
      <c r="S103" s="135">
        <v>0</v>
      </c>
      <c r="T103" s="136">
        <f>S103*H103</f>
        <v>0</v>
      </c>
      <c r="AR103" s="137" t="s">
        <v>180</v>
      </c>
      <c r="AT103" s="137" t="s">
        <v>162</v>
      </c>
      <c r="AU103" s="137" t="s">
        <v>78</v>
      </c>
      <c r="AY103" s="17" t="s">
        <v>159</v>
      </c>
      <c r="BE103" s="138">
        <f>IF(N103="základní",J103,0)</f>
        <v>0</v>
      </c>
      <c r="BF103" s="138">
        <f>IF(N103="snížená",J103,0)</f>
        <v>0</v>
      </c>
      <c r="BG103" s="138">
        <f>IF(N103="zákl. přenesená",J103,0)</f>
        <v>0</v>
      </c>
      <c r="BH103" s="138">
        <f>IF(N103="sníž. přenesená",J103,0)</f>
        <v>0</v>
      </c>
      <c r="BI103" s="138">
        <f>IF(N103="nulová",J103,0)</f>
        <v>0</v>
      </c>
      <c r="BJ103" s="17" t="s">
        <v>76</v>
      </c>
      <c r="BK103" s="138">
        <f>ROUND(I103*H103,2)</f>
        <v>0</v>
      </c>
      <c r="BL103" s="17" t="s">
        <v>180</v>
      </c>
      <c r="BM103" s="137" t="s">
        <v>1113</v>
      </c>
    </row>
    <row r="104" spans="2:65" s="1" customFormat="1">
      <c r="B104" s="29"/>
      <c r="D104" s="139" t="s">
        <v>169</v>
      </c>
      <c r="F104" s="140" t="s">
        <v>1114</v>
      </c>
      <c r="L104" s="29"/>
      <c r="M104" s="141"/>
      <c r="T104" s="50"/>
      <c r="AT104" s="17" t="s">
        <v>169</v>
      </c>
      <c r="AU104" s="17" t="s">
        <v>78</v>
      </c>
    </row>
    <row r="105" spans="2:65" s="1" customFormat="1" ht="24.2" customHeight="1">
      <c r="B105" s="29"/>
      <c r="C105" s="127" t="s">
        <v>175</v>
      </c>
      <c r="D105" s="127" t="s">
        <v>162</v>
      </c>
      <c r="E105" s="128" t="s">
        <v>528</v>
      </c>
      <c r="F105" s="129" t="s">
        <v>529</v>
      </c>
      <c r="G105" s="130" t="s">
        <v>379</v>
      </c>
      <c r="H105" s="131">
        <v>7.3</v>
      </c>
      <c r="I105" s="132"/>
      <c r="J105" s="132">
        <f>ROUND(I105*H105,2)</f>
        <v>0</v>
      </c>
      <c r="K105" s="129" t="s">
        <v>1108</v>
      </c>
      <c r="L105" s="29"/>
      <c r="M105" s="133" t="s">
        <v>17</v>
      </c>
      <c r="N105" s="134" t="s">
        <v>39</v>
      </c>
      <c r="O105" s="135">
        <v>0.19700000000000001</v>
      </c>
      <c r="P105" s="135">
        <f>O105*H105</f>
        <v>1.4380999999999999</v>
      </c>
      <c r="Q105" s="135">
        <v>0</v>
      </c>
      <c r="R105" s="135">
        <f>Q105*H105</f>
        <v>0</v>
      </c>
      <c r="S105" s="135">
        <v>0</v>
      </c>
      <c r="T105" s="136">
        <f>S105*H105</f>
        <v>0</v>
      </c>
      <c r="AR105" s="137" t="s">
        <v>180</v>
      </c>
      <c r="AT105" s="137" t="s">
        <v>162</v>
      </c>
      <c r="AU105" s="137" t="s">
        <v>78</v>
      </c>
      <c r="AY105" s="17" t="s">
        <v>159</v>
      </c>
      <c r="BE105" s="138">
        <f>IF(N105="základní",J105,0)</f>
        <v>0</v>
      </c>
      <c r="BF105" s="138">
        <f>IF(N105="snížená",J105,0)</f>
        <v>0</v>
      </c>
      <c r="BG105" s="138">
        <f>IF(N105="zákl. přenesená",J105,0)</f>
        <v>0</v>
      </c>
      <c r="BH105" s="138">
        <f>IF(N105="sníž. přenesená",J105,0)</f>
        <v>0</v>
      </c>
      <c r="BI105" s="138">
        <f>IF(N105="nulová",J105,0)</f>
        <v>0</v>
      </c>
      <c r="BJ105" s="17" t="s">
        <v>76</v>
      </c>
      <c r="BK105" s="138">
        <f>ROUND(I105*H105,2)</f>
        <v>0</v>
      </c>
      <c r="BL105" s="17" t="s">
        <v>180</v>
      </c>
      <c r="BM105" s="137" t="s">
        <v>1115</v>
      </c>
    </row>
    <row r="106" spans="2:65" s="1" customFormat="1">
      <c r="B106" s="29"/>
      <c r="D106" s="139" t="s">
        <v>169</v>
      </c>
      <c r="F106" s="140" t="s">
        <v>1116</v>
      </c>
      <c r="L106" s="29"/>
      <c r="M106" s="141"/>
      <c r="T106" s="50"/>
      <c r="AT106" s="17" t="s">
        <v>169</v>
      </c>
      <c r="AU106" s="17" t="s">
        <v>78</v>
      </c>
    </row>
    <row r="107" spans="2:65" s="1" customFormat="1" ht="24.2" customHeight="1">
      <c r="B107" s="29"/>
      <c r="C107" s="127" t="s">
        <v>180</v>
      </c>
      <c r="D107" s="127" t="s">
        <v>162</v>
      </c>
      <c r="E107" s="128" t="s">
        <v>1117</v>
      </c>
      <c r="F107" s="129" t="s">
        <v>1118</v>
      </c>
      <c r="G107" s="130" t="s">
        <v>379</v>
      </c>
      <c r="H107" s="131">
        <v>7.3</v>
      </c>
      <c r="I107" s="132"/>
      <c r="J107" s="132">
        <f>ROUND(I107*H107,2)</f>
        <v>0</v>
      </c>
      <c r="K107" s="129" t="s">
        <v>1108</v>
      </c>
      <c r="L107" s="29"/>
      <c r="M107" s="133" t="s">
        <v>17</v>
      </c>
      <c r="N107" s="134" t="s">
        <v>39</v>
      </c>
      <c r="O107" s="135">
        <v>0.63200000000000001</v>
      </c>
      <c r="P107" s="135">
        <f>O107*H107</f>
        <v>4.6135999999999999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180</v>
      </c>
      <c r="AT107" s="137" t="s">
        <v>162</v>
      </c>
      <c r="AU107" s="137" t="s">
        <v>78</v>
      </c>
      <c r="AY107" s="17" t="s">
        <v>159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7" t="s">
        <v>76</v>
      </c>
      <c r="BK107" s="138">
        <f>ROUND(I107*H107,2)</f>
        <v>0</v>
      </c>
      <c r="BL107" s="17" t="s">
        <v>180</v>
      </c>
      <c r="BM107" s="137" t="s">
        <v>1119</v>
      </c>
    </row>
    <row r="108" spans="2:65" s="1" customFormat="1">
      <c r="B108" s="29"/>
      <c r="D108" s="139" t="s">
        <v>169</v>
      </c>
      <c r="F108" s="140" t="s">
        <v>1120</v>
      </c>
      <c r="L108" s="29"/>
      <c r="M108" s="141"/>
      <c r="T108" s="50"/>
      <c r="AT108" s="17" t="s">
        <v>169</v>
      </c>
      <c r="AU108" s="17" t="s">
        <v>78</v>
      </c>
    </row>
    <row r="109" spans="2:65" s="1" customFormat="1" ht="24.2" customHeight="1">
      <c r="B109" s="29"/>
      <c r="C109" s="127" t="s">
        <v>158</v>
      </c>
      <c r="D109" s="127" t="s">
        <v>162</v>
      </c>
      <c r="E109" s="128" t="s">
        <v>1121</v>
      </c>
      <c r="F109" s="129" t="s">
        <v>1122</v>
      </c>
      <c r="G109" s="130" t="s">
        <v>368</v>
      </c>
      <c r="H109" s="131">
        <v>14.234999999999999</v>
      </c>
      <c r="I109" s="132"/>
      <c r="J109" s="132">
        <f>ROUND(I109*H109,2)</f>
        <v>0</v>
      </c>
      <c r="K109" s="129" t="s">
        <v>1108</v>
      </c>
      <c r="L109" s="29"/>
      <c r="M109" s="133" t="s">
        <v>17</v>
      </c>
      <c r="N109" s="134" t="s">
        <v>39</v>
      </c>
      <c r="O109" s="135">
        <v>0</v>
      </c>
      <c r="P109" s="135">
        <f>O109*H109</f>
        <v>0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180</v>
      </c>
      <c r="AT109" s="137" t="s">
        <v>162</v>
      </c>
      <c r="AU109" s="137" t="s">
        <v>78</v>
      </c>
      <c r="AY109" s="17" t="s">
        <v>159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76</v>
      </c>
      <c r="BK109" s="138">
        <f>ROUND(I109*H109,2)</f>
        <v>0</v>
      </c>
      <c r="BL109" s="17" t="s">
        <v>180</v>
      </c>
      <c r="BM109" s="137" t="s">
        <v>1123</v>
      </c>
    </row>
    <row r="110" spans="2:65" s="1" customFormat="1">
      <c r="B110" s="29"/>
      <c r="D110" s="139" t="s">
        <v>169</v>
      </c>
      <c r="F110" s="140" t="s">
        <v>1124</v>
      </c>
      <c r="L110" s="29"/>
      <c r="M110" s="141"/>
      <c r="T110" s="50"/>
      <c r="AT110" s="17" t="s">
        <v>169</v>
      </c>
      <c r="AU110" s="17" t="s">
        <v>78</v>
      </c>
    </row>
    <row r="111" spans="2:65" s="1" customFormat="1" ht="24.2" customHeight="1">
      <c r="B111" s="29"/>
      <c r="C111" s="127" t="s">
        <v>193</v>
      </c>
      <c r="D111" s="127" t="s">
        <v>162</v>
      </c>
      <c r="E111" s="128" t="s">
        <v>1125</v>
      </c>
      <c r="F111" s="129" t="s">
        <v>1126</v>
      </c>
      <c r="G111" s="130" t="s">
        <v>379</v>
      </c>
      <c r="H111" s="131">
        <v>7.3</v>
      </c>
      <c r="I111" s="132"/>
      <c r="J111" s="132">
        <f>ROUND(I111*H111,2)</f>
        <v>0</v>
      </c>
      <c r="K111" s="129" t="s">
        <v>1108</v>
      </c>
      <c r="L111" s="29"/>
      <c r="M111" s="133" t="s">
        <v>17</v>
      </c>
      <c r="N111" s="134" t="s">
        <v>39</v>
      </c>
      <c r="O111" s="135">
        <v>8.9999999999999993E-3</v>
      </c>
      <c r="P111" s="135">
        <f>O111*H111</f>
        <v>6.5699999999999995E-2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180</v>
      </c>
      <c r="AT111" s="137" t="s">
        <v>162</v>
      </c>
      <c r="AU111" s="137" t="s">
        <v>78</v>
      </c>
      <c r="AY111" s="17" t="s">
        <v>159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7" t="s">
        <v>76</v>
      </c>
      <c r="BK111" s="138">
        <f>ROUND(I111*H111,2)</f>
        <v>0</v>
      </c>
      <c r="BL111" s="17" t="s">
        <v>180</v>
      </c>
      <c r="BM111" s="137" t="s">
        <v>1127</v>
      </c>
    </row>
    <row r="112" spans="2:65" s="1" customFormat="1">
      <c r="B112" s="29"/>
      <c r="D112" s="139" t="s">
        <v>169</v>
      </c>
      <c r="F112" s="140" t="s">
        <v>1128</v>
      </c>
      <c r="L112" s="29"/>
      <c r="M112" s="141"/>
      <c r="T112" s="50"/>
      <c r="AT112" s="17" t="s">
        <v>169</v>
      </c>
      <c r="AU112" s="17" t="s">
        <v>78</v>
      </c>
    </row>
    <row r="113" spans="2:65" s="1" customFormat="1" ht="16.5" customHeight="1">
      <c r="B113" s="29"/>
      <c r="C113" s="127" t="s">
        <v>198</v>
      </c>
      <c r="D113" s="127" t="s">
        <v>162</v>
      </c>
      <c r="E113" s="128" t="s">
        <v>603</v>
      </c>
      <c r="F113" s="129" t="s">
        <v>604</v>
      </c>
      <c r="G113" s="130" t="s">
        <v>379</v>
      </c>
      <c r="H113" s="131">
        <v>8.8800000000000008</v>
      </c>
      <c r="I113" s="132"/>
      <c r="J113" s="132">
        <f>ROUND(I113*H113,2)</f>
        <v>0</v>
      </c>
      <c r="K113" s="129" t="s">
        <v>239</v>
      </c>
      <c r="L113" s="29"/>
      <c r="M113" s="133" t="s">
        <v>17</v>
      </c>
      <c r="N113" s="134" t="s">
        <v>39</v>
      </c>
      <c r="O113" s="135">
        <v>0.86099999999999999</v>
      </c>
      <c r="P113" s="135">
        <f>O113*H113</f>
        <v>7.6456800000000005</v>
      </c>
      <c r="Q113" s="135">
        <v>0</v>
      </c>
      <c r="R113" s="135">
        <f>Q113*H113</f>
        <v>0</v>
      </c>
      <c r="S113" s="135">
        <v>0</v>
      </c>
      <c r="T113" s="136">
        <f>S113*H113</f>
        <v>0</v>
      </c>
      <c r="AR113" s="137" t="s">
        <v>180</v>
      </c>
      <c r="AT113" s="137" t="s">
        <v>162</v>
      </c>
      <c r="AU113" s="137" t="s">
        <v>78</v>
      </c>
      <c r="AY113" s="17" t="s">
        <v>159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7" t="s">
        <v>76</v>
      </c>
      <c r="BK113" s="138">
        <f>ROUND(I113*H113,2)</f>
        <v>0</v>
      </c>
      <c r="BL113" s="17" t="s">
        <v>180</v>
      </c>
      <c r="BM113" s="137" t="s">
        <v>1129</v>
      </c>
    </row>
    <row r="114" spans="2:65" s="1" customFormat="1">
      <c r="B114" s="29"/>
      <c r="D114" s="139" t="s">
        <v>169</v>
      </c>
      <c r="F114" s="140" t="s">
        <v>606</v>
      </c>
      <c r="L114" s="29"/>
      <c r="M114" s="141"/>
      <c r="T114" s="50"/>
      <c r="AT114" s="17" t="s">
        <v>169</v>
      </c>
      <c r="AU114" s="17" t="s">
        <v>78</v>
      </c>
    </row>
    <row r="115" spans="2:65" s="13" customFormat="1">
      <c r="B115" s="149"/>
      <c r="D115" s="143" t="s">
        <v>189</v>
      </c>
      <c r="E115" s="150" t="s">
        <v>17</v>
      </c>
      <c r="F115" s="151" t="s">
        <v>509</v>
      </c>
      <c r="H115" s="150" t="s">
        <v>17</v>
      </c>
      <c r="L115" s="149"/>
      <c r="M115" s="152"/>
      <c r="T115" s="153"/>
      <c r="AT115" s="150" t="s">
        <v>189</v>
      </c>
      <c r="AU115" s="150" t="s">
        <v>78</v>
      </c>
      <c r="AV115" s="13" t="s">
        <v>76</v>
      </c>
      <c r="AW115" s="13" t="s">
        <v>30</v>
      </c>
      <c r="AX115" s="13" t="s">
        <v>68</v>
      </c>
      <c r="AY115" s="150" t="s">
        <v>159</v>
      </c>
    </row>
    <row r="116" spans="2:65" s="12" customFormat="1">
      <c r="B116" s="142"/>
      <c r="D116" s="143" t="s">
        <v>189</v>
      </c>
      <c r="E116" s="144" t="s">
        <v>17</v>
      </c>
      <c r="F116" s="145" t="s">
        <v>1130</v>
      </c>
      <c r="H116" s="146">
        <v>8.8800000000000008</v>
      </c>
      <c r="L116" s="142"/>
      <c r="M116" s="147"/>
      <c r="T116" s="148"/>
      <c r="AT116" s="144" t="s">
        <v>189</v>
      </c>
      <c r="AU116" s="144" t="s">
        <v>78</v>
      </c>
      <c r="AV116" s="12" t="s">
        <v>78</v>
      </c>
      <c r="AW116" s="12" t="s">
        <v>30</v>
      </c>
      <c r="AX116" s="12" t="s">
        <v>68</v>
      </c>
      <c r="AY116" s="144" t="s">
        <v>159</v>
      </c>
    </row>
    <row r="117" spans="2:65" s="14" customFormat="1">
      <c r="B117" s="157"/>
      <c r="D117" s="143" t="s">
        <v>189</v>
      </c>
      <c r="E117" s="158" t="s">
        <v>17</v>
      </c>
      <c r="F117" s="159" t="s">
        <v>284</v>
      </c>
      <c r="H117" s="160">
        <v>8.8800000000000008</v>
      </c>
      <c r="L117" s="157"/>
      <c r="M117" s="161"/>
      <c r="T117" s="162"/>
      <c r="AT117" s="158" t="s">
        <v>189</v>
      </c>
      <c r="AU117" s="158" t="s">
        <v>78</v>
      </c>
      <c r="AV117" s="14" t="s">
        <v>180</v>
      </c>
      <c r="AW117" s="14" t="s">
        <v>30</v>
      </c>
      <c r="AX117" s="14" t="s">
        <v>76</v>
      </c>
      <c r="AY117" s="158" t="s">
        <v>159</v>
      </c>
    </row>
    <row r="118" spans="2:65" s="1" customFormat="1" ht="21.75" customHeight="1">
      <c r="B118" s="29"/>
      <c r="C118" s="127" t="s">
        <v>205</v>
      </c>
      <c r="D118" s="127" t="s">
        <v>162</v>
      </c>
      <c r="E118" s="128" t="s">
        <v>1131</v>
      </c>
      <c r="F118" s="129" t="s">
        <v>1132</v>
      </c>
      <c r="G118" s="130" t="s">
        <v>379</v>
      </c>
      <c r="H118" s="131">
        <v>8.8800000000000008</v>
      </c>
      <c r="I118" s="132"/>
      <c r="J118" s="132">
        <f>ROUND(I118*H118,2)</f>
        <v>0</v>
      </c>
      <c r="K118" s="129" t="s">
        <v>239</v>
      </c>
      <c r="L118" s="29"/>
      <c r="M118" s="133" t="s">
        <v>17</v>
      </c>
      <c r="N118" s="134" t="s">
        <v>39</v>
      </c>
      <c r="O118" s="135">
        <v>4.5599999999999996</v>
      </c>
      <c r="P118" s="135">
        <f>O118*H118</f>
        <v>40.492800000000003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180</v>
      </c>
      <c r="AT118" s="137" t="s">
        <v>162</v>
      </c>
      <c r="AU118" s="137" t="s">
        <v>78</v>
      </c>
      <c r="AY118" s="17" t="s">
        <v>159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7" t="s">
        <v>76</v>
      </c>
      <c r="BK118" s="138">
        <f>ROUND(I118*H118,2)</f>
        <v>0</v>
      </c>
      <c r="BL118" s="17" t="s">
        <v>180</v>
      </c>
      <c r="BM118" s="137" t="s">
        <v>1133</v>
      </c>
    </row>
    <row r="119" spans="2:65" s="1" customFormat="1">
      <c r="B119" s="29"/>
      <c r="D119" s="139" t="s">
        <v>169</v>
      </c>
      <c r="F119" s="140" t="s">
        <v>1134</v>
      </c>
      <c r="L119" s="29"/>
      <c r="M119" s="141"/>
      <c r="T119" s="50"/>
      <c r="AT119" s="17" t="s">
        <v>169</v>
      </c>
      <c r="AU119" s="17" t="s">
        <v>78</v>
      </c>
    </row>
    <row r="120" spans="2:65" s="13" customFormat="1">
      <c r="B120" s="149"/>
      <c r="D120" s="143" t="s">
        <v>189</v>
      </c>
      <c r="E120" s="150" t="s">
        <v>17</v>
      </c>
      <c r="F120" s="151" t="s">
        <v>509</v>
      </c>
      <c r="H120" s="150" t="s">
        <v>17</v>
      </c>
      <c r="L120" s="149"/>
      <c r="M120" s="152"/>
      <c r="T120" s="153"/>
      <c r="AT120" s="150" t="s">
        <v>189</v>
      </c>
      <c r="AU120" s="150" t="s">
        <v>78</v>
      </c>
      <c r="AV120" s="13" t="s">
        <v>76</v>
      </c>
      <c r="AW120" s="13" t="s">
        <v>30</v>
      </c>
      <c r="AX120" s="13" t="s">
        <v>68</v>
      </c>
      <c r="AY120" s="150" t="s">
        <v>159</v>
      </c>
    </row>
    <row r="121" spans="2:65" s="12" customFormat="1">
      <c r="B121" s="142"/>
      <c r="D121" s="143" t="s">
        <v>189</v>
      </c>
      <c r="E121" s="144" t="s">
        <v>17</v>
      </c>
      <c r="F121" s="145" t="s">
        <v>1130</v>
      </c>
      <c r="H121" s="146">
        <v>8.8800000000000008</v>
      </c>
      <c r="L121" s="142"/>
      <c r="M121" s="147"/>
      <c r="T121" s="148"/>
      <c r="AT121" s="144" t="s">
        <v>189</v>
      </c>
      <c r="AU121" s="144" t="s">
        <v>78</v>
      </c>
      <c r="AV121" s="12" t="s">
        <v>78</v>
      </c>
      <c r="AW121" s="12" t="s">
        <v>30</v>
      </c>
      <c r="AX121" s="12" t="s">
        <v>68</v>
      </c>
      <c r="AY121" s="144" t="s">
        <v>159</v>
      </c>
    </row>
    <row r="122" spans="2:65" s="14" customFormat="1">
      <c r="B122" s="157"/>
      <c r="D122" s="143" t="s">
        <v>189</v>
      </c>
      <c r="E122" s="158" t="s">
        <v>17</v>
      </c>
      <c r="F122" s="159" t="s">
        <v>284</v>
      </c>
      <c r="H122" s="160">
        <v>8.8800000000000008</v>
      </c>
      <c r="L122" s="157"/>
      <c r="M122" s="161"/>
      <c r="T122" s="162"/>
      <c r="AT122" s="158" t="s">
        <v>189</v>
      </c>
      <c r="AU122" s="158" t="s">
        <v>78</v>
      </c>
      <c r="AV122" s="14" t="s">
        <v>180</v>
      </c>
      <c r="AW122" s="14" t="s">
        <v>30</v>
      </c>
      <c r="AX122" s="14" t="s">
        <v>76</v>
      </c>
      <c r="AY122" s="158" t="s">
        <v>159</v>
      </c>
    </row>
    <row r="123" spans="2:65" s="11" customFormat="1" ht="22.9" customHeight="1">
      <c r="B123" s="116"/>
      <c r="D123" s="117" t="s">
        <v>67</v>
      </c>
      <c r="E123" s="125" t="s">
        <v>78</v>
      </c>
      <c r="F123" s="125" t="s">
        <v>1135</v>
      </c>
      <c r="J123" s="126">
        <f>BK123</f>
        <v>0</v>
      </c>
      <c r="L123" s="116"/>
      <c r="M123" s="120"/>
      <c r="P123" s="121">
        <f>SUM(P124:P151)</f>
        <v>102.153976</v>
      </c>
      <c r="R123" s="121">
        <f>SUM(R124:R151)</f>
        <v>3.84718976</v>
      </c>
      <c r="T123" s="122">
        <f>SUM(T124:T151)</f>
        <v>0</v>
      </c>
      <c r="AR123" s="117" t="s">
        <v>76</v>
      </c>
      <c r="AT123" s="123" t="s">
        <v>67</v>
      </c>
      <c r="AU123" s="123" t="s">
        <v>76</v>
      </c>
      <c r="AY123" s="117" t="s">
        <v>159</v>
      </c>
      <c r="BK123" s="124">
        <f>SUM(BK124:BK151)</f>
        <v>0</v>
      </c>
    </row>
    <row r="124" spans="2:65" s="1" customFormat="1" ht="24.2" customHeight="1">
      <c r="B124" s="29"/>
      <c r="C124" s="127" t="s">
        <v>211</v>
      </c>
      <c r="D124" s="127" t="s">
        <v>162</v>
      </c>
      <c r="E124" s="128" t="s">
        <v>1136</v>
      </c>
      <c r="F124" s="129" t="s">
        <v>1137</v>
      </c>
      <c r="G124" s="130" t="s">
        <v>379</v>
      </c>
      <c r="H124" s="131">
        <v>0.08</v>
      </c>
      <c r="I124" s="132"/>
      <c r="J124" s="132">
        <f>ROUND(I124*H124,2)</f>
        <v>0</v>
      </c>
      <c r="K124" s="129" t="s">
        <v>1108</v>
      </c>
      <c r="L124" s="29"/>
      <c r="M124" s="133" t="s">
        <v>17</v>
      </c>
      <c r="N124" s="134" t="s">
        <v>39</v>
      </c>
      <c r="O124" s="135">
        <v>0.58399999999999996</v>
      </c>
      <c r="P124" s="135">
        <f>O124*H124</f>
        <v>4.6719999999999998E-2</v>
      </c>
      <c r="Q124" s="135">
        <v>2.5018699999999998</v>
      </c>
      <c r="R124" s="135">
        <f>Q124*H124</f>
        <v>0.20014959999999998</v>
      </c>
      <c r="S124" s="135">
        <v>0</v>
      </c>
      <c r="T124" s="136">
        <f>S124*H124</f>
        <v>0</v>
      </c>
      <c r="AR124" s="137" t="s">
        <v>180</v>
      </c>
      <c r="AT124" s="137" t="s">
        <v>162</v>
      </c>
      <c r="AU124" s="137" t="s">
        <v>78</v>
      </c>
      <c r="AY124" s="17" t="s">
        <v>159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7" t="s">
        <v>76</v>
      </c>
      <c r="BK124" s="138">
        <f>ROUND(I124*H124,2)</f>
        <v>0</v>
      </c>
      <c r="BL124" s="17" t="s">
        <v>180</v>
      </c>
      <c r="BM124" s="137" t="s">
        <v>1138</v>
      </c>
    </row>
    <row r="125" spans="2:65" s="1" customFormat="1">
      <c r="B125" s="29"/>
      <c r="D125" s="139" t="s">
        <v>169</v>
      </c>
      <c r="F125" s="140" t="s">
        <v>1139</v>
      </c>
      <c r="L125" s="29"/>
      <c r="M125" s="141"/>
      <c r="T125" s="50"/>
      <c r="AT125" s="17" t="s">
        <v>169</v>
      </c>
      <c r="AU125" s="17" t="s">
        <v>78</v>
      </c>
    </row>
    <row r="126" spans="2:65" s="1" customFormat="1" ht="21.75" customHeight="1">
      <c r="B126" s="29"/>
      <c r="C126" s="127" t="s">
        <v>216</v>
      </c>
      <c r="D126" s="127" t="s">
        <v>162</v>
      </c>
      <c r="E126" s="128" t="s">
        <v>1140</v>
      </c>
      <c r="F126" s="129" t="s">
        <v>1141</v>
      </c>
      <c r="G126" s="130" t="s">
        <v>368</v>
      </c>
      <c r="H126" s="131">
        <v>1.6E-2</v>
      </c>
      <c r="I126" s="132"/>
      <c r="J126" s="132">
        <f>ROUND(I126*H126,2)</f>
        <v>0</v>
      </c>
      <c r="K126" s="129" t="s">
        <v>1108</v>
      </c>
      <c r="L126" s="29"/>
      <c r="M126" s="133" t="s">
        <v>17</v>
      </c>
      <c r="N126" s="134" t="s">
        <v>39</v>
      </c>
      <c r="O126" s="135">
        <v>23.968</v>
      </c>
      <c r="P126" s="135">
        <f>O126*H126</f>
        <v>0.383488</v>
      </c>
      <c r="Q126" s="135">
        <v>1.0606199999999999</v>
      </c>
      <c r="R126" s="135">
        <f>Q126*H126</f>
        <v>1.6969919999999999E-2</v>
      </c>
      <c r="S126" s="135">
        <v>0</v>
      </c>
      <c r="T126" s="136">
        <f>S126*H126</f>
        <v>0</v>
      </c>
      <c r="AR126" s="137" t="s">
        <v>180</v>
      </c>
      <c r="AT126" s="137" t="s">
        <v>162</v>
      </c>
      <c r="AU126" s="137" t="s">
        <v>78</v>
      </c>
      <c r="AY126" s="17" t="s">
        <v>159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7" t="s">
        <v>76</v>
      </c>
      <c r="BK126" s="138">
        <f>ROUND(I126*H126,2)</f>
        <v>0</v>
      </c>
      <c r="BL126" s="17" t="s">
        <v>180</v>
      </c>
      <c r="BM126" s="137" t="s">
        <v>1142</v>
      </c>
    </row>
    <row r="127" spans="2:65" s="1" customFormat="1">
      <c r="B127" s="29"/>
      <c r="D127" s="139" t="s">
        <v>169</v>
      </c>
      <c r="F127" s="140" t="s">
        <v>1143</v>
      </c>
      <c r="L127" s="29"/>
      <c r="M127" s="141"/>
      <c r="T127" s="50"/>
      <c r="AT127" s="17" t="s">
        <v>169</v>
      </c>
      <c r="AU127" s="17" t="s">
        <v>78</v>
      </c>
    </row>
    <row r="128" spans="2:65" s="1" customFormat="1" ht="16.5" customHeight="1">
      <c r="B128" s="29"/>
      <c r="C128" s="127" t="s">
        <v>222</v>
      </c>
      <c r="D128" s="127" t="s">
        <v>162</v>
      </c>
      <c r="E128" s="128" t="s">
        <v>1144</v>
      </c>
      <c r="F128" s="129" t="s">
        <v>1145</v>
      </c>
      <c r="G128" s="130" t="s">
        <v>379</v>
      </c>
      <c r="H128" s="131">
        <v>1.552</v>
      </c>
      <c r="I128" s="132"/>
      <c r="J128" s="132">
        <f>ROUND(I128*H128,2)</f>
        <v>0</v>
      </c>
      <c r="K128" s="129" t="s">
        <v>1108</v>
      </c>
      <c r="L128" s="29"/>
      <c r="M128" s="133" t="s">
        <v>17</v>
      </c>
      <c r="N128" s="134" t="s">
        <v>39</v>
      </c>
      <c r="O128" s="135">
        <v>0.58399999999999996</v>
      </c>
      <c r="P128" s="135">
        <f>O128*H128</f>
        <v>0.90636799999999995</v>
      </c>
      <c r="Q128" s="135">
        <v>2.3010199999999998</v>
      </c>
      <c r="R128" s="135">
        <f>Q128*H128</f>
        <v>3.5711830399999998</v>
      </c>
      <c r="S128" s="135">
        <v>0</v>
      </c>
      <c r="T128" s="136">
        <f>S128*H128</f>
        <v>0</v>
      </c>
      <c r="AR128" s="137" t="s">
        <v>180</v>
      </c>
      <c r="AT128" s="137" t="s">
        <v>162</v>
      </c>
      <c r="AU128" s="137" t="s">
        <v>78</v>
      </c>
      <c r="AY128" s="17" t="s">
        <v>159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7" t="s">
        <v>76</v>
      </c>
      <c r="BK128" s="138">
        <f>ROUND(I128*H128,2)</f>
        <v>0</v>
      </c>
      <c r="BL128" s="17" t="s">
        <v>180</v>
      </c>
      <c r="BM128" s="137" t="s">
        <v>1146</v>
      </c>
    </row>
    <row r="129" spans="2:65" s="1" customFormat="1">
      <c r="B129" s="29"/>
      <c r="D129" s="139" t="s">
        <v>169</v>
      </c>
      <c r="F129" s="140" t="s">
        <v>1147</v>
      </c>
      <c r="L129" s="29"/>
      <c r="M129" s="141"/>
      <c r="T129" s="50"/>
      <c r="AT129" s="17" t="s">
        <v>169</v>
      </c>
      <c r="AU129" s="17" t="s">
        <v>78</v>
      </c>
    </row>
    <row r="130" spans="2:65" s="12" customFormat="1">
      <c r="B130" s="142"/>
      <c r="D130" s="143" t="s">
        <v>189</v>
      </c>
      <c r="E130" s="144" t="s">
        <v>17</v>
      </c>
      <c r="F130" s="145" t="s">
        <v>1148</v>
      </c>
      <c r="H130" s="146">
        <v>1.552</v>
      </c>
      <c r="L130" s="142"/>
      <c r="M130" s="147"/>
      <c r="T130" s="148"/>
      <c r="AT130" s="144" t="s">
        <v>189</v>
      </c>
      <c r="AU130" s="144" t="s">
        <v>78</v>
      </c>
      <c r="AV130" s="12" t="s">
        <v>78</v>
      </c>
      <c r="AW130" s="12" t="s">
        <v>30</v>
      </c>
      <c r="AX130" s="12" t="s">
        <v>68</v>
      </c>
      <c r="AY130" s="144" t="s">
        <v>159</v>
      </c>
    </row>
    <row r="131" spans="2:65" s="14" customFormat="1">
      <c r="B131" s="157"/>
      <c r="D131" s="143" t="s">
        <v>189</v>
      </c>
      <c r="E131" s="158" t="s">
        <v>17</v>
      </c>
      <c r="F131" s="159" t="s">
        <v>284</v>
      </c>
      <c r="H131" s="160">
        <v>1.552</v>
      </c>
      <c r="L131" s="157"/>
      <c r="M131" s="161"/>
      <c r="T131" s="162"/>
      <c r="AT131" s="158" t="s">
        <v>189</v>
      </c>
      <c r="AU131" s="158" t="s">
        <v>78</v>
      </c>
      <c r="AV131" s="14" t="s">
        <v>180</v>
      </c>
      <c r="AW131" s="14" t="s">
        <v>30</v>
      </c>
      <c r="AX131" s="14" t="s">
        <v>76</v>
      </c>
      <c r="AY131" s="158" t="s">
        <v>159</v>
      </c>
    </row>
    <row r="132" spans="2:65" s="1" customFormat="1" ht="16.5" customHeight="1">
      <c r="B132" s="29"/>
      <c r="C132" s="127" t="s">
        <v>8</v>
      </c>
      <c r="D132" s="127" t="s">
        <v>162</v>
      </c>
      <c r="E132" s="128" t="s">
        <v>1149</v>
      </c>
      <c r="F132" s="129" t="s">
        <v>1150</v>
      </c>
      <c r="G132" s="130" t="s">
        <v>278</v>
      </c>
      <c r="H132" s="131">
        <v>11.68</v>
      </c>
      <c r="I132" s="132"/>
      <c r="J132" s="132">
        <f>ROUND(I132*H132,2)</f>
        <v>0</v>
      </c>
      <c r="K132" s="129" t="s">
        <v>1108</v>
      </c>
      <c r="L132" s="29"/>
      <c r="M132" s="133" t="s">
        <v>17</v>
      </c>
      <c r="N132" s="134" t="s">
        <v>39</v>
      </c>
      <c r="O132" s="135">
        <v>0.247</v>
      </c>
      <c r="P132" s="135">
        <f>O132*H132</f>
        <v>2.88496</v>
      </c>
      <c r="Q132" s="135">
        <v>2.6900000000000001E-3</v>
      </c>
      <c r="R132" s="135">
        <f>Q132*H132</f>
        <v>3.1419200000000001E-2</v>
      </c>
      <c r="S132" s="135">
        <v>0</v>
      </c>
      <c r="T132" s="136">
        <f>S132*H132</f>
        <v>0</v>
      </c>
      <c r="AR132" s="137" t="s">
        <v>180</v>
      </c>
      <c r="AT132" s="137" t="s">
        <v>162</v>
      </c>
      <c r="AU132" s="137" t="s">
        <v>78</v>
      </c>
      <c r="AY132" s="17" t="s">
        <v>159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7" t="s">
        <v>76</v>
      </c>
      <c r="BK132" s="138">
        <f>ROUND(I132*H132,2)</f>
        <v>0</v>
      </c>
      <c r="BL132" s="17" t="s">
        <v>180</v>
      </c>
      <c r="BM132" s="137" t="s">
        <v>1151</v>
      </c>
    </row>
    <row r="133" spans="2:65" s="1" customFormat="1">
      <c r="B133" s="29"/>
      <c r="D133" s="139" t="s">
        <v>169</v>
      </c>
      <c r="F133" s="140" t="s">
        <v>1152</v>
      </c>
      <c r="L133" s="29"/>
      <c r="M133" s="141"/>
      <c r="T133" s="50"/>
      <c r="AT133" s="17" t="s">
        <v>169</v>
      </c>
      <c r="AU133" s="17" t="s">
        <v>78</v>
      </c>
    </row>
    <row r="134" spans="2:65" s="12" customFormat="1">
      <c r="B134" s="142"/>
      <c r="D134" s="143" t="s">
        <v>189</v>
      </c>
      <c r="E134" s="144" t="s">
        <v>17</v>
      </c>
      <c r="F134" s="145" t="s">
        <v>1153</v>
      </c>
      <c r="H134" s="146">
        <v>11.68</v>
      </c>
      <c r="L134" s="142"/>
      <c r="M134" s="147"/>
      <c r="T134" s="148"/>
      <c r="AT134" s="144" t="s">
        <v>189</v>
      </c>
      <c r="AU134" s="144" t="s">
        <v>78</v>
      </c>
      <c r="AV134" s="12" t="s">
        <v>78</v>
      </c>
      <c r="AW134" s="12" t="s">
        <v>30</v>
      </c>
      <c r="AX134" s="12" t="s">
        <v>68</v>
      </c>
      <c r="AY134" s="144" t="s">
        <v>159</v>
      </c>
    </row>
    <row r="135" spans="2:65" s="14" customFormat="1">
      <c r="B135" s="157"/>
      <c r="D135" s="143" t="s">
        <v>189</v>
      </c>
      <c r="E135" s="158" t="s">
        <v>17</v>
      </c>
      <c r="F135" s="159" t="s">
        <v>284</v>
      </c>
      <c r="H135" s="160">
        <v>11.68</v>
      </c>
      <c r="L135" s="157"/>
      <c r="M135" s="161"/>
      <c r="T135" s="162"/>
      <c r="AT135" s="158" t="s">
        <v>189</v>
      </c>
      <c r="AU135" s="158" t="s">
        <v>78</v>
      </c>
      <c r="AV135" s="14" t="s">
        <v>180</v>
      </c>
      <c r="AW135" s="14" t="s">
        <v>30</v>
      </c>
      <c r="AX135" s="14" t="s">
        <v>76</v>
      </c>
      <c r="AY135" s="158" t="s">
        <v>159</v>
      </c>
    </row>
    <row r="136" spans="2:65" s="1" customFormat="1" ht="16.5" customHeight="1">
      <c r="B136" s="29"/>
      <c r="C136" s="127" t="s">
        <v>236</v>
      </c>
      <c r="D136" s="127" t="s">
        <v>162</v>
      </c>
      <c r="E136" s="128" t="s">
        <v>1154</v>
      </c>
      <c r="F136" s="129" t="s">
        <v>1155</v>
      </c>
      <c r="G136" s="130" t="s">
        <v>278</v>
      </c>
      <c r="H136" s="131">
        <v>11.68</v>
      </c>
      <c r="I136" s="132"/>
      <c r="J136" s="132">
        <f>ROUND(I136*H136,2)</f>
        <v>0</v>
      </c>
      <c r="K136" s="129" t="s">
        <v>1108</v>
      </c>
      <c r="L136" s="29"/>
      <c r="M136" s="133" t="s">
        <v>17</v>
      </c>
      <c r="N136" s="134" t="s">
        <v>39</v>
      </c>
      <c r="O136" s="135">
        <v>8.3000000000000004E-2</v>
      </c>
      <c r="P136" s="135">
        <f>O136*H136</f>
        <v>0.96944000000000008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180</v>
      </c>
      <c r="AT136" s="137" t="s">
        <v>162</v>
      </c>
      <c r="AU136" s="137" t="s">
        <v>78</v>
      </c>
      <c r="AY136" s="17" t="s">
        <v>159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7" t="s">
        <v>76</v>
      </c>
      <c r="BK136" s="138">
        <f>ROUND(I136*H136,2)</f>
        <v>0</v>
      </c>
      <c r="BL136" s="17" t="s">
        <v>180</v>
      </c>
      <c r="BM136" s="137" t="s">
        <v>1156</v>
      </c>
    </row>
    <row r="137" spans="2:65" s="1" customFormat="1">
      <c r="B137" s="29"/>
      <c r="D137" s="139" t="s">
        <v>169</v>
      </c>
      <c r="F137" s="140" t="s">
        <v>1157</v>
      </c>
      <c r="L137" s="29"/>
      <c r="M137" s="141"/>
      <c r="T137" s="50"/>
      <c r="AT137" s="17" t="s">
        <v>169</v>
      </c>
      <c r="AU137" s="17" t="s">
        <v>78</v>
      </c>
    </row>
    <row r="138" spans="2:65" s="12" customFormat="1">
      <c r="B138" s="142"/>
      <c r="D138" s="143" t="s">
        <v>189</v>
      </c>
      <c r="E138" s="144" t="s">
        <v>17</v>
      </c>
      <c r="F138" s="145" t="s">
        <v>1153</v>
      </c>
      <c r="H138" s="146">
        <v>11.68</v>
      </c>
      <c r="L138" s="142"/>
      <c r="M138" s="147"/>
      <c r="T138" s="148"/>
      <c r="AT138" s="144" t="s">
        <v>189</v>
      </c>
      <c r="AU138" s="144" t="s">
        <v>78</v>
      </c>
      <c r="AV138" s="12" t="s">
        <v>78</v>
      </c>
      <c r="AW138" s="12" t="s">
        <v>30</v>
      </c>
      <c r="AX138" s="12" t="s">
        <v>68</v>
      </c>
      <c r="AY138" s="144" t="s">
        <v>159</v>
      </c>
    </row>
    <row r="139" spans="2:65" s="14" customFormat="1">
      <c r="B139" s="157"/>
      <c r="D139" s="143" t="s">
        <v>189</v>
      </c>
      <c r="E139" s="158" t="s">
        <v>17</v>
      </c>
      <c r="F139" s="159" t="s">
        <v>284</v>
      </c>
      <c r="H139" s="160">
        <v>11.68</v>
      </c>
      <c r="L139" s="157"/>
      <c r="M139" s="161"/>
      <c r="T139" s="162"/>
      <c r="AT139" s="158" t="s">
        <v>189</v>
      </c>
      <c r="AU139" s="158" t="s">
        <v>78</v>
      </c>
      <c r="AV139" s="14" t="s">
        <v>180</v>
      </c>
      <c r="AW139" s="14" t="s">
        <v>30</v>
      </c>
      <c r="AX139" s="14" t="s">
        <v>76</v>
      </c>
      <c r="AY139" s="158" t="s">
        <v>159</v>
      </c>
    </row>
    <row r="140" spans="2:65" s="1" customFormat="1" ht="21.75" customHeight="1">
      <c r="B140" s="29"/>
      <c r="C140" s="127" t="s">
        <v>244</v>
      </c>
      <c r="D140" s="127" t="s">
        <v>162</v>
      </c>
      <c r="E140" s="128" t="s">
        <v>1158</v>
      </c>
      <c r="F140" s="129" t="s">
        <v>1159</v>
      </c>
      <c r="G140" s="130" t="s">
        <v>278</v>
      </c>
      <c r="H140" s="131">
        <v>1.8</v>
      </c>
      <c r="I140" s="132"/>
      <c r="J140" s="132">
        <f>ROUND(I140*H140,2)</f>
        <v>0</v>
      </c>
      <c r="K140" s="129" t="s">
        <v>1108</v>
      </c>
      <c r="L140" s="29"/>
      <c r="M140" s="133" t="s">
        <v>17</v>
      </c>
      <c r="N140" s="134" t="s">
        <v>39</v>
      </c>
      <c r="O140" s="135">
        <v>0.92300000000000004</v>
      </c>
      <c r="P140" s="135">
        <f>O140*H140</f>
        <v>1.6614000000000002</v>
      </c>
      <c r="Q140" s="135">
        <v>7.92E-3</v>
      </c>
      <c r="R140" s="135">
        <f>Q140*H140</f>
        <v>1.4256E-2</v>
      </c>
      <c r="S140" s="135">
        <v>0</v>
      </c>
      <c r="T140" s="136">
        <f>S140*H140</f>
        <v>0</v>
      </c>
      <c r="AR140" s="137" t="s">
        <v>180</v>
      </c>
      <c r="AT140" s="137" t="s">
        <v>162</v>
      </c>
      <c r="AU140" s="137" t="s">
        <v>78</v>
      </c>
      <c r="AY140" s="17" t="s">
        <v>159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7" t="s">
        <v>76</v>
      </c>
      <c r="BK140" s="138">
        <f>ROUND(I140*H140,2)</f>
        <v>0</v>
      </c>
      <c r="BL140" s="17" t="s">
        <v>180</v>
      </c>
      <c r="BM140" s="137" t="s">
        <v>1160</v>
      </c>
    </row>
    <row r="141" spans="2:65" s="1" customFormat="1">
      <c r="B141" s="29"/>
      <c r="D141" s="139" t="s">
        <v>169</v>
      </c>
      <c r="F141" s="140" t="s">
        <v>1161</v>
      </c>
      <c r="L141" s="29"/>
      <c r="M141" s="141"/>
      <c r="T141" s="50"/>
      <c r="AT141" s="17" t="s">
        <v>169</v>
      </c>
      <c r="AU141" s="17" t="s">
        <v>78</v>
      </c>
    </row>
    <row r="142" spans="2:65" s="1" customFormat="1" ht="21.75" customHeight="1">
      <c r="B142" s="29"/>
      <c r="C142" s="127" t="s">
        <v>252</v>
      </c>
      <c r="D142" s="127" t="s">
        <v>162</v>
      </c>
      <c r="E142" s="128" t="s">
        <v>1162</v>
      </c>
      <c r="F142" s="129" t="s">
        <v>1163</v>
      </c>
      <c r="G142" s="130" t="s">
        <v>278</v>
      </c>
      <c r="H142" s="131">
        <v>1.8</v>
      </c>
      <c r="I142" s="132"/>
      <c r="J142" s="132">
        <f>ROUND(I142*H142,2)</f>
        <v>0</v>
      </c>
      <c r="K142" s="129" t="s">
        <v>1108</v>
      </c>
      <c r="L142" s="29"/>
      <c r="M142" s="133" t="s">
        <v>17</v>
      </c>
      <c r="N142" s="134" t="s">
        <v>39</v>
      </c>
      <c r="O142" s="135">
        <v>0.26</v>
      </c>
      <c r="P142" s="135">
        <f>O142*H142</f>
        <v>0.46800000000000003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180</v>
      </c>
      <c r="AT142" s="137" t="s">
        <v>162</v>
      </c>
      <c r="AU142" s="137" t="s">
        <v>78</v>
      </c>
      <c r="AY142" s="17" t="s">
        <v>159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7" t="s">
        <v>76</v>
      </c>
      <c r="BK142" s="138">
        <f>ROUND(I142*H142,2)</f>
        <v>0</v>
      </c>
      <c r="BL142" s="17" t="s">
        <v>180</v>
      </c>
      <c r="BM142" s="137" t="s">
        <v>1164</v>
      </c>
    </row>
    <row r="143" spans="2:65" s="1" customFormat="1">
      <c r="B143" s="29"/>
      <c r="D143" s="139" t="s">
        <v>169</v>
      </c>
      <c r="F143" s="140" t="s">
        <v>1165</v>
      </c>
      <c r="L143" s="29"/>
      <c r="M143" s="141"/>
      <c r="T143" s="50"/>
      <c r="AT143" s="17" t="s">
        <v>169</v>
      </c>
      <c r="AU143" s="17" t="s">
        <v>78</v>
      </c>
    </row>
    <row r="144" spans="2:65" s="1" customFormat="1" ht="24.2" customHeight="1">
      <c r="B144" s="29"/>
      <c r="C144" s="127" t="s">
        <v>259</v>
      </c>
      <c r="D144" s="127" t="s">
        <v>162</v>
      </c>
      <c r="E144" s="128" t="s">
        <v>1166</v>
      </c>
      <c r="F144" s="129" t="s">
        <v>1167</v>
      </c>
      <c r="G144" s="130" t="s">
        <v>457</v>
      </c>
      <c r="H144" s="131">
        <v>28.8</v>
      </c>
      <c r="I144" s="132"/>
      <c r="J144" s="132">
        <f>ROUND(I144*H144,2)</f>
        <v>0</v>
      </c>
      <c r="K144" s="129" t="s">
        <v>1108</v>
      </c>
      <c r="L144" s="29"/>
      <c r="M144" s="133" t="s">
        <v>17</v>
      </c>
      <c r="N144" s="134" t="s">
        <v>39</v>
      </c>
      <c r="O144" s="135">
        <v>2.827</v>
      </c>
      <c r="P144" s="135">
        <f>O144*H144</f>
        <v>81.417600000000007</v>
      </c>
      <c r="Q144" s="135">
        <v>3.8999999999999999E-4</v>
      </c>
      <c r="R144" s="135">
        <f>Q144*H144</f>
        <v>1.1232000000000001E-2</v>
      </c>
      <c r="S144" s="135">
        <v>0</v>
      </c>
      <c r="T144" s="136">
        <f>S144*H144</f>
        <v>0</v>
      </c>
      <c r="AR144" s="137" t="s">
        <v>180</v>
      </c>
      <c r="AT144" s="137" t="s">
        <v>162</v>
      </c>
      <c r="AU144" s="137" t="s">
        <v>78</v>
      </c>
      <c r="AY144" s="17" t="s">
        <v>159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7" t="s">
        <v>76</v>
      </c>
      <c r="BK144" s="138">
        <f>ROUND(I144*H144,2)</f>
        <v>0</v>
      </c>
      <c r="BL144" s="17" t="s">
        <v>180</v>
      </c>
      <c r="BM144" s="137" t="s">
        <v>1168</v>
      </c>
    </row>
    <row r="145" spans="2:65" s="1" customFormat="1">
      <c r="B145" s="29"/>
      <c r="D145" s="139" t="s">
        <v>169</v>
      </c>
      <c r="F145" s="140" t="s">
        <v>1169</v>
      </c>
      <c r="L145" s="29"/>
      <c r="M145" s="141"/>
      <c r="T145" s="50"/>
      <c r="AT145" s="17" t="s">
        <v>169</v>
      </c>
      <c r="AU145" s="17" t="s">
        <v>78</v>
      </c>
    </row>
    <row r="146" spans="2:65" s="12" customFormat="1">
      <c r="B146" s="142"/>
      <c r="D146" s="143" t="s">
        <v>189</v>
      </c>
      <c r="E146" s="144" t="s">
        <v>17</v>
      </c>
      <c r="F146" s="145" t="s">
        <v>1170</v>
      </c>
      <c r="H146" s="146">
        <v>28.8</v>
      </c>
      <c r="L146" s="142"/>
      <c r="M146" s="147"/>
      <c r="T146" s="148"/>
      <c r="AT146" s="144" t="s">
        <v>189</v>
      </c>
      <c r="AU146" s="144" t="s">
        <v>78</v>
      </c>
      <c r="AV146" s="12" t="s">
        <v>78</v>
      </c>
      <c r="AW146" s="12" t="s">
        <v>30</v>
      </c>
      <c r="AX146" s="12" t="s">
        <v>68</v>
      </c>
      <c r="AY146" s="144" t="s">
        <v>159</v>
      </c>
    </row>
    <row r="147" spans="2:65" s="14" customFormat="1">
      <c r="B147" s="157"/>
      <c r="D147" s="143" t="s">
        <v>189</v>
      </c>
      <c r="E147" s="158" t="s">
        <v>17</v>
      </c>
      <c r="F147" s="159" t="s">
        <v>284</v>
      </c>
      <c r="H147" s="160">
        <v>28.8</v>
      </c>
      <c r="L147" s="157"/>
      <c r="M147" s="161"/>
      <c r="T147" s="162"/>
      <c r="AT147" s="158" t="s">
        <v>189</v>
      </c>
      <c r="AU147" s="158" t="s">
        <v>78</v>
      </c>
      <c r="AV147" s="14" t="s">
        <v>180</v>
      </c>
      <c r="AW147" s="14" t="s">
        <v>30</v>
      </c>
      <c r="AX147" s="14" t="s">
        <v>76</v>
      </c>
      <c r="AY147" s="158" t="s">
        <v>159</v>
      </c>
    </row>
    <row r="148" spans="2:65" s="1" customFormat="1" ht="37.9" customHeight="1">
      <c r="B148" s="29"/>
      <c r="C148" s="127" t="s">
        <v>353</v>
      </c>
      <c r="D148" s="127" t="s">
        <v>162</v>
      </c>
      <c r="E148" s="128" t="s">
        <v>1171</v>
      </c>
      <c r="F148" s="129" t="s">
        <v>1172</v>
      </c>
      <c r="G148" s="130" t="s">
        <v>457</v>
      </c>
      <c r="H148" s="131">
        <v>6</v>
      </c>
      <c r="I148" s="132"/>
      <c r="J148" s="132">
        <f>ROUND(I148*H148,2)</f>
        <v>0</v>
      </c>
      <c r="K148" s="129" t="s">
        <v>1108</v>
      </c>
      <c r="L148" s="29"/>
      <c r="M148" s="133" t="s">
        <v>17</v>
      </c>
      <c r="N148" s="134" t="s">
        <v>39</v>
      </c>
      <c r="O148" s="135">
        <v>2.2360000000000002</v>
      </c>
      <c r="P148" s="135">
        <f>O148*H148</f>
        <v>13.416</v>
      </c>
      <c r="Q148" s="135">
        <v>3.3E-4</v>
      </c>
      <c r="R148" s="135">
        <f>Q148*H148</f>
        <v>1.98E-3</v>
      </c>
      <c r="S148" s="135">
        <v>0</v>
      </c>
      <c r="T148" s="136">
        <f>S148*H148</f>
        <v>0</v>
      </c>
      <c r="AR148" s="137" t="s">
        <v>180</v>
      </c>
      <c r="AT148" s="137" t="s">
        <v>162</v>
      </c>
      <c r="AU148" s="137" t="s">
        <v>78</v>
      </c>
      <c r="AY148" s="17" t="s">
        <v>159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7" t="s">
        <v>76</v>
      </c>
      <c r="BK148" s="138">
        <f>ROUND(I148*H148,2)</f>
        <v>0</v>
      </c>
      <c r="BL148" s="17" t="s">
        <v>180</v>
      </c>
      <c r="BM148" s="137" t="s">
        <v>1173</v>
      </c>
    </row>
    <row r="149" spans="2:65" s="1" customFormat="1">
      <c r="B149" s="29"/>
      <c r="D149" s="139" t="s">
        <v>169</v>
      </c>
      <c r="F149" s="140" t="s">
        <v>1174</v>
      </c>
      <c r="L149" s="29"/>
      <c r="M149" s="141"/>
      <c r="T149" s="50"/>
      <c r="AT149" s="17" t="s">
        <v>169</v>
      </c>
      <c r="AU149" s="17" t="s">
        <v>78</v>
      </c>
    </row>
    <row r="150" spans="2:65" s="12" customFormat="1">
      <c r="B150" s="142"/>
      <c r="D150" s="143" t="s">
        <v>189</v>
      </c>
      <c r="E150" s="144" t="s">
        <v>17</v>
      </c>
      <c r="F150" s="145" t="s">
        <v>1175</v>
      </c>
      <c r="H150" s="146">
        <v>6</v>
      </c>
      <c r="L150" s="142"/>
      <c r="M150" s="147"/>
      <c r="T150" s="148"/>
      <c r="AT150" s="144" t="s">
        <v>189</v>
      </c>
      <c r="AU150" s="144" t="s">
        <v>78</v>
      </c>
      <c r="AV150" s="12" t="s">
        <v>78</v>
      </c>
      <c r="AW150" s="12" t="s">
        <v>30</v>
      </c>
      <c r="AX150" s="12" t="s">
        <v>68</v>
      </c>
      <c r="AY150" s="144" t="s">
        <v>159</v>
      </c>
    </row>
    <row r="151" spans="2:65" s="14" customFormat="1">
      <c r="B151" s="157"/>
      <c r="D151" s="143" t="s">
        <v>189</v>
      </c>
      <c r="E151" s="158" t="s">
        <v>17</v>
      </c>
      <c r="F151" s="159" t="s">
        <v>284</v>
      </c>
      <c r="H151" s="160">
        <v>6</v>
      </c>
      <c r="L151" s="157"/>
      <c r="M151" s="161"/>
      <c r="T151" s="162"/>
      <c r="AT151" s="158" t="s">
        <v>189</v>
      </c>
      <c r="AU151" s="158" t="s">
        <v>78</v>
      </c>
      <c r="AV151" s="14" t="s">
        <v>180</v>
      </c>
      <c r="AW151" s="14" t="s">
        <v>30</v>
      </c>
      <c r="AX151" s="14" t="s">
        <v>76</v>
      </c>
      <c r="AY151" s="158" t="s">
        <v>159</v>
      </c>
    </row>
    <row r="152" spans="2:65" s="11" customFormat="1" ht="22.9" customHeight="1">
      <c r="B152" s="116"/>
      <c r="D152" s="117" t="s">
        <v>67</v>
      </c>
      <c r="E152" s="125" t="s">
        <v>158</v>
      </c>
      <c r="F152" s="125" t="s">
        <v>1176</v>
      </c>
      <c r="J152" s="126">
        <f>BK152</f>
        <v>0</v>
      </c>
      <c r="L152" s="116"/>
      <c r="M152" s="120"/>
      <c r="P152" s="121">
        <f>SUM(P153:P165)</f>
        <v>21.508291999999997</v>
      </c>
      <c r="R152" s="121">
        <f>SUM(R153:R165)</f>
        <v>3.8502309999999991</v>
      </c>
      <c r="T152" s="122">
        <f>SUM(T153:T165)</f>
        <v>0</v>
      </c>
      <c r="AR152" s="117" t="s">
        <v>76</v>
      </c>
      <c r="AT152" s="123" t="s">
        <v>67</v>
      </c>
      <c r="AU152" s="123" t="s">
        <v>76</v>
      </c>
      <c r="AY152" s="117" t="s">
        <v>159</v>
      </c>
      <c r="BK152" s="124">
        <f>SUM(BK153:BK165)</f>
        <v>0</v>
      </c>
    </row>
    <row r="153" spans="2:65" s="1" customFormat="1" ht="24.2" customHeight="1">
      <c r="B153" s="29"/>
      <c r="C153" s="127" t="s">
        <v>358</v>
      </c>
      <c r="D153" s="127" t="s">
        <v>162</v>
      </c>
      <c r="E153" s="128" t="s">
        <v>1177</v>
      </c>
      <c r="F153" s="129" t="s">
        <v>1178</v>
      </c>
      <c r="G153" s="130" t="s">
        <v>278</v>
      </c>
      <c r="H153" s="131">
        <v>10.1</v>
      </c>
      <c r="I153" s="132"/>
      <c r="J153" s="132">
        <f>ROUND(I153*H153,2)</f>
        <v>0</v>
      </c>
      <c r="K153" s="129" t="s">
        <v>1108</v>
      </c>
      <c r="L153" s="29"/>
      <c r="M153" s="133" t="s">
        <v>17</v>
      </c>
      <c r="N153" s="134" t="s">
        <v>39</v>
      </c>
      <c r="O153" s="135">
        <v>0.107</v>
      </c>
      <c r="P153" s="135">
        <f>O153*H153</f>
        <v>1.0807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180</v>
      </c>
      <c r="AT153" s="137" t="s">
        <v>162</v>
      </c>
      <c r="AU153" s="137" t="s">
        <v>78</v>
      </c>
      <c r="AY153" s="17" t="s">
        <v>159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7" t="s">
        <v>76</v>
      </c>
      <c r="BK153" s="138">
        <f>ROUND(I153*H153,2)</f>
        <v>0</v>
      </c>
      <c r="BL153" s="17" t="s">
        <v>180</v>
      </c>
      <c r="BM153" s="137" t="s">
        <v>1179</v>
      </c>
    </row>
    <row r="154" spans="2:65" s="1" customFormat="1">
      <c r="B154" s="29"/>
      <c r="D154" s="139" t="s">
        <v>169</v>
      </c>
      <c r="F154" s="140" t="s">
        <v>1180</v>
      </c>
      <c r="L154" s="29"/>
      <c r="M154" s="141"/>
      <c r="T154" s="50"/>
      <c r="AT154" s="17" t="s">
        <v>169</v>
      </c>
      <c r="AU154" s="17" t="s">
        <v>78</v>
      </c>
    </row>
    <row r="155" spans="2:65" s="1" customFormat="1" ht="24.2" customHeight="1">
      <c r="B155" s="29"/>
      <c r="C155" s="127" t="s">
        <v>364</v>
      </c>
      <c r="D155" s="127" t="s">
        <v>162</v>
      </c>
      <c r="E155" s="128" t="s">
        <v>1181</v>
      </c>
      <c r="F155" s="129" t="s">
        <v>1182</v>
      </c>
      <c r="G155" s="130" t="s">
        <v>278</v>
      </c>
      <c r="H155" s="131">
        <v>0.75</v>
      </c>
      <c r="I155" s="132"/>
      <c r="J155" s="132">
        <f>ROUND(I155*H155,2)</f>
        <v>0</v>
      </c>
      <c r="K155" s="129" t="s">
        <v>1108</v>
      </c>
      <c r="L155" s="29"/>
      <c r="M155" s="133" t="s">
        <v>17</v>
      </c>
      <c r="N155" s="134" t="s">
        <v>39</v>
      </c>
      <c r="O155" s="135">
        <v>0.11600000000000001</v>
      </c>
      <c r="P155" s="135">
        <f>O155*H155</f>
        <v>8.7000000000000008E-2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180</v>
      </c>
      <c r="AT155" s="137" t="s">
        <v>162</v>
      </c>
      <c r="AU155" s="137" t="s">
        <v>78</v>
      </c>
      <c r="AY155" s="17" t="s">
        <v>159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7" t="s">
        <v>76</v>
      </c>
      <c r="BK155" s="138">
        <f>ROUND(I155*H155,2)</f>
        <v>0</v>
      </c>
      <c r="BL155" s="17" t="s">
        <v>180</v>
      </c>
      <c r="BM155" s="137" t="s">
        <v>1183</v>
      </c>
    </row>
    <row r="156" spans="2:65" s="1" customFormat="1">
      <c r="B156" s="29"/>
      <c r="D156" s="139" t="s">
        <v>169</v>
      </c>
      <c r="F156" s="140" t="s">
        <v>1184</v>
      </c>
      <c r="L156" s="29"/>
      <c r="M156" s="141"/>
      <c r="T156" s="50"/>
      <c r="AT156" s="17" t="s">
        <v>169</v>
      </c>
      <c r="AU156" s="17" t="s">
        <v>78</v>
      </c>
    </row>
    <row r="157" spans="2:65" s="1" customFormat="1" ht="24.2" customHeight="1">
      <c r="B157" s="29"/>
      <c r="C157" s="127" t="s">
        <v>371</v>
      </c>
      <c r="D157" s="127" t="s">
        <v>162</v>
      </c>
      <c r="E157" s="128" t="s">
        <v>1185</v>
      </c>
      <c r="F157" s="129" t="s">
        <v>1186</v>
      </c>
      <c r="G157" s="130" t="s">
        <v>278</v>
      </c>
      <c r="H157" s="131">
        <v>10.1</v>
      </c>
      <c r="I157" s="132"/>
      <c r="J157" s="132">
        <f>ROUND(I157*H157,2)</f>
        <v>0</v>
      </c>
      <c r="K157" s="129" t="s">
        <v>1108</v>
      </c>
      <c r="L157" s="29"/>
      <c r="M157" s="133" t="s">
        <v>17</v>
      </c>
      <c r="N157" s="134" t="s">
        <v>39</v>
      </c>
      <c r="O157" s="135">
        <v>2.7E-2</v>
      </c>
      <c r="P157" s="135">
        <f>O157*H157</f>
        <v>0.2727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180</v>
      </c>
      <c r="AT157" s="137" t="s">
        <v>162</v>
      </c>
      <c r="AU157" s="137" t="s">
        <v>78</v>
      </c>
      <c r="AY157" s="17" t="s">
        <v>159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7" t="s">
        <v>76</v>
      </c>
      <c r="BK157" s="138">
        <f>ROUND(I157*H157,2)</f>
        <v>0</v>
      </c>
      <c r="BL157" s="17" t="s">
        <v>180</v>
      </c>
      <c r="BM157" s="137" t="s">
        <v>1187</v>
      </c>
    </row>
    <row r="158" spans="2:65" s="1" customFormat="1">
      <c r="B158" s="29"/>
      <c r="D158" s="139" t="s">
        <v>169</v>
      </c>
      <c r="F158" s="140" t="s">
        <v>1188</v>
      </c>
      <c r="L158" s="29"/>
      <c r="M158" s="141"/>
      <c r="T158" s="50"/>
      <c r="AT158" s="17" t="s">
        <v>169</v>
      </c>
      <c r="AU158" s="17" t="s">
        <v>78</v>
      </c>
    </row>
    <row r="159" spans="2:65" s="1" customFormat="1" ht="37.9" customHeight="1">
      <c r="B159" s="29"/>
      <c r="C159" s="127" t="s">
        <v>7</v>
      </c>
      <c r="D159" s="127" t="s">
        <v>162</v>
      </c>
      <c r="E159" s="128" t="s">
        <v>1189</v>
      </c>
      <c r="F159" s="129" t="s">
        <v>1190</v>
      </c>
      <c r="G159" s="130" t="s">
        <v>278</v>
      </c>
      <c r="H159" s="131">
        <v>0.75</v>
      </c>
      <c r="I159" s="132"/>
      <c r="J159" s="132">
        <f>ROUND(I159*H159,2)</f>
        <v>0</v>
      </c>
      <c r="K159" s="129" t="s">
        <v>1108</v>
      </c>
      <c r="L159" s="29"/>
      <c r="M159" s="133" t="s">
        <v>17</v>
      </c>
      <c r="N159" s="134" t="s">
        <v>39</v>
      </c>
      <c r="O159" s="135">
        <v>1.3740000000000001</v>
      </c>
      <c r="P159" s="135">
        <f>O159*H159</f>
        <v>1.0305</v>
      </c>
      <c r="Q159" s="135">
        <v>0.16700000000000001</v>
      </c>
      <c r="R159" s="135">
        <f>Q159*H159</f>
        <v>0.12525</v>
      </c>
      <c r="S159" s="135">
        <v>0</v>
      </c>
      <c r="T159" s="136">
        <f>S159*H159</f>
        <v>0</v>
      </c>
      <c r="AR159" s="137" t="s">
        <v>180</v>
      </c>
      <c r="AT159" s="137" t="s">
        <v>162</v>
      </c>
      <c r="AU159" s="137" t="s">
        <v>78</v>
      </c>
      <c r="AY159" s="17" t="s">
        <v>159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7" t="s">
        <v>76</v>
      </c>
      <c r="BK159" s="138">
        <f>ROUND(I159*H159,2)</f>
        <v>0</v>
      </c>
      <c r="BL159" s="17" t="s">
        <v>180</v>
      </c>
      <c r="BM159" s="137" t="s">
        <v>1191</v>
      </c>
    </row>
    <row r="160" spans="2:65" s="1" customFormat="1">
      <c r="B160" s="29"/>
      <c r="D160" s="139" t="s">
        <v>169</v>
      </c>
      <c r="F160" s="140" t="s">
        <v>1192</v>
      </c>
      <c r="L160" s="29"/>
      <c r="M160" s="141"/>
      <c r="T160" s="50"/>
      <c r="AT160" s="17" t="s">
        <v>169</v>
      </c>
      <c r="AU160" s="17" t="s">
        <v>78</v>
      </c>
    </row>
    <row r="161" spans="2:65" s="1" customFormat="1" ht="33" customHeight="1">
      <c r="B161" s="29"/>
      <c r="C161" s="127" t="s">
        <v>382</v>
      </c>
      <c r="D161" s="127" t="s">
        <v>162</v>
      </c>
      <c r="E161" s="128" t="s">
        <v>1193</v>
      </c>
      <c r="F161" s="129" t="s">
        <v>1194</v>
      </c>
      <c r="G161" s="130" t="s">
        <v>278</v>
      </c>
      <c r="H161" s="131">
        <v>10.1</v>
      </c>
      <c r="I161" s="132"/>
      <c r="J161" s="132">
        <f>ROUND(I161*H161,2)</f>
        <v>0</v>
      </c>
      <c r="K161" s="129" t="s">
        <v>1108</v>
      </c>
      <c r="L161" s="29"/>
      <c r="M161" s="133" t="s">
        <v>17</v>
      </c>
      <c r="N161" s="134" t="s">
        <v>39</v>
      </c>
      <c r="O161" s="135">
        <v>1.4</v>
      </c>
      <c r="P161" s="135">
        <f>O161*H161</f>
        <v>14.139999999999999</v>
      </c>
      <c r="Q161" s="135">
        <v>0.25080999999999998</v>
      </c>
      <c r="R161" s="135">
        <f>Q161*H161</f>
        <v>2.5331809999999995</v>
      </c>
      <c r="S161" s="135">
        <v>0</v>
      </c>
      <c r="T161" s="136">
        <f>S161*H161</f>
        <v>0</v>
      </c>
      <c r="AR161" s="137" t="s">
        <v>180</v>
      </c>
      <c r="AT161" s="137" t="s">
        <v>162</v>
      </c>
      <c r="AU161" s="137" t="s">
        <v>78</v>
      </c>
      <c r="AY161" s="17" t="s">
        <v>159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7" t="s">
        <v>76</v>
      </c>
      <c r="BK161" s="138">
        <f>ROUND(I161*H161,2)</f>
        <v>0</v>
      </c>
      <c r="BL161" s="17" t="s">
        <v>180</v>
      </c>
      <c r="BM161" s="137" t="s">
        <v>1195</v>
      </c>
    </row>
    <row r="162" spans="2:65" s="1" customFormat="1">
      <c r="B162" s="29"/>
      <c r="D162" s="139" t="s">
        <v>169</v>
      </c>
      <c r="F162" s="140" t="s">
        <v>1196</v>
      </c>
      <c r="L162" s="29"/>
      <c r="M162" s="141"/>
      <c r="T162" s="50"/>
      <c r="AT162" s="17" t="s">
        <v>169</v>
      </c>
      <c r="AU162" s="17" t="s">
        <v>78</v>
      </c>
    </row>
    <row r="163" spans="2:65" s="1" customFormat="1" ht="16.5" customHeight="1">
      <c r="B163" s="29"/>
      <c r="C163" s="163" t="s">
        <v>387</v>
      </c>
      <c r="D163" s="163" t="s">
        <v>365</v>
      </c>
      <c r="E163" s="164" t="s">
        <v>1197</v>
      </c>
      <c r="F163" s="165" t="s">
        <v>1198</v>
      </c>
      <c r="G163" s="166" t="s">
        <v>278</v>
      </c>
      <c r="H163" s="167">
        <v>10.1</v>
      </c>
      <c r="I163" s="168"/>
      <c r="J163" s="168">
        <f>ROUND(I163*H163,2)</f>
        <v>0</v>
      </c>
      <c r="K163" s="165" t="s">
        <v>1108</v>
      </c>
      <c r="L163" s="169"/>
      <c r="M163" s="170" t="s">
        <v>17</v>
      </c>
      <c r="N163" s="171" t="s">
        <v>39</v>
      </c>
      <c r="O163" s="135">
        <v>0</v>
      </c>
      <c r="P163" s="135">
        <f>O163*H163</f>
        <v>0</v>
      </c>
      <c r="Q163" s="135">
        <v>0.11799999999999999</v>
      </c>
      <c r="R163" s="135">
        <f>Q163*H163</f>
        <v>1.1918</v>
      </c>
      <c r="S163" s="135">
        <v>0</v>
      </c>
      <c r="T163" s="136">
        <f>S163*H163</f>
        <v>0</v>
      </c>
      <c r="AR163" s="137" t="s">
        <v>205</v>
      </c>
      <c r="AT163" s="137" t="s">
        <v>365</v>
      </c>
      <c r="AU163" s="137" t="s">
        <v>78</v>
      </c>
      <c r="AY163" s="17" t="s">
        <v>159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7" t="s">
        <v>76</v>
      </c>
      <c r="BK163" s="138">
        <f>ROUND(I163*H163,2)</f>
        <v>0</v>
      </c>
      <c r="BL163" s="17" t="s">
        <v>180</v>
      </c>
      <c r="BM163" s="137" t="s">
        <v>1199</v>
      </c>
    </row>
    <row r="164" spans="2:65" s="1" customFormat="1" ht="24.2" customHeight="1">
      <c r="B164" s="29"/>
      <c r="C164" s="127" t="s">
        <v>392</v>
      </c>
      <c r="D164" s="127" t="s">
        <v>162</v>
      </c>
      <c r="E164" s="128" t="s">
        <v>1200</v>
      </c>
      <c r="F164" s="129" t="s">
        <v>1201</v>
      </c>
      <c r="G164" s="130" t="s">
        <v>368</v>
      </c>
      <c r="H164" s="131">
        <v>12.336</v>
      </c>
      <c r="I164" s="132"/>
      <c r="J164" s="132">
        <f>ROUND(I164*H164,2)</f>
        <v>0</v>
      </c>
      <c r="K164" s="129" t="s">
        <v>1108</v>
      </c>
      <c r="L164" s="29"/>
      <c r="M164" s="133" t="s">
        <v>17</v>
      </c>
      <c r="N164" s="134" t="s">
        <v>39</v>
      </c>
      <c r="O164" s="135">
        <v>0.39700000000000002</v>
      </c>
      <c r="P164" s="135">
        <f>O164*H164</f>
        <v>4.897392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180</v>
      </c>
      <c r="AT164" s="137" t="s">
        <v>162</v>
      </c>
      <c r="AU164" s="137" t="s">
        <v>78</v>
      </c>
      <c r="AY164" s="17" t="s">
        <v>159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7" t="s">
        <v>76</v>
      </c>
      <c r="BK164" s="138">
        <f>ROUND(I164*H164,2)</f>
        <v>0</v>
      </c>
      <c r="BL164" s="17" t="s">
        <v>180</v>
      </c>
      <c r="BM164" s="137" t="s">
        <v>1202</v>
      </c>
    </row>
    <row r="165" spans="2:65" s="1" customFormat="1">
      <c r="B165" s="29"/>
      <c r="D165" s="139" t="s">
        <v>169</v>
      </c>
      <c r="F165" s="140" t="s">
        <v>1203</v>
      </c>
      <c r="L165" s="29"/>
      <c r="M165" s="141"/>
      <c r="T165" s="50"/>
      <c r="AT165" s="17" t="s">
        <v>169</v>
      </c>
      <c r="AU165" s="17" t="s">
        <v>78</v>
      </c>
    </row>
    <row r="166" spans="2:65" s="11" customFormat="1" ht="22.9" customHeight="1">
      <c r="B166" s="116"/>
      <c r="D166" s="117" t="s">
        <v>67</v>
      </c>
      <c r="E166" s="125" t="s">
        <v>211</v>
      </c>
      <c r="F166" s="125" t="s">
        <v>461</v>
      </c>
      <c r="J166" s="126">
        <f>BK166</f>
        <v>0</v>
      </c>
      <c r="L166" s="116"/>
      <c r="M166" s="120"/>
      <c r="P166" s="121">
        <f>SUM(P167:P246)</f>
        <v>439.13914300000005</v>
      </c>
      <c r="R166" s="121">
        <f>SUM(R167:R246)</f>
        <v>3.2000000000000005E-5</v>
      </c>
      <c r="T166" s="122">
        <f>SUM(T167:T246)</f>
        <v>27.386800000000004</v>
      </c>
      <c r="AR166" s="117" t="s">
        <v>76</v>
      </c>
      <c r="AT166" s="123" t="s">
        <v>67</v>
      </c>
      <c r="AU166" s="123" t="s">
        <v>76</v>
      </c>
      <c r="AY166" s="117" t="s">
        <v>159</v>
      </c>
      <c r="BK166" s="124">
        <f>SUM(BK167:BK246)</f>
        <v>0</v>
      </c>
    </row>
    <row r="167" spans="2:65" s="1" customFormat="1" ht="33" customHeight="1">
      <c r="B167" s="29"/>
      <c r="C167" s="127" t="s">
        <v>398</v>
      </c>
      <c r="D167" s="127" t="s">
        <v>162</v>
      </c>
      <c r="E167" s="128" t="s">
        <v>1204</v>
      </c>
      <c r="F167" s="129" t="s">
        <v>1205</v>
      </c>
      <c r="G167" s="130" t="s">
        <v>278</v>
      </c>
      <c r="H167" s="131">
        <v>0.75</v>
      </c>
      <c r="I167" s="132"/>
      <c r="J167" s="132">
        <f>ROUND(I167*H167,2)</f>
        <v>0</v>
      </c>
      <c r="K167" s="129" t="s">
        <v>1108</v>
      </c>
      <c r="L167" s="29"/>
      <c r="M167" s="133" t="s">
        <v>17</v>
      </c>
      <c r="N167" s="134" t="s">
        <v>39</v>
      </c>
      <c r="O167" s="135">
        <v>0.29899999999999999</v>
      </c>
      <c r="P167" s="135">
        <f>O167*H167</f>
        <v>0.22425</v>
      </c>
      <c r="Q167" s="135">
        <v>0</v>
      </c>
      <c r="R167" s="135">
        <f>Q167*H167</f>
        <v>0</v>
      </c>
      <c r="S167" s="135">
        <v>0.28100000000000003</v>
      </c>
      <c r="T167" s="136">
        <f>S167*H167</f>
        <v>0.21075000000000002</v>
      </c>
      <c r="AR167" s="137" t="s">
        <v>180</v>
      </c>
      <c r="AT167" s="137" t="s">
        <v>162</v>
      </c>
      <c r="AU167" s="137" t="s">
        <v>78</v>
      </c>
      <c r="AY167" s="17" t="s">
        <v>159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7" t="s">
        <v>76</v>
      </c>
      <c r="BK167" s="138">
        <f>ROUND(I167*H167,2)</f>
        <v>0</v>
      </c>
      <c r="BL167" s="17" t="s">
        <v>180</v>
      </c>
      <c r="BM167" s="137" t="s">
        <v>1206</v>
      </c>
    </row>
    <row r="168" spans="2:65" s="1" customFormat="1">
      <c r="B168" s="29"/>
      <c r="D168" s="139" t="s">
        <v>169</v>
      </c>
      <c r="F168" s="140" t="s">
        <v>1207</v>
      </c>
      <c r="L168" s="29"/>
      <c r="M168" s="141"/>
      <c r="T168" s="50"/>
      <c r="AT168" s="17" t="s">
        <v>169</v>
      </c>
      <c r="AU168" s="17" t="s">
        <v>78</v>
      </c>
    </row>
    <row r="169" spans="2:65" s="12" customFormat="1">
      <c r="B169" s="142"/>
      <c r="D169" s="143" t="s">
        <v>189</v>
      </c>
      <c r="E169" s="144" t="s">
        <v>17</v>
      </c>
      <c r="F169" s="145" t="s">
        <v>1208</v>
      </c>
      <c r="H169" s="146">
        <v>0.75</v>
      </c>
      <c r="L169" s="142"/>
      <c r="M169" s="147"/>
      <c r="T169" s="148"/>
      <c r="AT169" s="144" t="s">
        <v>189</v>
      </c>
      <c r="AU169" s="144" t="s">
        <v>78</v>
      </c>
      <c r="AV169" s="12" t="s">
        <v>78</v>
      </c>
      <c r="AW169" s="12" t="s">
        <v>30</v>
      </c>
      <c r="AX169" s="12" t="s">
        <v>68</v>
      </c>
      <c r="AY169" s="144" t="s">
        <v>159</v>
      </c>
    </row>
    <row r="170" spans="2:65" s="14" customFormat="1">
      <c r="B170" s="157"/>
      <c r="D170" s="143" t="s">
        <v>189</v>
      </c>
      <c r="E170" s="158" t="s">
        <v>17</v>
      </c>
      <c r="F170" s="159" t="s">
        <v>284</v>
      </c>
      <c r="H170" s="160">
        <v>0.75</v>
      </c>
      <c r="L170" s="157"/>
      <c r="M170" s="161"/>
      <c r="T170" s="162"/>
      <c r="AT170" s="158" t="s">
        <v>189</v>
      </c>
      <c r="AU170" s="158" t="s">
        <v>78</v>
      </c>
      <c r="AV170" s="14" t="s">
        <v>180</v>
      </c>
      <c r="AW170" s="14" t="s">
        <v>30</v>
      </c>
      <c r="AX170" s="14" t="s">
        <v>76</v>
      </c>
      <c r="AY170" s="158" t="s">
        <v>159</v>
      </c>
    </row>
    <row r="171" spans="2:65" s="1" customFormat="1" ht="16.5" customHeight="1">
      <c r="B171" s="29"/>
      <c r="C171" s="127" t="s">
        <v>404</v>
      </c>
      <c r="D171" s="127" t="s">
        <v>162</v>
      </c>
      <c r="E171" s="128" t="s">
        <v>1209</v>
      </c>
      <c r="F171" s="129" t="s">
        <v>1210</v>
      </c>
      <c r="G171" s="130" t="s">
        <v>457</v>
      </c>
      <c r="H171" s="131">
        <v>130</v>
      </c>
      <c r="I171" s="132"/>
      <c r="J171" s="132">
        <f>ROUND(I171*H171,2)</f>
        <v>0</v>
      </c>
      <c r="K171" s="129" t="s">
        <v>1108</v>
      </c>
      <c r="L171" s="29"/>
      <c r="M171" s="133" t="s">
        <v>17</v>
      </c>
      <c r="N171" s="134" t="s">
        <v>39</v>
      </c>
      <c r="O171" s="135">
        <v>0.29799999999999999</v>
      </c>
      <c r="P171" s="135">
        <f>O171*H171</f>
        <v>38.739999999999995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180</v>
      </c>
      <c r="AT171" s="137" t="s">
        <v>162</v>
      </c>
      <c r="AU171" s="137" t="s">
        <v>78</v>
      </c>
      <c r="AY171" s="17" t="s">
        <v>159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7" t="s">
        <v>76</v>
      </c>
      <c r="BK171" s="138">
        <f>ROUND(I171*H171,2)</f>
        <v>0</v>
      </c>
      <c r="BL171" s="17" t="s">
        <v>180</v>
      </c>
      <c r="BM171" s="137" t="s">
        <v>1211</v>
      </c>
    </row>
    <row r="172" spans="2:65" s="1" customFormat="1">
      <c r="B172" s="29"/>
      <c r="D172" s="139" t="s">
        <v>169</v>
      </c>
      <c r="F172" s="140" t="s">
        <v>1212</v>
      </c>
      <c r="L172" s="29"/>
      <c r="M172" s="141"/>
      <c r="T172" s="50"/>
      <c r="AT172" s="17" t="s">
        <v>169</v>
      </c>
      <c r="AU172" s="17" t="s">
        <v>78</v>
      </c>
    </row>
    <row r="173" spans="2:65" s="12" customFormat="1">
      <c r="B173" s="142"/>
      <c r="D173" s="143" t="s">
        <v>189</v>
      </c>
      <c r="E173" s="144" t="s">
        <v>17</v>
      </c>
      <c r="F173" s="145" t="s">
        <v>1213</v>
      </c>
      <c r="H173" s="146">
        <v>130</v>
      </c>
      <c r="L173" s="142"/>
      <c r="M173" s="147"/>
      <c r="T173" s="148"/>
      <c r="AT173" s="144" t="s">
        <v>189</v>
      </c>
      <c r="AU173" s="144" t="s">
        <v>78</v>
      </c>
      <c r="AV173" s="12" t="s">
        <v>78</v>
      </c>
      <c r="AW173" s="12" t="s">
        <v>30</v>
      </c>
      <c r="AX173" s="12" t="s">
        <v>68</v>
      </c>
      <c r="AY173" s="144" t="s">
        <v>159</v>
      </c>
    </row>
    <row r="174" spans="2:65" s="14" customFormat="1">
      <c r="B174" s="157"/>
      <c r="D174" s="143" t="s">
        <v>189</v>
      </c>
      <c r="E174" s="158" t="s">
        <v>17</v>
      </c>
      <c r="F174" s="159" t="s">
        <v>284</v>
      </c>
      <c r="H174" s="160">
        <v>130</v>
      </c>
      <c r="L174" s="157"/>
      <c r="M174" s="161"/>
      <c r="T174" s="162"/>
      <c r="AT174" s="158" t="s">
        <v>189</v>
      </c>
      <c r="AU174" s="158" t="s">
        <v>78</v>
      </c>
      <c r="AV174" s="14" t="s">
        <v>180</v>
      </c>
      <c r="AW174" s="14" t="s">
        <v>30</v>
      </c>
      <c r="AX174" s="14" t="s">
        <v>76</v>
      </c>
      <c r="AY174" s="158" t="s">
        <v>159</v>
      </c>
    </row>
    <row r="175" spans="2:65" s="1" customFormat="1" ht="16.5" customHeight="1">
      <c r="B175" s="29"/>
      <c r="C175" s="127" t="s">
        <v>412</v>
      </c>
      <c r="D175" s="127" t="s">
        <v>162</v>
      </c>
      <c r="E175" s="128" t="s">
        <v>1214</v>
      </c>
      <c r="F175" s="129" t="s">
        <v>1215</v>
      </c>
      <c r="G175" s="130" t="s">
        <v>278</v>
      </c>
      <c r="H175" s="131">
        <v>293.10000000000002</v>
      </c>
      <c r="I175" s="132"/>
      <c r="J175" s="132">
        <f>ROUND(I175*H175,2)</f>
        <v>0</v>
      </c>
      <c r="K175" s="129" t="s">
        <v>1108</v>
      </c>
      <c r="L175" s="29"/>
      <c r="M175" s="133" t="s">
        <v>17</v>
      </c>
      <c r="N175" s="134" t="s">
        <v>39</v>
      </c>
      <c r="O175" s="135">
        <v>0.22</v>
      </c>
      <c r="P175" s="135">
        <f>O175*H175</f>
        <v>64.481999999999999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180</v>
      </c>
      <c r="AT175" s="137" t="s">
        <v>162</v>
      </c>
      <c r="AU175" s="137" t="s">
        <v>78</v>
      </c>
      <c r="AY175" s="17" t="s">
        <v>159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7" t="s">
        <v>76</v>
      </c>
      <c r="BK175" s="138">
        <f>ROUND(I175*H175,2)</f>
        <v>0</v>
      </c>
      <c r="BL175" s="17" t="s">
        <v>180</v>
      </c>
      <c r="BM175" s="137" t="s">
        <v>1216</v>
      </c>
    </row>
    <row r="176" spans="2:65" s="1" customFormat="1">
      <c r="B176" s="29"/>
      <c r="D176" s="139" t="s">
        <v>169</v>
      </c>
      <c r="F176" s="140" t="s">
        <v>1217</v>
      </c>
      <c r="L176" s="29"/>
      <c r="M176" s="141"/>
      <c r="T176" s="50"/>
      <c r="AT176" s="17" t="s">
        <v>169</v>
      </c>
      <c r="AU176" s="17" t="s">
        <v>78</v>
      </c>
    </row>
    <row r="177" spans="2:65" s="12" customFormat="1">
      <c r="B177" s="142"/>
      <c r="D177" s="143" t="s">
        <v>189</v>
      </c>
      <c r="E177" s="144" t="s">
        <v>17</v>
      </c>
      <c r="F177" s="145" t="s">
        <v>1218</v>
      </c>
      <c r="H177" s="146">
        <v>293.10000000000002</v>
      </c>
      <c r="L177" s="142"/>
      <c r="M177" s="147"/>
      <c r="T177" s="148"/>
      <c r="AT177" s="144" t="s">
        <v>189</v>
      </c>
      <c r="AU177" s="144" t="s">
        <v>78</v>
      </c>
      <c r="AV177" s="12" t="s">
        <v>78</v>
      </c>
      <c r="AW177" s="12" t="s">
        <v>30</v>
      </c>
      <c r="AX177" s="12" t="s">
        <v>68</v>
      </c>
      <c r="AY177" s="144" t="s">
        <v>159</v>
      </c>
    </row>
    <row r="178" spans="2:65" s="14" customFormat="1">
      <c r="B178" s="157"/>
      <c r="D178" s="143" t="s">
        <v>189</v>
      </c>
      <c r="E178" s="158" t="s">
        <v>17</v>
      </c>
      <c r="F178" s="159" t="s">
        <v>284</v>
      </c>
      <c r="H178" s="160">
        <v>293.10000000000002</v>
      </c>
      <c r="L178" s="157"/>
      <c r="M178" s="161"/>
      <c r="T178" s="162"/>
      <c r="AT178" s="158" t="s">
        <v>189</v>
      </c>
      <c r="AU178" s="158" t="s">
        <v>78</v>
      </c>
      <c r="AV178" s="14" t="s">
        <v>180</v>
      </c>
      <c r="AW178" s="14" t="s">
        <v>30</v>
      </c>
      <c r="AX178" s="14" t="s">
        <v>76</v>
      </c>
      <c r="AY178" s="158" t="s">
        <v>159</v>
      </c>
    </row>
    <row r="179" spans="2:65" s="1" customFormat="1" ht="24.2" customHeight="1">
      <c r="B179" s="29"/>
      <c r="C179" s="127" t="s">
        <v>419</v>
      </c>
      <c r="D179" s="127" t="s">
        <v>162</v>
      </c>
      <c r="E179" s="128" t="s">
        <v>1219</v>
      </c>
      <c r="F179" s="129" t="s">
        <v>1220</v>
      </c>
      <c r="G179" s="130" t="s">
        <v>457</v>
      </c>
      <c r="H179" s="131">
        <v>92</v>
      </c>
      <c r="I179" s="132"/>
      <c r="J179" s="132">
        <f>ROUND(I179*H179,2)</f>
        <v>0</v>
      </c>
      <c r="K179" s="129" t="s">
        <v>1108</v>
      </c>
      <c r="L179" s="29"/>
      <c r="M179" s="133" t="s">
        <v>17</v>
      </c>
      <c r="N179" s="134" t="s">
        <v>39</v>
      </c>
      <c r="O179" s="135">
        <v>0.05</v>
      </c>
      <c r="P179" s="135">
        <f>O179*H179</f>
        <v>4.6000000000000005</v>
      </c>
      <c r="Q179" s="135">
        <v>0</v>
      </c>
      <c r="R179" s="135">
        <f>Q179*H179</f>
        <v>0</v>
      </c>
      <c r="S179" s="135">
        <v>1.7000000000000001E-4</v>
      </c>
      <c r="T179" s="136">
        <f>S179*H179</f>
        <v>1.5640000000000001E-2</v>
      </c>
      <c r="AR179" s="137" t="s">
        <v>180</v>
      </c>
      <c r="AT179" s="137" t="s">
        <v>162</v>
      </c>
      <c r="AU179" s="137" t="s">
        <v>78</v>
      </c>
      <c r="AY179" s="17" t="s">
        <v>159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7" t="s">
        <v>76</v>
      </c>
      <c r="BK179" s="138">
        <f>ROUND(I179*H179,2)</f>
        <v>0</v>
      </c>
      <c r="BL179" s="17" t="s">
        <v>180</v>
      </c>
      <c r="BM179" s="137" t="s">
        <v>1221</v>
      </c>
    </row>
    <row r="180" spans="2:65" s="1" customFormat="1">
      <c r="B180" s="29"/>
      <c r="D180" s="139" t="s">
        <v>169</v>
      </c>
      <c r="F180" s="140" t="s">
        <v>1222</v>
      </c>
      <c r="L180" s="29"/>
      <c r="M180" s="141"/>
      <c r="T180" s="50"/>
      <c r="AT180" s="17" t="s">
        <v>169</v>
      </c>
      <c r="AU180" s="17" t="s">
        <v>78</v>
      </c>
    </row>
    <row r="181" spans="2:65" s="12" customFormat="1">
      <c r="B181" s="142"/>
      <c r="D181" s="143" t="s">
        <v>189</v>
      </c>
      <c r="E181" s="144" t="s">
        <v>17</v>
      </c>
      <c r="F181" s="145" t="s">
        <v>1223</v>
      </c>
      <c r="H181" s="146">
        <v>92</v>
      </c>
      <c r="L181" s="142"/>
      <c r="M181" s="147"/>
      <c r="T181" s="148"/>
      <c r="AT181" s="144" t="s">
        <v>189</v>
      </c>
      <c r="AU181" s="144" t="s">
        <v>78</v>
      </c>
      <c r="AV181" s="12" t="s">
        <v>78</v>
      </c>
      <c r="AW181" s="12" t="s">
        <v>30</v>
      </c>
      <c r="AX181" s="12" t="s">
        <v>68</v>
      </c>
      <c r="AY181" s="144" t="s">
        <v>159</v>
      </c>
    </row>
    <row r="182" spans="2:65" s="14" customFormat="1">
      <c r="B182" s="157"/>
      <c r="D182" s="143" t="s">
        <v>189</v>
      </c>
      <c r="E182" s="158" t="s">
        <v>17</v>
      </c>
      <c r="F182" s="159" t="s">
        <v>284</v>
      </c>
      <c r="H182" s="160">
        <v>92</v>
      </c>
      <c r="L182" s="157"/>
      <c r="M182" s="161"/>
      <c r="T182" s="162"/>
      <c r="AT182" s="158" t="s">
        <v>189</v>
      </c>
      <c r="AU182" s="158" t="s">
        <v>78</v>
      </c>
      <c r="AV182" s="14" t="s">
        <v>180</v>
      </c>
      <c r="AW182" s="14" t="s">
        <v>30</v>
      </c>
      <c r="AX182" s="14" t="s">
        <v>76</v>
      </c>
      <c r="AY182" s="158" t="s">
        <v>159</v>
      </c>
    </row>
    <row r="183" spans="2:65" s="1" customFormat="1" ht="24.2" customHeight="1">
      <c r="B183" s="29"/>
      <c r="C183" s="127" t="s">
        <v>427</v>
      </c>
      <c r="D183" s="127" t="s">
        <v>162</v>
      </c>
      <c r="E183" s="128" t="s">
        <v>1224</v>
      </c>
      <c r="F183" s="129" t="s">
        <v>1225</v>
      </c>
      <c r="G183" s="130" t="s">
        <v>457</v>
      </c>
      <c r="H183" s="131">
        <v>92</v>
      </c>
      <c r="I183" s="132"/>
      <c r="J183" s="132">
        <f>ROUND(I183*H183,2)</f>
        <v>0</v>
      </c>
      <c r="K183" s="129" t="s">
        <v>1108</v>
      </c>
      <c r="L183" s="29"/>
      <c r="M183" s="133" t="s">
        <v>17</v>
      </c>
      <c r="N183" s="134" t="s">
        <v>39</v>
      </c>
      <c r="O183" s="135">
        <v>2.5000000000000001E-2</v>
      </c>
      <c r="P183" s="135">
        <f>O183*H183</f>
        <v>2.3000000000000003</v>
      </c>
      <c r="Q183" s="135">
        <v>0</v>
      </c>
      <c r="R183" s="135">
        <f>Q183*H183</f>
        <v>0</v>
      </c>
      <c r="S183" s="135">
        <v>8.0000000000000004E-4</v>
      </c>
      <c r="T183" s="136">
        <f>S183*H183</f>
        <v>7.3599999999999999E-2</v>
      </c>
      <c r="AR183" s="137" t="s">
        <v>180</v>
      </c>
      <c r="AT183" s="137" t="s">
        <v>162</v>
      </c>
      <c r="AU183" s="137" t="s">
        <v>78</v>
      </c>
      <c r="AY183" s="17" t="s">
        <v>159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7" t="s">
        <v>76</v>
      </c>
      <c r="BK183" s="138">
        <f>ROUND(I183*H183,2)</f>
        <v>0</v>
      </c>
      <c r="BL183" s="17" t="s">
        <v>180</v>
      </c>
      <c r="BM183" s="137" t="s">
        <v>1226</v>
      </c>
    </row>
    <row r="184" spans="2:65" s="1" customFormat="1">
      <c r="B184" s="29"/>
      <c r="D184" s="139" t="s">
        <v>169</v>
      </c>
      <c r="F184" s="140" t="s">
        <v>1227</v>
      </c>
      <c r="L184" s="29"/>
      <c r="M184" s="141"/>
      <c r="T184" s="50"/>
      <c r="AT184" s="17" t="s">
        <v>169</v>
      </c>
      <c r="AU184" s="17" t="s">
        <v>78</v>
      </c>
    </row>
    <row r="185" spans="2:65" s="12" customFormat="1">
      <c r="B185" s="142"/>
      <c r="D185" s="143" t="s">
        <v>189</v>
      </c>
      <c r="E185" s="144" t="s">
        <v>17</v>
      </c>
      <c r="F185" s="145" t="s">
        <v>1223</v>
      </c>
      <c r="H185" s="146">
        <v>92</v>
      </c>
      <c r="L185" s="142"/>
      <c r="M185" s="147"/>
      <c r="T185" s="148"/>
      <c r="AT185" s="144" t="s">
        <v>189</v>
      </c>
      <c r="AU185" s="144" t="s">
        <v>78</v>
      </c>
      <c r="AV185" s="12" t="s">
        <v>78</v>
      </c>
      <c r="AW185" s="12" t="s">
        <v>30</v>
      </c>
      <c r="AX185" s="12" t="s">
        <v>68</v>
      </c>
      <c r="AY185" s="144" t="s">
        <v>159</v>
      </c>
    </row>
    <row r="186" spans="2:65" s="14" customFormat="1">
      <c r="B186" s="157"/>
      <c r="D186" s="143" t="s">
        <v>189</v>
      </c>
      <c r="E186" s="158" t="s">
        <v>17</v>
      </c>
      <c r="F186" s="159" t="s">
        <v>284</v>
      </c>
      <c r="H186" s="160">
        <v>92</v>
      </c>
      <c r="L186" s="157"/>
      <c r="M186" s="161"/>
      <c r="T186" s="162"/>
      <c r="AT186" s="158" t="s">
        <v>189</v>
      </c>
      <c r="AU186" s="158" t="s">
        <v>78</v>
      </c>
      <c r="AV186" s="14" t="s">
        <v>180</v>
      </c>
      <c r="AW186" s="14" t="s">
        <v>30</v>
      </c>
      <c r="AX186" s="14" t="s">
        <v>76</v>
      </c>
      <c r="AY186" s="158" t="s">
        <v>159</v>
      </c>
    </row>
    <row r="187" spans="2:65" s="1" customFormat="1" ht="21.75" customHeight="1">
      <c r="B187" s="29"/>
      <c r="C187" s="127" t="s">
        <v>722</v>
      </c>
      <c r="D187" s="127" t="s">
        <v>162</v>
      </c>
      <c r="E187" s="128" t="s">
        <v>1228</v>
      </c>
      <c r="F187" s="129" t="s">
        <v>1229</v>
      </c>
      <c r="G187" s="130" t="s">
        <v>287</v>
      </c>
      <c r="H187" s="131">
        <v>30</v>
      </c>
      <c r="I187" s="132"/>
      <c r="J187" s="132">
        <f>ROUND(I187*H187,2)</f>
        <v>0</v>
      </c>
      <c r="K187" s="129" t="s">
        <v>1108</v>
      </c>
      <c r="L187" s="29"/>
      <c r="M187" s="133" t="s">
        <v>17</v>
      </c>
      <c r="N187" s="134" t="s">
        <v>39</v>
      </c>
      <c r="O187" s="135">
        <v>0.21</v>
      </c>
      <c r="P187" s="135">
        <f>O187*H187</f>
        <v>6.3</v>
      </c>
      <c r="Q187" s="135">
        <v>0</v>
      </c>
      <c r="R187" s="135">
        <f>Q187*H187</f>
        <v>0</v>
      </c>
      <c r="S187" s="135">
        <v>0</v>
      </c>
      <c r="T187" s="136">
        <f>S187*H187</f>
        <v>0</v>
      </c>
      <c r="AR187" s="137" t="s">
        <v>180</v>
      </c>
      <c r="AT187" s="137" t="s">
        <v>162</v>
      </c>
      <c r="AU187" s="137" t="s">
        <v>78</v>
      </c>
      <c r="AY187" s="17" t="s">
        <v>159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7" t="s">
        <v>76</v>
      </c>
      <c r="BK187" s="138">
        <f>ROUND(I187*H187,2)</f>
        <v>0</v>
      </c>
      <c r="BL187" s="17" t="s">
        <v>180</v>
      </c>
      <c r="BM187" s="137" t="s">
        <v>1230</v>
      </c>
    </row>
    <row r="188" spans="2:65" s="1" customFormat="1">
      <c r="B188" s="29"/>
      <c r="D188" s="139" t="s">
        <v>169</v>
      </c>
      <c r="F188" s="140" t="s">
        <v>1231</v>
      </c>
      <c r="L188" s="29"/>
      <c r="M188" s="141"/>
      <c r="T188" s="50"/>
      <c r="AT188" s="17" t="s">
        <v>169</v>
      </c>
      <c r="AU188" s="17" t="s">
        <v>78</v>
      </c>
    </row>
    <row r="189" spans="2:65" s="12" customFormat="1">
      <c r="B189" s="142"/>
      <c r="D189" s="143" t="s">
        <v>189</v>
      </c>
      <c r="E189" s="144" t="s">
        <v>17</v>
      </c>
      <c r="F189" s="145" t="s">
        <v>1232</v>
      </c>
      <c r="H189" s="146">
        <v>30</v>
      </c>
      <c r="L189" s="142"/>
      <c r="M189" s="147"/>
      <c r="T189" s="148"/>
      <c r="AT189" s="144" t="s">
        <v>189</v>
      </c>
      <c r="AU189" s="144" t="s">
        <v>78</v>
      </c>
      <c r="AV189" s="12" t="s">
        <v>78</v>
      </c>
      <c r="AW189" s="12" t="s">
        <v>30</v>
      </c>
      <c r="AX189" s="12" t="s">
        <v>68</v>
      </c>
      <c r="AY189" s="144" t="s">
        <v>159</v>
      </c>
    </row>
    <row r="190" spans="2:65" s="14" customFormat="1">
      <c r="B190" s="157"/>
      <c r="D190" s="143" t="s">
        <v>189</v>
      </c>
      <c r="E190" s="158" t="s">
        <v>17</v>
      </c>
      <c r="F190" s="159" t="s">
        <v>284</v>
      </c>
      <c r="H190" s="160">
        <v>30</v>
      </c>
      <c r="L190" s="157"/>
      <c r="M190" s="161"/>
      <c r="T190" s="162"/>
      <c r="AT190" s="158" t="s">
        <v>189</v>
      </c>
      <c r="AU190" s="158" t="s">
        <v>78</v>
      </c>
      <c r="AV190" s="14" t="s">
        <v>180</v>
      </c>
      <c r="AW190" s="14" t="s">
        <v>30</v>
      </c>
      <c r="AX190" s="14" t="s">
        <v>76</v>
      </c>
      <c r="AY190" s="158" t="s">
        <v>159</v>
      </c>
    </row>
    <row r="191" spans="2:65" s="1" customFormat="1" ht="37.9" customHeight="1">
      <c r="B191" s="29"/>
      <c r="C191" s="127" t="s">
        <v>727</v>
      </c>
      <c r="D191" s="127" t="s">
        <v>162</v>
      </c>
      <c r="E191" s="128" t="s">
        <v>1233</v>
      </c>
      <c r="F191" s="129" t="s">
        <v>1234</v>
      </c>
      <c r="G191" s="130" t="s">
        <v>278</v>
      </c>
      <c r="H191" s="131">
        <v>191.55</v>
      </c>
      <c r="I191" s="132"/>
      <c r="J191" s="132">
        <f>ROUND(I191*H191,2)</f>
        <v>0</v>
      </c>
      <c r="K191" s="129" t="s">
        <v>1108</v>
      </c>
      <c r="L191" s="29"/>
      <c r="M191" s="133" t="s">
        <v>17</v>
      </c>
      <c r="N191" s="134" t="s">
        <v>39</v>
      </c>
      <c r="O191" s="135">
        <v>0.14000000000000001</v>
      </c>
      <c r="P191" s="135">
        <f>O191*H191</f>
        <v>26.817000000000004</v>
      </c>
      <c r="Q191" s="135">
        <v>0</v>
      </c>
      <c r="R191" s="135">
        <f>Q191*H191</f>
        <v>0</v>
      </c>
      <c r="S191" s="135">
        <v>3.1E-2</v>
      </c>
      <c r="T191" s="136">
        <f>S191*H191</f>
        <v>5.9380500000000005</v>
      </c>
      <c r="AR191" s="137" t="s">
        <v>180</v>
      </c>
      <c r="AT191" s="137" t="s">
        <v>162</v>
      </c>
      <c r="AU191" s="137" t="s">
        <v>78</v>
      </c>
      <c r="AY191" s="17" t="s">
        <v>159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7" t="s">
        <v>76</v>
      </c>
      <c r="BK191" s="138">
        <f>ROUND(I191*H191,2)</f>
        <v>0</v>
      </c>
      <c r="BL191" s="17" t="s">
        <v>180</v>
      </c>
      <c r="BM191" s="137" t="s">
        <v>1235</v>
      </c>
    </row>
    <row r="192" spans="2:65" s="1" customFormat="1">
      <c r="B192" s="29"/>
      <c r="D192" s="139" t="s">
        <v>169</v>
      </c>
      <c r="F192" s="140" t="s">
        <v>1236</v>
      </c>
      <c r="L192" s="29"/>
      <c r="M192" s="141"/>
      <c r="T192" s="50"/>
      <c r="AT192" s="17" t="s">
        <v>169</v>
      </c>
      <c r="AU192" s="17" t="s">
        <v>78</v>
      </c>
    </row>
    <row r="193" spans="2:65" s="12" customFormat="1">
      <c r="B193" s="142"/>
      <c r="D193" s="143" t="s">
        <v>189</v>
      </c>
      <c r="E193" s="144" t="s">
        <v>17</v>
      </c>
      <c r="F193" s="145" t="s">
        <v>1237</v>
      </c>
      <c r="H193" s="146">
        <v>191.55</v>
      </c>
      <c r="L193" s="142"/>
      <c r="M193" s="147"/>
      <c r="T193" s="148"/>
      <c r="AT193" s="144" t="s">
        <v>189</v>
      </c>
      <c r="AU193" s="144" t="s">
        <v>78</v>
      </c>
      <c r="AV193" s="12" t="s">
        <v>78</v>
      </c>
      <c r="AW193" s="12" t="s">
        <v>30</v>
      </c>
      <c r="AX193" s="12" t="s">
        <v>68</v>
      </c>
      <c r="AY193" s="144" t="s">
        <v>159</v>
      </c>
    </row>
    <row r="194" spans="2:65" s="14" customFormat="1">
      <c r="B194" s="157"/>
      <c r="D194" s="143" t="s">
        <v>189</v>
      </c>
      <c r="E194" s="158" t="s">
        <v>17</v>
      </c>
      <c r="F194" s="159" t="s">
        <v>284</v>
      </c>
      <c r="H194" s="160">
        <v>191.55</v>
      </c>
      <c r="L194" s="157"/>
      <c r="M194" s="161"/>
      <c r="T194" s="162"/>
      <c r="AT194" s="158" t="s">
        <v>189</v>
      </c>
      <c r="AU194" s="158" t="s">
        <v>78</v>
      </c>
      <c r="AV194" s="14" t="s">
        <v>180</v>
      </c>
      <c r="AW194" s="14" t="s">
        <v>30</v>
      </c>
      <c r="AX194" s="14" t="s">
        <v>76</v>
      </c>
      <c r="AY194" s="158" t="s">
        <v>159</v>
      </c>
    </row>
    <row r="195" spans="2:65" s="1" customFormat="1" ht="21.75" customHeight="1">
      <c r="B195" s="29"/>
      <c r="C195" s="127" t="s">
        <v>732</v>
      </c>
      <c r="D195" s="127" t="s">
        <v>162</v>
      </c>
      <c r="E195" s="128" t="s">
        <v>1238</v>
      </c>
      <c r="F195" s="129" t="s">
        <v>1239</v>
      </c>
      <c r="G195" s="130" t="s">
        <v>278</v>
      </c>
      <c r="H195" s="131">
        <v>293.10000000000002</v>
      </c>
      <c r="I195" s="132"/>
      <c r="J195" s="132">
        <f>ROUND(I195*H195,2)</f>
        <v>0</v>
      </c>
      <c r="K195" s="129" t="s">
        <v>1108</v>
      </c>
      <c r="L195" s="29"/>
      <c r="M195" s="133" t="s">
        <v>17</v>
      </c>
      <c r="N195" s="134" t="s">
        <v>39</v>
      </c>
      <c r="O195" s="135">
        <v>0.19500000000000001</v>
      </c>
      <c r="P195" s="135">
        <f>O195*H195</f>
        <v>57.154500000000006</v>
      </c>
      <c r="Q195" s="135">
        <v>0</v>
      </c>
      <c r="R195" s="135">
        <f>Q195*H195</f>
        <v>0</v>
      </c>
      <c r="S195" s="135">
        <v>1.7999999999999999E-2</v>
      </c>
      <c r="T195" s="136">
        <f>S195*H195</f>
        <v>5.2758000000000003</v>
      </c>
      <c r="AR195" s="137" t="s">
        <v>180</v>
      </c>
      <c r="AT195" s="137" t="s">
        <v>162</v>
      </c>
      <c r="AU195" s="137" t="s">
        <v>78</v>
      </c>
      <c r="AY195" s="17" t="s">
        <v>159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7" t="s">
        <v>76</v>
      </c>
      <c r="BK195" s="138">
        <f>ROUND(I195*H195,2)</f>
        <v>0</v>
      </c>
      <c r="BL195" s="17" t="s">
        <v>180</v>
      </c>
      <c r="BM195" s="137" t="s">
        <v>1240</v>
      </c>
    </row>
    <row r="196" spans="2:65" s="1" customFormat="1">
      <c r="B196" s="29"/>
      <c r="D196" s="139" t="s">
        <v>169</v>
      </c>
      <c r="F196" s="140" t="s">
        <v>1241</v>
      </c>
      <c r="L196" s="29"/>
      <c r="M196" s="141"/>
      <c r="T196" s="50"/>
      <c r="AT196" s="17" t="s">
        <v>169</v>
      </c>
      <c r="AU196" s="17" t="s">
        <v>78</v>
      </c>
    </row>
    <row r="197" spans="2:65" s="12" customFormat="1">
      <c r="B197" s="142"/>
      <c r="D197" s="143" t="s">
        <v>189</v>
      </c>
      <c r="E197" s="144" t="s">
        <v>17</v>
      </c>
      <c r="F197" s="145" t="s">
        <v>1242</v>
      </c>
      <c r="H197" s="146">
        <v>293.10000000000002</v>
      </c>
      <c r="L197" s="142"/>
      <c r="M197" s="147"/>
      <c r="T197" s="148"/>
      <c r="AT197" s="144" t="s">
        <v>189</v>
      </c>
      <c r="AU197" s="144" t="s">
        <v>78</v>
      </c>
      <c r="AV197" s="12" t="s">
        <v>78</v>
      </c>
      <c r="AW197" s="12" t="s">
        <v>30</v>
      </c>
      <c r="AX197" s="12" t="s">
        <v>68</v>
      </c>
      <c r="AY197" s="144" t="s">
        <v>159</v>
      </c>
    </row>
    <row r="198" spans="2:65" s="14" customFormat="1">
      <c r="B198" s="157"/>
      <c r="D198" s="143" t="s">
        <v>189</v>
      </c>
      <c r="E198" s="158" t="s">
        <v>17</v>
      </c>
      <c r="F198" s="159" t="s">
        <v>284</v>
      </c>
      <c r="H198" s="160">
        <v>293.10000000000002</v>
      </c>
      <c r="L198" s="157"/>
      <c r="M198" s="161"/>
      <c r="T198" s="162"/>
      <c r="AT198" s="158" t="s">
        <v>189</v>
      </c>
      <c r="AU198" s="158" t="s">
        <v>78</v>
      </c>
      <c r="AV198" s="14" t="s">
        <v>180</v>
      </c>
      <c r="AW198" s="14" t="s">
        <v>30</v>
      </c>
      <c r="AX198" s="14" t="s">
        <v>76</v>
      </c>
      <c r="AY198" s="158" t="s">
        <v>159</v>
      </c>
    </row>
    <row r="199" spans="2:65" s="1" customFormat="1" ht="33" customHeight="1">
      <c r="B199" s="29"/>
      <c r="C199" s="127" t="s">
        <v>737</v>
      </c>
      <c r="D199" s="127" t="s">
        <v>162</v>
      </c>
      <c r="E199" s="128" t="s">
        <v>1243</v>
      </c>
      <c r="F199" s="129" t="s">
        <v>1244</v>
      </c>
      <c r="G199" s="130" t="s">
        <v>457</v>
      </c>
      <c r="H199" s="131">
        <v>54.08</v>
      </c>
      <c r="I199" s="132"/>
      <c r="J199" s="132">
        <f>ROUND(I199*H199,2)</f>
        <v>0</v>
      </c>
      <c r="K199" s="129" t="s">
        <v>17</v>
      </c>
      <c r="L199" s="29"/>
      <c r="M199" s="133" t="s">
        <v>17</v>
      </c>
      <c r="N199" s="134" t="s">
        <v>39</v>
      </c>
      <c r="O199" s="135">
        <v>0.126</v>
      </c>
      <c r="P199" s="135">
        <f>O199*H199</f>
        <v>6.8140799999999997</v>
      </c>
      <c r="Q199" s="135">
        <v>0</v>
      </c>
      <c r="R199" s="135">
        <f>Q199*H199</f>
        <v>0</v>
      </c>
      <c r="S199" s="135">
        <v>1.2999999999999999E-2</v>
      </c>
      <c r="T199" s="136">
        <f>S199*H199</f>
        <v>0.70304</v>
      </c>
      <c r="AR199" s="137" t="s">
        <v>180</v>
      </c>
      <c r="AT199" s="137" t="s">
        <v>162</v>
      </c>
      <c r="AU199" s="137" t="s">
        <v>78</v>
      </c>
      <c r="AY199" s="17" t="s">
        <v>159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7" t="s">
        <v>76</v>
      </c>
      <c r="BK199" s="138">
        <f>ROUND(I199*H199,2)</f>
        <v>0</v>
      </c>
      <c r="BL199" s="17" t="s">
        <v>180</v>
      </c>
      <c r="BM199" s="137" t="s">
        <v>1245</v>
      </c>
    </row>
    <row r="200" spans="2:65" s="12" customFormat="1">
      <c r="B200" s="142"/>
      <c r="D200" s="143" t="s">
        <v>189</v>
      </c>
      <c r="E200" s="144" t="s">
        <v>17</v>
      </c>
      <c r="F200" s="145" t="s">
        <v>1246</v>
      </c>
      <c r="H200" s="146">
        <v>54.08</v>
      </c>
      <c r="L200" s="142"/>
      <c r="M200" s="147"/>
      <c r="T200" s="148"/>
      <c r="AT200" s="144" t="s">
        <v>189</v>
      </c>
      <c r="AU200" s="144" t="s">
        <v>78</v>
      </c>
      <c r="AV200" s="12" t="s">
        <v>78</v>
      </c>
      <c r="AW200" s="12" t="s">
        <v>30</v>
      </c>
      <c r="AX200" s="12" t="s">
        <v>68</v>
      </c>
      <c r="AY200" s="144" t="s">
        <v>159</v>
      </c>
    </row>
    <row r="201" spans="2:65" s="14" customFormat="1">
      <c r="B201" s="157"/>
      <c r="D201" s="143" t="s">
        <v>189</v>
      </c>
      <c r="E201" s="158" t="s">
        <v>17</v>
      </c>
      <c r="F201" s="159" t="s">
        <v>284</v>
      </c>
      <c r="H201" s="160">
        <v>54.08</v>
      </c>
      <c r="L201" s="157"/>
      <c r="M201" s="161"/>
      <c r="T201" s="162"/>
      <c r="AT201" s="158" t="s">
        <v>189</v>
      </c>
      <c r="AU201" s="158" t="s">
        <v>78</v>
      </c>
      <c r="AV201" s="14" t="s">
        <v>180</v>
      </c>
      <c r="AW201" s="14" t="s">
        <v>30</v>
      </c>
      <c r="AX201" s="14" t="s">
        <v>76</v>
      </c>
      <c r="AY201" s="158" t="s">
        <v>159</v>
      </c>
    </row>
    <row r="202" spans="2:65" s="1" customFormat="1" ht="33" customHeight="1">
      <c r="B202" s="29"/>
      <c r="C202" s="127" t="s">
        <v>742</v>
      </c>
      <c r="D202" s="127" t="s">
        <v>162</v>
      </c>
      <c r="E202" s="128" t="s">
        <v>1247</v>
      </c>
      <c r="F202" s="129" t="s">
        <v>1248</v>
      </c>
      <c r="G202" s="130" t="s">
        <v>457</v>
      </c>
      <c r="H202" s="131">
        <v>26.08</v>
      </c>
      <c r="I202" s="132"/>
      <c r="J202" s="132">
        <f>ROUND(I202*H202,2)</f>
        <v>0</v>
      </c>
      <c r="K202" s="129" t="s">
        <v>17</v>
      </c>
      <c r="L202" s="29"/>
      <c r="M202" s="133" t="s">
        <v>17</v>
      </c>
      <c r="N202" s="134" t="s">
        <v>39</v>
      </c>
      <c r="O202" s="135">
        <v>0.126</v>
      </c>
      <c r="P202" s="135">
        <f>O202*H202</f>
        <v>3.2860799999999997</v>
      </c>
      <c r="Q202" s="135">
        <v>0</v>
      </c>
      <c r="R202" s="135">
        <f>Q202*H202</f>
        <v>0</v>
      </c>
      <c r="S202" s="135">
        <v>1.2999999999999999E-2</v>
      </c>
      <c r="T202" s="136">
        <f>S202*H202</f>
        <v>0.33903999999999995</v>
      </c>
      <c r="AR202" s="137" t="s">
        <v>180</v>
      </c>
      <c r="AT202" s="137" t="s">
        <v>162</v>
      </c>
      <c r="AU202" s="137" t="s">
        <v>78</v>
      </c>
      <c r="AY202" s="17" t="s">
        <v>159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7" t="s">
        <v>76</v>
      </c>
      <c r="BK202" s="138">
        <f>ROUND(I202*H202,2)</f>
        <v>0</v>
      </c>
      <c r="BL202" s="17" t="s">
        <v>180</v>
      </c>
      <c r="BM202" s="137" t="s">
        <v>1249</v>
      </c>
    </row>
    <row r="203" spans="2:65" s="12" customFormat="1">
      <c r="B203" s="142"/>
      <c r="D203" s="143" t="s">
        <v>189</v>
      </c>
      <c r="E203" s="144" t="s">
        <v>17</v>
      </c>
      <c r="F203" s="145" t="s">
        <v>1250</v>
      </c>
      <c r="H203" s="146">
        <v>26.08</v>
      </c>
      <c r="L203" s="142"/>
      <c r="M203" s="147"/>
      <c r="T203" s="148"/>
      <c r="AT203" s="144" t="s">
        <v>189</v>
      </c>
      <c r="AU203" s="144" t="s">
        <v>78</v>
      </c>
      <c r="AV203" s="12" t="s">
        <v>78</v>
      </c>
      <c r="AW203" s="12" t="s">
        <v>30</v>
      </c>
      <c r="AX203" s="12" t="s">
        <v>68</v>
      </c>
      <c r="AY203" s="144" t="s">
        <v>159</v>
      </c>
    </row>
    <row r="204" spans="2:65" s="14" customFormat="1">
      <c r="B204" s="157"/>
      <c r="D204" s="143" t="s">
        <v>189</v>
      </c>
      <c r="E204" s="158" t="s">
        <v>17</v>
      </c>
      <c r="F204" s="159" t="s">
        <v>284</v>
      </c>
      <c r="H204" s="160">
        <v>26.08</v>
      </c>
      <c r="L204" s="157"/>
      <c r="M204" s="161"/>
      <c r="T204" s="162"/>
      <c r="AT204" s="158" t="s">
        <v>189</v>
      </c>
      <c r="AU204" s="158" t="s">
        <v>78</v>
      </c>
      <c r="AV204" s="14" t="s">
        <v>180</v>
      </c>
      <c r="AW204" s="14" t="s">
        <v>30</v>
      </c>
      <c r="AX204" s="14" t="s">
        <v>76</v>
      </c>
      <c r="AY204" s="158" t="s">
        <v>159</v>
      </c>
    </row>
    <row r="205" spans="2:65" s="1" customFormat="1" ht="24.2" customHeight="1">
      <c r="B205" s="29"/>
      <c r="C205" s="127" t="s">
        <v>747</v>
      </c>
      <c r="D205" s="127" t="s">
        <v>162</v>
      </c>
      <c r="E205" s="128" t="s">
        <v>1251</v>
      </c>
      <c r="F205" s="129" t="s">
        <v>1252</v>
      </c>
      <c r="G205" s="130" t="s">
        <v>457</v>
      </c>
      <c r="H205" s="131">
        <v>283</v>
      </c>
      <c r="I205" s="132"/>
      <c r="J205" s="132">
        <f>ROUND(I205*H205,2)</f>
        <v>0</v>
      </c>
      <c r="K205" s="129" t="s">
        <v>17</v>
      </c>
      <c r="L205" s="29"/>
      <c r="M205" s="133" t="s">
        <v>17</v>
      </c>
      <c r="N205" s="134" t="s">
        <v>39</v>
      </c>
      <c r="O205" s="135">
        <v>8.5999999999999993E-2</v>
      </c>
      <c r="P205" s="135">
        <f>O205*H205</f>
        <v>24.337999999999997</v>
      </c>
      <c r="Q205" s="135">
        <v>0</v>
      </c>
      <c r="R205" s="135">
        <f>Q205*H205</f>
        <v>0</v>
      </c>
      <c r="S205" s="135">
        <v>8.0000000000000002E-3</v>
      </c>
      <c r="T205" s="136">
        <f>S205*H205</f>
        <v>2.2640000000000002</v>
      </c>
      <c r="AR205" s="137" t="s">
        <v>180</v>
      </c>
      <c r="AT205" s="137" t="s">
        <v>162</v>
      </c>
      <c r="AU205" s="137" t="s">
        <v>78</v>
      </c>
      <c r="AY205" s="17" t="s">
        <v>159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7" t="s">
        <v>76</v>
      </c>
      <c r="BK205" s="138">
        <f>ROUND(I205*H205,2)</f>
        <v>0</v>
      </c>
      <c r="BL205" s="17" t="s">
        <v>180</v>
      </c>
      <c r="BM205" s="137" t="s">
        <v>1253</v>
      </c>
    </row>
    <row r="206" spans="2:65" s="12" customFormat="1">
      <c r="B206" s="142"/>
      <c r="D206" s="143" t="s">
        <v>189</v>
      </c>
      <c r="E206" s="144" t="s">
        <v>17</v>
      </c>
      <c r="F206" s="145" t="s">
        <v>1254</v>
      </c>
      <c r="H206" s="146">
        <v>283</v>
      </c>
      <c r="L206" s="142"/>
      <c r="M206" s="147"/>
      <c r="T206" s="148"/>
      <c r="AT206" s="144" t="s">
        <v>189</v>
      </c>
      <c r="AU206" s="144" t="s">
        <v>78</v>
      </c>
      <c r="AV206" s="12" t="s">
        <v>78</v>
      </c>
      <c r="AW206" s="12" t="s">
        <v>30</v>
      </c>
      <c r="AX206" s="12" t="s">
        <v>68</v>
      </c>
      <c r="AY206" s="144" t="s">
        <v>159</v>
      </c>
    </row>
    <row r="207" spans="2:65" s="14" customFormat="1">
      <c r="B207" s="157"/>
      <c r="D207" s="143" t="s">
        <v>189</v>
      </c>
      <c r="E207" s="158" t="s">
        <v>17</v>
      </c>
      <c r="F207" s="159" t="s">
        <v>284</v>
      </c>
      <c r="H207" s="160">
        <v>283</v>
      </c>
      <c r="L207" s="157"/>
      <c r="M207" s="161"/>
      <c r="T207" s="162"/>
      <c r="AT207" s="158" t="s">
        <v>189</v>
      </c>
      <c r="AU207" s="158" t="s">
        <v>78</v>
      </c>
      <c r="AV207" s="14" t="s">
        <v>180</v>
      </c>
      <c r="AW207" s="14" t="s">
        <v>30</v>
      </c>
      <c r="AX207" s="14" t="s">
        <v>76</v>
      </c>
      <c r="AY207" s="158" t="s">
        <v>159</v>
      </c>
    </row>
    <row r="208" spans="2:65" s="1" customFormat="1" ht="24.2" customHeight="1">
      <c r="B208" s="29"/>
      <c r="C208" s="127" t="s">
        <v>752</v>
      </c>
      <c r="D208" s="127" t="s">
        <v>162</v>
      </c>
      <c r="E208" s="128" t="s">
        <v>1255</v>
      </c>
      <c r="F208" s="129" t="s">
        <v>1256</v>
      </c>
      <c r="G208" s="130" t="s">
        <v>457</v>
      </c>
      <c r="H208" s="131">
        <v>168</v>
      </c>
      <c r="I208" s="132"/>
      <c r="J208" s="132">
        <f>ROUND(I208*H208,2)</f>
        <v>0</v>
      </c>
      <c r="K208" s="129" t="s">
        <v>17</v>
      </c>
      <c r="L208" s="29"/>
      <c r="M208" s="133" t="s">
        <v>17</v>
      </c>
      <c r="N208" s="134" t="s">
        <v>39</v>
      </c>
      <c r="O208" s="135">
        <v>8.5999999999999993E-2</v>
      </c>
      <c r="P208" s="135">
        <f>O208*H208</f>
        <v>14.447999999999999</v>
      </c>
      <c r="Q208" s="135">
        <v>0</v>
      </c>
      <c r="R208" s="135">
        <f>Q208*H208</f>
        <v>0</v>
      </c>
      <c r="S208" s="135">
        <v>8.0000000000000002E-3</v>
      </c>
      <c r="T208" s="136">
        <f>S208*H208</f>
        <v>1.3440000000000001</v>
      </c>
      <c r="AR208" s="137" t="s">
        <v>180</v>
      </c>
      <c r="AT208" s="137" t="s">
        <v>162</v>
      </c>
      <c r="AU208" s="137" t="s">
        <v>78</v>
      </c>
      <c r="AY208" s="17" t="s">
        <v>159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7" t="s">
        <v>76</v>
      </c>
      <c r="BK208" s="138">
        <f>ROUND(I208*H208,2)</f>
        <v>0</v>
      </c>
      <c r="BL208" s="17" t="s">
        <v>180</v>
      </c>
      <c r="BM208" s="137" t="s">
        <v>1257</v>
      </c>
    </row>
    <row r="209" spans="2:65" s="12" customFormat="1">
      <c r="B209" s="142"/>
      <c r="D209" s="143" t="s">
        <v>189</v>
      </c>
      <c r="E209" s="144" t="s">
        <v>17</v>
      </c>
      <c r="F209" s="145" t="s">
        <v>1258</v>
      </c>
      <c r="H209" s="146">
        <v>168</v>
      </c>
      <c r="L209" s="142"/>
      <c r="M209" s="147"/>
      <c r="T209" s="148"/>
      <c r="AT209" s="144" t="s">
        <v>189</v>
      </c>
      <c r="AU209" s="144" t="s">
        <v>78</v>
      </c>
      <c r="AV209" s="12" t="s">
        <v>78</v>
      </c>
      <c r="AW209" s="12" t="s">
        <v>30</v>
      </c>
      <c r="AX209" s="12" t="s">
        <v>68</v>
      </c>
      <c r="AY209" s="144" t="s">
        <v>159</v>
      </c>
    </row>
    <row r="210" spans="2:65" s="14" customFormat="1">
      <c r="B210" s="157"/>
      <c r="D210" s="143" t="s">
        <v>189</v>
      </c>
      <c r="E210" s="158" t="s">
        <v>17</v>
      </c>
      <c r="F210" s="159" t="s">
        <v>284</v>
      </c>
      <c r="H210" s="160">
        <v>168</v>
      </c>
      <c r="L210" s="157"/>
      <c r="M210" s="161"/>
      <c r="T210" s="162"/>
      <c r="AT210" s="158" t="s">
        <v>189</v>
      </c>
      <c r="AU210" s="158" t="s">
        <v>78</v>
      </c>
      <c r="AV210" s="14" t="s">
        <v>180</v>
      </c>
      <c r="AW210" s="14" t="s">
        <v>30</v>
      </c>
      <c r="AX210" s="14" t="s">
        <v>76</v>
      </c>
      <c r="AY210" s="158" t="s">
        <v>159</v>
      </c>
    </row>
    <row r="211" spans="2:65" s="1" customFormat="1" ht="21.75" customHeight="1">
      <c r="B211" s="29"/>
      <c r="C211" s="127" t="s">
        <v>757</v>
      </c>
      <c r="D211" s="127" t="s">
        <v>162</v>
      </c>
      <c r="E211" s="128" t="s">
        <v>1259</v>
      </c>
      <c r="F211" s="129" t="s">
        <v>1260</v>
      </c>
      <c r="G211" s="130" t="s">
        <v>278</v>
      </c>
      <c r="H211" s="131">
        <v>192</v>
      </c>
      <c r="I211" s="132"/>
      <c r="J211" s="132">
        <f>ROUND(I211*H211,2)</f>
        <v>0</v>
      </c>
      <c r="K211" s="129" t="s">
        <v>1108</v>
      </c>
      <c r="L211" s="29"/>
      <c r="M211" s="133" t="s">
        <v>17</v>
      </c>
      <c r="N211" s="134" t="s">
        <v>39</v>
      </c>
      <c r="O211" s="135">
        <v>0.36</v>
      </c>
      <c r="P211" s="135">
        <f>O211*H211</f>
        <v>69.12</v>
      </c>
      <c r="Q211" s="135">
        <v>0</v>
      </c>
      <c r="R211" s="135">
        <f>Q211*H211</f>
        <v>0</v>
      </c>
      <c r="S211" s="135">
        <v>5.94E-3</v>
      </c>
      <c r="T211" s="136">
        <f>S211*H211</f>
        <v>1.1404799999999999</v>
      </c>
      <c r="AR211" s="137" t="s">
        <v>180</v>
      </c>
      <c r="AT211" s="137" t="s">
        <v>162</v>
      </c>
      <c r="AU211" s="137" t="s">
        <v>78</v>
      </c>
      <c r="AY211" s="17" t="s">
        <v>159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7" t="s">
        <v>76</v>
      </c>
      <c r="BK211" s="138">
        <f>ROUND(I211*H211,2)</f>
        <v>0</v>
      </c>
      <c r="BL211" s="17" t="s">
        <v>180</v>
      </c>
      <c r="BM211" s="137" t="s">
        <v>1261</v>
      </c>
    </row>
    <row r="212" spans="2:65" s="1" customFormat="1">
      <c r="B212" s="29"/>
      <c r="D212" s="139" t="s">
        <v>169</v>
      </c>
      <c r="F212" s="140" t="s">
        <v>1262</v>
      </c>
      <c r="L212" s="29"/>
      <c r="M212" s="141"/>
      <c r="T212" s="50"/>
      <c r="AT212" s="17" t="s">
        <v>169</v>
      </c>
      <c r="AU212" s="17" t="s">
        <v>78</v>
      </c>
    </row>
    <row r="213" spans="2:65" s="12" customFormat="1">
      <c r="B213" s="142"/>
      <c r="D213" s="143" t="s">
        <v>189</v>
      </c>
      <c r="E213" s="144" t="s">
        <v>17</v>
      </c>
      <c r="F213" s="145" t="s">
        <v>1263</v>
      </c>
      <c r="H213" s="146">
        <v>192</v>
      </c>
      <c r="L213" s="142"/>
      <c r="M213" s="147"/>
      <c r="T213" s="148"/>
      <c r="AT213" s="144" t="s">
        <v>189</v>
      </c>
      <c r="AU213" s="144" t="s">
        <v>78</v>
      </c>
      <c r="AV213" s="12" t="s">
        <v>78</v>
      </c>
      <c r="AW213" s="12" t="s">
        <v>30</v>
      </c>
      <c r="AX213" s="12" t="s">
        <v>68</v>
      </c>
      <c r="AY213" s="144" t="s">
        <v>159</v>
      </c>
    </row>
    <row r="214" spans="2:65" s="14" customFormat="1">
      <c r="B214" s="157"/>
      <c r="D214" s="143" t="s">
        <v>189</v>
      </c>
      <c r="E214" s="158" t="s">
        <v>17</v>
      </c>
      <c r="F214" s="159" t="s">
        <v>284</v>
      </c>
      <c r="H214" s="160">
        <v>192</v>
      </c>
      <c r="L214" s="157"/>
      <c r="M214" s="161"/>
      <c r="T214" s="162"/>
      <c r="AT214" s="158" t="s">
        <v>189</v>
      </c>
      <c r="AU214" s="158" t="s">
        <v>78</v>
      </c>
      <c r="AV214" s="14" t="s">
        <v>180</v>
      </c>
      <c r="AW214" s="14" t="s">
        <v>30</v>
      </c>
      <c r="AX214" s="14" t="s">
        <v>76</v>
      </c>
      <c r="AY214" s="158" t="s">
        <v>159</v>
      </c>
    </row>
    <row r="215" spans="2:65" s="1" customFormat="1" ht="24.2" customHeight="1">
      <c r="B215" s="29"/>
      <c r="C215" s="127" t="s">
        <v>762</v>
      </c>
      <c r="D215" s="127" t="s">
        <v>162</v>
      </c>
      <c r="E215" s="128" t="s">
        <v>1264</v>
      </c>
      <c r="F215" s="129" t="s">
        <v>1265</v>
      </c>
      <c r="G215" s="130" t="s">
        <v>457</v>
      </c>
      <c r="H215" s="131">
        <v>23.04</v>
      </c>
      <c r="I215" s="132"/>
      <c r="J215" s="132">
        <f>ROUND(I215*H215,2)</f>
        <v>0</v>
      </c>
      <c r="K215" s="129" t="s">
        <v>1108</v>
      </c>
      <c r="L215" s="29"/>
      <c r="M215" s="133" t="s">
        <v>17</v>
      </c>
      <c r="N215" s="134" t="s">
        <v>39</v>
      </c>
      <c r="O215" s="135">
        <v>0.42799999999999999</v>
      </c>
      <c r="P215" s="135">
        <f>O215*H215</f>
        <v>9.8611199999999997</v>
      </c>
      <c r="Q215" s="135">
        <v>0</v>
      </c>
      <c r="R215" s="135">
        <f>Q215*H215</f>
        <v>0</v>
      </c>
      <c r="S215" s="135">
        <v>1.6E-2</v>
      </c>
      <c r="T215" s="136">
        <f>S215*H215</f>
        <v>0.36863999999999997</v>
      </c>
      <c r="AR215" s="137" t="s">
        <v>180</v>
      </c>
      <c r="AT215" s="137" t="s">
        <v>162</v>
      </c>
      <c r="AU215" s="137" t="s">
        <v>78</v>
      </c>
      <c r="AY215" s="17" t="s">
        <v>159</v>
      </c>
      <c r="BE215" s="138">
        <f>IF(N215="základní",J215,0)</f>
        <v>0</v>
      </c>
      <c r="BF215" s="138">
        <f>IF(N215="snížená",J215,0)</f>
        <v>0</v>
      </c>
      <c r="BG215" s="138">
        <f>IF(N215="zákl. přenesená",J215,0)</f>
        <v>0</v>
      </c>
      <c r="BH215" s="138">
        <f>IF(N215="sníž. přenesená",J215,0)</f>
        <v>0</v>
      </c>
      <c r="BI215" s="138">
        <f>IF(N215="nulová",J215,0)</f>
        <v>0</v>
      </c>
      <c r="BJ215" s="17" t="s">
        <v>76</v>
      </c>
      <c r="BK215" s="138">
        <f>ROUND(I215*H215,2)</f>
        <v>0</v>
      </c>
      <c r="BL215" s="17" t="s">
        <v>180</v>
      </c>
      <c r="BM215" s="137" t="s">
        <v>1266</v>
      </c>
    </row>
    <row r="216" spans="2:65" s="1" customFormat="1">
      <c r="B216" s="29"/>
      <c r="D216" s="139" t="s">
        <v>169</v>
      </c>
      <c r="F216" s="140" t="s">
        <v>1267</v>
      </c>
      <c r="L216" s="29"/>
      <c r="M216" s="141"/>
      <c r="T216" s="50"/>
      <c r="AT216" s="17" t="s">
        <v>169</v>
      </c>
      <c r="AU216" s="17" t="s">
        <v>78</v>
      </c>
    </row>
    <row r="217" spans="2:65" s="12" customFormat="1">
      <c r="B217" s="142"/>
      <c r="D217" s="143" t="s">
        <v>189</v>
      </c>
      <c r="E217" s="144" t="s">
        <v>17</v>
      </c>
      <c r="F217" s="145" t="s">
        <v>1268</v>
      </c>
      <c r="H217" s="146">
        <v>23.04</v>
      </c>
      <c r="L217" s="142"/>
      <c r="M217" s="147"/>
      <c r="T217" s="148"/>
      <c r="AT217" s="144" t="s">
        <v>189</v>
      </c>
      <c r="AU217" s="144" t="s">
        <v>78</v>
      </c>
      <c r="AV217" s="12" t="s">
        <v>78</v>
      </c>
      <c r="AW217" s="12" t="s">
        <v>30</v>
      </c>
      <c r="AX217" s="12" t="s">
        <v>68</v>
      </c>
      <c r="AY217" s="144" t="s">
        <v>159</v>
      </c>
    </row>
    <row r="218" spans="2:65" s="13" customFormat="1">
      <c r="B218" s="149"/>
      <c r="D218" s="143" t="s">
        <v>189</v>
      </c>
      <c r="E218" s="150" t="s">
        <v>17</v>
      </c>
      <c r="F218" s="151" t="s">
        <v>1269</v>
      </c>
      <c r="H218" s="150" t="s">
        <v>17</v>
      </c>
      <c r="L218" s="149"/>
      <c r="M218" s="152"/>
      <c r="T218" s="153"/>
      <c r="AT218" s="150" t="s">
        <v>189</v>
      </c>
      <c r="AU218" s="150" t="s">
        <v>78</v>
      </c>
      <c r="AV218" s="13" t="s">
        <v>76</v>
      </c>
      <c r="AW218" s="13" t="s">
        <v>30</v>
      </c>
      <c r="AX218" s="13" t="s">
        <v>68</v>
      </c>
      <c r="AY218" s="150" t="s">
        <v>159</v>
      </c>
    </row>
    <row r="219" spans="2:65" s="14" customFormat="1">
      <c r="B219" s="157"/>
      <c r="D219" s="143" t="s">
        <v>189</v>
      </c>
      <c r="E219" s="158" t="s">
        <v>17</v>
      </c>
      <c r="F219" s="159" t="s">
        <v>284</v>
      </c>
      <c r="H219" s="160">
        <v>23.04</v>
      </c>
      <c r="L219" s="157"/>
      <c r="M219" s="161"/>
      <c r="T219" s="162"/>
      <c r="AT219" s="158" t="s">
        <v>189</v>
      </c>
      <c r="AU219" s="158" t="s">
        <v>78</v>
      </c>
      <c r="AV219" s="14" t="s">
        <v>180</v>
      </c>
      <c r="AW219" s="14" t="s">
        <v>30</v>
      </c>
      <c r="AX219" s="14" t="s">
        <v>76</v>
      </c>
      <c r="AY219" s="158" t="s">
        <v>159</v>
      </c>
    </row>
    <row r="220" spans="2:65" s="1" customFormat="1" ht="24.2" customHeight="1">
      <c r="B220" s="29"/>
      <c r="C220" s="127" t="s">
        <v>767</v>
      </c>
      <c r="D220" s="127" t="s">
        <v>162</v>
      </c>
      <c r="E220" s="128" t="s">
        <v>1270</v>
      </c>
      <c r="F220" s="129" t="s">
        <v>1271</v>
      </c>
      <c r="G220" s="130" t="s">
        <v>457</v>
      </c>
      <c r="H220" s="131">
        <v>31.42</v>
      </c>
      <c r="I220" s="132"/>
      <c r="J220" s="132">
        <f>ROUND(I220*H220,2)</f>
        <v>0</v>
      </c>
      <c r="K220" s="129" t="s">
        <v>1108</v>
      </c>
      <c r="L220" s="29"/>
      <c r="M220" s="133" t="s">
        <v>17</v>
      </c>
      <c r="N220" s="134" t="s">
        <v>39</v>
      </c>
      <c r="O220" s="135">
        <v>0.64300000000000002</v>
      </c>
      <c r="P220" s="135">
        <f>O220*H220</f>
        <v>20.203060000000001</v>
      </c>
      <c r="Q220" s="135">
        <v>0</v>
      </c>
      <c r="R220" s="135">
        <f>Q220*H220</f>
        <v>0</v>
      </c>
      <c r="S220" s="135">
        <v>1.6E-2</v>
      </c>
      <c r="T220" s="136">
        <f>S220*H220</f>
        <v>0.50272000000000006</v>
      </c>
      <c r="AR220" s="137" t="s">
        <v>180</v>
      </c>
      <c r="AT220" s="137" t="s">
        <v>162</v>
      </c>
      <c r="AU220" s="137" t="s">
        <v>78</v>
      </c>
      <c r="AY220" s="17" t="s">
        <v>159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7" t="s">
        <v>76</v>
      </c>
      <c r="BK220" s="138">
        <f>ROUND(I220*H220,2)</f>
        <v>0</v>
      </c>
      <c r="BL220" s="17" t="s">
        <v>180</v>
      </c>
      <c r="BM220" s="137" t="s">
        <v>1272</v>
      </c>
    </row>
    <row r="221" spans="2:65" s="1" customFormat="1">
      <c r="B221" s="29"/>
      <c r="D221" s="139" t="s">
        <v>169</v>
      </c>
      <c r="F221" s="140" t="s">
        <v>1273</v>
      </c>
      <c r="L221" s="29"/>
      <c r="M221" s="141"/>
      <c r="T221" s="50"/>
      <c r="AT221" s="17" t="s">
        <v>169</v>
      </c>
      <c r="AU221" s="17" t="s">
        <v>78</v>
      </c>
    </row>
    <row r="222" spans="2:65" s="12" customFormat="1">
      <c r="B222" s="142"/>
      <c r="D222" s="143" t="s">
        <v>189</v>
      </c>
      <c r="E222" s="144" t="s">
        <v>17</v>
      </c>
      <c r="F222" s="145" t="s">
        <v>1274</v>
      </c>
      <c r="H222" s="146">
        <v>31.42</v>
      </c>
      <c r="L222" s="142"/>
      <c r="M222" s="147"/>
      <c r="T222" s="148"/>
      <c r="AT222" s="144" t="s">
        <v>189</v>
      </c>
      <c r="AU222" s="144" t="s">
        <v>78</v>
      </c>
      <c r="AV222" s="12" t="s">
        <v>78</v>
      </c>
      <c r="AW222" s="12" t="s">
        <v>30</v>
      </c>
      <c r="AX222" s="12" t="s">
        <v>68</v>
      </c>
      <c r="AY222" s="144" t="s">
        <v>159</v>
      </c>
    </row>
    <row r="223" spans="2:65" s="13" customFormat="1">
      <c r="B223" s="149"/>
      <c r="D223" s="143" t="s">
        <v>189</v>
      </c>
      <c r="E223" s="150" t="s">
        <v>17</v>
      </c>
      <c r="F223" s="151" t="s">
        <v>1275</v>
      </c>
      <c r="H223" s="150" t="s">
        <v>17</v>
      </c>
      <c r="L223" s="149"/>
      <c r="M223" s="152"/>
      <c r="T223" s="153"/>
      <c r="AT223" s="150" t="s">
        <v>189</v>
      </c>
      <c r="AU223" s="150" t="s">
        <v>78</v>
      </c>
      <c r="AV223" s="13" t="s">
        <v>76</v>
      </c>
      <c r="AW223" s="13" t="s">
        <v>30</v>
      </c>
      <c r="AX223" s="13" t="s">
        <v>68</v>
      </c>
      <c r="AY223" s="150" t="s">
        <v>159</v>
      </c>
    </row>
    <row r="224" spans="2:65" s="14" customFormat="1">
      <c r="B224" s="157"/>
      <c r="D224" s="143" t="s">
        <v>189</v>
      </c>
      <c r="E224" s="158" t="s">
        <v>17</v>
      </c>
      <c r="F224" s="159" t="s">
        <v>284</v>
      </c>
      <c r="H224" s="160">
        <v>31.42</v>
      </c>
      <c r="L224" s="157"/>
      <c r="M224" s="161"/>
      <c r="T224" s="162"/>
      <c r="AT224" s="158" t="s">
        <v>189</v>
      </c>
      <c r="AU224" s="158" t="s">
        <v>78</v>
      </c>
      <c r="AV224" s="14" t="s">
        <v>180</v>
      </c>
      <c r="AW224" s="14" t="s">
        <v>30</v>
      </c>
      <c r="AX224" s="14" t="s">
        <v>76</v>
      </c>
      <c r="AY224" s="158" t="s">
        <v>159</v>
      </c>
    </row>
    <row r="225" spans="2:65" s="1" customFormat="1" ht="24.2" customHeight="1">
      <c r="B225" s="29"/>
      <c r="C225" s="127" t="s">
        <v>772</v>
      </c>
      <c r="D225" s="127" t="s">
        <v>162</v>
      </c>
      <c r="E225" s="128" t="s">
        <v>1276</v>
      </c>
      <c r="F225" s="129" t="s">
        <v>1277</v>
      </c>
      <c r="G225" s="130" t="s">
        <v>547</v>
      </c>
      <c r="H225" s="131">
        <v>295.04000000000002</v>
      </c>
      <c r="I225" s="132"/>
      <c r="J225" s="132">
        <f>ROUND(I225*H225,2)</f>
        <v>0</v>
      </c>
      <c r="K225" s="129" t="s">
        <v>1108</v>
      </c>
      <c r="L225" s="29"/>
      <c r="M225" s="133" t="s">
        <v>17</v>
      </c>
      <c r="N225" s="134" t="s">
        <v>39</v>
      </c>
      <c r="O225" s="135">
        <v>5.7000000000000002E-2</v>
      </c>
      <c r="P225" s="135">
        <f>O225*H225</f>
        <v>16.81728</v>
      </c>
      <c r="Q225" s="135">
        <v>0</v>
      </c>
      <c r="R225" s="135">
        <f>Q225*H225</f>
        <v>0</v>
      </c>
      <c r="S225" s="135">
        <v>1E-3</v>
      </c>
      <c r="T225" s="136">
        <f>S225*H225</f>
        <v>0.29504000000000002</v>
      </c>
      <c r="AR225" s="137" t="s">
        <v>180</v>
      </c>
      <c r="AT225" s="137" t="s">
        <v>162</v>
      </c>
      <c r="AU225" s="137" t="s">
        <v>78</v>
      </c>
      <c r="AY225" s="17" t="s">
        <v>159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7" t="s">
        <v>76</v>
      </c>
      <c r="BK225" s="138">
        <f>ROUND(I225*H225,2)</f>
        <v>0</v>
      </c>
      <c r="BL225" s="17" t="s">
        <v>180</v>
      </c>
      <c r="BM225" s="137" t="s">
        <v>1278</v>
      </c>
    </row>
    <row r="226" spans="2:65" s="1" customFormat="1">
      <c r="B226" s="29"/>
      <c r="D226" s="139" t="s">
        <v>169</v>
      </c>
      <c r="F226" s="140" t="s">
        <v>1279</v>
      </c>
      <c r="L226" s="29"/>
      <c r="M226" s="141"/>
      <c r="T226" s="50"/>
      <c r="AT226" s="17" t="s">
        <v>169</v>
      </c>
      <c r="AU226" s="17" t="s">
        <v>78</v>
      </c>
    </row>
    <row r="227" spans="2:65" s="12" customFormat="1">
      <c r="B227" s="142"/>
      <c r="D227" s="143" t="s">
        <v>189</v>
      </c>
      <c r="E227" s="144" t="s">
        <v>17</v>
      </c>
      <c r="F227" s="145" t="s">
        <v>1280</v>
      </c>
      <c r="H227" s="146">
        <v>295.04000000000002</v>
      </c>
      <c r="L227" s="142"/>
      <c r="M227" s="147"/>
      <c r="T227" s="148"/>
      <c r="AT227" s="144" t="s">
        <v>189</v>
      </c>
      <c r="AU227" s="144" t="s">
        <v>78</v>
      </c>
      <c r="AV227" s="12" t="s">
        <v>78</v>
      </c>
      <c r="AW227" s="12" t="s">
        <v>30</v>
      </c>
      <c r="AX227" s="12" t="s">
        <v>68</v>
      </c>
      <c r="AY227" s="144" t="s">
        <v>159</v>
      </c>
    </row>
    <row r="228" spans="2:65" s="14" customFormat="1">
      <c r="B228" s="157"/>
      <c r="D228" s="143" t="s">
        <v>189</v>
      </c>
      <c r="E228" s="158" t="s">
        <v>17</v>
      </c>
      <c r="F228" s="159" t="s">
        <v>284</v>
      </c>
      <c r="H228" s="160">
        <v>295.04000000000002</v>
      </c>
      <c r="L228" s="157"/>
      <c r="M228" s="161"/>
      <c r="T228" s="162"/>
      <c r="AT228" s="158" t="s">
        <v>189</v>
      </c>
      <c r="AU228" s="158" t="s">
        <v>78</v>
      </c>
      <c r="AV228" s="14" t="s">
        <v>180</v>
      </c>
      <c r="AW228" s="14" t="s">
        <v>30</v>
      </c>
      <c r="AX228" s="14" t="s">
        <v>76</v>
      </c>
      <c r="AY228" s="158" t="s">
        <v>159</v>
      </c>
    </row>
    <row r="229" spans="2:65" s="1" customFormat="1" ht="16.5" customHeight="1">
      <c r="B229" s="29"/>
      <c r="C229" s="127" t="s">
        <v>777</v>
      </c>
      <c r="D229" s="127" t="s">
        <v>162</v>
      </c>
      <c r="E229" s="128" t="s">
        <v>1281</v>
      </c>
      <c r="F229" s="129" t="s">
        <v>1282</v>
      </c>
      <c r="G229" s="130" t="s">
        <v>379</v>
      </c>
      <c r="H229" s="131">
        <v>2.637</v>
      </c>
      <c r="I229" s="132"/>
      <c r="J229" s="132">
        <f>ROUND(I229*H229,2)</f>
        <v>0</v>
      </c>
      <c r="K229" s="129" t="s">
        <v>1108</v>
      </c>
      <c r="L229" s="29"/>
      <c r="M229" s="133" t="s">
        <v>17</v>
      </c>
      <c r="N229" s="134" t="s">
        <v>39</v>
      </c>
      <c r="O229" s="135">
        <v>10.986000000000001</v>
      </c>
      <c r="P229" s="135">
        <f>O229*H229</f>
        <v>28.970082000000001</v>
      </c>
      <c r="Q229" s="135">
        <v>0</v>
      </c>
      <c r="R229" s="135">
        <f>Q229*H229</f>
        <v>0</v>
      </c>
      <c r="S229" s="135">
        <v>2.4</v>
      </c>
      <c r="T229" s="136">
        <f>S229*H229</f>
        <v>6.3288000000000002</v>
      </c>
      <c r="AR229" s="137" t="s">
        <v>180</v>
      </c>
      <c r="AT229" s="137" t="s">
        <v>162</v>
      </c>
      <c r="AU229" s="137" t="s">
        <v>78</v>
      </c>
      <c r="AY229" s="17" t="s">
        <v>159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7" t="s">
        <v>76</v>
      </c>
      <c r="BK229" s="138">
        <f>ROUND(I229*H229,2)</f>
        <v>0</v>
      </c>
      <c r="BL229" s="17" t="s">
        <v>180</v>
      </c>
      <c r="BM229" s="137" t="s">
        <v>1283</v>
      </c>
    </row>
    <row r="230" spans="2:65" s="1" customFormat="1">
      <c r="B230" s="29"/>
      <c r="D230" s="139" t="s">
        <v>169</v>
      </c>
      <c r="F230" s="140" t="s">
        <v>1284</v>
      </c>
      <c r="L230" s="29"/>
      <c r="M230" s="141"/>
      <c r="T230" s="50"/>
      <c r="AT230" s="17" t="s">
        <v>169</v>
      </c>
      <c r="AU230" s="17" t="s">
        <v>78</v>
      </c>
    </row>
    <row r="231" spans="2:65" s="12" customFormat="1">
      <c r="B231" s="142"/>
      <c r="D231" s="143" t="s">
        <v>189</v>
      </c>
      <c r="E231" s="144" t="s">
        <v>17</v>
      </c>
      <c r="F231" s="145" t="s">
        <v>1285</v>
      </c>
      <c r="H231" s="146">
        <v>2.637</v>
      </c>
      <c r="L231" s="142"/>
      <c r="M231" s="147"/>
      <c r="T231" s="148"/>
      <c r="AT231" s="144" t="s">
        <v>189</v>
      </c>
      <c r="AU231" s="144" t="s">
        <v>78</v>
      </c>
      <c r="AV231" s="12" t="s">
        <v>78</v>
      </c>
      <c r="AW231" s="12" t="s">
        <v>30</v>
      </c>
      <c r="AX231" s="12" t="s">
        <v>68</v>
      </c>
      <c r="AY231" s="144" t="s">
        <v>159</v>
      </c>
    </row>
    <row r="232" spans="2:65" s="14" customFormat="1">
      <c r="B232" s="157"/>
      <c r="D232" s="143" t="s">
        <v>189</v>
      </c>
      <c r="E232" s="158" t="s">
        <v>17</v>
      </c>
      <c r="F232" s="159" t="s">
        <v>284</v>
      </c>
      <c r="H232" s="160">
        <v>2.637</v>
      </c>
      <c r="L232" s="157"/>
      <c r="M232" s="161"/>
      <c r="T232" s="162"/>
      <c r="AT232" s="158" t="s">
        <v>189</v>
      </c>
      <c r="AU232" s="158" t="s">
        <v>78</v>
      </c>
      <c r="AV232" s="14" t="s">
        <v>180</v>
      </c>
      <c r="AW232" s="14" t="s">
        <v>30</v>
      </c>
      <c r="AX232" s="14" t="s">
        <v>76</v>
      </c>
      <c r="AY232" s="158" t="s">
        <v>159</v>
      </c>
    </row>
    <row r="233" spans="2:65" s="1" customFormat="1" ht="24.2" customHeight="1">
      <c r="B233" s="29"/>
      <c r="C233" s="127" t="s">
        <v>780</v>
      </c>
      <c r="D233" s="127" t="s">
        <v>162</v>
      </c>
      <c r="E233" s="128" t="s">
        <v>1286</v>
      </c>
      <c r="F233" s="129" t="s">
        <v>1287</v>
      </c>
      <c r="G233" s="130" t="s">
        <v>457</v>
      </c>
      <c r="H233" s="131">
        <v>23.1</v>
      </c>
      <c r="I233" s="132"/>
      <c r="J233" s="132">
        <f>ROUND(I233*H233,2)</f>
        <v>0</v>
      </c>
      <c r="K233" s="129" t="s">
        <v>1108</v>
      </c>
      <c r="L233" s="29"/>
      <c r="M233" s="133" t="s">
        <v>17</v>
      </c>
      <c r="N233" s="134" t="s">
        <v>39</v>
      </c>
      <c r="O233" s="135">
        <v>0.28499999999999998</v>
      </c>
      <c r="P233" s="135">
        <f>O233*H233</f>
        <v>6.5834999999999999</v>
      </c>
      <c r="Q233" s="135">
        <v>0</v>
      </c>
      <c r="R233" s="135">
        <f>Q233*H233</f>
        <v>0</v>
      </c>
      <c r="S233" s="135">
        <v>0.112</v>
      </c>
      <c r="T233" s="136">
        <f>S233*H233</f>
        <v>2.5872000000000002</v>
      </c>
      <c r="AR233" s="137" t="s">
        <v>180</v>
      </c>
      <c r="AT233" s="137" t="s">
        <v>162</v>
      </c>
      <c r="AU233" s="137" t="s">
        <v>78</v>
      </c>
      <c r="AY233" s="17" t="s">
        <v>159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7" t="s">
        <v>76</v>
      </c>
      <c r="BK233" s="138">
        <f>ROUND(I233*H233,2)</f>
        <v>0</v>
      </c>
      <c r="BL233" s="17" t="s">
        <v>180</v>
      </c>
      <c r="BM233" s="137" t="s">
        <v>1288</v>
      </c>
    </row>
    <row r="234" spans="2:65" s="1" customFormat="1">
      <c r="B234" s="29"/>
      <c r="D234" s="139" t="s">
        <v>169</v>
      </c>
      <c r="F234" s="140" t="s">
        <v>1289</v>
      </c>
      <c r="L234" s="29"/>
      <c r="M234" s="141"/>
      <c r="T234" s="50"/>
      <c r="AT234" s="17" t="s">
        <v>169</v>
      </c>
      <c r="AU234" s="17" t="s">
        <v>78</v>
      </c>
    </row>
    <row r="235" spans="2:65" s="12" customFormat="1">
      <c r="B235" s="142"/>
      <c r="D235" s="143" t="s">
        <v>189</v>
      </c>
      <c r="E235" s="144" t="s">
        <v>17</v>
      </c>
      <c r="F235" s="145" t="s">
        <v>1290</v>
      </c>
      <c r="H235" s="146">
        <v>23.1</v>
      </c>
      <c r="L235" s="142"/>
      <c r="M235" s="147"/>
      <c r="T235" s="148"/>
      <c r="AT235" s="144" t="s">
        <v>189</v>
      </c>
      <c r="AU235" s="144" t="s">
        <v>78</v>
      </c>
      <c r="AV235" s="12" t="s">
        <v>78</v>
      </c>
      <c r="AW235" s="12" t="s">
        <v>30</v>
      </c>
      <c r="AX235" s="12" t="s">
        <v>68</v>
      </c>
      <c r="AY235" s="144" t="s">
        <v>159</v>
      </c>
    </row>
    <row r="236" spans="2:65" s="14" customFormat="1">
      <c r="B236" s="157"/>
      <c r="D236" s="143" t="s">
        <v>189</v>
      </c>
      <c r="E236" s="158" t="s">
        <v>17</v>
      </c>
      <c r="F236" s="159" t="s">
        <v>284</v>
      </c>
      <c r="H236" s="160">
        <v>23.1</v>
      </c>
      <c r="L236" s="157"/>
      <c r="M236" s="161"/>
      <c r="T236" s="162"/>
      <c r="AT236" s="158" t="s">
        <v>189</v>
      </c>
      <c r="AU236" s="158" t="s">
        <v>78</v>
      </c>
      <c r="AV236" s="14" t="s">
        <v>180</v>
      </c>
      <c r="AW236" s="14" t="s">
        <v>30</v>
      </c>
      <c r="AX236" s="14" t="s">
        <v>76</v>
      </c>
      <c r="AY236" s="158" t="s">
        <v>159</v>
      </c>
    </row>
    <row r="237" spans="2:65" s="1" customFormat="1" ht="24.2" customHeight="1">
      <c r="B237" s="29"/>
      <c r="C237" s="127" t="s">
        <v>782</v>
      </c>
      <c r="D237" s="127" t="s">
        <v>162</v>
      </c>
      <c r="E237" s="128" t="s">
        <v>1291</v>
      </c>
      <c r="F237" s="129" t="s">
        <v>1292</v>
      </c>
      <c r="G237" s="130" t="s">
        <v>457</v>
      </c>
      <c r="H237" s="131">
        <v>3.2</v>
      </c>
      <c r="I237" s="132"/>
      <c r="J237" s="132">
        <f>ROUND(I237*H237,2)</f>
        <v>0</v>
      </c>
      <c r="K237" s="129" t="s">
        <v>1108</v>
      </c>
      <c r="L237" s="29"/>
      <c r="M237" s="133" t="s">
        <v>17</v>
      </c>
      <c r="N237" s="134" t="s">
        <v>39</v>
      </c>
      <c r="O237" s="135">
        <v>0.83399999999999996</v>
      </c>
      <c r="P237" s="135">
        <f>O237*H237</f>
        <v>2.6688000000000001</v>
      </c>
      <c r="Q237" s="135">
        <v>1.0000000000000001E-5</v>
      </c>
      <c r="R237" s="135">
        <f>Q237*H237</f>
        <v>3.2000000000000005E-5</v>
      </c>
      <c r="S237" s="135">
        <v>0</v>
      </c>
      <c r="T237" s="136">
        <f>S237*H237</f>
        <v>0</v>
      </c>
      <c r="AR237" s="137" t="s">
        <v>180</v>
      </c>
      <c r="AT237" s="137" t="s">
        <v>162</v>
      </c>
      <c r="AU237" s="137" t="s">
        <v>78</v>
      </c>
      <c r="AY237" s="17" t="s">
        <v>159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7" t="s">
        <v>76</v>
      </c>
      <c r="BK237" s="138">
        <f>ROUND(I237*H237,2)</f>
        <v>0</v>
      </c>
      <c r="BL237" s="17" t="s">
        <v>180</v>
      </c>
      <c r="BM237" s="137" t="s">
        <v>1293</v>
      </c>
    </row>
    <row r="238" spans="2:65" s="1" customFormat="1">
      <c r="B238" s="29"/>
      <c r="D238" s="139" t="s">
        <v>169</v>
      </c>
      <c r="F238" s="140" t="s">
        <v>1294</v>
      </c>
      <c r="L238" s="29"/>
      <c r="M238" s="141"/>
      <c r="T238" s="50"/>
      <c r="AT238" s="17" t="s">
        <v>169</v>
      </c>
      <c r="AU238" s="17" t="s">
        <v>78</v>
      </c>
    </row>
    <row r="239" spans="2:65" s="12" customFormat="1">
      <c r="B239" s="142"/>
      <c r="D239" s="143" t="s">
        <v>189</v>
      </c>
      <c r="E239" s="144" t="s">
        <v>17</v>
      </c>
      <c r="F239" s="145" t="s">
        <v>1295</v>
      </c>
      <c r="H239" s="146">
        <v>3.2</v>
      </c>
      <c r="L239" s="142"/>
      <c r="M239" s="147"/>
      <c r="T239" s="148"/>
      <c r="AT239" s="144" t="s">
        <v>189</v>
      </c>
      <c r="AU239" s="144" t="s">
        <v>78</v>
      </c>
      <c r="AV239" s="12" t="s">
        <v>78</v>
      </c>
      <c r="AW239" s="12" t="s">
        <v>30</v>
      </c>
      <c r="AX239" s="12" t="s">
        <v>68</v>
      </c>
      <c r="AY239" s="144" t="s">
        <v>159</v>
      </c>
    </row>
    <row r="240" spans="2:65" s="14" customFormat="1">
      <c r="B240" s="157"/>
      <c r="D240" s="143" t="s">
        <v>189</v>
      </c>
      <c r="E240" s="158" t="s">
        <v>17</v>
      </c>
      <c r="F240" s="159" t="s">
        <v>284</v>
      </c>
      <c r="H240" s="160">
        <v>3.2</v>
      </c>
      <c r="L240" s="157"/>
      <c r="M240" s="161"/>
      <c r="T240" s="162"/>
      <c r="AT240" s="158" t="s">
        <v>189</v>
      </c>
      <c r="AU240" s="158" t="s">
        <v>78</v>
      </c>
      <c r="AV240" s="14" t="s">
        <v>180</v>
      </c>
      <c r="AW240" s="14" t="s">
        <v>30</v>
      </c>
      <c r="AX240" s="14" t="s">
        <v>76</v>
      </c>
      <c r="AY240" s="158" t="s">
        <v>159</v>
      </c>
    </row>
    <row r="241" spans="2:65" s="1" customFormat="1" ht="24.2" customHeight="1">
      <c r="B241" s="29"/>
      <c r="C241" s="127" t="s">
        <v>784</v>
      </c>
      <c r="D241" s="127" t="s">
        <v>162</v>
      </c>
      <c r="E241" s="128" t="s">
        <v>1296</v>
      </c>
      <c r="F241" s="129" t="s">
        <v>1297</v>
      </c>
      <c r="G241" s="130" t="s">
        <v>368</v>
      </c>
      <c r="H241" s="131">
        <v>27.387</v>
      </c>
      <c r="I241" s="132"/>
      <c r="J241" s="132">
        <f>ROUND(I241*H241,2)</f>
        <v>0</v>
      </c>
      <c r="K241" s="129" t="s">
        <v>1108</v>
      </c>
      <c r="L241" s="29"/>
      <c r="M241" s="133" t="s">
        <v>17</v>
      </c>
      <c r="N241" s="134" t="s">
        <v>39</v>
      </c>
      <c r="O241" s="135">
        <v>1.1679999999999999</v>
      </c>
      <c r="P241" s="135">
        <f>O241*H241</f>
        <v>31.988015999999998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AR241" s="137" t="s">
        <v>180</v>
      </c>
      <c r="AT241" s="137" t="s">
        <v>162</v>
      </c>
      <c r="AU241" s="137" t="s">
        <v>78</v>
      </c>
      <c r="AY241" s="17" t="s">
        <v>159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7" t="s">
        <v>76</v>
      </c>
      <c r="BK241" s="138">
        <f>ROUND(I241*H241,2)</f>
        <v>0</v>
      </c>
      <c r="BL241" s="17" t="s">
        <v>180</v>
      </c>
      <c r="BM241" s="137" t="s">
        <v>1298</v>
      </c>
    </row>
    <row r="242" spans="2:65" s="1" customFormat="1">
      <c r="B242" s="29"/>
      <c r="D242" s="139" t="s">
        <v>169</v>
      </c>
      <c r="F242" s="140" t="s">
        <v>1299</v>
      </c>
      <c r="L242" s="29"/>
      <c r="M242" s="141"/>
      <c r="T242" s="50"/>
      <c r="AT242" s="17" t="s">
        <v>169</v>
      </c>
      <c r="AU242" s="17" t="s">
        <v>78</v>
      </c>
    </row>
    <row r="243" spans="2:65" s="1" customFormat="1" ht="21.75" customHeight="1">
      <c r="B243" s="29"/>
      <c r="C243" s="127" t="s">
        <v>789</v>
      </c>
      <c r="D243" s="127" t="s">
        <v>162</v>
      </c>
      <c r="E243" s="128" t="s">
        <v>1300</v>
      </c>
      <c r="F243" s="129" t="s">
        <v>1301</v>
      </c>
      <c r="G243" s="130" t="s">
        <v>368</v>
      </c>
      <c r="H243" s="131">
        <v>27.387</v>
      </c>
      <c r="I243" s="132"/>
      <c r="J243" s="132">
        <f>ROUND(I243*H243,2)</f>
        <v>0</v>
      </c>
      <c r="K243" s="129" t="s">
        <v>1108</v>
      </c>
      <c r="L243" s="29"/>
      <c r="M243" s="133" t="s">
        <v>17</v>
      </c>
      <c r="N243" s="134" t="s">
        <v>39</v>
      </c>
      <c r="O243" s="135">
        <v>0.125</v>
      </c>
      <c r="P243" s="135">
        <f>O243*H243</f>
        <v>3.4233750000000001</v>
      </c>
      <c r="Q243" s="135">
        <v>0</v>
      </c>
      <c r="R243" s="135">
        <f>Q243*H243</f>
        <v>0</v>
      </c>
      <c r="S243" s="135">
        <v>0</v>
      </c>
      <c r="T243" s="136">
        <f>S243*H243</f>
        <v>0</v>
      </c>
      <c r="AR243" s="137" t="s">
        <v>180</v>
      </c>
      <c r="AT243" s="137" t="s">
        <v>162</v>
      </c>
      <c r="AU243" s="137" t="s">
        <v>78</v>
      </c>
      <c r="AY243" s="17" t="s">
        <v>159</v>
      </c>
      <c r="BE243" s="138">
        <f>IF(N243="základní",J243,0)</f>
        <v>0</v>
      </c>
      <c r="BF243" s="138">
        <f>IF(N243="snížená",J243,0)</f>
        <v>0</v>
      </c>
      <c r="BG243" s="138">
        <f>IF(N243="zákl. přenesená",J243,0)</f>
        <v>0</v>
      </c>
      <c r="BH243" s="138">
        <f>IF(N243="sníž. přenesená",J243,0)</f>
        <v>0</v>
      </c>
      <c r="BI243" s="138">
        <f>IF(N243="nulová",J243,0)</f>
        <v>0</v>
      </c>
      <c r="BJ243" s="17" t="s">
        <v>76</v>
      </c>
      <c r="BK243" s="138">
        <f>ROUND(I243*H243,2)</f>
        <v>0</v>
      </c>
      <c r="BL243" s="17" t="s">
        <v>180</v>
      </c>
      <c r="BM243" s="137" t="s">
        <v>1302</v>
      </c>
    </row>
    <row r="244" spans="2:65" s="1" customFormat="1">
      <c r="B244" s="29"/>
      <c r="D244" s="139" t="s">
        <v>169</v>
      </c>
      <c r="F244" s="140" t="s">
        <v>1303</v>
      </c>
      <c r="L244" s="29"/>
      <c r="M244" s="141"/>
      <c r="T244" s="50"/>
      <c r="AT244" s="17" t="s">
        <v>169</v>
      </c>
      <c r="AU244" s="17" t="s">
        <v>78</v>
      </c>
    </row>
    <row r="245" spans="2:65" s="1" customFormat="1" ht="24.2" customHeight="1">
      <c r="B245" s="29"/>
      <c r="C245" s="127" t="s">
        <v>794</v>
      </c>
      <c r="D245" s="127" t="s">
        <v>162</v>
      </c>
      <c r="E245" s="128" t="s">
        <v>1304</v>
      </c>
      <c r="F245" s="129" t="s">
        <v>1305</v>
      </c>
      <c r="G245" s="130" t="s">
        <v>368</v>
      </c>
      <c r="H245" s="131">
        <v>27.387</v>
      </c>
      <c r="I245" s="132"/>
      <c r="J245" s="132">
        <f>ROUND(I245*H245,2)</f>
        <v>0</v>
      </c>
      <c r="K245" s="129" t="s">
        <v>1108</v>
      </c>
      <c r="L245" s="29"/>
      <c r="M245" s="133" t="s">
        <v>17</v>
      </c>
      <c r="N245" s="134" t="s">
        <v>39</v>
      </c>
      <c r="O245" s="135">
        <v>0</v>
      </c>
      <c r="P245" s="135">
        <f>O245*H245</f>
        <v>0</v>
      </c>
      <c r="Q245" s="135">
        <v>0</v>
      </c>
      <c r="R245" s="135">
        <f>Q245*H245</f>
        <v>0</v>
      </c>
      <c r="S245" s="135">
        <v>0</v>
      </c>
      <c r="T245" s="136">
        <f>S245*H245</f>
        <v>0</v>
      </c>
      <c r="AR245" s="137" t="s">
        <v>180</v>
      </c>
      <c r="AT245" s="137" t="s">
        <v>162</v>
      </c>
      <c r="AU245" s="137" t="s">
        <v>78</v>
      </c>
      <c r="AY245" s="17" t="s">
        <v>159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7" t="s">
        <v>76</v>
      </c>
      <c r="BK245" s="138">
        <f>ROUND(I245*H245,2)</f>
        <v>0</v>
      </c>
      <c r="BL245" s="17" t="s">
        <v>180</v>
      </c>
      <c r="BM245" s="137" t="s">
        <v>1306</v>
      </c>
    </row>
    <row r="246" spans="2:65" s="1" customFormat="1">
      <c r="B246" s="29"/>
      <c r="D246" s="139" t="s">
        <v>169</v>
      </c>
      <c r="F246" s="140" t="s">
        <v>1307</v>
      </c>
      <c r="L246" s="29"/>
      <c r="M246" s="141"/>
      <c r="T246" s="50"/>
      <c r="AT246" s="17" t="s">
        <v>169</v>
      </c>
      <c r="AU246" s="17" t="s">
        <v>78</v>
      </c>
    </row>
    <row r="247" spans="2:65" s="11" customFormat="1" ht="25.9" customHeight="1">
      <c r="B247" s="116"/>
      <c r="D247" s="117" t="s">
        <v>67</v>
      </c>
      <c r="E247" s="118" t="s">
        <v>1308</v>
      </c>
      <c r="F247" s="118" t="s">
        <v>1309</v>
      </c>
      <c r="J247" s="119">
        <f>BK247</f>
        <v>0</v>
      </c>
      <c r="L247" s="116"/>
      <c r="M247" s="120"/>
      <c r="P247" s="121">
        <f>P248+P271+P278+P290+P322+P333+P362</f>
        <v>1148.3747229999999</v>
      </c>
      <c r="R247" s="121">
        <f>R248+R271+R278+R290+R322+R333+R362</f>
        <v>22.0413365</v>
      </c>
      <c r="T247" s="122">
        <f>T248+T271+T278+T290+T322+T333+T362</f>
        <v>0</v>
      </c>
      <c r="AR247" s="117" t="s">
        <v>78</v>
      </c>
      <c r="AT247" s="123" t="s">
        <v>67</v>
      </c>
      <c r="AU247" s="123" t="s">
        <v>68</v>
      </c>
      <c r="AY247" s="117" t="s">
        <v>159</v>
      </c>
      <c r="BK247" s="124">
        <f>BK248+BK271+BK278+BK290+BK322+BK333+BK362</f>
        <v>0</v>
      </c>
    </row>
    <row r="248" spans="2:65" s="11" customFormat="1" ht="22.9" customHeight="1">
      <c r="B248" s="116"/>
      <c r="D248" s="117" t="s">
        <v>67</v>
      </c>
      <c r="E248" s="125" t="s">
        <v>1310</v>
      </c>
      <c r="F248" s="125" t="s">
        <v>1311</v>
      </c>
      <c r="J248" s="126">
        <f>BK248</f>
        <v>0</v>
      </c>
      <c r="L248" s="116"/>
      <c r="M248" s="120"/>
      <c r="P248" s="121">
        <f>SUM(P249:P270)</f>
        <v>140.59512199999998</v>
      </c>
      <c r="R248" s="121">
        <f>SUM(R249:R270)</f>
        <v>6.2910265000000001</v>
      </c>
      <c r="T248" s="122">
        <f>SUM(T249:T270)</f>
        <v>0</v>
      </c>
      <c r="AR248" s="117" t="s">
        <v>78</v>
      </c>
      <c r="AT248" s="123" t="s">
        <v>67</v>
      </c>
      <c r="AU248" s="123" t="s">
        <v>76</v>
      </c>
      <c r="AY248" s="117" t="s">
        <v>159</v>
      </c>
      <c r="BK248" s="124">
        <f>SUM(BK249:BK270)</f>
        <v>0</v>
      </c>
    </row>
    <row r="249" spans="2:65" s="1" customFormat="1" ht="24.2" customHeight="1">
      <c r="B249" s="29"/>
      <c r="C249" s="127" t="s">
        <v>797</v>
      </c>
      <c r="D249" s="127" t="s">
        <v>162</v>
      </c>
      <c r="E249" s="128" t="s">
        <v>1312</v>
      </c>
      <c r="F249" s="129" t="s">
        <v>1313</v>
      </c>
      <c r="G249" s="130" t="s">
        <v>278</v>
      </c>
      <c r="H249" s="131">
        <v>192</v>
      </c>
      <c r="I249" s="132"/>
      <c r="J249" s="132">
        <f>ROUND(I249*H249,2)</f>
        <v>0</v>
      </c>
      <c r="K249" s="129" t="s">
        <v>17</v>
      </c>
      <c r="L249" s="29"/>
      <c r="M249" s="133" t="s">
        <v>17</v>
      </c>
      <c r="N249" s="134" t="s">
        <v>39</v>
      </c>
      <c r="O249" s="135">
        <v>0.23599999999999999</v>
      </c>
      <c r="P249" s="135">
        <f>O249*H249</f>
        <v>45.311999999999998</v>
      </c>
      <c r="Q249" s="135">
        <v>0</v>
      </c>
      <c r="R249" s="135">
        <f>Q249*H249</f>
        <v>0</v>
      </c>
      <c r="S249" s="135">
        <v>0</v>
      </c>
      <c r="T249" s="136">
        <f>S249*H249</f>
        <v>0</v>
      </c>
      <c r="AR249" s="137" t="s">
        <v>259</v>
      </c>
      <c r="AT249" s="137" t="s">
        <v>162</v>
      </c>
      <c r="AU249" s="137" t="s">
        <v>78</v>
      </c>
      <c r="AY249" s="17" t="s">
        <v>159</v>
      </c>
      <c r="BE249" s="138">
        <f>IF(N249="základní",J249,0)</f>
        <v>0</v>
      </c>
      <c r="BF249" s="138">
        <f>IF(N249="snížená",J249,0)</f>
        <v>0</v>
      </c>
      <c r="BG249" s="138">
        <f>IF(N249="zákl. přenesená",J249,0)</f>
        <v>0</v>
      </c>
      <c r="BH249" s="138">
        <f>IF(N249="sníž. přenesená",J249,0)</f>
        <v>0</v>
      </c>
      <c r="BI249" s="138">
        <f>IF(N249="nulová",J249,0)</f>
        <v>0</v>
      </c>
      <c r="BJ249" s="17" t="s">
        <v>76</v>
      </c>
      <c r="BK249" s="138">
        <f>ROUND(I249*H249,2)</f>
        <v>0</v>
      </c>
      <c r="BL249" s="17" t="s">
        <v>259</v>
      </c>
      <c r="BM249" s="137" t="s">
        <v>1314</v>
      </c>
    </row>
    <row r="250" spans="2:65" s="1" customFormat="1" ht="16.5" customHeight="1">
      <c r="B250" s="29"/>
      <c r="C250" s="163" t="s">
        <v>802</v>
      </c>
      <c r="D250" s="163" t="s">
        <v>365</v>
      </c>
      <c r="E250" s="164" t="s">
        <v>1315</v>
      </c>
      <c r="F250" s="165" t="s">
        <v>1316</v>
      </c>
      <c r="G250" s="166" t="s">
        <v>278</v>
      </c>
      <c r="H250" s="167">
        <v>192</v>
      </c>
      <c r="I250" s="168"/>
      <c r="J250" s="168">
        <f>ROUND(I250*H250,2)</f>
        <v>0</v>
      </c>
      <c r="K250" s="165" t="s">
        <v>1108</v>
      </c>
      <c r="L250" s="169"/>
      <c r="M250" s="170" t="s">
        <v>17</v>
      </c>
      <c r="N250" s="171" t="s">
        <v>39</v>
      </c>
      <c r="O250" s="135">
        <v>0</v>
      </c>
      <c r="P250" s="135">
        <f>O250*H250</f>
        <v>0</v>
      </c>
      <c r="Q250" s="135">
        <v>1.9E-3</v>
      </c>
      <c r="R250" s="135">
        <f>Q250*H250</f>
        <v>0.36480000000000001</v>
      </c>
      <c r="S250" s="135">
        <v>0</v>
      </c>
      <c r="T250" s="136">
        <f>S250*H250</f>
        <v>0</v>
      </c>
      <c r="AR250" s="137" t="s">
        <v>732</v>
      </c>
      <c r="AT250" s="137" t="s">
        <v>365</v>
      </c>
      <c r="AU250" s="137" t="s">
        <v>78</v>
      </c>
      <c r="AY250" s="17" t="s">
        <v>159</v>
      </c>
      <c r="BE250" s="138">
        <f>IF(N250="základní",J250,0)</f>
        <v>0</v>
      </c>
      <c r="BF250" s="138">
        <f>IF(N250="snížená",J250,0)</f>
        <v>0</v>
      </c>
      <c r="BG250" s="138">
        <f>IF(N250="zákl. přenesená",J250,0)</f>
        <v>0</v>
      </c>
      <c r="BH250" s="138">
        <f>IF(N250="sníž. přenesená",J250,0)</f>
        <v>0</v>
      </c>
      <c r="BI250" s="138">
        <f>IF(N250="nulová",J250,0)</f>
        <v>0</v>
      </c>
      <c r="BJ250" s="17" t="s">
        <v>76</v>
      </c>
      <c r="BK250" s="138">
        <f>ROUND(I250*H250,2)</f>
        <v>0</v>
      </c>
      <c r="BL250" s="17" t="s">
        <v>259</v>
      </c>
      <c r="BM250" s="137" t="s">
        <v>1317</v>
      </c>
    </row>
    <row r="251" spans="2:65" s="1" customFormat="1" ht="37.9" customHeight="1">
      <c r="B251" s="29"/>
      <c r="C251" s="127" t="s">
        <v>809</v>
      </c>
      <c r="D251" s="127" t="s">
        <v>162</v>
      </c>
      <c r="E251" s="128" t="s">
        <v>1318</v>
      </c>
      <c r="F251" s="129" t="s">
        <v>1319</v>
      </c>
      <c r="G251" s="130" t="s">
        <v>278</v>
      </c>
      <c r="H251" s="131">
        <v>30.254999999999999</v>
      </c>
      <c r="I251" s="132"/>
      <c r="J251" s="132">
        <f>ROUND(I251*H251,2)</f>
        <v>0</v>
      </c>
      <c r="K251" s="129" t="s">
        <v>1108</v>
      </c>
      <c r="L251" s="29"/>
      <c r="M251" s="133" t="s">
        <v>17</v>
      </c>
      <c r="N251" s="134" t="s">
        <v>39</v>
      </c>
      <c r="O251" s="135">
        <v>0.3</v>
      </c>
      <c r="P251" s="135">
        <f>O251*H251</f>
        <v>9.0764999999999993</v>
      </c>
      <c r="Q251" s="135">
        <v>0</v>
      </c>
      <c r="R251" s="135">
        <f>Q251*H251</f>
        <v>0</v>
      </c>
      <c r="S251" s="135">
        <v>0</v>
      </c>
      <c r="T251" s="136">
        <f>S251*H251</f>
        <v>0</v>
      </c>
      <c r="AR251" s="137" t="s">
        <v>259</v>
      </c>
      <c r="AT251" s="137" t="s">
        <v>162</v>
      </c>
      <c r="AU251" s="137" t="s">
        <v>78</v>
      </c>
      <c r="AY251" s="17" t="s">
        <v>159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7" t="s">
        <v>76</v>
      </c>
      <c r="BK251" s="138">
        <f>ROUND(I251*H251,2)</f>
        <v>0</v>
      </c>
      <c r="BL251" s="17" t="s">
        <v>259</v>
      </c>
      <c r="BM251" s="137" t="s">
        <v>1320</v>
      </c>
    </row>
    <row r="252" spans="2:65" s="1" customFormat="1">
      <c r="B252" s="29"/>
      <c r="D252" s="139" t="s">
        <v>169</v>
      </c>
      <c r="F252" s="140" t="s">
        <v>1321</v>
      </c>
      <c r="L252" s="29"/>
      <c r="M252" s="141"/>
      <c r="T252" s="50"/>
      <c r="AT252" s="17" t="s">
        <v>169</v>
      </c>
      <c r="AU252" s="17" t="s">
        <v>78</v>
      </c>
    </row>
    <row r="253" spans="2:65" s="1" customFormat="1" ht="24.2" customHeight="1">
      <c r="B253" s="29"/>
      <c r="C253" s="163" t="s">
        <v>816</v>
      </c>
      <c r="D253" s="163" t="s">
        <v>365</v>
      </c>
      <c r="E253" s="164" t="s">
        <v>1322</v>
      </c>
      <c r="F253" s="165" t="s">
        <v>1323</v>
      </c>
      <c r="G253" s="166" t="s">
        <v>457</v>
      </c>
      <c r="H253" s="167">
        <v>100.85</v>
      </c>
      <c r="I253" s="168"/>
      <c r="J253" s="168">
        <f>ROUND(I253*H253,2)</f>
        <v>0</v>
      </c>
      <c r="K253" s="165" t="s">
        <v>1108</v>
      </c>
      <c r="L253" s="169"/>
      <c r="M253" s="170" t="s">
        <v>17</v>
      </c>
      <c r="N253" s="171" t="s">
        <v>39</v>
      </c>
      <c r="O253" s="135">
        <v>0</v>
      </c>
      <c r="P253" s="135">
        <f>O253*H253</f>
        <v>0</v>
      </c>
      <c r="Q253" s="135">
        <v>1.89E-3</v>
      </c>
      <c r="R253" s="135">
        <f>Q253*H253</f>
        <v>0.19060649999999998</v>
      </c>
      <c r="S253" s="135">
        <v>0</v>
      </c>
      <c r="T253" s="136">
        <f>S253*H253</f>
        <v>0</v>
      </c>
      <c r="AR253" s="137" t="s">
        <v>732</v>
      </c>
      <c r="AT253" s="137" t="s">
        <v>365</v>
      </c>
      <c r="AU253" s="137" t="s">
        <v>78</v>
      </c>
      <c r="AY253" s="17" t="s">
        <v>159</v>
      </c>
      <c r="BE253" s="138">
        <f>IF(N253="základní",J253,0)</f>
        <v>0</v>
      </c>
      <c r="BF253" s="138">
        <f>IF(N253="snížená",J253,0)</f>
        <v>0</v>
      </c>
      <c r="BG253" s="138">
        <f>IF(N253="zákl. přenesená",J253,0)</f>
        <v>0</v>
      </c>
      <c r="BH253" s="138">
        <f>IF(N253="sníž. přenesená",J253,0)</f>
        <v>0</v>
      </c>
      <c r="BI253" s="138">
        <f>IF(N253="nulová",J253,0)</f>
        <v>0</v>
      </c>
      <c r="BJ253" s="17" t="s">
        <v>76</v>
      </c>
      <c r="BK253" s="138">
        <f>ROUND(I253*H253,2)</f>
        <v>0</v>
      </c>
      <c r="BL253" s="17" t="s">
        <v>259</v>
      </c>
      <c r="BM253" s="137" t="s">
        <v>1324</v>
      </c>
    </row>
    <row r="254" spans="2:65" s="1" customFormat="1" ht="16.5" customHeight="1">
      <c r="B254" s="29"/>
      <c r="C254" s="127" t="s">
        <v>820</v>
      </c>
      <c r="D254" s="127" t="s">
        <v>162</v>
      </c>
      <c r="E254" s="128" t="s">
        <v>1325</v>
      </c>
      <c r="F254" s="129" t="s">
        <v>1326</v>
      </c>
      <c r="G254" s="130" t="s">
        <v>278</v>
      </c>
      <c r="H254" s="131">
        <v>192</v>
      </c>
      <c r="I254" s="132"/>
      <c r="J254" s="132">
        <f>ROUND(I254*H254,2)</f>
        <v>0</v>
      </c>
      <c r="K254" s="129" t="s">
        <v>17</v>
      </c>
      <c r="L254" s="29"/>
      <c r="M254" s="133" t="s">
        <v>17</v>
      </c>
      <c r="N254" s="134" t="s">
        <v>39</v>
      </c>
      <c r="O254" s="135">
        <v>0.09</v>
      </c>
      <c r="P254" s="135">
        <f>O254*H254</f>
        <v>17.28</v>
      </c>
      <c r="Q254" s="135">
        <v>0</v>
      </c>
      <c r="R254" s="135">
        <f>Q254*H254</f>
        <v>0</v>
      </c>
      <c r="S254" s="135">
        <v>0</v>
      </c>
      <c r="T254" s="136">
        <f>S254*H254</f>
        <v>0</v>
      </c>
      <c r="AR254" s="137" t="s">
        <v>259</v>
      </c>
      <c r="AT254" s="137" t="s">
        <v>162</v>
      </c>
      <c r="AU254" s="137" t="s">
        <v>78</v>
      </c>
      <c r="AY254" s="17" t="s">
        <v>159</v>
      </c>
      <c r="BE254" s="138">
        <f>IF(N254="základní",J254,0)</f>
        <v>0</v>
      </c>
      <c r="BF254" s="138">
        <f>IF(N254="snížená",J254,0)</f>
        <v>0</v>
      </c>
      <c r="BG254" s="138">
        <f>IF(N254="zákl. přenesená",J254,0)</f>
        <v>0</v>
      </c>
      <c r="BH254" s="138">
        <f>IF(N254="sníž. přenesená",J254,0)</f>
        <v>0</v>
      </c>
      <c r="BI254" s="138">
        <f>IF(N254="nulová",J254,0)</f>
        <v>0</v>
      </c>
      <c r="BJ254" s="17" t="s">
        <v>76</v>
      </c>
      <c r="BK254" s="138">
        <f>ROUND(I254*H254,2)</f>
        <v>0</v>
      </c>
      <c r="BL254" s="17" t="s">
        <v>259</v>
      </c>
      <c r="BM254" s="137" t="s">
        <v>1327</v>
      </c>
    </row>
    <row r="255" spans="2:65" s="1" customFormat="1" ht="16.5" customHeight="1">
      <c r="B255" s="29"/>
      <c r="C255" s="163" t="s">
        <v>1328</v>
      </c>
      <c r="D255" s="163" t="s">
        <v>365</v>
      </c>
      <c r="E255" s="164" t="s">
        <v>1329</v>
      </c>
      <c r="F255" s="165" t="s">
        <v>1330</v>
      </c>
      <c r="G255" s="166" t="s">
        <v>278</v>
      </c>
      <c r="H255" s="167">
        <v>192</v>
      </c>
      <c r="I255" s="168"/>
      <c r="J255" s="168">
        <f>ROUND(I255*H255,2)</f>
        <v>0</v>
      </c>
      <c r="K255" s="165" t="s">
        <v>1108</v>
      </c>
      <c r="L255" s="169"/>
      <c r="M255" s="170" t="s">
        <v>17</v>
      </c>
      <c r="N255" s="171" t="s">
        <v>39</v>
      </c>
      <c r="O255" s="135">
        <v>0</v>
      </c>
      <c r="P255" s="135">
        <f>O255*H255</f>
        <v>0</v>
      </c>
      <c r="Q255" s="135">
        <v>1E-4</v>
      </c>
      <c r="R255" s="135">
        <f>Q255*H255</f>
        <v>1.9200000000000002E-2</v>
      </c>
      <c r="S255" s="135">
        <v>0</v>
      </c>
      <c r="T255" s="136">
        <f>S255*H255</f>
        <v>0</v>
      </c>
      <c r="AR255" s="137" t="s">
        <v>732</v>
      </c>
      <c r="AT255" s="137" t="s">
        <v>365</v>
      </c>
      <c r="AU255" s="137" t="s">
        <v>78</v>
      </c>
      <c r="AY255" s="17" t="s">
        <v>159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7" t="s">
        <v>76</v>
      </c>
      <c r="BK255" s="138">
        <f>ROUND(I255*H255,2)</f>
        <v>0</v>
      </c>
      <c r="BL255" s="17" t="s">
        <v>259</v>
      </c>
      <c r="BM255" s="137" t="s">
        <v>1331</v>
      </c>
    </row>
    <row r="256" spans="2:65" s="1" customFormat="1" ht="24.2" customHeight="1">
      <c r="B256" s="29"/>
      <c r="C256" s="127" t="s">
        <v>1332</v>
      </c>
      <c r="D256" s="127" t="s">
        <v>162</v>
      </c>
      <c r="E256" s="128" t="s">
        <v>1333</v>
      </c>
      <c r="F256" s="129" t="s">
        <v>1334</v>
      </c>
      <c r="G256" s="130" t="s">
        <v>278</v>
      </c>
      <c r="H256" s="131">
        <v>148</v>
      </c>
      <c r="I256" s="132"/>
      <c r="J256" s="132">
        <f>ROUND(I256*H256,2)</f>
        <v>0</v>
      </c>
      <c r="K256" s="129" t="s">
        <v>1108</v>
      </c>
      <c r="L256" s="29"/>
      <c r="M256" s="133" t="s">
        <v>17</v>
      </c>
      <c r="N256" s="134" t="s">
        <v>39</v>
      </c>
      <c r="O256" s="135">
        <v>0.08</v>
      </c>
      <c r="P256" s="135">
        <f>O256*H256</f>
        <v>11.84</v>
      </c>
      <c r="Q256" s="135">
        <v>0</v>
      </c>
      <c r="R256" s="135">
        <f>Q256*H256</f>
        <v>0</v>
      </c>
      <c r="S256" s="135">
        <v>0</v>
      </c>
      <c r="T256" s="136">
        <f>S256*H256</f>
        <v>0</v>
      </c>
      <c r="AR256" s="137" t="s">
        <v>259</v>
      </c>
      <c r="AT256" s="137" t="s">
        <v>162</v>
      </c>
      <c r="AU256" s="137" t="s">
        <v>78</v>
      </c>
      <c r="AY256" s="17" t="s">
        <v>159</v>
      </c>
      <c r="BE256" s="138">
        <f>IF(N256="základní",J256,0)</f>
        <v>0</v>
      </c>
      <c r="BF256" s="138">
        <f>IF(N256="snížená",J256,0)</f>
        <v>0</v>
      </c>
      <c r="BG256" s="138">
        <f>IF(N256="zákl. přenesená",J256,0)</f>
        <v>0</v>
      </c>
      <c r="BH256" s="138">
        <f>IF(N256="sníž. přenesená",J256,0)</f>
        <v>0</v>
      </c>
      <c r="BI256" s="138">
        <f>IF(N256="nulová",J256,0)</f>
        <v>0</v>
      </c>
      <c r="BJ256" s="17" t="s">
        <v>76</v>
      </c>
      <c r="BK256" s="138">
        <f>ROUND(I256*H256,2)</f>
        <v>0</v>
      </c>
      <c r="BL256" s="17" t="s">
        <v>259</v>
      </c>
      <c r="BM256" s="137" t="s">
        <v>1335</v>
      </c>
    </row>
    <row r="257" spans="2:65" s="1" customFormat="1">
      <c r="B257" s="29"/>
      <c r="D257" s="139" t="s">
        <v>169</v>
      </c>
      <c r="F257" s="140" t="s">
        <v>1336</v>
      </c>
      <c r="L257" s="29"/>
      <c r="M257" s="141"/>
      <c r="T257" s="50"/>
      <c r="AT257" s="17" t="s">
        <v>169</v>
      </c>
      <c r="AU257" s="17" t="s">
        <v>78</v>
      </c>
    </row>
    <row r="258" spans="2:65" s="1" customFormat="1" ht="21.75" customHeight="1">
      <c r="B258" s="29"/>
      <c r="C258" s="163" t="s">
        <v>1337</v>
      </c>
      <c r="D258" s="163" t="s">
        <v>365</v>
      </c>
      <c r="E258" s="164" t="s">
        <v>1338</v>
      </c>
      <c r="F258" s="165" t="s">
        <v>1339</v>
      </c>
      <c r="G258" s="166" t="s">
        <v>278</v>
      </c>
      <c r="H258" s="167">
        <v>148</v>
      </c>
      <c r="I258" s="168"/>
      <c r="J258" s="168">
        <f>ROUND(I258*H258,2)</f>
        <v>0</v>
      </c>
      <c r="K258" s="165" t="s">
        <v>17</v>
      </c>
      <c r="L258" s="169"/>
      <c r="M258" s="170" t="s">
        <v>17</v>
      </c>
      <c r="N258" s="171" t="s">
        <v>39</v>
      </c>
      <c r="O258" s="135">
        <v>0</v>
      </c>
      <c r="P258" s="135">
        <f>O258*H258</f>
        <v>0</v>
      </c>
      <c r="Q258" s="135">
        <v>1.4499999999999999E-3</v>
      </c>
      <c r="R258" s="135">
        <f>Q258*H258</f>
        <v>0.21459999999999999</v>
      </c>
      <c r="S258" s="135">
        <v>0</v>
      </c>
      <c r="T258" s="136">
        <f>S258*H258</f>
        <v>0</v>
      </c>
      <c r="AR258" s="137" t="s">
        <v>732</v>
      </c>
      <c r="AT258" s="137" t="s">
        <v>365</v>
      </c>
      <c r="AU258" s="137" t="s">
        <v>78</v>
      </c>
      <c r="AY258" s="17" t="s">
        <v>159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7" t="s">
        <v>76</v>
      </c>
      <c r="BK258" s="138">
        <f>ROUND(I258*H258,2)</f>
        <v>0</v>
      </c>
      <c r="BL258" s="17" t="s">
        <v>259</v>
      </c>
      <c r="BM258" s="137" t="s">
        <v>1340</v>
      </c>
    </row>
    <row r="259" spans="2:65" s="1" customFormat="1" ht="21.75" customHeight="1">
      <c r="B259" s="29"/>
      <c r="C259" s="127" t="s">
        <v>1341</v>
      </c>
      <c r="D259" s="127" t="s">
        <v>162</v>
      </c>
      <c r="E259" s="128" t="s">
        <v>1342</v>
      </c>
      <c r="F259" s="129" t="s">
        <v>1343</v>
      </c>
      <c r="G259" s="130" t="s">
        <v>278</v>
      </c>
      <c r="H259" s="131">
        <v>148</v>
      </c>
      <c r="I259" s="132"/>
      <c r="J259" s="132">
        <f>ROUND(I259*H259,2)</f>
        <v>0</v>
      </c>
      <c r="K259" s="129" t="s">
        <v>1108</v>
      </c>
      <c r="L259" s="29"/>
      <c r="M259" s="133" t="s">
        <v>17</v>
      </c>
      <c r="N259" s="134" t="s">
        <v>39</v>
      </c>
      <c r="O259" s="135">
        <v>0.115</v>
      </c>
      <c r="P259" s="135">
        <f>O259*H259</f>
        <v>17.02</v>
      </c>
      <c r="Q259" s="135">
        <v>0</v>
      </c>
      <c r="R259" s="135">
        <f>Q259*H259</f>
        <v>0</v>
      </c>
      <c r="S259" s="135">
        <v>0</v>
      </c>
      <c r="T259" s="136">
        <f>S259*H259</f>
        <v>0</v>
      </c>
      <c r="AR259" s="137" t="s">
        <v>259</v>
      </c>
      <c r="AT259" s="137" t="s">
        <v>162</v>
      </c>
      <c r="AU259" s="137" t="s">
        <v>78</v>
      </c>
      <c r="AY259" s="17" t="s">
        <v>159</v>
      </c>
      <c r="BE259" s="138">
        <f>IF(N259="základní",J259,0)</f>
        <v>0</v>
      </c>
      <c r="BF259" s="138">
        <f>IF(N259="snížená",J259,0)</f>
        <v>0</v>
      </c>
      <c r="BG259" s="138">
        <f>IF(N259="zákl. přenesená",J259,0)</f>
        <v>0</v>
      </c>
      <c r="BH259" s="138">
        <f>IF(N259="sníž. přenesená",J259,0)</f>
        <v>0</v>
      </c>
      <c r="BI259" s="138">
        <f>IF(N259="nulová",J259,0)</f>
        <v>0</v>
      </c>
      <c r="BJ259" s="17" t="s">
        <v>76</v>
      </c>
      <c r="BK259" s="138">
        <f>ROUND(I259*H259,2)</f>
        <v>0</v>
      </c>
      <c r="BL259" s="17" t="s">
        <v>259</v>
      </c>
      <c r="BM259" s="137" t="s">
        <v>1344</v>
      </c>
    </row>
    <row r="260" spans="2:65" s="1" customFormat="1">
      <c r="B260" s="29"/>
      <c r="D260" s="139" t="s">
        <v>169</v>
      </c>
      <c r="F260" s="140" t="s">
        <v>1345</v>
      </c>
      <c r="L260" s="29"/>
      <c r="M260" s="141"/>
      <c r="T260" s="50"/>
      <c r="AT260" s="17" t="s">
        <v>169</v>
      </c>
      <c r="AU260" s="17" t="s">
        <v>78</v>
      </c>
    </row>
    <row r="261" spans="2:65" s="1" customFormat="1" ht="16.5" customHeight="1">
      <c r="B261" s="29"/>
      <c r="C261" s="163" t="s">
        <v>1346</v>
      </c>
      <c r="D261" s="163" t="s">
        <v>365</v>
      </c>
      <c r="E261" s="164" t="s">
        <v>1347</v>
      </c>
      <c r="F261" s="165" t="s">
        <v>1348</v>
      </c>
      <c r="G261" s="166" t="s">
        <v>379</v>
      </c>
      <c r="H261" s="167">
        <v>8.8800000000000008</v>
      </c>
      <c r="I261" s="168"/>
      <c r="J261" s="168">
        <f>ROUND(I261*H261,2)</f>
        <v>0</v>
      </c>
      <c r="K261" s="165" t="s">
        <v>1108</v>
      </c>
      <c r="L261" s="169"/>
      <c r="M261" s="170" t="s">
        <v>17</v>
      </c>
      <c r="N261" s="171" t="s">
        <v>39</v>
      </c>
      <c r="O261" s="135">
        <v>0</v>
      </c>
      <c r="P261" s="135">
        <f>O261*H261</f>
        <v>0</v>
      </c>
      <c r="Q261" s="135">
        <v>0.6</v>
      </c>
      <c r="R261" s="135">
        <f>Q261*H261</f>
        <v>5.3280000000000003</v>
      </c>
      <c r="S261" s="135">
        <v>0</v>
      </c>
      <c r="T261" s="136">
        <f>S261*H261</f>
        <v>0</v>
      </c>
      <c r="AR261" s="137" t="s">
        <v>732</v>
      </c>
      <c r="AT261" s="137" t="s">
        <v>365</v>
      </c>
      <c r="AU261" s="137" t="s">
        <v>78</v>
      </c>
      <c r="AY261" s="17" t="s">
        <v>159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7" t="s">
        <v>76</v>
      </c>
      <c r="BK261" s="138">
        <f>ROUND(I261*H261,2)</f>
        <v>0</v>
      </c>
      <c r="BL261" s="17" t="s">
        <v>259</v>
      </c>
      <c r="BM261" s="137" t="s">
        <v>1349</v>
      </c>
    </row>
    <row r="262" spans="2:65" s="12" customFormat="1">
      <c r="B262" s="142"/>
      <c r="D262" s="143" t="s">
        <v>189</v>
      </c>
      <c r="F262" s="145" t="s">
        <v>1350</v>
      </c>
      <c r="H262" s="146">
        <v>8.8800000000000008</v>
      </c>
      <c r="L262" s="142"/>
      <c r="M262" s="147"/>
      <c r="T262" s="148"/>
      <c r="AT262" s="144" t="s">
        <v>189</v>
      </c>
      <c r="AU262" s="144" t="s">
        <v>78</v>
      </c>
      <c r="AV262" s="12" t="s">
        <v>78</v>
      </c>
      <c r="AW262" s="12" t="s">
        <v>4</v>
      </c>
      <c r="AX262" s="12" t="s">
        <v>76</v>
      </c>
      <c r="AY262" s="144" t="s">
        <v>159</v>
      </c>
    </row>
    <row r="263" spans="2:65" s="1" customFormat="1" ht="24.2" customHeight="1">
      <c r="B263" s="29"/>
      <c r="C263" s="127" t="s">
        <v>1351</v>
      </c>
      <c r="D263" s="127" t="s">
        <v>162</v>
      </c>
      <c r="E263" s="128" t="s">
        <v>1352</v>
      </c>
      <c r="F263" s="129" t="s">
        <v>1353</v>
      </c>
      <c r="G263" s="130" t="s">
        <v>457</v>
      </c>
      <c r="H263" s="131">
        <v>97</v>
      </c>
      <c r="I263" s="132"/>
      <c r="J263" s="132">
        <f>ROUND(I263*H263,2)</f>
        <v>0</v>
      </c>
      <c r="K263" s="129" t="s">
        <v>17</v>
      </c>
      <c r="L263" s="29"/>
      <c r="M263" s="133" t="s">
        <v>17</v>
      </c>
      <c r="N263" s="134" t="s">
        <v>39</v>
      </c>
      <c r="O263" s="135">
        <v>8.8999999999999996E-2</v>
      </c>
      <c r="P263" s="135">
        <f>O263*H263</f>
        <v>8.6329999999999991</v>
      </c>
      <c r="Q263" s="135">
        <v>2.0000000000000002E-5</v>
      </c>
      <c r="R263" s="135">
        <f>Q263*H263</f>
        <v>1.9400000000000001E-3</v>
      </c>
      <c r="S263" s="135">
        <v>0</v>
      </c>
      <c r="T263" s="136">
        <f>S263*H263</f>
        <v>0</v>
      </c>
      <c r="AR263" s="137" t="s">
        <v>259</v>
      </c>
      <c r="AT263" s="137" t="s">
        <v>162</v>
      </c>
      <c r="AU263" s="137" t="s">
        <v>78</v>
      </c>
      <c r="AY263" s="17" t="s">
        <v>159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7" t="s">
        <v>76</v>
      </c>
      <c r="BK263" s="138">
        <f>ROUND(I263*H263,2)</f>
        <v>0</v>
      </c>
      <c r="BL263" s="17" t="s">
        <v>259</v>
      </c>
      <c r="BM263" s="137" t="s">
        <v>1354</v>
      </c>
    </row>
    <row r="264" spans="2:65" s="1" customFormat="1" ht="24.2" customHeight="1">
      <c r="B264" s="29"/>
      <c r="C264" s="163" t="s">
        <v>1355</v>
      </c>
      <c r="D264" s="163" t="s">
        <v>365</v>
      </c>
      <c r="E264" s="164" t="s">
        <v>1356</v>
      </c>
      <c r="F264" s="165" t="s">
        <v>1357</v>
      </c>
      <c r="G264" s="166" t="s">
        <v>457</v>
      </c>
      <c r="H264" s="167">
        <v>97</v>
      </c>
      <c r="I264" s="168"/>
      <c r="J264" s="168">
        <f>ROUND(I264*H264,2)</f>
        <v>0</v>
      </c>
      <c r="K264" s="165" t="s">
        <v>17</v>
      </c>
      <c r="L264" s="169"/>
      <c r="M264" s="170" t="s">
        <v>17</v>
      </c>
      <c r="N264" s="171" t="s">
        <v>39</v>
      </c>
      <c r="O264" s="135">
        <v>0</v>
      </c>
      <c r="P264" s="135">
        <f>O264*H264</f>
        <v>0</v>
      </c>
      <c r="Q264" s="135">
        <v>5.0000000000000001E-4</v>
      </c>
      <c r="R264" s="135">
        <f>Q264*H264</f>
        <v>4.8500000000000001E-2</v>
      </c>
      <c r="S264" s="135">
        <v>0</v>
      </c>
      <c r="T264" s="136">
        <f>S264*H264</f>
        <v>0</v>
      </c>
      <c r="AR264" s="137" t="s">
        <v>732</v>
      </c>
      <c r="AT264" s="137" t="s">
        <v>365</v>
      </c>
      <c r="AU264" s="137" t="s">
        <v>78</v>
      </c>
      <c r="AY264" s="17" t="s">
        <v>159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7" t="s">
        <v>76</v>
      </c>
      <c r="BK264" s="138">
        <f>ROUND(I264*H264,2)</f>
        <v>0</v>
      </c>
      <c r="BL264" s="17" t="s">
        <v>259</v>
      </c>
      <c r="BM264" s="137" t="s">
        <v>1358</v>
      </c>
    </row>
    <row r="265" spans="2:65" s="1" customFormat="1" ht="21.75" customHeight="1">
      <c r="B265" s="29"/>
      <c r="C265" s="127" t="s">
        <v>1359</v>
      </c>
      <c r="D265" s="127" t="s">
        <v>162</v>
      </c>
      <c r="E265" s="128" t="s">
        <v>1360</v>
      </c>
      <c r="F265" s="129" t="s">
        <v>1361</v>
      </c>
      <c r="G265" s="130" t="s">
        <v>457</v>
      </c>
      <c r="H265" s="131">
        <v>42</v>
      </c>
      <c r="I265" s="132"/>
      <c r="J265" s="132">
        <f>ROUND(I265*H265,2)</f>
        <v>0</v>
      </c>
      <c r="K265" s="129" t="s">
        <v>1108</v>
      </c>
      <c r="L265" s="29"/>
      <c r="M265" s="133" t="s">
        <v>17</v>
      </c>
      <c r="N265" s="134" t="s">
        <v>39</v>
      </c>
      <c r="O265" s="135">
        <v>0.28100000000000003</v>
      </c>
      <c r="P265" s="135">
        <f>O265*H265</f>
        <v>11.802000000000001</v>
      </c>
      <c r="Q265" s="135">
        <v>1.34E-3</v>
      </c>
      <c r="R265" s="135">
        <f>Q265*H265</f>
        <v>5.6280000000000004E-2</v>
      </c>
      <c r="S265" s="135">
        <v>0</v>
      </c>
      <c r="T265" s="136">
        <f>S265*H265</f>
        <v>0</v>
      </c>
      <c r="AR265" s="137" t="s">
        <v>259</v>
      </c>
      <c r="AT265" s="137" t="s">
        <v>162</v>
      </c>
      <c r="AU265" s="137" t="s">
        <v>78</v>
      </c>
      <c r="AY265" s="17" t="s">
        <v>159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7" t="s">
        <v>76</v>
      </c>
      <c r="BK265" s="138">
        <f>ROUND(I265*H265,2)</f>
        <v>0</v>
      </c>
      <c r="BL265" s="17" t="s">
        <v>259</v>
      </c>
      <c r="BM265" s="137" t="s">
        <v>1362</v>
      </c>
    </row>
    <row r="266" spans="2:65" s="1" customFormat="1">
      <c r="B266" s="29"/>
      <c r="D266" s="139" t="s">
        <v>169</v>
      </c>
      <c r="F266" s="140" t="s">
        <v>1363</v>
      </c>
      <c r="L266" s="29"/>
      <c r="M266" s="141"/>
      <c r="T266" s="50"/>
      <c r="AT266" s="17" t="s">
        <v>169</v>
      </c>
      <c r="AU266" s="17" t="s">
        <v>78</v>
      </c>
    </row>
    <row r="267" spans="2:65" s="1" customFormat="1" ht="24.2" customHeight="1">
      <c r="B267" s="29"/>
      <c r="C267" s="127" t="s">
        <v>1364</v>
      </c>
      <c r="D267" s="127" t="s">
        <v>162</v>
      </c>
      <c r="E267" s="128" t="s">
        <v>1365</v>
      </c>
      <c r="F267" s="129" t="s">
        <v>1366</v>
      </c>
      <c r="G267" s="130" t="s">
        <v>457</v>
      </c>
      <c r="H267" s="131">
        <v>55</v>
      </c>
      <c r="I267" s="132"/>
      <c r="J267" s="132">
        <f>ROUND(I267*H267,2)</f>
        <v>0</v>
      </c>
      <c r="K267" s="129" t="s">
        <v>1108</v>
      </c>
      <c r="L267" s="29"/>
      <c r="M267" s="133" t="s">
        <v>17</v>
      </c>
      <c r="N267" s="134" t="s">
        <v>39</v>
      </c>
      <c r="O267" s="135">
        <v>0.192</v>
      </c>
      <c r="P267" s="135">
        <f>O267*H267</f>
        <v>10.56</v>
      </c>
      <c r="Q267" s="135">
        <v>1.2199999999999999E-3</v>
      </c>
      <c r="R267" s="135">
        <f>Q267*H267</f>
        <v>6.7099999999999993E-2</v>
      </c>
      <c r="S267" s="135">
        <v>0</v>
      </c>
      <c r="T267" s="136">
        <f>S267*H267</f>
        <v>0</v>
      </c>
      <c r="AR267" s="137" t="s">
        <v>259</v>
      </c>
      <c r="AT267" s="137" t="s">
        <v>162</v>
      </c>
      <c r="AU267" s="137" t="s">
        <v>78</v>
      </c>
      <c r="AY267" s="17" t="s">
        <v>159</v>
      </c>
      <c r="BE267" s="138">
        <f>IF(N267="základní",J267,0)</f>
        <v>0</v>
      </c>
      <c r="BF267" s="138">
        <f>IF(N267="snížená",J267,0)</f>
        <v>0</v>
      </c>
      <c r="BG267" s="138">
        <f>IF(N267="zákl. přenesená",J267,0)</f>
        <v>0</v>
      </c>
      <c r="BH267" s="138">
        <f>IF(N267="sníž. přenesená",J267,0)</f>
        <v>0</v>
      </c>
      <c r="BI267" s="138">
        <f>IF(N267="nulová",J267,0)</f>
        <v>0</v>
      </c>
      <c r="BJ267" s="17" t="s">
        <v>76</v>
      </c>
      <c r="BK267" s="138">
        <f>ROUND(I267*H267,2)</f>
        <v>0</v>
      </c>
      <c r="BL267" s="17" t="s">
        <v>259</v>
      </c>
      <c r="BM267" s="137" t="s">
        <v>1367</v>
      </c>
    </row>
    <row r="268" spans="2:65" s="1" customFormat="1">
      <c r="B268" s="29"/>
      <c r="D268" s="139" t="s">
        <v>169</v>
      </c>
      <c r="F268" s="140" t="s">
        <v>1368</v>
      </c>
      <c r="L268" s="29"/>
      <c r="M268" s="141"/>
      <c r="T268" s="50"/>
      <c r="AT268" s="17" t="s">
        <v>169</v>
      </c>
      <c r="AU268" s="17" t="s">
        <v>78</v>
      </c>
    </row>
    <row r="269" spans="2:65" s="1" customFormat="1" ht="24.2" customHeight="1">
      <c r="B269" s="29"/>
      <c r="C269" s="127" t="s">
        <v>1369</v>
      </c>
      <c r="D269" s="127" t="s">
        <v>162</v>
      </c>
      <c r="E269" s="128" t="s">
        <v>1370</v>
      </c>
      <c r="F269" s="129" t="s">
        <v>1371</v>
      </c>
      <c r="G269" s="130" t="s">
        <v>368</v>
      </c>
      <c r="H269" s="131">
        <v>6.2910000000000004</v>
      </c>
      <c r="I269" s="132"/>
      <c r="J269" s="132">
        <f>ROUND(I269*H269,2)</f>
        <v>0</v>
      </c>
      <c r="K269" s="129" t="s">
        <v>1108</v>
      </c>
      <c r="L269" s="29"/>
      <c r="M269" s="133" t="s">
        <v>17</v>
      </c>
      <c r="N269" s="134" t="s">
        <v>39</v>
      </c>
      <c r="O269" s="135">
        <v>1.4419999999999999</v>
      </c>
      <c r="P269" s="135">
        <f>O269*H269</f>
        <v>9.0716219999999996</v>
      </c>
      <c r="Q269" s="135">
        <v>0</v>
      </c>
      <c r="R269" s="135">
        <f>Q269*H269</f>
        <v>0</v>
      </c>
      <c r="S269" s="135">
        <v>0</v>
      </c>
      <c r="T269" s="136">
        <f>S269*H269</f>
        <v>0</v>
      </c>
      <c r="AR269" s="137" t="s">
        <v>259</v>
      </c>
      <c r="AT269" s="137" t="s">
        <v>162</v>
      </c>
      <c r="AU269" s="137" t="s">
        <v>78</v>
      </c>
      <c r="AY269" s="17" t="s">
        <v>159</v>
      </c>
      <c r="BE269" s="138">
        <f>IF(N269="základní",J269,0)</f>
        <v>0</v>
      </c>
      <c r="BF269" s="138">
        <f>IF(N269="snížená",J269,0)</f>
        <v>0</v>
      </c>
      <c r="BG269" s="138">
        <f>IF(N269="zákl. přenesená",J269,0)</f>
        <v>0</v>
      </c>
      <c r="BH269" s="138">
        <f>IF(N269="sníž. přenesená",J269,0)</f>
        <v>0</v>
      </c>
      <c r="BI269" s="138">
        <f>IF(N269="nulová",J269,0)</f>
        <v>0</v>
      </c>
      <c r="BJ269" s="17" t="s">
        <v>76</v>
      </c>
      <c r="BK269" s="138">
        <f>ROUND(I269*H269,2)</f>
        <v>0</v>
      </c>
      <c r="BL269" s="17" t="s">
        <v>259</v>
      </c>
      <c r="BM269" s="137" t="s">
        <v>1372</v>
      </c>
    </row>
    <row r="270" spans="2:65" s="1" customFormat="1">
      <c r="B270" s="29"/>
      <c r="D270" s="139" t="s">
        <v>169</v>
      </c>
      <c r="F270" s="140" t="s">
        <v>1373</v>
      </c>
      <c r="L270" s="29"/>
      <c r="M270" s="141"/>
      <c r="T270" s="50"/>
      <c r="AT270" s="17" t="s">
        <v>169</v>
      </c>
      <c r="AU270" s="17" t="s">
        <v>78</v>
      </c>
    </row>
    <row r="271" spans="2:65" s="11" customFormat="1" ht="22.9" customHeight="1">
      <c r="B271" s="116"/>
      <c r="D271" s="117" t="s">
        <v>67</v>
      </c>
      <c r="E271" s="125" t="s">
        <v>1374</v>
      </c>
      <c r="F271" s="125" t="s">
        <v>1375</v>
      </c>
      <c r="J271" s="126">
        <f>BK271</f>
        <v>0</v>
      </c>
      <c r="L271" s="116"/>
      <c r="M271" s="120"/>
      <c r="P271" s="121">
        <f>SUM(P272:P277)</f>
        <v>29.236364000000002</v>
      </c>
      <c r="R271" s="121">
        <f>SUM(R272:R277)</f>
        <v>1.6279999999999999</v>
      </c>
      <c r="T271" s="122">
        <f>SUM(T272:T277)</f>
        <v>0</v>
      </c>
      <c r="AR271" s="117" t="s">
        <v>78</v>
      </c>
      <c r="AT271" s="123" t="s">
        <v>67</v>
      </c>
      <c r="AU271" s="123" t="s">
        <v>76</v>
      </c>
      <c r="AY271" s="117" t="s">
        <v>159</v>
      </c>
      <c r="BK271" s="124">
        <f>SUM(BK272:BK277)</f>
        <v>0</v>
      </c>
    </row>
    <row r="272" spans="2:65" s="1" customFormat="1" ht="21.75" customHeight="1">
      <c r="B272" s="29"/>
      <c r="C272" s="127" t="s">
        <v>1376</v>
      </c>
      <c r="D272" s="127" t="s">
        <v>162</v>
      </c>
      <c r="E272" s="128" t="s">
        <v>1377</v>
      </c>
      <c r="F272" s="129" t="s">
        <v>1378</v>
      </c>
      <c r="G272" s="130" t="s">
        <v>278</v>
      </c>
      <c r="H272" s="131">
        <v>148</v>
      </c>
      <c r="I272" s="132"/>
      <c r="J272" s="132">
        <f>ROUND(I272*H272,2)</f>
        <v>0</v>
      </c>
      <c r="K272" s="129" t="s">
        <v>239</v>
      </c>
      <c r="L272" s="29"/>
      <c r="M272" s="133" t="s">
        <v>17</v>
      </c>
      <c r="N272" s="134" t="s">
        <v>39</v>
      </c>
      <c r="O272" s="135">
        <v>0.182</v>
      </c>
      <c r="P272" s="135">
        <f>O272*H272</f>
        <v>26.936</v>
      </c>
      <c r="Q272" s="135">
        <v>0</v>
      </c>
      <c r="R272" s="135">
        <f>Q272*H272</f>
        <v>0</v>
      </c>
      <c r="S272" s="135">
        <v>0</v>
      </c>
      <c r="T272" s="136">
        <f>S272*H272</f>
        <v>0</v>
      </c>
      <c r="AR272" s="137" t="s">
        <v>259</v>
      </c>
      <c r="AT272" s="137" t="s">
        <v>162</v>
      </c>
      <c r="AU272" s="137" t="s">
        <v>78</v>
      </c>
      <c r="AY272" s="17" t="s">
        <v>159</v>
      </c>
      <c r="BE272" s="138">
        <f>IF(N272="základní",J272,0)</f>
        <v>0</v>
      </c>
      <c r="BF272" s="138">
        <f>IF(N272="snížená",J272,0)</f>
        <v>0</v>
      </c>
      <c r="BG272" s="138">
        <f>IF(N272="zákl. přenesená",J272,0)</f>
        <v>0</v>
      </c>
      <c r="BH272" s="138">
        <f>IF(N272="sníž. přenesená",J272,0)</f>
        <v>0</v>
      </c>
      <c r="BI272" s="138">
        <f>IF(N272="nulová",J272,0)</f>
        <v>0</v>
      </c>
      <c r="BJ272" s="17" t="s">
        <v>76</v>
      </c>
      <c r="BK272" s="138">
        <f>ROUND(I272*H272,2)</f>
        <v>0</v>
      </c>
      <c r="BL272" s="17" t="s">
        <v>259</v>
      </c>
      <c r="BM272" s="137" t="s">
        <v>1379</v>
      </c>
    </row>
    <row r="273" spans="2:65" s="1" customFormat="1">
      <c r="B273" s="29"/>
      <c r="D273" s="139" t="s">
        <v>169</v>
      </c>
      <c r="F273" s="140" t="s">
        <v>1380</v>
      </c>
      <c r="L273" s="29"/>
      <c r="M273" s="141"/>
      <c r="T273" s="50"/>
      <c r="AT273" s="17" t="s">
        <v>169</v>
      </c>
      <c r="AU273" s="17" t="s">
        <v>78</v>
      </c>
    </row>
    <row r="274" spans="2:65" s="12" customFormat="1">
      <c r="B274" s="142"/>
      <c r="D274" s="143" t="s">
        <v>189</v>
      </c>
      <c r="E274" s="144" t="s">
        <v>17</v>
      </c>
      <c r="F274" s="145" t="s">
        <v>1381</v>
      </c>
      <c r="H274" s="146">
        <v>148</v>
      </c>
      <c r="L274" s="142"/>
      <c r="M274" s="147"/>
      <c r="T274" s="148"/>
      <c r="AT274" s="144" t="s">
        <v>189</v>
      </c>
      <c r="AU274" s="144" t="s">
        <v>78</v>
      </c>
      <c r="AV274" s="12" t="s">
        <v>78</v>
      </c>
      <c r="AW274" s="12" t="s">
        <v>30</v>
      </c>
      <c r="AX274" s="12" t="s">
        <v>76</v>
      </c>
      <c r="AY274" s="144" t="s">
        <v>159</v>
      </c>
    </row>
    <row r="275" spans="2:65" s="1" customFormat="1" ht="16.5" customHeight="1">
      <c r="B275" s="29"/>
      <c r="C275" s="163" t="s">
        <v>1382</v>
      </c>
      <c r="D275" s="163" t="s">
        <v>365</v>
      </c>
      <c r="E275" s="164" t="s">
        <v>1383</v>
      </c>
      <c r="F275" s="165" t="s">
        <v>1384</v>
      </c>
      <c r="G275" s="166" t="s">
        <v>278</v>
      </c>
      <c r="H275" s="167">
        <v>148</v>
      </c>
      <c r="I275" s="168"/>
      <c r="J275" s="168">
        <f>ROUND(I275*H275,2)</f>
        <v>0</v>
      </c>
      <c r="K275" s="165" t="s">
        <v>239</v>
      </c>
      <c r="L275" s="169"/>
      <c r="M275" s="170" t="s">
        <v>17</v>
      </c>
      <c r="N275" s="171" t="s">
        <v>39</v>
      </c>
      <c r="O275" s="135">
        <v>0</v>
      </c>
      <c r="P275" s="135">
        <f>O275*H275</f>
        <v>0</v>
      </c>
      <c r="Q275" s="135">
        <v>1.0999999999999999E-2</v>
      </c>
      <c r="R275" s="135">
        <f>Q275*H275</f>
        <v>1.6279999999999999</v>
      </c>
      <c r="S275" s="135">
        <v>0</v>
      </c>
      <c r="T275" s="136">
        <f>S275*H275</f>
        <v>0</v>
      </c>
      <c r="AR275" s="137" t="s">
        <v>732</v>
      </c>
      <c r="AT275" s="137" t="s">
        <v>365</v>
      </c>
      <c r="AU275" s="137" t="s">
        <v>78</v>
      </c>
      <c r="AY275" s="17" t="s">
        <v>159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7" t="s">
        <v>76</v>
      </c>
      <c r="BK275" s="138">
        <f>ROUND(I275*H275,2)</f>
        <v>0</v>
      </c>
      <c r="BL275" s="17" t="s">
        <v>259</v>
      </c>
      <c r="BM275" s="137" t="s">
        <v>1385</v>
      </c>
    </row>
    <row r="276" spans="2:65" s="1" customFormat="1" ht="24.2" customHeight="1">
      <c r="B276" s="29"/>
      <c r="C276" s="127" t="s">
        <v>1386</v>
      </c>
      <c r="D276" s="127" t="s">
        <v>162</v>
      </c>
      <c r="E276" s="128" t="s">
        <v>1387</v>
      </c>
      <c r="F276" s="129" t="s">
        <v>1388</v>
      </c>
      <c r="G276" s="130" t="s">
        <v>368</v>
      </c>
      <c r="H276" s="131">
        <v>1.6279999999999999</v>
      </c>
      <c r="I276" s="132"/>
      <c r="J276" s="132">
        <f>ROUND(I276*H276,2)</f>
        <v>0</v>
      </c>
      <c r="K276" s="129" t="s">
        <v>239</v>
      </c>
      <c r="L276" s="29"/>
      <c r="M276" s="133" t="s">
        <v>17</v>
      </c>
      <c r="N276" s="134" t="s">
        <v>39</v>
      </c>
      <c r="O276" s="135">
        <v>1.413</v>
      </c>
      <c r="P276" s="135">
        <f>O276*H276</f>
        <v>2.3003640000000001</v>
      </c>
      <c r="Q276" s="135">
        <v>0</v>
      </c>
      <c r="R276" s="135">
        <f>Q276*H276</f>
        <v>0</v>
      </c>
      <c r="S276" s="135">
        <v>0</v>
      </c>
      <c r="T276" s="136">
        <f>S276*H276</f>
        <v>0</v>
      </c>
      <c r="AR276" s="137" t="s">
        <v>259</v>
      </c>
      <c r="AT276" s="137" t="s">
        <v>162</v>
      </c>
      <c r="AU276" s="137" t="s">
        <v>78</v>
      </c>
      <c r="AY276" s="17" t="s">
        <v>159</v>
      </c>
      <c r="BE276" s="138">
        <f>IF(N276="základní",J276,0)</f>
        <v>0</v>
      </c>
      <c r="BF276" s="138">
        <f>IF(N276="snížená",J276,0)</f>
        <v>0</v>
      </c>
      <c r="BG276" s="138">
        <f>IF(N276="zákl. přenesená",J276,0)</f>
        <v>0</v>
      </c>
      <c r="BH276" s="138">
        <f>IF(N276="sníž. přenesená",J276,0)</f>
        <v>0</v>
      </c>
      <c r="BI276" s="138">
        <f>IF(N276="nulová",J276,0)</f>
        <v>0</v>
      </c>
      <c r="BJ276" s="17" t="s">
        <v>76</v>
      </c>
      <c r="BK276" s="138">
        <f>ROUND(I276*H276,2)</f>
        <v>0</v>
      </c>
      <c r="BL276" s="17" t="s">
        <v>259</v>
      </c>
      <c r="BM276" s="137" t="s">
        <v>1389</v>
      </c>
    </row>
    <row r="277" spans="2:65" s="1" customFormat="1">
      <c r="B277" s="29"/>
      <c r="D277" s="139" t="s">
        <v>169</v>
      </c>
      <c r="F277" s="140" t="s">
        <v>1390</v>
      </c>
      <c r="L277" s="29"/>
      <c r="M277" s="141"/>
      <c r="T277" s="50"/>
      <c r="AT277" s="17" t="s">
        <v>169</v>
      </c>
      <c r="AU277" s="17" t="s">
        <v>78</v>
      </c>
    </row>
    <row r="278" spans="2:65" s="11" customFormat="1" ht="22.9" customHeight="1">
      <c r="B278" s="116"/>
      <c r="D278" s="117" t="s">
        <v>67</v>
      </c>
      <c r="E278" s="125" t="s">
        <v>1391</v>
      </c>
      <c r="F278" s="125" t="s">
        <v>1392</v>
      </c>
      <c r="J278" s="126">
        <f>BK278</f>
        <v>0</v>
      </c>
      <c r="L278" s="116"/>
      <c r="M278" s="120"/>
      <c r="P278" s="121">
        <f>SUM(P279:P289)</f>
        <v>51.144415999999993</v>
      </c>
      <c r="R278" s="121">
        <f>SUM(R279:R289)</f>
        <v>2.4150000000000001E-2</v>
      </c>
      <c r="T278" s="122">
        <f>SUM(T279:T289)</f>
        <v>0</v>
      </c>
      <c r="AR278" s="117" t="s">
        <v>78</v>
      </c>
      <c r="AT278" s="123" t="s">
        <v>67</v>
      </c>
      <c r="AU278" s="123" t="s">
        <v>76</v>
      </c>
      <c r="AY278" s="117" t="s">
        <v>159</v>
      </c>
      <c r="BK278" s="124">
        <f>SUM(BK279:BK289)</f>
        <v>0</v>
      </c>
    </row>
    <row r="279" spans="2:65" s="1" customFormat="1" ht="24.2" customHeight="1">
      <c r="B279" s="29"/>
      <c r="C279" s="127" t="s">
        <v>1393</v>
      </c>
      <c r="D279" s="127" t="s">
        <v>162</v>
      </c>
      <c r="E279" s="128" t="s">
        <v>1394</v>
      </c>
      <c r="F279" s="129" t="s">
        <v>1395</v>
      </c>
      <c r="G279" s="130" t="s">
        <v>457</v>
      </c>
      <c r="H279" s="131">
        <v>105</v>
      </c>
      <c r="I279" s="132"/>
      <c r="J279" s="132">
        <f>ROUND(I279*H279,2)</f>
        <v>0</v>
      </c>
      <c r="K279" s="129" t="s">
        <v>1108</v>
      </c>
      <c r="L279" s="29"/>
      <c r="M279" s="133" t="s">
        <v>17</v>
      </c>
      <c r="N279" s="134" t="s">
        <v>39</v>
      </c>
      <c r="O279" s="135">
        <v>9.4E-2</v>
      </c>
      <c r="P279" s="135">
        <f>O279*H279</f>
        <v>9.8699999999999992</v>
      </c>
      <c r="Q279" s="135">
        <v>0</v>
      </c>
      <c r="R279" s="135">
        <f>Q279*H279</f>
        <v>0</v>
      </c>
      <c r="S279" s="135">
        <v>0</v>
      </c>
      <c r="T279" s="136">
        <f>S279*H279</f>
        <v>0</v>
      </c>
      <c r="AR279" s="137" t="s">
        <v>259</v>
      </c>
      <c r="AT279" s="137" t="s">
        <v>162</v>
      </c>
      <c r="AU279" s="137" t="s">
        <v>78</v>
      </c>
      <c r="AY279" s="17" t="s">
        <v>159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7" t="s">
        <v>76</v>
      </c>
      <c r="BK279" s="138">
        <f>ROUND(I279*H279,2)</f>
        <v>0</v>
      </c>
      <c r="BL279" s="17" t="s">
        <v>259</v>
      </c>
      <c r="BM279" s="137" t="s">
        <v>1396</v>
      </c>
    </row>
    <row r="280" spans="2:65" s="1" customFormat="1">
      <c r="B280" s="29"/>
      <c r="D280" s="139" t="s">
        <v>169</v>
      </c>
      <c r="F280" s="140" t="s">
        <v>1397</v>
      </c>
      <c r="L280" s="29"/>
      <c r="M280" s="141"/>
      <c r="T280" s="50"/>
      <c r="AT280" s="17" t="s">
        <v>169</v>
      </c>
      <c r="AU280" s="17" t="s">
        <v>78</v>
      </c>
    </row>
    <row r="281" spans="2:65" s="1" customFormat="1" ht="16.5" customHeight="1">
      <c r="B281" s="29"/>
      <c r="C281" s="163" t="s">
        <v>1398</v>
      </c>
      <c r="D281" s="163" t="s">
        <v>365</v>
      </c>
      <c r="E281" s="164" t="s">
        <v>1399</v>
      </c>
      <c r="F281" s="165" t="s">
        <v>1400</v>
      </c>
      <c r="G281" s="166" t="s">
        <v>457</v>
      </c>
      <c r="H281" s="167">
        <v>105</v>
      </c>
      <c r="I281" s="168"/>
      <c r="J281" s="168">
        <f>ROUND(I281*H281,2)</f>
        <v>0</v>
      </c>
      <c r="K281" s="165" t="s">
        <v>17</v>
      </c>
      <c r="L281" s="169"/>
      <c r="M281" s="170" t="s">
        <v>17</v>
      </c>
      <c r="N281" s="171" t="s">
        <v>39</v>
      </c>
      <c r="O281" s="135">
        <v>0</v>
      </c>
      <c r="P281" s="135">
        <f>O281*H281</f>
        <v>0</v>
      </c>
      <c r="Q281" s="135">
        <v>6.0000000000000002E-5</v>
      </c>
      <c r="R281" s="135">
        <f>Q281*H281</f>
        <v>6.3E-3</v>
      </c>
      <c r="S281" s="135">
        <v>0</v>
      </c>
      <c r="T281" s="136">
        <f>S281*H281</f>
        <v>0</v>
      </c>
      <c r="AR281" s="137" t="s">
        <v>732</v>
      </c>
      <c r="AT281" s="137" t="s">
        <v>365</v>
      </c>
      <c r="AU281" s="137" t="s">
        <v>78</v>
      </c>
      <c r="AY281" s="17" t="s">
        <v>159</v>
      </c>
      <c r="BE281" s="138">
        <f>IF(N281="základní",J281,0)</f>
        <v>0</v>
      </c>
      <c r="BF281" s="138">
        <f>IF(N281="snížená",J281,0)</f>
        <v>0</v>
      </c>
      <c r="BG281" s="138">
        <f>IF(N281="zákl. přenesená",J281,0)</f>
        <v>0</v>
      </c>
      <c r="BH281" s="138">
        <f>IF(N281="sníž. přenesená",J281,0)</f>
        <v>0</v>
      </c>
      <c r="BI281" s="138">
        <f>IF(N281="nulová",J281,0)</f>
        <v>0</v>
      </c>
      <c r="BJ281" s="17" t="s">
        <v>76</v>
      </c>
      <c r="BK281" s="138">
        <f>ROUND(I281*H281,2)</f>
        <v>0</v>
      </c>
      <c r="BL281" s="17" t="s">
        <v>259</v>
      </c>
      <c r="BM281" s="137" t="s">
        <v>1401</v>
      </c>
    </row>
    <row r="282" spans="2:65" s="1" customFormat="1" ht="24.2" customHeight="1">
      <c r="B282" s="29"/>
      <c r="C282" s="127" t="s">
        <v>1402</v>
      </c>
      <c r="D282" s="127" t="s">
        <v>162</v>
      </c>
      <c r="E282" s="128" t="s">
        <v>1403</v>
      </c>
      <c r="F282" s="129" t="s">
        <v>1404</v>
      </c>
      <c r="G282" s="130" t="s">
        <v>457</v>
      </c>
      <c r="H282" s="131">
        <v>105</v>
      </c>
      <c r="I282" s="132"/>
      <c r="J282" s="132">
        <f>ROUND(I282*H282,2)</f>
        <v>0</v>
      </c>
      <c r="K282" s="129" t="s">
        <v>1108</v>
      </c>
      <c r="L282" s="29"/>
      <c r="M282" s="133" t="s">
        <v>17</v>
      </c>
      <c r="N282" s="134" t="s">
        <v>39</v>
      </c>
      <c r="O282" s="135">
        <v>8.5999999999999993E-2</v>
      </c>
      <c r="P282" s="135">
        <f>O282*H282</f>
        <v>9.0299999999999994</v>
      </c>
      <c r="Q282" s="135">
        <v>0</v>
      </c>
      <c r="R282" s="135">
        <f>Q282*H282</f>
        <v>0</v>
      </c>
      <c r="S282" s="135">
        <v>0</v>
      </c>
      <c r="T282" s="136">
        <f>S282*H282</f>
        <v>0</v>
      </c>
      <c r="AR282" s="137" t="s">
        <v>259</v>
      </c>
      <c r="AT282" s="137" t="s">
        <v>162</v>
      </c>
      <c r="AU282" s="137" t="s">
        <v>78</v>
      </c>
      <c r="AY282" s="17" t="s">
        <v>159</v>
      </c>
      <c r="BE282" s="138">
        <f>IF(N282="základní",J282,0)</f>
        <v>0</v>
      </c>
      <c r="BF282" s="138">
        <f>IF(N282="snížená",J282,0)</f>
        <v>0</v>
      </c>
      <c r="BG282" s="138">
        <f>IF(N282="zákl. přenesená",J282,0)</f>
        <v>0</v>
      </c>
      <c r="BH282" s="138">
        <f>IF(N282="sníž. přenesená",J282,0)</f>
        <v>0</v>
      </c>
      <c r="BI282" s="138">
        <f>IF(N282="nulová",J282,0)</f>
        <v>0</v>
      </c>
      <c r="BJ282" s="17" t="s">
        <v>76</v>
      </c>
      <c r="BK282" s="138">
        <f>ROUND(I282*H282,2)</f>
        <v>0</v>
      </c>
      <c r="BL282" s="17" t="s">
        <v>259</v>
      </c>
      <c r="BM282" s="137" t="s">
        <v>1405</v>
      </c>
    </row>
    <row r="283" spans="2:65" s="1" customFormat="1">
      <c r="B283" s="29"/>
      <c r="D283" s="139" t="s">
        <v>169</v>
      </c>
      <c r="F283" s="140" t="s">
        <v>1406</v>
      </c>
      <c r="L283" s="29"/>
      <c r="M283" s="141"/>
      <c r="T283" s="50"/>
      <c r="AT283" s="17" t="s">
        <v>169</v>
      </c>
      <c r="AU283" s="17" t="s">
        <v>78</v>
      </c>
    </row>
    <row r="284" spans="2:65" s="1" customFormat="1" ht="16.5" customHeight="1">
      <c r="B284" s="29"/>
      <c r="C284" s="163" t="s">
        <v>1407</v>
      </c>
      <c r="D284" s="163" t="s">
        <v>365</v>
      </c>
      <c r="E284" s="164" t="s">
        <v>1408</v>
      </c>
      <c r="F284" s="165" t="s">
        <v>1409</v>
      </c>
      <c r="G284" s="166" t="s">
        <v>457</v>
      </c>
      <c r="H284" s="167">
        <v>105</v>
      </c>
      <c r="I284" s="168"/>
      <c r="J284" s="168">
        <f>ROUND(I284*H284,2)</f>
        <v>0</v>
      </c>
      <c r="K284" s="165" t="s">
        <v>1108</v>
      </c>
      <c r="L284" s="169"/>
      <c r="M284" s="170" t="s">
        <v>17</v>
      </c>
      <c r="N284" s="171" t="s">
        <v>39</v>
      </c>
      <c r="O284" s="135">
        <v>0</v>
      </c>
      <c r="P284" s="135">
        <f>O284*H284</f>
        <v>0</v>
      </c>
      <c r="Q284" s="135">
        <v>1.7000000000000001E-4</v>
      </c>
      <c r="R284" s="135">
        <f>Q284*H284</f>
        <v>1.7850000000000001E-2</v>
      </c>
      <c r="S284" s="135">
        <v>0</v>
      </c>
      <c r="T284" s="136">
        <f>S284*H284</f>
        <v>0</v>
      </c>
      <c r="AR284" s="137" t="s">
        <v>732</v>
      </c>
      <c r="AT284" s="137" t="s">
        <v>365</v>
      </c>
      <c r="AU284" s="137" t="s">
        <v>78</v>
      </c>
      <c r="AY284" s="17" t="s">
        <v>159</v>
      </c>
      <c r="BE284" s="138">
        <f>IF(N284="základní",J284,0)</f>
        <v>0</v>
      </c>
      <c r="BF284" s="138">
        <f>IF(N284="snížená",J284,0)</f>
        <v>0</v>
      </c>
      <c r="BG284" s="138">
        <f>IF(N284="zákl. přenesená",J284,0)</f>
        <v>0</v>
      </c>
      <c r="BH284" s="138">
        <f>IF(N284="sníž. přenesená",J284,0)</f>
        <v>0</v>
      </c>
      <c r="BI284" s="138">
        <f>IF(N284="nulová",J284,0)</f>
        <v>0</v>
      </c>
      <c r="BJ284" s="17" t="s">
        <v>76</v>
      </c>
      <c r="BK284" s="138">
        <f>ROUND(I284*H284,2)</f>
        <v>0</v>
      </c>
      <c r="BL284" s="17" t="s">
        <v>259</v>
      </c>
      <c r="BM284" s="137" t="s">
        <v>1410</v>
      </c>
    </row>
    <row r="285" spans="2:65" s="1" customFormat="1" ht="37.9" customHeight="1">
      <c r="B285" s="29"/>
      <c r="C285" s="127" t="s">
        <v>1411</v>
      </c>
      <c r="D285" s="127" t="s">
        <v>162</v>
      </c>
      <c r="E285" s="128" t="s">
        <v>1412</v>
      </c>
      <c r="F285" s="129" t="s">
        <v>1413</v>
      </c>
      <c r="G285" s="130" t="s">
        <v>287</v>
      </c>
      <c r="H285" s="131">
        <v>30</v>
      </c>
      <c r="I285" s="132"/>
      <c r="J285" s="132">
        <f>ROUND(I285*H285,2)</f>
        <v>0</v>
      </c>
      <c r="K285" s="129" t="s">
        <v>17</v>
      </c>
      <c r="L285" s="29"/>
      <c r="M285" s="133" t="s">
        <v>17</v>
      </c>
      <c r="N285" s="134" t="s">
        <v>39</v>
      </c>
      <c r="O285" s="135">
        <v>0.29199999999999998</v>
      </c>
      <c r="P285" s="135">
        <f>O285*H285</f>
        <v>8.76</v>
      </c>
      <c r="Q285" s="135">
        <v>0</v>
      </c>
      <c r="R285" s="135">
        <f>Q285*H285</f>
        <v>0</v>
      </c>
      <c r="S285" s="135">
        <v>0</v>
      </c>
      <c r="T285" s="136">
        <f>S285*H285</f>
        <v>0</v>
      </c>
      <c r="AR285" s="137" t="s">
        <v>259</v>
      </c>
      <c r="AT285" s="137" t="s">
        <v>162</v>
      </c>
      <c r="AU285" s="137" t="s">
        <v>78</v>
      </c>
      <c r="AY285" s="17" t="s">
        <v>159</v>
      </c>
      <c r="BE285" s="138">
        <f>IF(N285="základní",J285,0)</f>
        <v>0</v>
      </c>
      <c r="BF285" s="138">
        <f>IF(N285="snížená",J285,0)</f>
        <v>0</v>
      </c>
      <c r="BG285" s="138">
        <f>IF(N285="zákl. přenesená",J285,0)</f>
        <v>0</v>
      </c>
      <c r="BH285" s="138">
        <f>IF(N285="sníž. přenesená",J285,0)</f>
        <v>0</v>
      </c>
      <c r="BI285" s="138">
        <f>IF(N285="nulová",J285,0)</f>
        <v>0</v>
      </c>
      <c r="BJ285" s="17" t="s">
        <v>76</v>
      </c>
      <c r="BK285" s="138">
        <f>ROUND(I285*H285,2)</f>
        <v>0</v>
      </c>
      <c r="BL285" s="17" t="s">
        <v>259</v>
      </c>
      <c r="BM285" s="137" t="s">
        <v>1414</v>
      </c>
    </row>
    <row r="286" spans="2:65" s="1" customFormat="1" ht="24.2" customHeight="1">
      <c r="B286" s="29"/>
      <c r="C286" s="127" t="s">
        <v>1415</v>
      </c>
      <c r="D286" s="127" t="s">
        <v>162</v>
      </c>
      <c r="E286" s="128" t="s">
        <v>1416</v>
      </c>
      <c r="F286" s="129" t="s">
        <v>1417</v>
      </c>
      <c r="G286" s="130" t="s">
        <v>457</v>
      </c>
      <c r="H286" s="131">
        <v>130</v>
      </c>
      <c r="I286" s="132"/>
      <c r="J286" s="132">
        <f>ROUND(I286*H286,2)</f>
        <v>0</v>
      </c>
      <c r="K286" s="129" t="s">
        <v>1108</v>
      </c>
      <c r="L286" s="29"/>
      <c r="M286" s="133" t="s">
        <v>17</v>
      </c>
      <c r="N286" s="134" t="s">
        <v>39</v>
      </c>
      <c r="O286" s="135">
        <v>0.17899999999999999</v>
      </c>
      <c r="P286" s="135">
        <f>O286*H286</f>
        <v>23.27</v>
      </c>
      <c r="Q286" s="135">
        <v>0</v>
      </c>
      <c r="R286" s="135">
        <f>Q286*H286</f>
        <v>0</v>
      </c>
      <c r="S286" s="135">
        <v>0</v>
      </c>
      <c r="T286" s="136">
        <f>S286*H286</f>
        <v>0</v>
      </c>
      <c r="AR286" s="137" t="s">
        <v>259</v>
      </c>
      <c r="AT286" s="137" t="s">
        <v>162</v>
      </c>
      <c r="AU286" s="137" t="s">
        <v>78</v>
      </c>
      <c r="AY286" s="17" t="s">
        <v>159</v>
      </c>
      <c r="BE286" s="138">
        <f>IF(N286="základní",J286,0)</f>
        <v>0</v>
      </c>
      <c r="BF286" s="138">
        <f>IF(N286="snížená",J286,0)</f>
        <v>0</v>
      </c>
      <c r="BG286" s="138">
        <f>IF(N286="zákl. přenesená",J286,0)</f>
        <v>0</v>
      </c>
      <c r="BH286" s="138">
        <f>IF(N286="sníž. přenesená",J286,0)</f>
        <v>0</v>
      </c>
      <c r="BI286" s="138">
        <f>IF(N286="nulová",J286,0)</f>
        <v>0</v>
      </c>
      <c r="BJ286" s="17" t="s">
        <v>76</v>
      </c>
      <c r="BK286" s="138">
        <f>ROUND(I286*H286,2)</f>
        <v>0</v>
      </c>
      <c r="BL286" s="17" t="s">
        <v>259</v>
      </c>
      <c r="BM286" s="137" t="s">
        <v>1418</v>
      </c>
    </row>
    <row r="287" spans="2:65" s="1" customFormat="1">
      <c r="B287" s="29"/>
      <c r="D287" s="139" t="s">
        <v>169</v>
      </c>
      <c r="F287" s="140" t="s">
        <v>1419</v>
      </c>
      <c r="L287" s="29"/>
      <c r="M287" s="141"/>
      <c r="T287" s="50"/>
      <c r="AT287" s="17" t="s">
        <v>169</v>
      </c>
      <c r="AU287" s="17" t="s">
        <v>78</v>
      </c>
    </row>
    <row r="288" spans="2:65" s="1" customFormat="1" ht="24.2" customHeight="1">
      <c r="B288" s="29"/>
      <c r="C288" s="127" t="s">
        <v>1420</v>
      </c>
      <c r="D288" s="127" t="s">
        <v>162</v>
      </c>
      <c r="E288" s="128" t="s">
        <v>1421</v>
      </c>
      <c r="F288" s="129" t="s">
        <v>1422</v>
      </c>
      <c r="G288" s="130" t="s">
        <v>368</v>
      </c>
      <c r="H288" s="131">
        <v>2.4E-2</v>
      </c>
      <c r="I288" s="132"/>
      <c r="J288" s="132">
        <f>ROUND(I288*H288,2)</f>
        <v>0</v>
      </c>
      <c r="K288" s="129" t="s">
        <v>1108</v>
      </c>
      <c r="L288" s="29"/>
      <c r="M288" s="133" t="s">
        <v>17</v>
      </c>
      <c r="N288" s="134" t="s">
        <v>39</v>
      </c>
      <c r="O288" s="135">
        <v>8.9339999999999993</v>
      </c>
      <c r="P288" s="135">
        <f>O288*H288</f>
        <v>0.214416</v>
      </c>
      <c r="Q288" s="135">
        <v>0</v>
      </c>
      <c r="R288" s="135">
        <f>Q288*H288</f>
        <v>0</v>
      </c>
      <c r="S288" s="135">
        <v>0</v>
      </c>
      <c r="T288" s="136">
        <f>S288*H288</f>
        <v>0</v>
      </c>
      <c r="AR288" s="137" t="s">
        <v>259</v>
      </c>
      <c r="AT288" s="137" t="s">
        <v>162</v>
      </c>
      <c r="AU288" s="137" t="s">
        <v>78</v>
      </c>
      <c r="AY288" s="17" t="s">
        <v>159</v>
      </c>
      <c r="BE288" s="138">
        <f>IF(N288="základní",J288,0)</f>
        <v>0</v>
      </c>
      <c r="BF288" s="138">
        <f>IF(N288="snížená",J288,0)</f>
        <v>0</v>
      </c>
      <c r="BG288" s="138">
        <f>IF(N288="zákl. přenesená",J288,0)</f>
        <v>0</v>
      </c>
      <c r="BH288" s="138">
        <f>IF(N288="sníž. přenesená",J288,0)</f>
        <v>0</v>
      </c>
      <c r="BI288" s="138">
        <f>IF(N288="nulová",J288,0)</f>
        <v>0</v>
      </c>
      <c r="BJ288" s="17" t="s">
        <v>76</v>
      </c>
      <c r="BK288" s="138">
        <f>ROUND(I288*H288,2)</f>
        <v>0</v>
      </c>
      <c r="BL288" s="17" t="s">
        <v>259</v>
      </c>
      <c r="BM288" s="137" t="s">
        <v>1423</v>
      </c>
    </row>
    <row r="289" spans="2:65" s="1" customFormat="1">
      <c r="B289" s="29"/>
      <c r="D289" s="139" t="s">
        <v>169</v>
      </c>
      <c r="F289" s="140" t="s">
        <v>1424</v>
      </c>
      <c r="L289" s="29"/>
      <c r="M289" s="141"/>
      <c r="T289" s="50"/>
      <c r="AT289" s="17" t="s">
        <v>169</v>
      </c>
      <c r="AU289" s="17" t="s">
        <v>78</v>
      </c>
    </row>
    <row r="290" spans="2:65" s="11" customFormat="1" ht="22.9" customHeight="1">
      <c r="B290" s="116"/>
      <c r="D290" s="117" t="s">
        <v>67</v>
      </c>
      <c r="E290" s="125" t="s">
        <v>1425</v>
      </c>
      <c r="F290" s="125" t="s">
        <v>1426</v>
      </c>
      <c r="J290" s="126">
        <f>BK290</f>
        <v>0</v>
      </c>
      <c r="L290" s="116"/>
      <c r="M290" s="120"/>
      <c r="P290" s="121">
        <f>SUM(P291:P321)</f>
        <v>208.47595999999999</v>
      </c>
      <c r="R290" s="121">
        <f>SUM(R291:R321)</f>
        <v>4.638374999999999</v>
      </c>
      <c r="T290" s="122">
        <f>SUM(T291:T321)</f>
        <v>0</v>
      </c>
      <c r="AR290" s="117" t="s">
        <v>78</v>
      </c>
      <c r="AT290" s="123" t="s">
        <v>67</v>
      </c>
      <c r="AU290" s="123" t="s">
        <v>76</v>
      </c>
      <c r="AY290" s="117" t="s">
        <v>159</v>
      </c>
      <c r="BK290" s="124">
        <f>SUM(BK291:BK321)</f>
        <v>0</v>
      </c>
    </row>
    <row r="291" spans="2:65" s="1" customFormat="1" ht="24.2" customHeight="1">
      <c r="B291" s="29"/>
      <c r="C291" s="127" t="s">
        <v>1427</v>
      </c>
      <c r="D291" s="127" t="s">
        <v>162</v>
      </c>
      <c r="E291" s="128" t="s">
        <v>1428</v>
      </c>
      <c r="F291" s="129" t="s">
        <v>1429</v>
      </c>
      <c r="G291" s="130" t="s">
        <v>457</v>
      </c>
      <c r="H291" s="131">
        <v>80.090999999999994</v>
      </c>
      <c r="I291" s="132"/>
      <c r="J291" s="132">
        <f>ROUND(I291*H291,2)</f>
        <v>0</v>
      </c>
      <c r="K291" s="129" t="s">
        <v>1108</v>
      </c>
      <c r="L291" s="29"/>
      <c r="M291" s="133" t="s">
        <v>17</v>
      </c>
      <c r="N291" s="134" t="s">
        <v>39</v>
      </c>
      <c r="O291" s="135">
        <v>0.82399999999999995</v>
      </c>
      <c r="P291" s="135">
        <f>O291*H291</f>
        <v>65.994983999999988</v>
      </c>
      <c r="Q291" s="135">
        <v>0</v>
      </c>
      <c r="R291" s="135">
        <f>Q291*H291</f>
        <v>0</v>
      </c>
      <c r="S291" s="135">
        <v>0</v>
      </c>
      <c r="T291" s="136">
        <f>S291*H291</f>
        <v>0</v>
      </c>
      <c r="AR291" s="137" t="s">
        <v>180</v>
      </c>
      <c r="AT291" s="137" t="s">
        <v>162</v>
      </c>
      <c r="AU291" s="137" t="s">
        <v>78</v>
      </c>
      <c r="AY291" s="17" t="s">
        <v>159</v>
      </c>
      <c r="BE291" s="138">
        <f>IF(N291="základní",J291,0)</f>
        <v>0</v>
      </c>
      <c r="BF291" s="138">
        <f>IF(N291="snížená",J291,0)</f>
        <v>0</v>
      </c>
      <c r="BG291" s="138">
        <f>IF(N291="zákl. přenesená",J291,0)</f>
        <v>0</v>
      </c>
      <c r="BH291" s="138">
        <f>IF(N291="sníž. přenesená",J291,0)</f>
        <v>0</v>
      </c>
      <c r="BI291" s="138">
        <f>IF(N291="nulová",J291,0)</f>
        <v>0</v>
      </c>
      <c r="BJ291" s="17" t="s">
        <v>76</v>
      </c>
      <c r="BK291" s="138">
        <f>ROUND(I291*H291,2)</f>
        <v>0</v>
      </c>
      <c r="BL291" s="17" t="s">
        <v>180</v>
      </c>
      <c r="BM291" s="137" t="s">
        <v>1430</v>
      </c>
    </row>
    <row r="292" spans="2:65" s="1" customFormat="1">
      <c r="B292" s="29"/>
      <c r="D292" s="139" t="s">
        <v>169</v>
      </c>
      <c r="F292" s="140" t="s">
        <v>1431</v>
      </c>
      <c r="L292" s="29"/>
      <c r="M292" s="141"/>
      <c r="T292" s="50"/>
      <c r="AT292" s="17" t="s">
        <v>169</v>
      </c>
      <c r="AU292" s="17" t="s">
        <v>78</v>
      </c>
    </row>
    <row r="293" spans="2:65" s="1" customFormat="1" ht="24.2" customHeight="1">
      <c r="B293" s="29"/>
      <c r="C293" s="163" t="s">
        <v>1432</v>
      </c>
      <c r="D293" s="163" t="s">
        <v>365</v>
      </c>
      <c r="E293" s="164" t="s">
        <v>1433</v>
      </c>
      <c r="F293" s="165" t="s">
        <v>1434</v>
      </c>
      <c r="G293" s="166" t="s">
        <v>379</v>
      </c>
      <c r="H293" s="167">
        <v>2.3090000000000002</v>
      </c>
      <c r="I293" s="168"/>
      <c r="J293" s="168">
        <f>ROUND(I293*H293,2)</f>
        <v>0</v>
      </c>
      <c r="K293" s="165" t="s">
        <v>17</v>
      </c>
      <c r="L293" s="169"/>
      <c r="M293" s="170" t="s">
        <v>17</v>
      </c>
      <c r="N293" s="171" t="s">
        <v>39</v>
      </c>
      <c r="O293" s="135">
        <v>0</v>
      </c>
      <c r="P293" s="135">
        <f>O293*H293</f>
        <v>0</v>
      </c>
      <c r="Q293" s="135">
        <v>0.44</v>
      </c>
      <c r="R293" s="135">
        <f>Q293*H293</f>
        <v>1.01596</v>
      </c>
      <c r="S293" s="135">
        <v>0</v>
      </c>
      <c r="T293" s="136">
        <f>S293*H293</f>
        <v>0</v>
      </c>
      <c r="AR293" s="137" t="s">
        <v>205</v>
      </c>
      <c r="AT293" s="137" t="s">
        <v>365</v>
      </c>
      <c r="AU293" s="137" t="s">
        <v>78</v>
      </c>
      <c r="AY293" s="17" t="s">
        <v>159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7" t="s">
        <v>76</v>
      </c>
      <c r="BK293" s="138">
        <f>ROUND(I293*H293,2)</f>
        <v>0</v>
      </c>
      <c r="BL293" s="17" t="s">
        <v>180</v>
      </c>
      <c r="BM293" s="137" t="s">
        <v>1435</v>
      </c>
    </row>
    <row r="294" spans="2:65" s="12" customFormat="1">
      <c r="B294" s="142"/>
      <c r="D294" s="143" t="s">
        <v>189</v>
      </c>
      <c r="E294" s="144" t="s">
        <v>17</v>
      </c>
      <c r="F294" s="145" t="s">
        <v>1436</v>
      </c>
      <c r="H294" s="146">
        <v>1.5580000000000001</v>
      </c>
      <c r="L294" s="142"/>
      <c r="M294" s="147"/>
      <c r="T294" s="148"/>
      <c r="AT294" s="144" t="s">
        <v>189</v>
      </c>
      <c r="AU294" s="144" t="s">
        <v>78</v>
      </c>
      <c r="AV294" s="12" t="s">
        <v>78</v>
      </c>
      <c r="AW294" s="12" t="s">
        <v>30</v>
      </c>
      <c r="AX294" s="12" t="s">
        <v>68</v>
      </c>
      <c r="AY294" s="144" t="s">
        <v>159</v>
      </c>
    </row>
    <row r="295" spans="2:65" s="12" customFormat="1">
      <c r="B295" s="142"/>
      <c r="D295" s="143" t="s">
        <v>189</v>
      </c>
      <c r="E295" s="144" t="s">
        <v>17</v>
      </c>
      <c r="F295" s="145" t="s">
        <v>1437</v>
      </c>
      <c r="H295" s="146">
        <v>0.751</v>
      </c>
      <c r="L295" s="142"/>
      <c r="M295" s="147"/>
      <c r="T295" s="148"/>
      <c r="AT295" s="144" t="s">
        <v>189</v>
      </c>
      <c r="AU295" s="144" t="s">
        <v>78</v>
      </c>
      <c r="AV295" s="12" t="s">
        <v>78</v>
      </c>
      <c r="AW295" s="12" t="s">
        <v>30</v>
      </c>
      <c r="AX295" s="12" t="s">
        <v>68</v>
      </c>
      <c r="AY295" s="144" t="s">
        <v>159</v>
      </c>
    </row>
    <row r="296" spans="2:65" s="14" customFormat="1">
      <c r="B296" s="157"/>
      <c r="D296" s="143" t="s">
        <v>189</v>
      </c>
      <c r="E296" s="158" t="s">
        <v>17</v>
      </c>
      <c r="F296" s="159" t="s">
        <v>284</v>
      </c>
      <c r="H296" s="160">
        <v>2.3090000000000002</v>
      </c>
      <c r="L296" s="157"/>
      <c r="M296" s="161"/>
      <c r="T296" s="162"/>
      <c r="AT296" s="158" t="s">
        <v>189</v>
      </c>
      <c r="AU296" s="158" t="s">
        <v>78</v>
      </c>
      <c r="AV296" s="14" t="s">
        <v>180</v>
      </c>
      <c r="AW296" s="14" t="s">
        <v>30</v>
      </c>
      <c r="AX296" s="14" t="s">
        <v>76</v>
      </c>
      <c r="AY296" s="158" t="s">
        <v>159</v>
      </c>
    </row>
    <row r="297" spans="2:65" s="1" customFormat="1" ht="33" customHeight="1">
      <c r="B297" s="29"/>
      <c r="C297" s="127" t="s">
        <v>1438</v>
      </c>
      <c r="D297" s="127" t="s">
        <v>162</v>
      </c>
      <c r="E297" s="128" t="s">
        <v>1439</v>
      </c>
      <c r="F297" s="129" t="s">
        <v>1440</v>
      </c>
      <c r="G297" s="130" t="s">
        <v>457</v>
      </c>
      <c r="H297" s="131">
        <v>171.5</v>
      </c>
      <c r="I297" s="132"/>
      <c r="J297" s="132">
        <f>ROUND(I297*H297,2)</f>
        <v>0</v>
      </c>
      <c r="K297" s="129" t="s">
        <v>1108</v>
      </c>
      <c r="L297" s="29"/>
      <c r="M297" s="133" t="s">
        <v>17</v>
      </c>
      <c r="N297" s="134" t="s">
        <v>39</v>
      </c>
      <c r="O297" s="135">
        <v>0.28199999999999997</v>
      </c>
      <c r="P297" s="135">
        <f>O297*H297</f>
        <v>48.362999999999992</v>
      </c>
      <c r="Q297" s="135">
        <v>0</v>
      </c>
      <c r="R297" s="135">
        <f>Q297*H297</f>
        <v>0</v>
      </c>
      <c r="S297" s="135">
        <v>0</v>
      </c>
      <c r="T297" s="136">
        <f>S297*H297</f>
        <v>0</v>
      </c>
      <c r="AR297" s="137" t="s">
        <v>180</v>
      </c>
      <c r="AT297" s="137" t="s">
        <v>162</v>
      </c>
      <c r="AU297" s="137" t="s">
        <v>78</v>
      </c>
      <c r="AY297" s="17" t="s">
        <v>159</v>
      </c>
      <c r="BE297" s="138">
        <f>IF(N297="základní",J297,0)</f>
        <v>0</v>
      </c>
      <c r="BF297" s="138">
        <f>IF(N297="snížená",J297,0)</f>
        <v>0</v>
      </c>
      <c r="BG297" s="138">
        <f>IF(N297="zákl. přenesená",J297,0)</f>
        <v>0</v>
      </c>
      <c r="BH297" s="138">
        <f>IF(N297="sníž. přenesená",J297,0)</f>
        <v>0</v>
      </c>
      <c r="BI297" s="138">
        <f>IF(N297="nulová",J297,0)</f>
        <v>0</v>
      </c>
      <c r="BJ297" s="17" t="s">
        <v>76</v>
      </c>
      <c r="BK297" s="138">
        <f>ROUND(I297*H297,2)</f>
        <v>0</v>
      </c>
      <c r="BL297" s="17" t="s">
        <v>180</v>
      </c>
      <c r="BM297" s="137" t="s">
        <v>1441</v>
      </c>
    </row>
    <row r="298" spans="2:65" s="1" customFormat="1">
      <c r="B298" s="29"/>
      <c r="D298" s="139" t="s">
        <v>169</v>
      </c>
      <c r="F298" s="140" t="s">
        <v>1442</v>
      </c>
      <c r="L298" s="29"/>
      <c r="M298" s="141"/>
      <c r="T298" s="50"/>
      <c r="AT298" s="17" t="s">
        <v>169</v>
      </c>
      <c r="AU298" s="17" t="s">
        <v>78</v>
      </c>
    </row>
    <row r="299" spans="2:65" s="12" customFormat="1">
      <c r="B299" s="142"/>
      <c r="D299" s="143" t="s">
        <v>189</v>
      </c>
      <c r="E299" s="144" t="s">
        <v>17</v>
      </c>
      <c r="F299" s="145" t="s">
        <v>1443</v>
      </c>
      <c r="H299" s="146">
        <v>122.5</v>
      </c>
      <c r="L299" s="142"/>
      <c r="M299" s="147"/>
      <c r="T299" s="148"/>
      <c r="AT299" s="144" t="s">
        <v>189</v>
      </c>
      <c r="AU299" s="144" t="s">
        <v>78</v>
      </c>
      <c r="AV299" s="12" t="s">
        <v>78</v>
      </c>
      <c r="AW299" s="12" t="s">
        <v>30</v>
      </c>
      <c r="AX299" s="12" t="s">
        <v>68</v>
      </c>
      <c r="AY299" s="144" t="s">
        <v>159</v>
      </c>
    </row>
    <row r="300" spans="2:65" s="12" customFormat="1">
      <c r="B300" s="142"/>
      <c r="D300" s="143" t="s">
        <v>189</v>
      </c>
      <c r="E300" s="144" t="s">
        <v>17</v>
      </c>
      <c r="F300" s="145" t="s">
        <v>1444</v>
      </c>
      <c r="H300" s="146">
        <v>49</v>
      </c>
      <c r="L300" s="142"/>
      <c r="M300" s="147"/>
      <c r="T300" s="148"/>
      <c r="AT300" s="144" t="s">
        <v>189</v>
      </c>
      <c r="AU300" s="144" t="s">
        <v>78</v>
      </c>
      <c r="AV300" s="12" t="s">
        <v>78</v>
      </c>
      <c r="AW300" s="12" t="s">
        <v>30</v>
      </c>
      <c r="AX300" s="12" t="s">
        <v>68</v>
      </c>
      <c r="AY300" s="144" t="s">
        <v>159</v>
      </c>
    </row>
    <row r="301" spans="2:65" s="14" customFormat="1">
      <c r="B301" s="157"/>
      <c r="D301" s="143" t="s">
        <v>189</v>
      </c>
      <c r="E301" s="158" t="s">
        <v>17</v>
      </c>
      <c r="F301" s="159" t="s">
        <v>284</v>
      </c>
      <c r="H301" s="160">
        <v>171.5</v>
      </c>
      <c r="L301" s="157"/>
      <c r="M301" s="161"/>
      <c r="T301" s="162"/>
      <c r="AT301" s="158" t="s">
        <v>189</v>
      </c>
      <c r="AU301" s="158" t="s">
        <v>78</v>
      </c>
      <c r="AV301" s="14" t="s">
        <v>180</v>
      </c>
      <c r="AW301" s="14" t="s">
        <v>30</v>
      </c>
      <c r="AX301" s="14" t="s">
        <v>76</v>
      </c>
      <c r="AY301" s="158" t="s">
        <v>159</v>
      </c>
    </row>
    <row r="302" spans="2:65" s="1" customFormat="1" ht="16.5" customHeight="1">
      <c r="B302" s="29"/>
      <c r="C302" s="163" t="s">
        <v>1445</v>
      </c>
      <c r="D302" s="163" t="s">
        <v>365</v>
      </c>
      <c r="E302" s="164" t="s">
        <v>1446</v>
      </c>
      <c r="F302" s="165" t="s">
        <v>1447</v>
      </c>
      <c r="G302" s="166" t="s">
        <v>379</v>
      </c>
      <c r="H302" s="167">
        <v>0.47</v>
      </c>
      <c r="I302" s="168"/>
      <c r="J302" s="168">
        <f>ROUND(I302*H302,2)</f>
        <v>0</v>
      </c>
      <c r="K302" s="165" t="s">
        <v>17</v>
      </c>
      <c r="L302" s="169"/>
      <c r="M302" s="170" t="s">
        <v>17</v>
      </c>
      <c r="N302" s="171" t="s">
        <v>39</v>
      </c>
      <c r="O302" s="135">
        <v>0</v>
      </c>
      <c r="P302" s="135">
        <f>O302*H302</f>
        <v>0</v>
      </c>
      <c r="Q302" s="135">
        <v>0.55000000000000004</v>
      </c>
      <c r="R302" s="135">
        <f>Q302*H302</f>
        <v>0.25850000000000001</v>
      </c>
      <c r="S302" s="135">
        <v>0</v>
      </c>
      <c r="T302" s="136">
        <f>S302*H302</f>
        <v>0</v>
      </c>
      <c r="AR302" s="137" t="s">
        <v>205</v>
      </c>
      <c r="AT302" s="137" t="s">
        <v>365</v>
      </c>
      <c r="AU302" s="137" t="s">
        <v>78</v>
      </c>
      <c r="AY302" s="17" t="s">
        <v>159</v>
      </c>
      <c r="BE302" s="138">
        <f>IF(N302="základní",J302,0)</f>
        <v>0</v>
      </c>
      <c r="BF302" s="138">
        <f>IF(N302="snížená",J302,0)</f>
        <v>0</v>
      </c>
      <c r="BG302" s="138">
        <f>IF(N302="zákl. přenesená",J302,0)</f>
        <v>0</v>
      </c>
      <c r="BH302" s="138">
        <f>IF(N302="sníž. přenesená",J302,0)</f>
        <v>0</v>
      </c>
      <c r="BI302" s="138">
        <f>IF(N302="nulová",J302,0)</f>
        <v>0</v>
      </c>
      <c r="BJ302" s="17" t="s">
        <v>76</v>
      </c>
      <c r="BK302" s="138">
        <f>ROUND(I302*H302,2)</f>
        <v>0</v>
      </c>
      <c r="BL302" s="17" t="s">
        <v>180</v>
      </c>
      <c r="BM302" s="137" t="s">
        <v>1448</v>
      </c>
    </row>
    <row r="303" spans="2:65" s="12" customFormat="1">
      <c r="B303" s="142"/>
      <c r="D303" s="143" t="s">
        <v>189</v>
      </c>
      <c r="E303" s="144" t="s">
        <v>17</v>
      </c>
      <c r="F303" s="145" t="s">
        <v>1449</v>
      </c>
      <c r="H303" s="146">
        <v>0.47</v>
      </c>
      <c r="L303" s="142"/>
      <c r="M303" s="147"/>
      <c r="T303" s="148"/>
      <c r="AT303" s="144" t="s">
        <v>189</v>
      </c>
      <c r="AU303" s="144" t="s">
        <v>78</v>
      </c>
      <c r="AV303" s="12" t="s">
        <v>78</v>
      </c>
      <c r="AW303" s="12" t="s">
        <v>30</v>
      </c>
      <c r="AX303" s="12" t="s">
        <v>68</v>
      </c>
      <c r="AY303" s="144" t="s">
        <v>159</v>
      </c>
    </row>
    <row r="304" spans="2:65" s="14" customFormat="1">
      <c r="B304" s="157"/>
      <c r="D304" s="143" t="s">
        <v>189</v>
      </c>
      <c r="E304" s="158" t="s">
        <v>17</v>
      </c>
      <c r="F304" s="159" t="s">
        <v>284</v>
      </c>
      <c r="H304" s="160">
        <v>0.47</v>
      </c>
      <c r="L304" s="157"/>
      <c r="M304" s="161"/>
      <c r="T304" s="162"/>
      <c r="AT304" s="158" t="s">
        <v>189</v>
      </c>
      <c r="AU304" s="158" t="s">
        <v>78</v>
      </c>
      <c r="AV304" s="14" t="s">
        <v>180</v>
      </c>
      <c r="AW304" s="14" t="s">
        <v>30</v>
      </c>
      <c r="AX304" s="14" t="s">
        <v>76</v>
      </c>
      <c r="AY304" s="158" t="s">
        <v>159</v>
      </c>
    </row>
    <row r="305" spans="2:65" s="1" customFormat="1" ht="16.5" customHeight="1">
      <c r="B305" s="29"/>
      <c r="C305" s="163" t="s">
        <v>1450</v>
      </c>
      <c r="D305" s="163" t="s">
        <v>365</v>
      </c>
      <c r="E305" s="164" t="s">
        <v>1451</v>
      </c>
      <c r="F305" s="165" t="s">
        <v>1452</v>
      </c>
      <c r="G305" s="166" t="s">
        <v>379</v>
      </c>
      <c r="H305" s="167">
        <v>0.88200000000000001</v>
      </c>
      <c r="I305" s="168"/>
      <c r="J305" s="168">
        <f>ROUND(I305*H305,2)</f>
        <v>0</v>
      </c>
      <c r="K305" s="165" t="s">
        <v>17</v>
      </c>
      <c r="L305" s="169"/>
      <c r="M305" s="170" t="s">
        <v>17</v>
      </c>
      <c r="N305" s="171" t="s">
        <v>39</v>
      </c>
      <c r="O305" s="135">
        <v>0</v>
      </c>
      <c r="P305" s="135">
        <f>O305*H305</f>
        <v>0</v>
      </c>
      <c r="Q305" s="135">
        <v>0.55000000000000004</v>
      </c>
      <c r="R305" s="135">
        <f>Q305*H305</f>
        <v>0.48510000000000003</v>
      </c>
      <c r="S305" s="135">
        <v>0</v>
      </c>
      <c r="T305" s="136">
        <f>S305*H305</f>
        <v>0</v>
      </c>
      <c r="AR305" s="137" t="s">
        <v>205</v>
      </c>
      <c r="AT305" s="137" t="s">
        <v>365</v>
      </c>
      <c r="AU305" s="137" t="s">
        <v>78</v>
      </c>
      <c r="AY305" s="17" t="s">
        <v>159</v>
      </c>
      <c r="BE305" s="138">
        <f>IF(N305="základní",J305,0)</f>
        <v>0</v>
      </c>
      <c r="BF305" s="138">
        <f>IF(N305="snížená",J305,0)</f>
        <v>0</v>
      </c>
      <c r="BG305" s="138">
        <f>IF(N305="zákl. přenesená",J305,0)</f>
        <v>0</v>
      </c>
      <c r="BH305" s="138">
        <f>IF(N305="sníž. přenesená",J305,0)</f>
        <v>0</v>
      </c>
      <c r="BI305" s="138">
        <f>IF(N305="nulová",J305,0)</f>
        <v>0</v>
      </c>
      <c r="BJ305" s="17" t="s">
        <v>76</v>
      </c>
      <c r="BK305" s="138">
        <f>ROUND(I305*H305,2)</f>
        <v>0</v>
      </c>
      <c r="BL305" s="17" t="s">
        <v>180</v>
      </c>
      <c r="BM305" s="137" t="s">
        <v>1453</v>
      </c>
    </row>
    <row r="306" spans="2:65" s="12" customFormat="1">
      <c r="B306" s="142"/>
      <c r="D306" s="143" t="s">
        <v>189</v>
      </c>
      <c r="E306" s="144" t="s">
        <v>17</v>
      </c>
      <c r="F306" s="145" t="s">
        <v>1454</v>
      </c>
      <c r="H306" s="146">
        <v>0.88200000000000001</v>
      </c>
      <c r="L306" s="142"/>
      <c r="M306" s="147"/>
      <c r="T306" s="148"/>
      <c r="AT306" s="144" t="s">
        <v>189</v>
      </c>
      <c r="AU306" s="144" t="s">
        <v>78</v>
      </c>
      <c r="AV306" s="12" t="s">
        <v>78</v>
      </c>
      <c r="AW306" s="12" t="s">
        <v>30</v>
      </c>
      <c r="AX306" s="12" t="s">
        <v>68</v>
      </c>
      <c r="AY306" s="144" t="s">
        <v>159</v>
      </c>
    </row>
    <row r="307" spans="2:65" s="14" customFormat="1">
      <c r="B307" s="157"/>
      <c r="D307" s="143" t="s">
        <v>189</v>
      </c>
      <c r="E307" s="158" t="s">
        <v>17</v>
      </c>
      <c r="F307" s="159" t="s">
        <v>284</v>
      </c>
      <c r="H307" s="160">
        <v>0.88200000000000001</v>
      </c>
      <c r="L307" s="157"/>
      <c r="M307" s="161"/>
      <c r="T307" s="162"/>
      <c r="AT307" s="158" t="s">
        <v>189</v>
      </c>
      <c r="AU307" s="158" t="s">
        <v>78</v>
      </c>
      <c r="AV307" s="14" t="s">
        <v>180</v>
      </c>
      <c r="AW307" s="14" t="s">
        <v>30</v>
      </c>
      <c r="AX307" s="14" t="s">
        <v>76</v>
      </c>
      <c r="AY307" s="158" t="s">
        <v>159</v>
      </c>
    </row>
    <row r="308" spans="2:65" s="1" customFormat="1" ht="24.2" customHeight="1">
      <c r="B308" s="29"/>
      <c r="C308" s="127" t="s">
        <v>1455</v>
      </c>
      <c r="D308" s="127" t="s">
        <v>162</v>
      </c>
      <c r="E308" s="128" t="s">
        <v>1456</v>
      </c>
      <c r="F308" s="129" t="s">
        <v>1457</v>
      </c>
      <c r="G308" s="130" t="s">
        <v>278</v>
      </c>
      <c r="H308" s="131">
        <v>191.55</v>
      </c>
      <c r="I308" s="132"/>
      <c r="J308" s="132">
        <f>ROUND(I308*H308,2)</f>
        <v>0</v>
      </c>
      <c r="K308" s="129" t="s">
        <v>17</v>
      </c>
      <c r="L308" s="29"/>
      <c r="M308" s="133" t="s">
        <v>17</v>
      </c>
      <c r="N308" s="134" t="s">
        <v>39</v>
      </c>
      <c r="O308" s="135">
        <v>0.26400000000000001</v>
      </c>
      <c r="P308" s="135">
        <f>O308*H308</f>
        <v>50.569200000000002</v>
      </c>
      <c r="Q308" s="135">
        <v>0</v>
      </c>
      <c r="R308" s="135">
        <f>Q308*H308</f>
        <v>0</v>
      </c>
      <c r="S308" s="135">
        <v>0</v>
      </c>
      <c r="T308" s="136">
        <f>S308*H308</f>
        <v>0</v>
      </c>
      <c r="AR308" s="137" t="s">
        <v>180</v>
      </c>
      <c r="AT308" s="137" t="s">
        <v>162</v>
      </c>
      <c r="AU308" s="137" t="s">
        <v>78</v>
      </c>
      <c r="AY308" s="17" t="s">
        <v>159</v>
      </c>
      <c r="BE308" s="138">
        <f>IF(N308="základní",J308,0)</f>
        <v>0</v>
      </c>
      <c r="BF308" s="138">
        <f>IF(N308="snížená",J308,0)</f>
        <v>0</v>
      </c>
      <c r="BG308" s="138">
        <f>IF(N308="zákl. přenesená",J308,0)</f>
        <v>0</v>
      </c>
      <c r="BH308" s="138">
        <f>IF(N308="sníž. přenesená",J308,0)</f>
        <v>0</v>
      </c>
      <c r="BI308" s="138">
        <f>IF(N308="nulová",J308,0)</f>
        <v>0</v>
      </c>
      <c r="BJ308" s="17" t="s">
        <v>76</v>
      </c>
      <c r="BK308" s="138">
        <f>ROUND(I308*H308,2)</f>
        <v>0</v>
      </c>
      <c r="BL308" s="17" t="s">
        <v>180</v>
      </c>
      <c r="BM308" s="137" t="s">
        <v>1458</v>
      </c>
    </row>
    <row r="309" spans="2:65" s="12" customFormat="1">
      <c r="B309" s="142"/>
      <c r="D309" s="143" t="s">
        <v>189</v>
      </c>
      <c r="E309" s="144" t="s">
        <v>17</v>
      </c>
      <c r="F309" s="145" t="s">
        <v>1459</v>
      </c>
      <c r="H309" s="146">
        <v>191.55</v>
      </c>
      <c r="L309" s="142"/>
      <c r="M309" s="147"/>
      <c r="T309" s="148"/>
      <c r="AT309" s="144" t="s">
        <v>189</v>
      </c>
      <c r="AU309" s="144" t="s">
        <v>78</v>
      </c>
      <c r="AV309" s="12" t="s">
        <v>78</v>
      </c>
      <c r="AW309" s="12" t="s">
        <v>30</v>
      </c>
      <c r="AX309" s="12" t="s">
        <v>68</v>
      </c>
      <c r="AY309" s="144" t="s">
        <v>159</v>
      </c>
    </row>
    <row r="310" spans="2:65" s="14" customFormat="1">
      <c r="B310" s="157"/>
      <c r="D310" s="143" t="s">
        <v>189</v>
      </c>
      <c r="E310" s="158" t="s">
        <v>17</v>
      </c>
      <c r="F310" s="159" t="s">
        <v>284</v>
      </c>
      <c r="H310" s="160">
        <v>191.55</v>
      </c>
      <c r="L310" s="157"/>
      <c r="M310" s="161"/>
      <c r="T310" s="162"/>
      <c r="AT310" s="158" t="s">
        <v>189</v>
      </c>
      <c r="AU310" s="158" t="s">
        <v>78</v>
      </c>
      <c r="AV310" s="14" t="s">
        <v>180</v>
      </c>
      <c r="AW310" s="14" t="s">
        <v>30</v>
      </c>
      <c r="AX310" s="14" t="s">
        <v>76</v>
      </c>
      <c r="AY310" s="158" t="s">
        <v>159</v>
      </c>
    </row>
    <row r="311" spans="2:65" s="1" customFormat="1" ht="16.5" customHeight="1">
      <c r="B311" s="29"/>
      <c r="C311" s="163" t="s">
        <v>1460</v>
      </c>
      <c r="D311" s="163" t="s">
        <v>365</v>
      </c>
      <c r="E311" s="164" t="s">
        <v>1461</v>
      </c>
      <c r="F311" s="165" t="s">
        <v>1462</v>
      </c>
      <c r="G311" s="166" t="s">
        <v>278</v>
      </c>
      <c r="H311" s="167">
        <v>191.55</v>
      </c>
      <c r="I311" s="168"/>
      <c r="J311" s="168">
        <f>ROUND(I311*H311,2)</f>
        <v>0</v>
      </c>
      <c r="K311" s="165" t="s">
        <v>1108</v>
      </c>
      <c r="L311" s="169"/>
      <c r="M311" s="170" t="s">
        <v>17</v>
      </c>
      <c r="N311" s="171" t="s">
        <v>39</v>
      </c>
      <c r="O311" s="135">
        <v>0</v>
      </c>
      <c r="P311" s="135">
        <f>O311*H311</f>
        <v>0</v>
      </c>
      <c r="Q311" s="135">
        <v>1.49E-2</v>
      </c>
      <c r="R311" s="135">
        <f>Q311*H311</f>
        <v>2.854095</v>
      </c>
      <c r="S311" s="135">
        <v>0</v>
      </c>
      <c r="T311" s="136">
        <f>S311*H311</f>
        <v>0</v>
      </c>
      <c r="AR311" s="137" t="s">
        <v>205</v>
      </c>
      <c r="AT311" s="137" t="s">
        <v>365</v>
      </c>
      <c r="AU311" s="137" t="s">
        <v>78</v>
      </c>
      <c r="AY311" s="17" t="s">
        <v>159</v>
      </c>
      <c r="BE311" s="138">
        <f>IF(N311="základní",J311,0)</f>
        <v>0</v>
      </c>
      <c r="BF311" s="138">
        <f>IF(N311="snížená",J311,0)</f>
        <v>0</v>
      </c>
      <c r="BG311" s="138">
        <f>IF(N311="zákl. přenesená",J311,0)</f>
        <v>0</v>
      </c>
      <c r="BH311" s="138">
        <f>IF(N311="sníž. přenesená",J311,0)</f>
        <v>0</v>
      </c>
      <c r="BI311" s="138">
        <f>IF(N311="nulová",J311,0)</f>
        <v>0</v>
      </c>
      <c r="BJ311" s="17" t="s">
        <v>76</v>
      </c>
      <c r="BK311" s="138">
        <f>ROUND(I311*H311,2)</f>
        <v>0</v>
      </c>
      <c r="BL311" s="17" t="s">
        <v>180</v>
      </c>
      <c r="BM311" s="137" t="s">
        <v>1463</v>
      </c>
    </row>
    <row r="312" spans="2:65" s="12" customFormat="1">
      <c r="B312" s="142"/>
      <c r="D312" s="143" t="s">
        <v>189</v>
      </c>
      <c r="E312" s="144" t="s">
        <v>17</v>
      </c>
      <c r="F312" s="145" t="s">
        <v>1459</v>
      </c>
      <c r="H312" s="146">
        <v>191.55</v>
      </c>
      <c r="L312" s="142"/>
      <c r="M312" s="147"/>
      <c r="T312" s="148"/>
      <c r="AT312" s="144" t="s">
        <v>189</v>
      </c>
      <c r="AU312" s="144" t="s">
        <v>78</v>
      </c>
      <c r="AV312" s="12" t="s">
        <v>78</v>
      </c>
      <c r="AW312" s="12" t="s">
        <v>30</v>
      </c>
      <c r="AX312" s="12" t="s">
        <v>68</v>
      </c>
      <c r="AY312" s="144" t="s">
        <v>159</v>
      </c>
    </row>
    <row r="313" spans="2:65" s="14" customFormat="1">
      <c r="B313" s="157"/>
      <c r="D313" s="143" t="s">
        <v>189</v>
      </c>
      <c r="E313" s="158" t="s">
        <v>17</v>
      </c>
      <c r="F313" s="159" t="s">
        <v>284</v>
      </c>
      <c r="H313" s="160">
        <v>191.55</v>
      </c>
      <c r="L313" s="157"/>
      <c r="M313" s="161"/>
      <c r="T313" s="162"/>
      <c r="AT313" s="158" t="s">
        <v>189</v>
      </c>
      <c r="AU313" s="158" t="s">
        <v>78</v>
      </c>
      <c r="AV313" s="14" t="s">
        <v>180</v>
      </c>
      <c r="AW313" s="14" t="s">
        <v>30</v>
      </c>
      <c r="AX313" s="14" t="s">
        <v>76</v>
      </c>
      <c r="AY313" s="158" t="s">
        <v>159</v>
      </c>
    </row>
    <row r="314" spans="2:65" s="1" customFormat="1" ht="24.2" customHeight="1">
      <c r="B314" s="29"/>
      <c r="C314" s="127" t="s">
        <v>1464</v>
      </c>
      <c r="D314" s="127" t="s">
        <v>162</v>
      </c>
      <c r="E314" s="128" t="s">
        <v>1465</v>
      </c>
      <c r="F314" s="129" t="s">
        <v>1466</v>
      </c>
      <c r="G314" s="130" t="s">
        <v>287</v>
      </c>
      <c r="H314" s="131">
        <v>64</v>
      </c>
      <c r="I314" s="132"/>
      <c r="J314" s="132">
        <f>ROUND(I314*H314,2)</f>
        <v>0</v>
      </c>
      <c r="K314" s="129" t="s">
        <v>1108</v>
      </c>
      <c r="L314" s="29"/>
      <c r="M314" s="133" t="s">
        <v>17</v>
      </c>
      <c r="N314" s="134" t="s">
        <v>39</v>
      </c>
      <c r="O314" s="135">
        <v>0.113</v>
      </c>
      <c r="P314" s="135">
        <f>O314*H314</f>
        <v>7.2320000000000002</v>
      </c>
      <c r="Q314" s="135">
        <v>0</v>
      </c>
      <c r="R314" s="135">
        <f>Q314*H314</f>
        <v>0</v>
      </c>
      <c r="S314" s="135">
        <v>0</v>
      </c>
      <c r="T314" s="136">
        <f>S314*H314</f>
        <v>0</v>
      </c>
      <c r="AR314" s="137" t="s">
        <v>180</v>
      </c>
      <c r="AT314" s="137" t="s">
        <v>162</v>
      </c>
      <c r="AU314" s="137" t="s">
        <v>78</v>
      </c>
      <c r="AY314" s="17" t="s">
        <v>159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7" t="s">
        <v>76</v>
      </c>
      <c r="BK314" s="138">
        <f>ROUND(I314*H314,2)</f>
        <v>0</v>
      </c>
      <c r="BL314" s="17" t="s">
        <v>180</v>
      </c>
      <c r="BM314" s="137" t="s">
        <v>1467</v>
      </c>
    </row>
    <row r="315" spans="2:65" s="1" customFormat="1">
      <c r="B315" s="29"/>
      <c r="D315" s="139" t="s">
        <v>169</v>
      </c>
      <c r="F315" s="140" t="s">
        <v>1468</v>
      </c>
      <c r="L315" s="29"/>
      <c r="M315" s="141"/>
      <c r="T315" s="50"/>
      <c r="AT315" s="17" t="s">
        <v>169</v>
      </c>
      <c r="AU315" s="17" t="s">
        <v>78</v>
      </c>
    </row>
    <row r="316" spans="2:65" s="1" customFormat="1" ht="24.2" customHeight="1">
      <c r="B316" s="29"/>
      <c r="C316" s="127" t="s">
        <v>1469</v>
      </c>
      <c r="D316" s="127" t="s">
        <v>162</v>
      </c>
      <c r="E316" s="128" t="s">
        <v>1470</v>
      </c>
      <c r="F316" s="129" t="s">
        <v>1471</v>
      </c>
      <c r="G316" s="130" t="s">
        <v>287</v>
      </c>
      <c r="H316" s="131">
        <v>308</v>
      </c>
      <c r="I316" s="132"/>
      <c r="J316" s="132">
        <f>ROUND(I316*H316,2)</f>
        <v>0</v>
      </c>
      <c r="K316" s="129" t="s">
        <v>1108</v>
      </c>
      <c r="L316" s="29"/>
      <c r="M316" s="133" t="s">
        <v>17</v>
      </c>
      <c r="N316" s="134" t="s">
        <v>39</v>
      </c>
      <c r="O316" s="135">
        <v>8.4000000000000005E-2</v>
      </c>
      <c r="P316" s="135">
        <f>O316*H316</f>
        <v>25.872</v>
      </c>
      <c r="Q316" s="135">
        <v>0</v>
      </c>
      <c r="R316" s="135">
        <f>Q316*H316</f>
        <v>0</v>
      </c>
      <c r="S316" s="135">
        <v>0</v>
      </c>
      <c r="T316" s="136">
        <f>S316*H316</f>
        <v>0</v>
      </c>
      <c r="AR316" s="137" t="s">
        <v>180</v>
      </c>
      <c r="AT316" s="137" t="s">
        <v>162</v>
      </c>
      <c r="AU316" s="137" t="s">
        <v>78</v>
      </c>
      <c r="AY316" s="17" t="s">
        <v>159</v>
      </c>
      <c r="BE316" s="138">
        <f>IF(N316="základní",J316,0)</f>
        <v>0</v>
      </c>
      <c r="BF316" s="138">
        <f>IF(N316="snížená",J316,0)</f>
        <v>0</v>
      </c>
      <c r="BG316" s="138">
        <f>IF(N316="zákl. přenesená",J316,0)</f>
        <v>0</v>
      </c>
      <c r="BH316" s="138">
        <f>IF(N316="sníž. přenesená",J316,0)</f>
        <v>0</v>
      </c>
      <c r="BI316" s="138">
        <f>IF(N316="nulová",J316,0)</f>
        <v>0</v>
      </c>
      <c r="BJ316" s="17" t="s">
        <v>76</v>
      </c>
      <c r="BK316" s="138">
        <f>ROUND(I316*H316,2)</f>
        <v>0</v>
      </c>
      <c r="BL316" s="17" t="s">
        <v>180</v>
      </c>
      <c r="BM316" s="137" t="s">
        <v>1472</v>
      </c>
    </row>
    <row r="317" spans="2:65" s="1" customFormat="1">
      <c r="B317" s="29"/>
      <c r="D317" s="139" t="s">
        <v>169</v>
      </c>
      <c r="F317" s="140" t="s">
        <v>1473</v>
      </c>
      <c r="L317" s="29"/>
      <c r="M317" s="141"/>
      <c r="T317" s="50"/>
      <c r="AT317" s="17" t="s">
        <v>169</v>
      </c>
      <c r="AU317" s="17" t="s">
        <v>78</v>
      </c>
    </row>
    <row r="318" spans="2:65" s="1" customFormat="1" ht="16.5" customHeight="1">
      <c r="B318" s="29"/>
      <c r="C318" s="163" t="s">
        <v>1474</v>
      </c>
      <c r="D318" s="163" t="s">
        <v>365</v>
      </c>
      <c r="E318" s="164" t="s">
        <v>1475</v>
      </c>
      <c r="F318" s="165" t="s">
        <v>1476</v>
      </c>
      <c r="G318" s="166" t="s">
        <v>287</v>
      </c>
      <c r="H318" s="167">
        <v>308</v>
      </c>
      <c r="I318" s="168"/>
      <c r="J318" s="168">
        <f>ROUND(I318*H318,2)</f>
        <v>0</v>
      </c>
      <c r="K318" s="165" t="s">
        <v>17</v>
      </c>
      <c r="L318" s="169"/>
      <c r="M318" s="170" t="s">
        <v>17</v>
      </c>
      <c r="N318" s="171" t="s">
        <v>39</v>
      </c>
      <c r="O318" s="135">
        <v>0</v>
      </c>
      <c r="P318" s="135">
        <f>O318*H318</f>
        <v>0</v>
      </c>
      <c r="Q318" s="135">
        <v>8.0000000000000007E-5</v>
      </c>
      <c r="R318" s="135">
        <f>Q318*H318</f>
        <v>2.4640000000000002E-2</v>
      </c>
      <c r="S318" s="135">
        <v>0</v>
      </c>
      <c r="T318" s="136">
        <f>S318*H318</f>
        <v>0</v>
      </c>
      <c r="AR318" s="137" t="s">
        <v>205</v>
      </c>
      <c r="AT318" s="137" t="s">
        <v>365</v>
      </c>
      <c r="AU318" s="137" t="s">
        <v>78</v>
      </c>
      <c r="AY318" s="17" t="s">
        <v>159</v>
      </c>
      <c r="BE318" s="138">
        <f>IF(N318="základní",J318,0)</f>
        <v>0</v>
      </c>
      <c r="BF318" s="138">
        <f>IF(N318="snížená",J318,0)</f>
        <v>0</v>
      </c>
      <c r="BG318" s="138">
        <f>IF(N318="zákl. přenesená",J318,0)</f>
        <v>0</v>
      </c>
      <c r="BH318" s="138">
        <f>IF(N318="sníž. přenesená",J318,0)</f>
        <v>0</v>
      </c>
      <c r="BI318" s="138">
        <f>IF(N318="nulová",J318,0)</f>
        <v>0</v>
      </c>
      <c r="BJ318" s="17" t="s">
        <v>76</v>
      </c>
      <c r="BK318" s="138">
        <f>ROUND(I318*H318,2)</f>
        <v>0</v>
      </c>
      <c r="BL318" s="17" t="s">
        <v>180</v>
      </c>
      <c r="BM318" s="137" t="s">
        <v>1477</v>
      </c>
    </row>
    <row r="319" spans="2:65" s="1" customFormat="1" ht="16.5" customHeight="1">
      <c r="B319" s="29"/>
      <c r="C319" s="163" t="s">
        <v>1478</v>
      </c>
      <c r="D319" s="163" t="s">
        <v>365</v>
      </c>
      <c r="E319" s="164" t="s">
        <v>1479</v>
      </c>
      <c r="F319" s="165" t="s">
        <v>1480</v>
      </c>
      <c r="G319" s="166" t="s">
        <v>1481</v>
      </c>
      <c r="H319" s="167">
        <v>1</v>
      </c>
      <c r="I319" s="168"/>
      <c r="J319" s="168">
        <f>ROUND(I319*H319,2)</f>
        <v>0</v>
      </c>
      <c r="K319" s="165" t="s">
        <v>17</v>
      </c>
      <c r="L319" s="169"/>
      <c r="M319" s="170" t="s">
        <v>17</v>
      </c>
      <c r="N319" s="171" t="s">
        <v>39</v>
      </c>
      <c r="O319" s="135">
        <v>0</v>
      </c>
      <c r="P319" s="135">
        <f>O319*H319</f>
        <v>0</v>
      </c>
      <c r="Q319" s="135">
        <v>8.0000000000000007E-5</v>
      </c>
      <c r="R319" s="135">
        <f>Q319*H319</f>
        <v>8.0000000000000007E-5</v>
      </c>
      <c r="S319" s="135">
        <v>0</v>
      </c>
      <c r="T319" s="136">
        <f>S319*H319</f>
        <v>0</v>
      </c>
      <c r="AR319" s="137" t="s">
        <v>205</v>
      </c>
      <c r="AT319" s="137" t="s">
        <v>365</v>
      </c>
      <c r="AU319" s="137" t="s">
        <v>78</v>
      </c>
      <c r="AY319" s="17" t="s">
        <v>159</v>
      </c>
      <c r="BE319" s="138">
        <f>IF(N319="základní",J319,0)</f>
        <v>0</v>
      </c>
      <c r="BF319" s="138">
        <f>IF(N319="snížená",J319,0)</f>
        <v>0</v>
      </c>
      <c r="BG319" s="138">
        <f>IF(N319="zákl. přenesená",J319,0)</f>
        <v>0</v>
      </c>
      <c r="BH319" s="138">
        <f>IF(N319="sníž. přenesená",J319,0)</f>
        <v>0</v>
      </c>
      <c r="BI319" s="138">
        <f>IF(N319="nulová",J319,0)</f>
        <v>0</v>
      </c>
      <c r="BJ319" s="17" t="s">
        <v>76</v>
      </c>
      <c r="BK319" s="138">
        <f>ROUND(I319*H319,2)</f>
        <v>0</v>
      </c>
      <c r="BL319" s="17" t="s">
        <v>180</v>
      </c>
      <c r="BM319" s="137" t="s">
        <v>1482</v>
      </c>
    </row>
    <row r="320" spans="2:65" s="1" customFormat="1" ht="24.2" customHeight="1">
      <c r="B320" s="29"/>
      <c r="C320" s="127" t="s">
        <v>1483</v>
      </c>
      <c r="D320" s="127" t="s">
        <v>162</v>
      </c>
      <c r="E320" s="128" t="s">
        <v>1484</v>
      </c>
      <c r="F320" s="129" t="s">
        <v>1485</v>
      </c>
      <c r="G320" s="130" t="s">
        <v>368</v>
      </c>
      <c r="H320" s="131">
        <v>4.6379999999999999</v>
      </c>
      <c r="I320" s="132"/>
      <c r="J320" s="132">
        <f>ROUND(I320*H320,2)</f>
        <v>0</v>
      </c>
      <c r="K320" s="129" t="s">
        <v>239</v>
      </c>
      <c r="L320" s="29"/>
      <c r="M320" s="133" t="s">
        <v>17</v>
      </c>
      <c r="N320" s="134" t="s">
        <v>39</v>
      </c>
      <c r="O320" s="135">
        <v>2.2519999999999998</v>
      </c>
      <c r="P320" s="135">
        <f>O320*H320</f>
        <v>10.444775999999999</v>
      </c>
      <c r="Q320" s="135">
        <v>0</v>
      </c>
      <c r="R320" s="135">
        <f>Q320*H320</f>
        <v>0</v>
      </c>
      <c r="S320" s="135">
        <v>0</v>
      </c>
      <c r="T320" s="136">
        <f>S320*H320</f>
        <v>0</v>
      </c>
      <c r="AR320" s="137" t="s">
        <v>259</v>
      </c>
      <c r="AT320" s="137" t="s">
        <v>162</v>
      </c>
      <c r="AU320" s="137" t="s">
        <v>78</v>
      </c>
      <c r="AY320" s="17" t="s">
        <v>159</v>
      </c>
      <c r="BE320" s="138">
        <f>IF(N320="základní",J320,0)</f>
        <v>0</v>
      </c>
      <c r="BF320" s="138">
        <f>IF(N320="snížená",J320,0)</f>
        <v>0</v>
      </c>
      <c r="BG320" s="138">
        <f>IF(N320="zákl. přenesená",J320,0)</f>
        <v>0</v>
      </c>
      <c r="BH320" s="138">
        <f>IF(N320="sníž. přenesená",J320,0)</f>
        <v>0</v>
      </c>
      <c r="BI320" s="138">
        <f>IF(N320="nulová",J320,0)</f>
        <v>0</v>
      </c>
      <c r="BJ320" s="17" t="s">
        <v>76</v>
      </c>
      <c r="BK320" s="138">
        <f>ROUND(I320*H320,2)</f>
        <v>0</v>
      </c>
      <c r="BL320" s="17" t="s">
        <v>259</v>
      </c>
      <c r="BM320" s="137" t="s">
        <v>1486</v>
      </c>
    </row>
    <row r="321" spans="2:65" s="1" customFormat="1">
      <c r="B321" s="29"/>
      <c r="D321" s="139" t="s">
        <v>169</v>
      </c>
      <c r="F321" s="140" t="s">
        <v>1487</v>
      </c>
      <c r="L321" s="29"/>
      <c r="M321" s="141"/>
      <c r="T321" s="50"/>
      <c r="AT321" s="17" t="s">
        <v>169</v>
      </c>
      <c r="AU321" s="17" t="s">
        <v>78</v>
      </c>
    </row>
    <row r="322" spans="2:65" s="11" customFormat="1" ht="22.9" customHeight="1">
      <c r="B322" s="116"/>
      <c r="D322" s="117" t="s">
        <v>67</v>
      </c>
      <c r="E322" s="125" t="s">
        <v>1488</v>
      </c>
      <c r="F322" s="125" t="s">
        <v>1489</v>
      </c>
      <c r="J322" s="126">
        <f>BK322</f>
        <v>0</v>
      </c>
      <c r="L322" s="116"/>
      <c r="M322" s="120"/>
      <c r="P322" s="121">
        <f>SUM(P323:P332)</f>
        <v>336.867594</v>
      </c>
      <c r="R322" s="121">
        <f>SUM(R323:R332)</f>
        <v>9.2188581999999997</v>
      </c>
      <c r="T322" s="122">
        <f>SUM(T323:T332)</f>
        <v>0</v>
      </c>
      <c r="AR322" s="117" t="s">
        <v>78</v>
      </c>
      <c r="AT322" s="123" t="s">
        <v>67</v>
      </c>
      <c r="AU322" s="123" t="s">
        <v>76</v>
      </c>
      <c r="AY322" s="117" t="s">
        <v>159</v>
      </c>
      <c r="BK322" s="124">
        <f>SUM(BK323:BK332)</f>
        <v>0</v>
      </c>
    </row>
    <row r="323" spans="2:65" s="1" customFormat="1" ht="16.5" customHeight="1">
      <c r="B323" s="29"/>
      <c r="C323" s="127" t="s">
        <v>1490</v>
      </c>
      <c r="D323" s="127" t="s">
        <v>162</v>
      </c>
      <c r="E323" s="128" t="s">
        <v>1491</v>
      </c>
      <c r="F323" s="129" t="s">
        <v>1492</v>
      </c>
      <c r="G323" s="130" t="s">
        <v>278</v>
      </c>
      <c r="H323" s="131">
        <v>5.04</v>
      </c>
      <c r="I323" s="132"/>
      <c r="J323" s="132">
        <f>ROUND(I323*H323,2)</f>
        <v>0</v>
      </c>
      <c r="K323" s="129" t="s">
        <v>17</v>
      </c>
      <c r="L323" s="29"/>
      <c r="M323" s="133" t="s">
        <v>17</v>
      </c>
      <c r="N323" s="134" t="s">
        <v>39</v>
      </c>
      <c r="O323" s="135">
        <v>0.60499999999999998</v>
      </c>
      <c r="P323" s="135">
        <f>O323*H323</f>
        <v>3.0491999999999999</v>
      </c>
      <c r="Q323" s="135">
        <v>0.20893</v>
      </c>
      <c r="R323" s="135">
        <f>Q323*H323</f>
        <v>1.0530071999999999</v>
      </c>
      <c r="S323" s="135">
        <v>0</v>
      </c>
      <c r="T323" s="136">
        <f>S323*H323</f>
        <v>0</v>
      </c>
      <c r="AR323" s="137" t="s">
        <v>259</v>
      </c>
      <c r="AT323" s="137" t="s">
        <v>162</v>
      </c>
      <c r="AU323" s="137" t="s">
        <v>78</v>
      </c>
      <c r="AY323" s="17" t="s">
        <v>159</v>
      </c>
      <c r="BE323" s="138">
        <f>IF(N323="základní",J323,0)</f>
        <v>0</v>
      </c>
      <c r="BF323" s="138">
        <f>IF(N323="snížená",J323,0)</f>
        <v>0</v>
      </c>
      <c r="BG323" s="138">
        <f>IF(N323="zákl. přenesená",J323,0)</f>
        <v>0</v>
      </c>
      <c r="BH323" s="138">
        <f>IF(N323="sníž. přenesená",J323,0)</f>
        <v>0</v>
      </c>
      <c r="BI323" s="138">
        <f>IF(N323="nulová",J323,0)</f>
        <v>0</v>
      </c>
      <c r="BJ323" s="17" t="s">
        <v>76</v>
      </c>
      <c r="BK323" s="138">
        <f>ROUND(I323*H323,2)</f>
        <v>0</v>
      </c>
      <c r="BL323" s="17" t="s">
        <v>259</v>
      </c>
      <c r="BM323" s="137" t="s">
        <v>1493</v>
      </c>
    </row>
    <row r="324" spans="2:65" s="1" customFormat="1" ht="21.75" customHeight="1">
      <c r="B324" s="29"/>
      <c r="C324" s="127" t="s">
        <v>1494</v>
      </c>
      <c r="D324" s="127" t="s">
        <v>162</v>
      </c>
      <c r="E324" s="128" t="s">
        <v>1495</v>
      </c>
      <c r="F324" s="129" t="s">
        <v>1496</v>
      </c>
      <c r="G324" s="130" t="s">
        <v>287</v>
      </c>
      <c r="H324" s="131">
        <v>144</v>
      </c>
      <c r="I324" s="132"/>
      <c r="J324" s="132">
        <f>ROUND(I324*H324,2)</f>
        <v>0</v>
      </c>
      <c r="K324" s="129" t="s">
        <v>1108</v>
      </c>
      <c r="L324" s="29"/>
      <c r="M324" s="133" t="s">
        <v>17</v>
      </c>
      <c r="N324" s="134" t="s">
        <v>39</v>
      </c>
      <c r="O324" s="135">
        <v>0.39300000000000002</v>
      </c>
      <c r="P324" s="135">
        <f>O324*H324</f>
        <v>56.591999999999999</v>
      </c>
      <c r="Q324" s="135">
        <v>2.6700000000000001E-3</v>
      </c>
      <c r="R324" s="135">
        <f>Q324*H324</f>
        <v>0.38447999999999999</v>
      </c>
      <c r="S324" s="135">
        <v>0</v>
      </c>
      <c r="T324" s="136">
        <f>S324*H324</f>
        <v>0</v>
      </c>
      <c r="AR324" s="137" t="s">
        <v>259</v>
      </c>
      <c r="AT324" s="137" t="s">
        <v>162</v>
      </c>
      <c r="AU324" s="137" t="s">
        <v>78</v>
      </c>
      <c r="AY324" s="17" t="s">
        <v>159</v>
      </c>
      <c r="BE324" s="138">
        <f>IF(N324="základní",J324,0)</f>
        <v>0</v>
      </c>
      <c r="BF324" s="138">
        <f>IF(N324="snížená",J324,0)</f>
        <v>0</v>
      </c>
      <c r="BG324" s="138">
        <f>IF(N324="zákl. přenesená",J324,0)</f>
        <v>0</v>
      </c>
      <c r="BH324" s="138">
        <f>IF(N324="sníž. přenesená",J324,0)</f>
        <v>0</v>
      </c>
      <c r="BI324" s="138">
        <f>IF(N324="nulová",J324,0)</f>
        <v>0</v>
      </c>
      <c r="BJ324" s="17" t="s">
        <v>76</v>
      </c>
      <c r="BK324" s="138">
        <f>ROUND(I324*H324,2)</f>
        <v>0</v>
      </c>
      <c r="BL324" s="17" t="s">
        <v>259</v>
      </c>
      <c r="BM324" s="137" t="s">
        <v>1497</v>
      </c>
    </row>
    <row r="325" spans="2:65" s="1" customFormat="1">
      <c r="B325" s="29"/>
      <c r="D325" s="139" t="s">
        <v>169</v>
      </c>
      <c r="F325" s="140" t="s">
        <v>1498</v>
      </c>
      <c r="L325" s="29"/>
      <c r="M325" s="141"/>
      <c r="T325" s="50"/>
      <c r="AT325" s="17" t="s">
        <v>169</v>
      </c>
      <c r="AU325" s="17" t="s">
        <v>78</v>
      </c>
    </row>
    <row r="326" spans="2:65" s="1" customFormat="1" ht="16.5" customHeight="1">
      <c r="B326" s="29"/>
      <c r="C326" s="127" t="s">
        <v>1499</v>
      </c>
      <c r="D326" s="127" t="s">
        <v>162</v>
      </c>
      <c r="E326" s="128" t="s">
        <v>1500</v>
      </c>
      <c r="F326" s="129" t="s">
        <v>1501</v>
      </c>
      <c r="G326" s="130" t="s">
        <v>1502</v>
      </c>
      <c r="H326" s="131">
        <v>56</v>
      </c>
      <c r="I326" s="132"/>
      <c r="J326" s="132">
        <f>ROUND(I326*H326,2)</f>
        <v>0</v>
      </c>
      <c r="K326" s="129" t="s">
        <v>17</v>
      </c>
      <c r="L326" s="29"/>
      <c r="M326" s="133" t="s">
        <v>17</v>
      </c>
      <c r="N326" s="134" t="s">
        <v>39</v>
      </c>
      <c r="O326" s="135">
        <v>4.4999999999999998E-2</v>
      </c>
      <c r="P326" s="135">
        <f>O326*H326</f>
        <v>2.52</v>
      </c>
      <c r="Q326" s="135">
        <v>0</v>
      </c>
      <c r="R326" s="135">
        <f>Q326*H326</f>
        <v>0</v>
      </c>
      <c r="S326" s="135">
        <v>0</v>
      </c>
      <c r="T326" s="136">
        <f>S326*H326</f>
        <v>0</v>
      </c>
      <c r="AR326" s="137" t="s">
        <v>259</v>
      </c>
      <c r="AT326" s="137" t="s">
        <v>162</v>
      </c>
      <c r="AU326" s="137" t="s">
        <v>78</v>
      </c>
      <c r="AY326" s="17" t="s">
        <v>159</v>
      </c>
      <c r="BE326" s="138">
        <f>IF(N326="základní",J326,0)</f>
        <v>0</v>
      </c>
      <c r="BF326" s="138">
        <f>IF(N326="snížená",J326,0)</f>
        <v>0</v>
      </c>
      <c r="BG326" s="138">
        <f>IF(N326="zákl. přenesená",J326,0)</f>
        <v>0</v>
      </c>
      <c r="BH326" s="138">
        <f>IF(N326="sníž. přenesená",J326,0)</f>
        <v>0</v>
      </c>
      <c r="BI326" s="138">
        <f>IF(N326="nulová",J326,0)</f>
        <v>0</v>
      </c>
      <c r="BJ326" s="17" t="s">
        <v>76</v>
      </c>
      <c r="BK326" s="138">
        <f>ROUND(I326*H326,2)</f>
        <v>0</v>
      </c>
      <c r="BL326" s="17" t="s">
        <v>259</v>
      </c>
      <c r="BM326" s="137" t="s">
        <v>1503</v>
      </c>
    </row>
    <row r="327" spans="2:65" s="1" customFormat="1" ht="16.5" customHeight="1">
      <c r="B327" s="29"/>
      <c r="C327" s="163" t="s">
        <v>1504</v>
      </c>
      <c r="D327" s="163" t="s">
        <v>365</v>
      </c>
      <c r="E327" s="164" t="s">
        <v>1505</v>
      </c>
      <c r="F327" s="165" t="s">
        <v>1506</v>
      </c>
      <c r="G327" s="166" t="s">
        <v>287</v>
      </c>
      <c r="H327" s="167">
        <v>144</v>
      </c>
      <c r="I327" s="168"/>
      <c r="J327" s="168">
        <f>ROUND(I327*H327,2)</f>
        <v>0</v>
      </c>
      <c r="K327" s="165" t="s">
        <v>1108</v>
      </c>
      <c r="L327" s="169"/>
      <c r="M327" s="170" t="s">
        <v>17</v>
      </c>
      <c r="N327" s="171" t="s">
        <v>39</v>
      </c>
      <c r="O327" s="135">
        <v>0</v>
      </c>
      <c r="P327" s="135">
        <f>O327*H327</f>
        <v>0</v>
      </c>
      <c r="Q327" s="135">
        <v>1.42E-3</v>
      </c>
      <c r="R327" s="135">
        <f>Q327*H327</f>
        <v>0.20448</v>
      </c>
      <c r="S327" s="135">
        <v>0</v>
      </c>
      <c r="T327" s="136">
        <f>S327*H327</f>
        <v>0</v>
      </c>
      <c r="AR327" s="137" t="s">
        <v>732</v>
      </c>
      <c r="AT327" s="137" t="s">
        <v>365</v>
      </c>
      <c r="AU327" s="137" t="s">
        <v>78</v>
      </c>
      <c r="AY327" s="17" t="s">
        <v>159</v>
      </c>
      <c r="BE327" s="138">
        <f>IF(N327="základní",J327,0)</f>
        <v>0</v>
      </c>
      <c r="BF327" s="138">
        <f>IF(N327="snížená",J327,0)</f>
        <v>0</v>
      </c>
      <c r="BG327" s="138">
        <f>IF(N327="zákl. přenesená",J327,0)</f>
        <v>0</v>
      </c>
      <c r="BH327" s="138">
        <f>IF(N327="sníž. přenesená",J327,0)</f>
        <v>0</v>
      </c>
      <c r="BI327" s="138">
        <f>IF(N327="nulová",J327,0)</f>
        <v>0</v>
      </c>
      <c r="BJ327" s="17" t="s">
        <v>76</v>
      </c>
      <c r="BK327" s="138">
        <f>ROUND(I327*H327,2)</f>
        <v>0</v>
      </c>
      <c r="BL327" s="17" t="s">
        <v>259</v>
      </c>
      <c r="BM327" s="137" t="s">
        <v>1507</v>
      </c>
    </row>
    <row r="328" spans="2:65" s="1" customFormat="1" ht="37.9" customHeight="1">
      <c r="B328" s="29"/>
      <c r="C328" s="127" t="s">
        <v>1508</v>
      </c>
      <c r="D328" s="127" t="s">
        <v>162</v>
      </c>
      <c r="E328" s="128" t="s">
        <v>1509</v>
      </c>
      <c r="F328" s="129" t="s">
        <v>1510</v>
      </c>
      <c r="G328" s="130" t="s">
        <v>457</v>
      </c>
      <c r="H328" s="131">
        <v>565.66700000000003</v>
      </c>
      <c r="I328" s="132"/>
      <c r="J328" s="132">
        <f>ROUND(I328*H328,2)</f>
        <v>0</v>
      </c>
      <c r="K328" s="129" t="s">
        <v>17</v>
      </c>
      <c r="L328" s="29"/>
      <c r="M328" s="133" t="s">
        <v>17</v>
      </c>
      <c r="N328" s="134" t="s">
        <v>39</v>
      </c>
      <c r="O328" s="135">
        <v>0.28199999999999997</v>
      </c>
      <c r="P328" s="135">
        <f>O328*H328</f>
        <v>159.51809399999999</v>
      </c>
      <c r="Q328" s="135">
        <v>0</v>
      </c>
      <c r="R328" s="135">
        <f>Q328*H328</f>
        <v>0</v>
      </c>
      <c r="S328" s="135">
        <v>0</v>
      </c>
      <c r="T328" s="136">
        <f>S328*H328</f>
        <v>0</v>
      </c>
      <c r="AR328" s="137" t="s">
        <v>259</v>
      </c>
      <c r="AT328" s="137" t="s">
        <v>162</v>
      </c>
      <c r="AU328" s="137" t="s">
        <v>78</v>
      </c>
      <c r="AY328" s="17" t="s">
        <v>159</v>
      </c>
      <c r="BE328" s="138">
        <f>IF(N328="základní",J328,0)</f>
        <v>0</v>
      </c>
      <c r="BF328" s="138">
        <f>IF(N328="snížená",J328,0)</f>
        <v>0</v>
      </c>
      <c r="BG328" s="138">
        <f>IF(N328="zákl. přenesená",J328,0)</f>
        <v>0</v>
      </c>
      <c r="BH328" s="138">
        <f>IF(N328="sníž. přenesená",J328,0)</f>
        <v>0</v>
      </c>
      <c r="BI328" s="138">
        <f>IF(N328="nulová",J328,0)</f>
        <v>0</v>
      </c>
      <c r="BJ328" s="17" t="s">
        <v>76</v>
      </c>
      <c r="BK328" s="138">
        <f>ROUND(I328*H328,2)</f>
        <v>0</v>
      </c>
      <c r="BL328" s="17" t="s">
        <v>259</v>
      </c>
      <c r="BM328" s="137" t="s">
        <v>1511</v>
      </c>
    </row>
    <row r="329" spans="2:65" s="1" customFormat="1" ht="24.2" customHeight="1">
      <c r="B329" s="29"/>
      <c r="C329" s="163" t="s">
        <v>1512</v>
      </c>
      <c r="D329" s="163" t="s">
        <v>365</v>
      </c>
      <c r="E329" s="164" t="s">
        <v>1513</v>
      </c>
      <c r="F329" s="165" t="s">
        <v>1514</v>
      </c>
      <c r="G329" s="166" t="s">
        <v>379</v>
      </c>
      <c r="H329" s="167">
        <v>4.5860000000000003</v>
      </c>
      <c r="I329" s="168"/>
      <c r="J329" s="168">
        <f>ROUND(I329*H329,2)</f>
        <v>0</v>
      </c>
      <c r="K329" s="165" t="s">
        <v>17</v>
      </c>
      <c r="L329" s="169"/>
      <c r="M329" s="170" t="s">
        <v>17</v>
      </c>
      <c r="N329" s="171" t="s">
        <v>39</v>
      </c>
      <c r="O329" s="135">
        <v>0</v>
      </c>
      <c r="P329" s="135">
        <f>O329*H329</f>
        <v>0</v>
      </c>
      <c r="Q329" s="135">
        <v>0.44</v>
      </c>
      <c r="R329" s="135">
        <f>Q329*H329</f>
        <v>2.0178400000000001</v>
      </c>
      <c r="S329" s="135">
        <v>0</v>
      </c>
      <c r="T329" s="136">
        <f>S329*H329</f>
        <v>0</v>
      </c>
      <c r="AR329" s="137" t="s">
        <v>732</v>
      </c>
      <c r="AT329" s="137" t="s">
        <v>365</v>
      </c>
      <c r="AU329" s="137" t="s">
        <v>78</v>
      </c>
      <c r="AY329" s="17" t="s">
        <v>159</v>
      </c>
      <c r="BE329" s="138">
        <f>IF(N329="základní",J329,0)</f>
        <v>0</v>
      </c>
      <c r="BF329" s="138">
        <f>IF(N329="snížená",J329,0)</f>
        <v>0</v>
      </c>
      <c r="BG329" s="138">
        <f>IF(N329="zákl. přenesená",J329,0)</f>
        <v>0</v>
      </c>
      <c r="BH329" s="138">
        <f>IF(N329="sníž. přenesená",J329,0)</f>
        <v>0</v>
      </c>
      <c r="BI329" s="138">
        <f>IF(N329="nulová",J329,0)</f>
        <v>0</v>
      </c>
      <c r="BJ329" s="17" t="s">
        <v>76</v>
      </c>
      <c r="BK329" s="138">
        <f>ROUND(I329*H329,2)</f>
        <v>0</v>
      </c>
      <c r="BL329" s="17" t="s">
        <v>259</v>
      </c>
      <c r="BM329" s="137" t="s">
        <v>1515</v>
      </c>
    </row>
    <row r="330" spans="2:65" s="1" customFormat="1" ht="37.9" customHeight="1">
      <c r="B330" s="29"/>
      <c r="C330" s="127" t="s">
        <v>1516</v>
      </c>
      <c r="D330" s="127" t="s">
        <v>162</v>
      </c>
      <c r="E330" s="128" t="s">
        <v>1517</v>
      </c>
      <c r="F330" s="129" t="s">
        <v>1518</v>
      </c>
      <c r="G330" s="130" t="s">
        <v>278</v>
      </c>
      <c r="H330" s="131">
        <v>293.10000000000002</v>
      </c>
      <c r="I330" s="132"/>
      <c r="J330" s="132">
        <f>ROUND(I330*H330,2)</f>
        <v>0</v>
      </c>
      <c r="K330" s="129" t="s">
        <v>1108</v>
      </c>
      <c r="L330" s="29"/>
      <c r="M330" s="133" t="s">
        <v>17</v>
      </c>
      <c r="N330" s="134" t="s">
        <v>39</v>
      </c>
      <c r="O330" s="135">
        <v>0.39300000000000002</v>
      </c>
      <c r="P330" s="135">
        <f>O330*H330</f>
        <v>115.18830000000001</v>
      </c>
      <c r="Q330" s="135">
        <v>2.1000000000000001E-4</v>
      </c>
      <c r="R330" s="135">
        <f>Q330*H330</f>
        <v>6.1551000000000008E-2</v>
      </c>
      <c r="S330" s="135">
        <v>0</v>
      </c>
      <c r="T330" s="136">
        <f>S330*H330</f>
        <v>0</v>
      </c>
      <c r="AR330" s="137" t="s">
        <v>259</v>
      </c>
      <c r="AT330" s="137" t="s">
        <v>162</v>
      </c>
      <c r="AU330" s="137" t="s">
        <v>78</v>
      </c>
      <c r="AY330" s="17" t="s">
        <v>159</v>
      </c>
      <c r="BE330" s="138">
        <f>IF(N330="základní",J330,0)</f>
        <v>0</v>
      </c>
      <c r="BF330" s="138">
        <f>IF(N330="snížená",J330,0)</f>
        <v>0</v>
      </c>
      <c r="BG330" s="138">
        <f>IF(N330="zákl. přenesená",J330,0)</f>
        <v>0</v>
      </c>
      <c r="BH330" s="138">
        <f>IF(N330="sníž. přenesená",J330,0)</f>
        <v>0</v>
      </c>
      <c r="BI330" s="138">
        <f>IF(N330="nulová",J330,0)</f>
        <v>0</v>
      </c>
      <c r="BJ330" s="17" t="s">
        <v>76</v>
      </c>
      <c r="BK330" s="138">
        <f>ROUND(I330*H330,2)</f>
        <v>0</v>
      </c>
      <c r="BL330" s="17" t="s">
        <v>259</v>
      </c>
      <c r="BM330" s="137" t="s">
        <v>1519</v>
      </c>
    </row>
    <row r="331" spans="2:65" s="1" customFormat="1">
      <c r="B331" s="29"/>
      <c r="D331" s="139" t="s">
        <v>169</v>
      </c>
      <c r="F331" s="140" t="s">
        <v>1520</v>
      </c>
      <c r="L331" s="29"/>
      <c r="M331" s="141"/>
      <c r="T331" s="50"/>
      <c r="AT331" s="17" t="s">
        <v>169</v>
      </c>
      <c r="AU331" s="17" t="s">
        <v>78</v>
      </c>
    </row>
    <row r="332" spans="2:65" s="1" customFormat="1" ht="24.2" customHeight="1">
      <c r="B332" s="29"/>
      <c r="C332" s="163" t="s">
        <v>1521</v>
      </c>
      <c r="D332" s="163" t="s">
        <v>365</v>
      </c>
      <c r="E332" s="164" t="s">
        <v>1522</v>
      </c>
      <c r="F332" s="165" t="s">
        <v>1523</v>
      </c>
      <c r="G332" s="166" t="s">
        <v>379</v>
      </c>
      <c r="H332" s="167">
        <v>7.33</v>
      </c>
      <c r="I332" s="168"/>
      <c r="J332" s="168">
        <f>ROUND(I332*H332,2)</f>
        <v>0</v>
      </c>
      <c r="K332" s="165" t="s">
        <v>17</v>
      </c>
      <c r="L332" s="169"/>
      <c r="M332" s="170" t="s">
        <v>17</v>
      </c>
      <c r="N332" s="171" t="s">
        <v>39</v>
      </c>
      <c r="O332" s="135">
        <v>0</v>
      </c>
      <c r="P332" s="135">
        <f>O332*H332</f>
        <v>0</v>
      </c>
      <c r="Q332" s="135">
        <v>0.75</v>
      </c>
      <c r="R332" s="135">
        <f>Q332*H332</f>
        <v>5.4975000000000005</v>
      </c>
      <c r="S332" s="135">
        <v>0</v>
      </c>
      <c r="T332" s="136">
        <f>S332*H332</f>
        <v>0</v>
      </c>
      <c r="AR332" s="137" t="s">
        <v>732</v>
      </c>
      <c r="AT332" s="137" t="s">
        <v>365</v>
      </c>
      <c r="AU332" s="137" t="s">
        <v>78</v>
      </c>
      <c r="AY332" s="17" t="s">
        <v>159</v>
      </c>
      <c r="BE332" s="138">
        <f>IF(N332="základní",J332,0)</f>
        <v>0</v>
      </c>
      <c r="BF332" s="138">
        <f>IF(N332="snížená",J332,0)</f>
        <v>0</v>
      </c>
      <c r="BG332" s="138">
        <f>IF(N332="zákl. přenesená",J332,0)</f>
        <v>0</v>
      </c>
      <c r="BH332" s="138">
        <f>IF(N332="sníž. přenesená",J332,0)</f>
        <v>0</v>
      </c>
      <c r="BI332" s="138">
        <f>IF(N332="nulová",J332,0)</f>
        <v>0</v>
      </c>
      <c r="BJ332" s="17" t="s">
        <v>76</v>
      </c>
      <c r="BK332" s="138">
        <f>ROUND(I332*H332,2)</f>
        <v>0</v>
      </c>
      <c r="BL332" s="17" t="s">
        <v>259</v>
      </c>
      <c r="BM332" s="137" t="s">
        <v>1524</v>
      </c>
    </row>
    <row r="333" spans="2:65" s="11" customFormat="1" ht="22.9" customHeight="1">
      <c r="B333" s="116"/>
      <c r="D333" s="117" t="s">
        <v>67</v>
      </c>
      <c r="E333" s="125" t="s">
        <v>1525</v>
      </c>
      <c r="F333" s="125" t="s">
        <v>1526</v>
      </c>
      <c r="J333" s="126">
        <f>BK333</f>
        <v>0</v>
      </c>
      <c r="L333" s="116"/>
      <c r="M333" s="120"/>
      <c r="P333" s="121">
        <f>SUM(P334:P361)</f>
        <v>81.476037000000019</v>
      </c>
      <c r="R333" s="121">
        <f>SUM(R334:R361)</f>
        <v>3.0437200000000001E-2</v>
      </c>
      <c r="T333" s="122">
        <f>SUM(T334:T361)</f>
        <v>0</v>
      </c>
      <c r="AR333" s="117" t="s">
        <v>78</v>
      </c>
      <c r="AT333" s="123" t="s">
        <v>67</v>
      </c>
      <c r="AU333" s="123" t="s">
        <v>76</v>
      </c>
      <c r="AY333" s="117" t="s">
        <v>159</v>
      </c>
      <c r="BK333" s="124">
        <f>SUM(BK334:BK361)</f>
        <v>0</v>
      </c>
    </row>
    <row r="334" spans="2:65" s="1" customFormat="1" ht="16.5" customHeight="1">
      <c r="B334" s="29"/>
      <c r="C334" s="127" t="s">
        <v>1527</v>
      </c>
      <c r="D334" s="127" t="s">
        <v>162</v>
      </c>
      <c r="E334" s="128" t="s">
        <v>1528</v>
      </c>
      <c r="F334" s="129" t="s">
        <v>1529</v>
      </c>
      <c r="G334" s="130" t="s">
        <v>547</v>
      </c>
      <c r="H334" s="131">
        <v>307.41800000000001</v>
      </c>
      <c r="I334" s="132"/>
      <c r="J334" s="132">
        <f>ROUND(I334*H334,2)</f>
        <v>0</v>
      </c>
      <c r="K334" s="129" t="s">
        <v>17</v>
      </c>
      <c r="L334" s="29"/>
      <c r="M334" s="133" t="s">
        <v>17</v>
      </c>
      <c r="N334" s="134" t="s">
        <v>39</v>
      </c>
      <c r="O334" s="135">
        <v>0</v>
      </c>
      <c r="P334" s="135">
        <f>O334*H334</f>
        <v>0</v>
      </c>
      <c r="Q334" s="135">
        <v>0</v>
      </c>
      <c r="R334" s="135">
        <f>Q334*H334</f>
        <v>0</v>
      </c>
      <c r="S334" s="135">
        <v>0</v>
      </c>
      <c r="T334" s="136">
        <f>S334*H334</f>
        <v>0</v>
      </c>
      <c r="AR334" s="137" t="s">
        <v>259</v>
      </c>
      <c r="AT334" s="137" t="s">
        <v>162</v>
      </c>
      <c r="AU334" s="137" t="s">
        <v>78</v>
      </c>
      <c r="AY334" s="17" t="s">
        <v>159</v>
      </c>
      <c r="BE334" s="138">
        <f>IF(N334="základní",J334,0)</f>
        <v>0</v>
      </c>
      <c r="BF334" s="138">
        <f>IF(N334="snížená",J334,0)</f>
        <v>0</v>
      </c>
      <c r="BG334" s="138">
        <f>IF(N334="zákl. přenesená",J334,0)</f>
        <v>0</v>
      </c>
      <c r="BH334" s="138">
        <f>IF(N334="sníž. přenesená",J334,0)</f>
        <v>0</v>
      </c>
      <c r="BI334" s="138">
        <f>IF(N334="nulová",J334,0)</f>
        <v>0</v>
      </c>
      <c r="BJ334" s="17" t="s">
        <v>76</v>
      </c>
      <c r="BK334" s="138">
        <f>ROUND(I334*H334,2)</f>
        <v>0</v>
      </c>
      <c r="BL334" s="17" t="s">
        <v>259</v>
      </c>
      <c r="BM334" s="137" t="s">
        <v>1530</v>
      </c>
    </row>
    <row r="335" spans="2:65" s="12" customFormat="1">
      <c r="B335" s="142"/>
      <c r="D335" s="143" t="s">
        <v>189</v>
      </c>
      <c r="E335" s="144" t="s">
        <v>17</v>
      </c>
      <c r="F335" s="145" t="s">
        <v>1531</v>
      </c>
      <c r="H335" s="146">
        <v>152.06399999999999</v>
      </c>
      <c r="L335" s="142"/>
      <c r="M335" s="147"/>
      <c r="T335" s="148"/>
      <c r="AT335" s="144" t="s">
        <v>189</v>
      </c>
      <c r="AU335" s="144" t="s">
        <v>78</v>
      </c>
      <c r="AV335" s="12" t="s">
        <v>78</v>
      </c>
      <c r="AW335" s="12" t="s">
        <v>30</v>
      </c>
      <c r="AX335" s="12" t="s">
        <v>68</v>
      </c>
      <c r="AY335" s="144" t="s">
        <v>159</v>
      </c>
    </row>
    <row r="336" spans="2:65" s="12" customFormat="1">
      <c r="B336" s="142"/>
      <c r="D336" s="143" t="s">
        <v>189</v>
      </c>
      <c r="E336" s="144" t="s">
        <v>17</v>
      </c>
      <c r="F336" s="145" t="s">
        <v>1532</v>
      </c>
      <c r="H336" s="146">
        <v>85.018000000000001</v>
      </c>
      <c r="L336" s="142"/>
      <c r="M336" s="147"/>
      <c r="T336" s="148"/>
      <c r="AT336" s="144" t="s">
        <v>189</v>
      </c>
      <c r="AU336" s="144" t="s">
        <v>78</v>
      </c>
      <c r="AV336" s="12" t="s">
        <v>78</v>
      </c>
      <c r="AW336" s="12" t="s">
        <v>30</v>
      </c>
      <c r="AX336" s="12" t="s">
        <v>68</v>
      </c>
      <c r="AY336" s="144" t="s">
        <v>159</v>
      </c>
    </row>
    <row r="337" spans="2:65" s="12" customFormat="1">
      <c r="B337" s="142"/>
      <c r="D337" s="143" t="s">
        <v>189</v>
      </c>
      <c r="E337" s="144" t="s">
        <v>17</v>
      </c>
      <c r="F337" s="145" t="s">
        <v>1533</v>
      </c>
      <c r="H337" s="146">
        <v>70.335999999999999</v>
      </c>
      <c r="L337" s="142"/>
      <c r="M337" s="147"/>
      <c r="T337" s="148"/>
      <c r="AT337" s="144" t="s">
        <v>189</v>
      </c>
      <c r="AU337" s="144" t="s">
        <v>78</v>
      </c>
      <c r="AV337" s="12" t="s">
        <v>78</v>
      </c>
      <c r="AW337" s="12" t="s">
        <v>30</v>
      </c>
      <c r="AX337" s="12" t="s">
        <v>68</v>
      </c>
      <c r="AY337" s="144" t="s">
        <v>159</v>
      </c>
    </row>
    <row r="338" spans="2:65" s="14" customFormat="1">
      <c r="B338" s="157"/>
      <c r="D338" s="143" t="s">
        <v>189</v>
      </c>
      <c r="E338" s="158" t="s">
        <v>17</v>
      </c>
      <c r="F338" s="159" t="s">
        <v>284</v>
      </c>
      <c r="H338" s="160">
        <v>307.41800000000001</v>
      </c>
      <c r="L338" s="157"/>
      <c r="M338" s="161"/>
      <c r="T338" s="162"/>
      <c r="AT338" s="158" t="s">
        <v>189</v>
      </c>
      <c r="AU338" s="158" t="s">
        <v>78</v>
      </c>
      <c r="AV338" s="14" t="s">
        <v>180</v>
      </c>
      <c r="AW338" s="14" t="s">
        <v>30</v>
      </c>
      <c r="AX338" s="14" t="s">
        <v>76</v>
      </c>
      <c r="AY338" s="158" t="s">
        <v>159</v>
      </c>
    </row>
    <row r="339" spans="2:65" s="1" customFormat="1" ht="16.5" customHeight="1">
      <c r="B339" s="29"/>
      <c r="C339" s="127" t="s">
        <v>1534</v>
      </c>
      <c r="D339" s="127" t="s">
        <v>162</v>
      </c>
      <c r="E339" s="128" t="s">
        <v>1535</v>
      </c>
      <c r="F339" s="129" t="s">
        <v>1536</v>
      </c>
      <c r="G339" s="130" t="s">
        <v>547</v>
      </c>
      <c r="H339" s="131">
        <v>782.83299999999997</v>
      </c>
      <c r="I339" s="132"/>
      <c r="J339" s="132">
        <f>ROUND(I339*H339,2)</f>
        <v>0</v>
      </c>
      <c r="K339" s="129" t="s">
        <v>17</v>
      </c>
      <c r="L339" s="29"/>
      <c r="M339" s="133" t="s">
        <v>17</v>
      </c>
      <c r="N339" s="134" t="s">
        <v>39</v>
      </c>
      <c r="O339" s="135">
        <v>0</v>
      </c>
      <c r="P339" s="135">
        <f>O339*H339</f>
        <v>0</v>
      </c>
      <c r="Q339" s="135">
        <v>0</v>
      </c>
      <c r="R339" s="135">
        <f>Q339*H339</f>
        <v>0</v>
      </c>
      <c r="S339" s="135">
        <v>0</v>
      </c>
      <c r="T339" s="136">
        <f>S339*H339</f>
        <v>0</v>
      </c>
      <c r="AR339" s="137" t="s">
        <v>259</v>
      </c>
      <c r="AT339" s="137" t="s">
        <v>162</v>
      </c>
      <c r="AU339" s="137" t="s">
        <v>78</v>
      </c>
      <c r="AY339" s="17" t="s">
        <v>159</v>
      </c>
      <c r="BE339" s="138">
        <f>IF(N339="základní",J339,0)</f>
        <v>0</v>
      </c>
      <c r="BF339" s="138">
        <f>IF(N339="snížená",J339,0)</f>
        <v>0</v>
      </c>
      <c r="BG339" s="138">
        <f>IF(N339="zákl. přenesená",J339,0)</f>
        <v>0</v>
      </c>
      <c r="BH339" s="138">
        <f>IF(N339="sníž. přenesená",J339,0)</f>
        <v>0</v>
      </c>
      <c r="BI339" s="138">
        <f>IF(N339="nulová",J339,0)</f>
        <v>0</v>
      </c>
      <c r="BJ339" s="17" t="s">
        <v>76</v>
      </c>
      <c r="BK339" s="138">
        <f>ROUND(I339*H339,2)</f>
        <v>0</v>
      </c>
      <c r="BL339" s="17" t="s">
        <v>259</v>
      </c>
      <c r="BM339" s="137" t="s">
        <v>1537</v>
      </c>
    </row>
    <row r="340" spans="2:65" s="12" customFormat="1">
      <c r="B340" s="142"/>
      <c r="D340" s="143" t="s">
        <v>189</v>
      </c>
      <c r="E340" s="144" t="s">
        <v>17</v>
      </c>
      <c r="F340" s="145" t="s">
        <v>1538</v>
      </c>
      <c r="H340" s="146">
        <v>184.32</v>
      </c>
      <c r="L340" s="142"/>
      <c r="M340" s="147"/>
      <c r="T340" s="148"/>
      <c r="AT340" s="144" t="s">
        <v>189</v>
      </c>
      <c r="AU340" s="144" t="s">
        <v>78</v>
      </c>
      <c r="AV340" s="12" t="s">
        <v>78</v>
      </c>
      <c r="AW340" s="12" t="s">
        <v>30</v>
      </c>
      <c r="AX340" s="12" t="s">
        <v>68</v>
      </c>
      <c r="AY340" s="144" t="s">
        <v>159</v>
      </c>
    </row>
    <row r="341" spans="2:65" s="12" customFormat="1">
      <c r="B341" s="142"/>
      <c r="D341" s="143" t="s">
        <v>189</v>
      </c>
      <c r="E341" s="144" t="s">
        <v>17</v>
      </c>
      <c r="F341" s="145" t="s">
        <v>1539</v>
      </c>
      <c r="H341" s="146">
        <v>134.596</v>
      </c>
      <c r="L341" s="142"/>
      <c r="M341" s="147"/>
      <c r="T341" s="148"/>
      <c r="AT341" s="144" t="s">
        <v>189</v>
      </c>
      <c r="AU341" s="144" t="s">
        <v>78</v>
      </c>
      <c r="AV341" s="12" t="s">
        <v>78</v>
      </c>
      <c r="AW341" s="12" t="s">
        <v>30</v>
      </c>
      <c r="AX341" s="12" t="s">
        <v>68</v>
      </c>
      <c r="AY341" s="144" t="s">
        <v>159</v>
      </c>
    </row>
    <row r="342" spans="2:65" s="12" customFormat="1">
      <c r="B342" s="142"/>
      <c r="D342" s="143" t="s">
        <v>189</v>
      </c>
      <c r="E342" s="144" t="s">
        <v>17</v>
      </c>
      <c r="F342" s="145" t="s">
        <v>1540</v>
      </c>
      <c r="H342" s="146">
        <v>38.707000000000001</v>
      </c>
      <c r="L342" s="142"/>
      <c r="M342" s="147"/>
      <c r="T342" s="148"/>
      <c r="AT342" s="144" t="s">
        <v>189</v>
      </c>
      <c r="AU342" s="144" t="s">
        <v>78</v>
      </c>
      <c r="AV342" s="12" t="s">
        <v>78</v>
      </c>
      <c r="AW342" s="12" t="s">
        <v>30</v>
      </c>
      <c r="AX342" s="12" t="s">
        <v>68</v>
      </c>
      <c r="AY342" s="144" t="s">
        <v>159</v>
      </c>
    </row>
    <row r="343" spans="2:65" s="12" customFormat="1">
      <c r="B343" s="142"/>
      <c r="D343" s="143" t="s">
        <v>189</v>
      </c>
      <c r="E343" s="144" t="s">
        <v>17</v>
      </c>
      <c r="F343" s="145" t="s">
        <v>1541</v>
      </c>
      <c r="H343" s="146">
        <v>280.89600000000002</v>
      </c>
      <c r="L343" s="142"/>
      <c r="M343" s="147"/>
      <c r="T343" s="148"/>
      <c r="AT343" s="144" t="s">
        <v>189</v>
      </c>
      <c r="AU343" s="144" t="s">
        <v>78</v>
      </c>
      <c r="AV343" s="12" t="s">
        <v>78</v>
      </c>
      <c r="AW343" s="12" t="s">
        <v>30</v>
      </c>
      <c r="AX343" s="12" t="s">
        <v>68</v>
      </c>
      <c r="AY343" s="144" t="s">
        <v>159</v>
      </c>
    </row>
    <row r="344" spans="2:65" s="12" customFormat="1">
      <c r="B344" s="142"/>
      <c r="D344" s="143" t="s">
        <v>189</v>
      </c>
      <c r="E344" s="144" t="s">
        <v>17</v>
      </c>
      <c r="F344" s="145" t="s">
        <v>1542</v>
      </c>
      <c r="H344" s="146">
        <v>144.31399999999999</v>
      </c>
      <c r="L344" s="142"/>
      <c r="M344" s="147"/>
      <c r="T344" s="148"/>
      <c r="AT344" s="144" t="s">
        <v>189</v>
      </c>
      <c r="AU344" s="144" t="s">
        <v>78</v>
      </c>
      <c r="AV344" s="12" t="s">
        <v>78</v>
      </c>
      <c r="AW344" s="12" t="s">
        <v>30</v>
      </c>
      <c r="AX344" s="12" t="s">
        <v>68</v>
      </c>
      <c r="AY344" s="144" t="s">
        <v>159</v>
      </c>
    </row>
    <row r="345" spans="2:65" s="14" customFormat="1">
      <c r="B345" s="157"/>
      <c r="D345" s="143" t="s">
        <v>189</v>
      </c>
      <c r="E345" s="158" t="s">
        <v>17</v>
      </c>
      <c r="F345" s="159" t="s">
        <v>284</v>
      </c>
      <c r="H345" s="160">
        <v>782.83299999999997</v>
      </c>
      <c r="L345" s="157"/>
      <c r="M345" s="161"/>
      <c r="T345" s="162"/>
      <c r="AT345" s="158" t="s">
        <v>189</v>
      </c>
      <c r="AU345" s="158" t="s">
        <v>78</v>
      </c>
      <c r="AV345" s="14" t="s">
        <v>180</v>
      </c>
      <c r="AW345" s="14" t="s">
        <v>30</v>
      </c>
      <c r="AX345" s="14" t="s">
        <v>76</v>
      </c>
      <c r="AY345" s="158" t="s">
        <v>159</v>
      </c>
    </row>
    <row r="346" spans="2:65" s="1" customFormat="1" ht="16.5" customHeight="1">
      <c r="B346" s="29"/>
      <c r="C346" s="127" t="s">
        <v>1543</v>
      </c>
      <c r="D346" s="127" t="s">
        <v>162</v>
      </c>
      <c r="E346" s="128" t="s">
        <v>1544</v>
      </c>
      <c r="F346" s="129" t="s">
        <v>1545</v>
      </c>
      <c r="G346" s="130" t="s">
        <v>457</v>
      </c>
      <c r="H346" s="131">
        <v>62</v>
      </c>
      <c r="I346" s="132"/>
      <c r="J346" s="132">
        <f>ROUND(I346*H346,2)</f>
        <v>0</v>
      </c>
      <c r="K346" s="129" t="s">
        <v>17</v>
      </c>
      <c r="L346" s="29"/>
      <c r="M346" s="133" t="s">
        <v>17</v>
      </c>
      <c r="N346" s="134" t="s">
        <v>39</v>
      </c>
      <c r="O346" s="135">
        <v>0</v>
      </c>
      <c r="P346" s="135">
        <f>O346*H346</f>
        <v>0</v>
      </c>
      <c r="Q346" s="135">
        <v>0</v>
      </c>
      <c r="R346" s="135">
        <f>Q346*H346</f>
        <v>0</v>
      </c>
      <c r="S346" s="135">
        <v>0</v>
      </c>
      <c r="T346" s="136">
        <f>S346*H346</f>
        <v>0</v>
      </c>
      <c r="AR346" s="137" t="s">
        <v>259</v>
      </c>
      <c r="AT346" s="137" t="s">
        <v>162</v>
      </c>
      <c r="AU346" s="137" t="s">
        <v>78</v>
      </c>
      <c r="AY346" s="17" t="s">
        <v>159</v>
      </c>
      <c r="BE346" s="138">
        <f>IF(N346="základní",J346,0)</f>
        <v>0</v>
      </c>
      <c r="BF346" s="138">
        <f>IF(N346="snížená",J346,0)</f>
        <v>0</v>
      </c>
      <c r="BG346" s="138">
        <f>IF(N346="zákl. přenesená",J346,0)</f>
        <v>0</v>
      </c>
      <c r="BH346" s="138">
        <f>IF(N346="sníž. přenesená",J346,0)</f>
        <v>0</v>
      </c>
      <c r="BI346" s="138">
        <f>IF(N346="nulová",J346,0)</f>
        <v>0</v>
      </c>
      <c r="BJ346" s="17" t="s">
        <v>76</v>
      </c>
      <c r="BK346" s="138">
        <f>ROUND(I346*H346,2)</f>
        <v>0</v>
      </c>
      <c r="BL346" s="17" t="s">
        <v>259</v>
      </c>
      <c r="BM346" s="137" t="s">
        <v>1546</v>
      </c>
    </row>
    <row r="347" spans="2:65" s="1" customFormat="1" ht="24.2" customHeight="1">
      <c r="B347" s="29"/>
      <c r="C347" s="127" t="s">
        <v>1547</v>
      </c>
      <c r="D347" s="127" t="s">
        <v>162</v>
      </c>
      <c r="E347" s="128" t="s">
        <v>1548</v>
      </c>
      <c r="F347" s="129" t="s">
        <v>1549</v>
      </c>
      <c r="G347" s="130" t="s">
        <v>547</v>
      </c>
      <c r="H347" s="131">
        <v>151.142</v>
      </c>
      <c r="I347" s="132"/>
      <c r="J347" s="132">
        <f>ROUND(I347*H347,2)</f>
        <v>0</v>
      </c>
      <c r="K347" s="129" t="s">
        <v>17</v>
      </c>
      <c r="L347" s="29"/>
      <c r="M347" s="133" t="s">
        <v>17</v>
      </c>
      <c r="N347" s="134" t="s">
        <v>39</v>
      </c>
      <c r="O347" s="135">
        <v>0</v>
      </c>
      <c r="P347" s="135">
        <f>O347*H347</f>
        <v>0</v>
      </c>
      <c r="Q347" s="135">
        <v>0</v>
      </c>
      <c r="R347" s="135">
        <f>Q347*H347</f>
        <v>0</v>
      </c>
      <c r="S347" s="135">
        <v>0</v>
      </c>
      <c r="T347" s="136">
        <f>S347*H347</f>
        <v>0</v>
      </c>
      <c r="AR347" s="137" t="s">
        <v>259</v>
      </c>
      <c r="AT347" s="137" t="s">
        <v>162</v>
      </c>
      <c r="AU347" s="137" t="s">
        <v>78</v>
      </c>
      <c r="AY347" s="17" t="s">
        <v>159</v>
      </c>
      <c r="BE347" s="138">
        <f>IF(N347="základní",J347,0)</f>
        <v>0</v>
      </c>
      <c r="BF347" s="138">
        <f>IF(N347="snížená",J347,0)</f>
        <v>0</v>
      </c>
      <c r="BG347" s="138">
        <f>IF(N347="zákl. přenesená",J347,0)</f>
        <v>0</v>
      </c>
      <c r="BH347" s="138">
        <f>IF(N347="sníž. přenesená",J347,0)</f>
        <v>0</v>
      </c>
      <c r="BI347" s="138">
        <f>IF(N347="nulová",J347,0)</f>
        <v>0</v>
      </c>
      <c r="BJ347" s="17" t="s">
        <v>76</v>
      </c>
      <c r="BK347" s="138">
        <f>ROUND(I347*H347,2)</f>
        <v>0</v>
      </c>
      <c r="BL347" s="17" t="s">
        <v>259</v>
      </c>
      <c r="BM347" s="137" t="s">
        <v>1550</v>
      </c>
    </row>
    <row r="348" spans="2:65" s="12" customFormat="1">
      <c r="B348" s="142"/>
      <c r="D348" s="143" t="s">
        <v>189</v>
      </c>
      <c r="E348" s="144" t="s">
        <v>17</v>
      </c>
      <c r="F348" s="145" t="s">
        <v>1551</v>
      </c>
      <c r="H348" s="146">
        <v>151.142</v>
      </c>
      <c r="L348" s="142"/>
      <c r="M348" s="147"/>
      <c r="T348" s="148"/>
      <c r="AT348" s="144" t="s">
        <v>189</v>
      </c>
      <c r="AU348" s="144" t="s">
        <v>78</v>
      </c>
      <c r="AV348" s="12" t="s">
        <v>78</v>
      </c>
      <c r="AW348" s="12" t="s">
        <v>30</v>
      </c>
      <c r="AX348" s="12" t="s">
        <v>68</v>
      </c>
      <c r="AY348" s="144" t="s">
        <v>159</v>
      </c>
    </row>
    <row r="349" spans="2:65" s="14" customFormat="1">
      <c r="B349" s="157"/>
      <c r="D349" s="143" t="s">
        <v>189</v>
      </c>
      <c r="E349" s="158" t="s">
        <v>17</v>
      </c>
      <c r="F349" s="159" t="s">
        <v>284</v>
      </c>
      <c r="H349" s="160">
        <v>151.142</v>
      </c>
      <c r="L349" s="157"/>
      <c r="M349" s="161"/>
      <c r="T349" s="162"/>
      <c r="AT349" s="158" t="s">
        <v>189</v>
      </c>
      <c r="AU349" s="158" t="s">
        <v>78</v>
      </c>
      <c r="AV349" s="14" t="s">
        <v>180</v>
      </c>
      <c r="AW349" s="14" t="s">
        <v>30</v>
      </c>
      <c r="AX349" s="14" t="s">
        <v>76</v>
      </c>
      <c r="AY349" s="158" t="s">
        <v>159</v>
      </c>
    </row>
    <row r="350" spans="2:65" s="1" customFormat="1" ht="24.2" customHeight="1">
      <c r="B350" s="29"/>
      <c r="C350" s="127" t="s">
        <v>1552</v>
      </c>
      <c r="D350" s="127" t="s">
        <v>162</v>
      </c>
      <c r="E350" s="128" t="s">
        <v>1553</v>
      </c>
      <c r="F350" s="129" t="s">
        <v>1554</v>
      </c>
      <c r="G350" s="130" t="s">
        <v>278</v>
      </c>
      <c r="H350" s="131">
        <v>38.779000000000003</v>
      </c>
      <c r="I350" s="132"/>
      <c r="J350" s="132">
        <f>ROUND(I350*H350,2)</f>
        <v>0</v>
      </c>
      <c r="K350" s="129" t="s">
        <v>17</v>
      </c>
      <c r="L350" s="29"/>
      <c r="M350" s="133" t="s">
        <v>17</v>
      </c>
      <c r="N350" s="134" t="s">
        <v>39</v>
      </c>
      <c r="O350" s="135">
        <v>1.022</v>
      </c>
      <c r="P350" s="135">
        <f>O350*H350</f>
        <v>39.632138000000005</v>
      </c>
      <c r="Q350" s="135">
        <v>0</v>
      </c>
      <c r="R350" s="135">
        <f>Q350*H350</f>
        <v>0</v>
      </c>
      <c r="S350" s="135">
        <v>0</v>
      </c>
      <c r="T350" s="136">
        <f>S350*H350</f>
        <v>0</v>
      </c>
      <c r="AR350" s="137" t="s">
        <v>259</v>
      </c>
      <c r="AT350" s="137" t="s">
        <v>162</v>
      </c>
      <c r="AU350" s="137" t="s">
        <v>78</v>
      </c>
      <c r="AY350" s="17" t="s">
        <v>159</v>
      </c>
      <c r="BE350" s="138">
        <f>IF(N350="základní",J350,0)</f>
        <v>0</v>
      </c>
      <c r="BF350" s="138">
        <f>IF(N350="snížená",J350,0)</f>
        <v>0</v>
      </c>
      <c r="BG350" s="138">
        <f>IF(N350="zákl. přenesená",J350,0)</f>
        <v>0</v>
      </c>
      <c r="BH350" s="138">
        <f>IF(N350="sníž. přenesená",J350,0)</f>
        <v>0</v>
      </c>
      <c r="BI350" s="138">
        <f>IF(N350="nulová",J350,0)</f>
        <v>0</v>
      </c>
      <c r="BJ350" s="17" t="s">
        <v>76</v>
      </c>
      <c r="BK350" s="138">
        <f>ROUND(I350*H350,2)</f>
        <v>0</v>
      </c>
      <c r="BL350" s="17" t="s">
        <v>259</v>
      </c>
      <c r="BM350" s="137" t="s">
        <v>1555</v>
      </c>
    </row>
    <row r="351" spans="2:65" s="12" customFormat="1">
      <c r="B351" s="142"/>
      <c r="D351" s="143" t="s">
        <v>189</v>
      </c>
      <c r="E351" s="144" t="s">
        <v>17</v>
      </c>
      <c r="F351" s="145" t="s">
        <v>1556</v>
      </c>
      <c r="H351" s="146">
        <v>11.382</v>
      </c>
      <c r="L351" s="142"/>
      <c r="M351" s="147"/>
      <c r="T351" s="148"/>
      <c r="AT351" s="144" t="s">
        <v>189</v>
      </c>
      <c r="AU351" s="144" t="s">
        <v>78</v>
      </c>
      <c r="AV351" s="12" t="s">
        <v>78</v>
      </c>
      <c r="AW351" s="12" t="s">
        <v>30</v>
      </c>
      <c r="AX351" s="12" t="s">
        <v>68</v>
      </c>
      <c r="AY351" s="144" t="s">
        <v>159</v>
      </c>
    </row>
    <row r="352" spans="2:65" s="12" customFormat="1">
      <c r="B352" s="142"/>
      <c r="D352" s="143" t="s">
        <v>189</v>
      </c>
      <c r="E352" s="144" t="s">
        <v>17</v>
      </c>
      <c r="F352" s="145" t="s">
        <v>1557</v>
      </c>
      <c r="H352" s="146">
        <v>4.32</v>
      </c>
      <c r="L352" s="142"/>
      <c r="M352" s="147"/>
      <c r="T352" s="148"/>
      <c r="AT352" s="144" t="s">
        <v>189</v>
      </c>
      <c r="AU352" s="144" t="s">
        <v>78</v>
      </c>
      <c r="AV352" s="12" t="s">
        <v>78</v>
      </c>
      <c r="AW352" s="12" t="s">
        <v>30</v>
      </c>
      <c r="AX352" s="12" t="s">
        <v>68</v>
      </c>
      <c r="AY352" s="144" t="s">
        <v>159</v>
      </c>
    </row>
    <row r="353" spans="2:65" s="12" customFormat="1">
      <c r="B353" s="142"/>
      <c r="D353" s="143" t="s">
        <v>189</v>
      </c>
      <c r="E353" s="144" t="s">
        <v>17</v>
      </c>
      <c r="F353" s="145" t="s">
        <v>1558</v>
      </c>
      <c r="H353" s="146">
        <v>11.866</v>
      </c>
      <c r="L353" s="142"/>
      <c r="M353" s="147"/>
      <c r="T353" s="148"/>
      <c r="AT353" s="144" t="s">
        <v>189</v>
      </c>
      <c r="AU353" s="144" t="s">
        <v>78</v>
      </c>
      <c r="AV353" s="12" t="s">
        <v>78</v>
      </c>
      <c r="AW353" s="12" t="s">
        <v>30</v>
      </c>
      <c r="AX353" s="12" t="s">
        <v>68</v>
      </c>
      <c r="AY353" s="144" t="s">
        <v>159</v>
      </c>
    </row>
    <row r="354" spans="2:65" s="12" customFormat="1">
      <c r="B354" s="142"/>
      <c r="D354" s="143" t="s">
        <v>189</v>
      </c>
      <c r="E354" s="144" t="s">
        <v>17</v>
      </c>
      <c r="F354" s="145" t="s">
        <v>1559</v>
      </c>
      <c r="H354" s="146">
        <v>0.28000000000000003</v>
      </c>
      <c r="L354" s="142"/>
      <c r="M354" s="147"/>
      <c r="T354" s="148"/>
      <c r="AT354" s="144" t="s">
        <v>189</v>
      </c>
      <c r="AU354" s="144" t="s">
        <v>78</v>
      </c>
      <c r="AV354" s="12" t="s">
        <v>78</v>
      </c>
      <c r="AW354" s="12" t="s">
        <v>30</v>
      </c>
      <c r="AX354" s="12" t="s">
        <v>68</v>
      </c>
      <c r="AY354" s="144" t="s">
        <v>159</v>
      </c>
    </row>
    <row r="355" spans="2:65" s="12" customFormat="1">
      <c r="B355" s="142"/>
      <c r="D355" s="143" t="s">
        <v>189</v>
      </c>
      <c r="E355" s="144" t="s">
        <v>17</v>
      </c>
      <c r="F355" s="145" t="s">
        <v>1560</v>
      </c>
      <c r="H355" s="146">
        <v>10.930999999999999</v>
      </c>
      <c r="L355" s="142"/>
      <c r="M355" s="147"/>
      <c r="T355" s="148"/>
      <c r="AT355" s="144" t="s">
        <v>189</v>
      </c>
      <c r="AU355" s="144" t="s">
        <v>78</v>
      </c>
      <c r="AV355" s="12" t="s">
        <v>78</v>
      </c>
      <c r="AW355" s="12" t="s">
        <v>30</v>
      </c>
      <c r="AX355" s="12" t="s">
        <v>68</v>
      </c>
      <c r="AY355" s="144" t="s">
        <v>159</v>
      </c>
    </row>
    <row r="356" spans="2:65" s="14" customFormat="1">
      <c r="B356" s="157"/>
      <c r="D356" s="143" t="s">
        <v>189</v>
      </c>
      <c r="E356" s="158" t="s">
        <v>17</v>
      </c>
      <c r="F356" s="159" t="s">
        <v>284</v>
      </c>
      <c r="H356" s="160">
        <v>38.779000000000003</v>
      </c>
      <c r="L356" s="157"/>
      <c r="M356" s="161"/>
      <c r="T356" s="162"/>
      <c r="AT356" s="158" t="s">
        <v>189</v>
      </c>
      <c r="AU356" s="158" t="s">
        <v>78</v>
      </c>
      <c r="AV356" s="14" t="s">
        <v>180</v>
      </c>
      <c r="AW356" s="14" t="s">
        <v>30</v>
      </c>
      <c r="AX356" s="14" t="s">
        <v>76</v>
      </c>
      <c r="AY356" s="158" t="s">
        <v>159</v>
      </c>
    </row>
    <row r="357" spans="2:65" s="1" customFormat="1" ht="24.2" customHeight="1">
      <c r="B357" s="29"/>
      <c r="C357" s="127" t="s">
        <v>1561</v>
      </c>
      <c r="D357" s="127" t="s">
        <v>162</v>
      </c>
      <c r="E357" s="128" t="s">
        <v>1562</v>
      </c>
      <c r="F357" s="129" t="s">
        <v>1563</v>
      </c>
      <c r="G357" s="130" t="s">
        <v>457</v>
      </c>
      <c r="H357" s="131">
        <v>35.020000000000003</v>
      </c>
      <c r="I357" s="132"/>
      <c r="J357" s="132">
        <f>ROUND(I357*H357,2)</f>
        <v>0</v>
      </c>
      <c r="K357" s="129" t="s">
        <v>1108</v>
      </c>
      <c r="L357" s="29"/>
      <c r="M357" s="133" t="s">
        <v>17</v>
      </c>
      <c r="N357" s="134" t="s">
        <v>39</v>
      </c>
      <c r="O357" s="135">
        <v>0.92600000000000005</v>
      </c>
      <c r="P357" s="135">
        <f>O357*H357</f>
        <v>32.428520000000006</v>
      </c>
      <c r="Q357" s="135">
        <v>8.5999999999999998E-4</v>
      </c>
      <c r="R357" s="135">
        <f>Q357*H357</f>
        <v>3.01172E-2</v>
      </c>
      <c r="S357" s="135">
        <v>0</v>
      </c>
      <c r="T357" s="136">
        <f>S357*H357</f>
        <v>0</v>
      </c>
      <c r="AR357" s="137" t="s">
        <v>259</v>
      </c>
      <c r="AT357" s="137" t="s">
        <v>162</v>
      </c>
      <c r="AU357" s="137" t="s">
        <v>78</v>
      </c>
      <c r="AY357" s="17" t="s">
        <v>159</v>
      </c>
      <c r="BE357" s="138">
        <f>IF(N357="základní",J357,0)</f>
        <v>0</v>
      </c>
      <c r="BF357" s="138">
        <f>IF(N357="snížená",J357,0)</f>
        <v>0</v>
      </c>
      <c r="BG357" s="138">
        <f>IF(N357="zákl. přenesená",J357,0)</f>
        <v>0</v>
      </c>
      <c r="BH357" s="138">
        <f>IF(N357="sníž. přenesená",J357,0)</f>
        <v>0</v>
      </c>
      <c r="BI357" s="138">
        <f>IF(N357="nulová",J357,0)</f>
        <v>0</v>
      </c>
      <c r="BJ357" s="17" t="s">
        <v>76</v>
      </c>
      <c r="BK357" s="138">
        <f>ROUND(I357*H357,2)</f>
        <v>0</v>
      </c>
      <c r="BL357" s="17" t="s">
        <v>259</v>
      </c>
      <c r="BM357" s="137" t="s">
        <v>1564</v>
      </c>
    </row>
    <row r="358" spans="2:65" s="1" customFormat="1">
      <c r="B358" s="29"/>
      <c r="D358" s="139" t="s">
        <v>169</v>
      </c>
      <c r="F358" s="140" t="s">
        <v>1565</v>
      </c>
      <c r="L358" s="29"/>
      <c r="M358" s="141"/>
      <c r="T358" s="50"/>
      <c r="AT358" s="17" t="s">
        <v>169</v>
      </c>
      <c r="AU358" s="17" t="s">
        <v>78</v>
      </c>
    </row>
    <row r="359" spans="2:65" s="1" customFormat="1" ht="24.2" customHeight="1">
      <c r="B359" s="29"/>
      <c r="C359" s="127" t="s">
        <v>1566</v>
      </c>
      <c r="D359" s="127" t="s">
        <v>162</v>
      </c>
      <c r="E359" s="128" t="s">
        <v>1567</v>
      </c>
      <c r="F359" s="129" t="s">
        <v>1568</v>
      </c>
      <c r="G359" s="130" t="s">
        <v>287</v>
      </c>
      <c r="H359" s="131">
        <v>32</v>
      </c>
      <c r="I359" s="132"/>
      <c r="J359" s="132">
        <f>ROUND(I359*H359,2)</f>
        <v>0</v>
      </c>
      <c r="K359" s="129" t="s">
        <v>17</v>
      </c>
      <c r="L359" s="29"/>
      <c r="M359" s="133" t="s">
        <v>17</v>
      </c>
      <c r="N359" s="134" t="s">
        <v>39</v>
      </c>
      <c r="O359" s="135">
        <v>8.1000000000000003E-2</v>
      </c>
      <c r="P359" s="135">
        <f>O359*H359</f>
        <v>2.5920000000000001</v>
      </c>
      <c r="Q359" s="135">
        <v>1.0000000000000001E-5</v>
      </c>
      <c r="R359" s="135">
        <f>Q359*H359</f>
        <v>3.2000000000000003E-4</v>
      </c>
      <c r="S359" s="135">
        <v>0</v>
      </c>
      <c r="T359" s="136">
        <f>S359*H359</f>
        <v>0</v>
      </c>
      <c r="AR359" s="137" t="s">
        <v>259</v>
      </c>
      <c r="AT359" s="137" t="s">
        <v>162</v>
      </c>
      <c r="AU359" s="137" t="s">
        <v>78</v>
      </c>
      <c r="AY359" s="17" t="s">
        <v>159</v>
      </c>
      <c r="BE359" s="138">
        <f>IF(N359="základní",J359,0)</f>
        <v>0</v>
      </c>
      <c r="BF359" s="138">
        <f>IF(N359="snížená",J359,0)</f>
        <v>0</v>
      </c>
      <c r="BG359" s="138">
        <f>IF(N359="zákl. přenesená",J359,0)</f>
        <v>0</v>
      </c>
      <c r="BH359" s="138">
        <f>IF(N359="sníž. přenesená",J359,0)</f>
        <v>0</v>
      </c>
      <c r="BI359" s="138">
        <f>IF(N359="nulová",J359,0)</f>
        <v>0</v>
      </c>
      <c r="BJ359" s="17" t="s">
        <v>76</v>
      </c>
      <c r="BK359" s="138">
        <f>ROUND(I359*H359,2)</f>
        <v>0</v>
      </c>
      <c r="BL359" s="17" t="s">
        <v>259</v>
      </c>
      <c r="BM359" s="137" t="s">
        <v>1569</v>
      </c>
    </row>
    <row r="360" spans="2:65" s="1" customFormat="1" ht="24.2" customHeight="1">
      <c r="B360" s="29"/>
      <c r="C360" s="127" t="s">
        <v>1570</v>
      </c>
      <c r="D360" s="127" t="s">
        <v>162</v>
      </c>
      <c r="E360" s="128" t="s">
        <v>1571</v>
      </c>
      <c r="F360" s="129" t="s">
        <v>1572</v>
      </c>
      <c r="G360" s="130" t="s">
        <v>368</v>
      </c>
      <c r="H360" s="131">
        <v>1.643</v>
      </c>
      <c r="I360" s="132"/>
      <c r="J360" s="132">
        <f>ROUND(I360*H360,2)</f>
        <v>0</v>
      </c>
      <c r="K360" s="129" t="s">
        <v>1108</v>
      </c>
      <c r="L360" s="29"/>
      <c r="M360" s="133" t="s">
        <v>17</v>
      </c>
      <c r="N360" s="134" t="s">
        <v>39</v>
      </c>
      <c r="O360" s="135">
        <v>4.1529999999999996</v>
      </c>
      <c r="P360" s="135">
        <f>O360*H360</f>
        <v>6.8233789999999992</v>
      </c>
      <c r="Q360" s="135">
        <v>0</v>
      </c>
      <c r="R360" s="135">
        <f>Q360*H360</f>
        <v>0</v>
      </c>
      <c r="S360" s="135">
        <v>0</v>
      </c>
      <c r="T360" s="136">
        <f>S360*H360</f>
        <v>0</v>
      </c>
      <c r="AR360" s="137" t="s">
        <v>259</v>
      </c>
      <c r="AT360" s="137" t="s">
        <v>162</v>
      </c>
      <c r="AU360" s="137" t="s">
        <v>78</v>
      </c>
      <c r="AY360" s="17" t="s">
        <v>159</v>
      </c>
      <c r="BE360" s="138">
        <f>IF(N360="základní",J360,0)</f>
        <v>0</v>
      </c>
      <c r="BF360" s="138">
        <f>IF(N360="snížená",J360,0)</f>
        <v>0</v>
      </c>
      <c r="BG360" s="138">
        <f>IF(N360="zákl. přenesená",J360,0)</f>
        <v>0</v>
      </c>
      <c r="BH360" s="138">
        <f>IF(N360="sníž. přenesená",J360,0)</f>
        <v>0</v>
      </c>
      <c r="BI360" s="138">
        <f>IF(N360="nulová",J360,0)</f>
        <v>0</v>
      </c>
      <c r="BJ360" s="17" t="s">
        <v>76</v>
      </c>
      <c r="BK360" s="138">
        <f>ROUND(I360*H360,2)</f>
        <v>0</v>
      </c>
      <c r="BL360" s="17" t="s">
        <v>259</v>
      </c>
      <c r="BM360" s="137" t="s">
        <v>1573</v>
      </c>
    </row>
    <row r="361" spans="2:65" s="1" customFormat="1">
      <c r="B361" s="29"/>
      <c r="D361" s="139" t="s">
        <v>169</v>
      </c>
      <c r="F361" s="140" t="s">
        <v>1574</v>
      </c>
      <c r="L361" s="29"/>
      <c r="M361" s="141"/>
      <c r="T361" s="50"/>
      <c r="AT361" s="17" t="s">
        <v>169</v>
      </c>
      <c r="AU361" s="17" t="s">
        <v>78</v>
      </c>
    </row>
    <row r="362" spans="2:65" s="11" customFormat="1" ht="22.9" customHeight="1">
      <c r="B362" s="116"/>
      <c r="D362" s="117" t="s">
        <v>67</v>
      </c>
      <c r="E362" s="125" t="s">
        <v>1575</v>
      </c>
      <c r="F362" s="125" t="s">
        <v>1576</v>
      </c>
      <c r="J362" s="126">
        <f>BK362</f>
        <v>0</v>
      </c>
      <c r="L362" s="116"/>
      <c r="M362" s="120"/>
      <c r="P362" s="121">
        <f>SUM(P363:P378)</f>
        <v>300.57923</v>
      </c>
      <c r="R362" s="121">
        <f>SUM(R363:R378)</f>
        <v>0.2104896</v>
      </c>
      <c r="T362" s="122">
        <f>SUM(T363:T378)</f>
        <v>0</v>
      </c>
      <c r="AR362" s="117" t="s">
        <v>78</v>
      </c>
      <c r="AT362" s="123" t="s">
        <v>67</v>
      </c>
      <c r="AU362" s="123" t="s">
        <v>76</v>
      </c>
      <c r="AY362" s="117" t="s">
        <v>159</v>
      </c>
      <c r="BK362" s="124">
        <f>SUM(BK363:BK378)</f>
        <v>0</v>
      </c>
    </row>
    <row r="363" spans="2:65" s="1" customFormat="1" ht="16.5" customHeight="1">
      <c r="B363" s="29"/>
      <c r="C363" s="127" t="s">
        <v>1577</v>
      </c>
      <c r="D363" s="127" t="s">
        <v>162</v>
      </c>
      <c r="E363" s="128" t="s">
        <v>1578</v>
      </c>
      <c r="F363" s="129" t="s">
        <v>1579</v>
      </c>
      <c r="G363" s="130" t="s">
        <v>278</v>
      </c>
      <c r="H363" s="131">
        <v>322.5</v>
      </c>
      <c r="I363" s="132"/>
      <c r="J363" s="132">
        <f>ROUND(I363*H363,2)</f>
        <v>0</v>
      </c>
      <c r="K363" s="129" t="s">
        <v>1108</v>
      </c>
      <c r="L363" s="29"/>
      <c r="M363" s="133" t="s">
        <v>17</v>
      </c>
      <c r="N363" s="134" t="s">
        <v>39</v>
      </c>
      <c r="O363" s="135">
        <v>0.13500000000000001</v>
      </c>
      <c r="P363" s="135">
        <f>O363*H363</f>
        <v>43.537500000000001</v>
      </c>
      <c r="Q363" s="135">
        <v>1.9000000000000001E-4</v>
      </c>
      <c r="R363" s="135">
        <f>Q363*H363</f>
        <v>6.1275000000000003E-2</v>
      </c>
      <c r="S363" s="135">
        <v>0</v>
      </c>
      <c r="T363" s="136">
        <f>S363*H363</f>
        <v>0</v>
      </c>
      <c r="AR363" s="137" t="s">
        <v>259</v>
      </c>
      <c r="AT363" s="137" t="s">
        <v>162</v>
      </c>
      <c r="AU363" s="137" t="s">
        <v>78</v>
      </c>
      <c r="AY363" s="17" t="s">
        <v>159</v>
      </c>
      <c r="BE363" s="138">
        <f>IF(N363="základní",J363,0)</f>
        <v>0</v>
      </c>
      <c r="BF363" s="138">
        <f>IF(N363="snížená",J363,0)</f>
        <v>0</v>
      </c>
      <c r="BG363" s="138">
        <f>IF(N363="zákl. přenesená",J363,0)</f>
        <v>0</v>
      </c>
      <c r="BH363" s="138">
        <f>IF(N363="sníž. přenesená",J363,0)</f>
        <v>0</v>
      </c>
      <c r="BI363" s="138">
        <f>IF(N363="nulová",J363,0)</f>
        <v>0</v>
      </c>
      <c r="BJ363" s="17" t="s">
        <v>76</v>
      </c>
      <c r="BK363" s="138">
        <f>ROUND(I363*H363,2)</f>
        <v>0</v>
      </c>
      <c r="BL363" s="17" t="s">
        <v>259</v>
      </c>
      <c r="BM363" s="137" t="s">
        <v>1580</v>
      </c>
    </row>
    <row r="364" spans="2:65" s="1" customFormat="1">
      <c r="B364" s="29"/>
      <c r="D364" s="139" t="s">
        <v>169</v>
      </c>
      <c r="F364" s="140" t="s">
        <v>1581</v>
      </c>
      <c r="L364" s="29"/>
      <c r="M364" s="141"/>
      <c r="T364" s="50"/>
      <c r="AT364" s="17" t="s">
        <v>169</v>
      </c>
      <c r="AU364" s="17" t="s">
        <v>78</v>
      </c>
    </row>
    <row r="365" spans="2:65" s="1" customFormat="1" ht="24.2" customHeight="1">
      <c r="B365" s="29"/>
      <c r="C365" s="127" t="s">
        <v>1582</v>
      </c>
      <c r="D365" s="127" t="s">
        <v>162</v>
      </c>
      <c r="E365" s="128" t="s">
        <v>1583</v>
      </c>
      <c r="F365" s="129" t="s">
        <v>1584</v>
      </c>
      <c r="G365" s="130" t="s">
        <v>278</v>
      </c>
      <c r="H365" s="131">
        <v>355.94</v>
      </c>
      <c r="I365" s="132"/>
      <c r="J365" s="132">
        <f>ROUND(I365*H365,2)</f>
        <v>0</v>
      </c>
      <c r="K365" s="129" t="s">
        <v>1108</v>
      </c>
      <c r="L365" s="29"/>
      <c r="M365" s="133" t="s">
        <v>17</v>
      </c>
      <c r="N365" s="134" t="s">
        <v>39</v>
      </c>
      <c r="O365" s="135">
        <v>3.7999999999999999E-2</v>
      </c>
      <c r="P365" s="135">
        <f>O365*H365</f>
        <v>13.52572</v>
      </c>
      <c r="Q365" s="135">
        <v>5.0000000000000002E-5</v>
      </c>
      <c r="R365" s="135">
        <f>Q365*H365</f>
        <v>1.7797E-2</v>
      </c>
      <c r="S365" s="135">
        <v>0</v>
      </c>
      <c r="T365" s="136">
        <f>S365*H365</f>
        <v>0</v>
      </c>
      <c r="AR365" s="137" t="s">
        <v>259</v>
      </c>
      <c r="AT365" s="137" t="s">
        <v>162</v>
      </c>
      <c r="AU365" s="137" t="s">
        <v>78</v>
      </c>
      <c r="AY365" s="17" t="s">
        <v>159</v>
      </c>
      <c r="BE365" s="138">
        <f>IF(N365="základní",J365,0)</f>
        <v>0</v>
      </c>
      <c r="BF365" s="138">
        <f>IF(N365="snížená",J365,0)</f>
        <v>0</v>
      </c>
      <c r="BG365" s="138">
        <f>IF(N365="zákl. přenesená",J365,0)</f>
        <v>0</v>
      </c>
      <c r="BH365" s="138">
        <f>IF(N365="sníž. přenesená",J365,0)</f>
        <v>0</v>
      </c>
      <c r="BI365" s="138">
        <f>IF(N365="nulová",J365,0)</f>
        <v>0</v>
      </c>
      <c r="BJ365" s="17" t="s">
        <v>76</v>
      </c>
      <c r="BK365" s="138">
        <f>ROUND(I365*H365,2)</f>
        <v>0</v>
      </c>
      <c r="BL365" s="17" t="s">
        <v>259</v>
      </c>
      <c r="BM365" s="137" t="s">
        <v>1585</v>
      </c>
    </row>
    <row r="366" spans="2:65" s="1" customFormat="1">
      <c r="B366" s="29"/>
      <c r="D366" s="139" t="s">
        <v>169</v>
      </c>
      <c r="F366" s="140" t="s">
        <v>1586</v>
      </c>
      <c r="L366" s="29"/>
      <c r="M366" s="141"/>
      <c r="T366" s="50"/>
      <c r="AT366" s="17" t="s">
        <v>169</v>
      </c>
      <c r="AU366" s="17" t="s">
        <v>78</v>
      </c>
    </row>
    <row r="367" spans="2:65" s="1" customFormat="1" ht="24.2" customHeight="1">
      <c r="B367" s="29"/>
      <c r="C367" s="127" t="s">
        <v>1587</v>
      </c>
      <c r="D367" s="127" t="s">
        <v>162</v>
      </c>
      <c r="E367" s="128" t="s">
        <v>1588</v>
      </c>
      <c r="F367" s="129" t="s">
        <v>1589</v>
      </c>
      <c r="G367" s="130" t="s">
        <v>278</v>
      </c>
      <c r="H367" s="131">
        <v>247.27</v>
      </c>
      <c r="I367" s="132"/>
      <c r="J367" s="132">
        <f>ROUND(I367*H367,2)</f>
        <v>0</v>
      </c>
      <c r="K367" s="129" t="s">
        <v>1108</v>
      </c>
      <c r="L367" s="29"/>
      <c r="M367" s="133" t="s">
        <v>17</v>
      </c>
      <c r="N367" s="134" t="s">
        <v>39</v>
      </c>
      <c r="O367" s="135">
        <v>9.2999999999999999E-2</v>
      </c>
      <c r="P367" s="135">
        <f>O367*H367</f>
        <v>22.996110000000002</v>
      </c>
      <c r="Q367" s="135">
        <v>2.0000000000000002E-5</v>
      </c>
      <c r="R367" s="135">
        <f>Q367*H367</f>
        <v>4.9454000000000008E-3</v>
      </c>
      <c r="S367" s="135">
        <v>0</v>
      </c>
      <c r="T367" s="136">
        <f>S367*H367</f>
        <v>0</v>
      </c>
      <c r="AR367" s="137" t="s">
        <v>259</v>
      </c>
      <c r="AT367" s="137" t="s">
        <v>162</v>
      </c>
      <c r="AU367" s="137" t="s">
        <v>78</v>
      </c>
      <c r="AY367" s="17" t="s">
        <v>159</v>
      </c>
      <c r="BE367" s="138">
        <f>IF(N367="základní",J367,0)</f>
        <v>0</v>
      </c>
      <c r="BF367" s="138">
        <f>IF(N367="snížená",J367,0)</f>
        <v>0</v>
      </c>
      <c r="BG367" s="138">
        <f>IF(N367="zákl. přenesená",J367,0)</f>
        <v>0</v>
      </c>
      <c r="BH367" s="138">
        <f>IF(N367="sníž. přenesená",J367,0)</f>
        <v>0</v>
      </c>
      <c r="BI367" s="138">
        <f>IF(N367="nulová",J367,0)</f>
        <v>0</v>
      </c>
      <c r="BJ367" s="17" t="s">
        <v>76</v>
      </c>
      <c r="BK367" s="138">
        <f>ROUND(I367*H367,2)</f>
        <v>0</v>
      </c>
      <c r="BL367" s="17" t="s">
        <v>259</v>
      </c>
      <c r="BM367" s="137" t="s">
        <v>1590</v>
      </c>
    </row>
    <row r="368" spans="2:65" s="1" customFormat="1">
      <c r="B368" s="29"/>
      <c r="D368" s="139" t="s">
        <v>169</v>
      </c>
      <c r="F368" s="140" t="s">
        <v>1591</v>
      </c>
      <c r="L368" s="29"/>
      <c r="M368" s="141"/>
      <c r="T368" s="50"/>
      <c r="AT368" s="17" t="s">
        <v>169</v>
      </c>
      <c r="AU368" s="17" t="s">
        <v>78</v>
      </c>
    </row>
    <row r="369" spans="2:65" s="1" customFormat="1" ht="16.5" customHeight="1">
      <c r="B369" s="29"/>
      <c r="C369" s="127" t="s">
        <v>1592</v>
      </c>
      <c r="D369" s="127" t="s">
        <v>162</v>
      </c>
      <c r="E369" s="128" t="s">
        <v>1593</v>
      </c>
      <c r="F369" s="129" t="s">
        <v>1594</v>
      </c>
      <c r="G369" s="130" t="s">
        <v>278</v>
      </c>
      <c r="H369" s="131">
        <v>547.94000000000005</v>
      </c>
      <c r="I369" s="132"/>
      <c r="J369" s="132">
        <f>ROUND(I369*H369,2)</f>
        <v>0</v>
      </c>
      <c r="K369" s="129" t="s">
        <v>17</v>
      </c>
      <c r="L369" s="29"/>
      <c r="M369" s="133" t="s">
        <v>17</v>
      </c>
      <c r="N369" s="134" t="s">
        <v>39</v>
      </c>
      <c r="O369" s="135">
        <v>0.33500000000000002</v>
      </c>
      <c r="P369" s="135">
        <f>O369*H369</f>
        <v>183.55990000000003</v>
      </c>
      <c r="Q369" s="135">
        <v>2.1000000000000001E-4</v>
      </c>
      <c r="R369" s="135">
        <f>Q369*H369</f>
        <v>0.11506740000000001</v>
      </c>
      <c r="S369" s="135">
        <v>0</v>
      </c>
      <c r="T369" s="136">
        <f>S369*H369</f>
        <v>0</v>
      </c>
      <c r="AR369" s="137" t="s">
        <v>259</v>
      </c>
      <c r="AT369" s="137" t="s">
        <v>162</v>
      </c>
      <c r="AU369" s="137" t="s">
        <v>78</v>
      </c>
      <c r="AY369" s="17" t="s">
        <v>159</v>
      </c>
      <c r="BE369" s="138">
        <f>IF(N369="základní",J369,0)</f>
        <v>0</v>
      </c>
      <c r="BF369" s="138">
        <f>IF(N369="snížená",J369,0)</f>
        <v>0</v>
      </c>
      <c r="BG369" s="138">
        <f>IF(N369="zákl. přenesená",J369,0)</f>
        <v>0</v>
      </c>
      <c r="BH369" s="138">
        <f>IF(N369="sníž. přenesená",J369,0)</f>
        <v>0</v>
      </c>
      <c r="BI369" s="138">
        <f>IF(N369="nulová",J369,0)</f>
        <v>0</v>
      </c>
      <c r="BJ369" s="17" t="s">
        <v>76</v>
      </c>
      <c r="BK369" s="138">
        <f>ROUND(I369*H369,2)</f>
        <v>0</v>
      </c>
      <c r="BL369" s="17" t="s">
        <v>259</v>
      </c>
      <c r="BM369" s="137" t="s">
        <v>1595</v>
      </c>
    </row>
    <row r="370" spans="2:65" s="12" customFormat="1">
      <c r="B370" s="142"/>
      <c r="D370" s="143" t="s">
        <v>189</v>
      </c>
      <c r="E370" s="144" t="s">
        <v>17</v>
      </c>
      <c r="F370" s="145" t="s">
        <v>1596</v>
      </c>
      <c r="H370" s="146">
        <v>121.1</v>
      </c>
      <c r="L370" s="142"/>
      <c r="M370" s="147"/>
      <c r="T370" s="148"/>
      <c r="AT370" s="144" t="s">
        <v>189</v>
      </c>
      <c r="AU370" s="144" t="s">
        <v>78</v>
      </c>
      <c r="AV370" s="12" t="s">
        <v>78</v>
      </c>
      <c r="AW370" s="12" t="s">
        <v>30</v>
      </c>
      <c r="AX370" s="12" t="s">
        <v>68</v>
      </c>
      <c r="AY370" s="144" t="s">
        <v>159</v>
      </c>
    </row>
    <row r="371" spans="2:65" s="12" customFormat="1">
      <c r="B371" s="142"/>
      <c r="D371" s="143" t="s">
        <v>189</v>
      </c>
      <c r="E371" s="144" t="s">
        <v>17</v>
      </c>
      <c r="F371" s="145" t="s">
        <v>1597</v>
      </c>
      <c r="H371" s="146">
        <v>41.47</v>
      </c>
      <c r="L371" s="142"/>
      <c r="M371" s="147"/>
      <c r="T371" s="148"/>
      <c r="AT371" s="144" t="s">
        <v>189</v>
      </c>
      <c r="AU371" s="144" t="s">
        <v>78</v>
      </c>
      <c r="AV371" s="12" t="s">
        <v>78</v>
      </c>
      <c r="AW371" s="12" t="s">
        <v>30</v>
      </c>
      <c r="AX371" s="12" t="s">
        <v>68</v>
      </c>
      <c r="AY371" s="144" t="s">
        <v>159</v>
      </c>
    </row>
    <row r="372" spans="2:65" s="12" customFormat="1">
      <c r="B372" s="142"/>
      <c r="D372" s="143" t="s">
        <v>189</v>
      </c>
      <c r="E372" s="144" t="s">
        <v>17</v>
      </c>
      <c r="F372" s="145" t="s">
        <v>1598</v>
      </c>
      <c r="H372" s="146">
        <v>126.17</v>
      </c>
      <c r="L372" s="142"/>
      <c r="M372" s="147"/>
      <c r="T372" s="148"/>
      <c r="AT372" s="144" t="s">
        <v>189</v>
      </c>
      <c r="AU372" s="144" t="s">
        <v>78</v>
      </c>
      <c r="AV372" s="12" t="s">
        <v>78</v>
      </c>
      <c r="AW372" s="12" t="s">
        <v>30</v>
      </c>
      <c r="AX372" s="12" t="s">
        <v>68</v>
      </c>
      <c r="AY372" s="144" t="s">
        <v>159</v>
      </c>
    </row>
    <row r="373" spans="2:65" s="12" customFormat="1">
      <c r="B373" s="142"/>
      <c r="D373" s="143" t="s">
        <v>189</v>
      </c>
      <c r="E373" s="144" t="s">
        <v>17</v>
      </c>
      <c r="F373" s="145" t="s">
        <v>1599</v>
      </c>
      <c r="H373" s="146">
        <v>67.2</v>
      </c>
      <c r="L373" s="142"/>
      <c r="M373" s="147"/>
      <c r="T373" s="148"/>
      <c r="AT373" s="144" t="s">
        <v>189</v>
      </c>
      <c r="AU373" s="144" t="s">
        <v>78</v>
      </c>
      <c r="AV373" s="12" t="s">
        <v>78</v>
      </c>
      <c r="AW373" s="12" t="s">
        <v>30</v>
      </c>
      <c r="AX373" s="12" t="s">
        <v>68</v>
      </c>
      <c r="AY373" s="144" t="s">
        <v>159</v>
      </c>
    </row>
    <row r="374" spans="2:65" s="12" customFormat="1">
      <c r="B374" s="142"/>
      <c r="D374" s="143" t="s">
        <v>189</v>
      </c>
      <c r="E374" s="144" t="s">
        <v>17</v>
      </c>
      <c r="F374" s="145" t="s">
        <v>1600</v>
      </c>
      <c r="H374" s="146">
        <v>192</v>
      </c>
      <c r="L374" s="142"/>
      <c r="M374" s="147"/>
      <c r="T374" s="148"/>
      <c r="AT374" s="144" t="s">
        <v>189</v>
      </c>
      <c r="AU374" s="144" t="s">
        <v>78</v>
      </c>
      <c r="AV374" s="12" t="s">
        <v>78</v>
      </c>
      <c r="AW374" s="12" t="s">
        <v>30</v>
      </c>
      <c r="AX374" s="12" t="s">
        <v>68</v>
      </c>
      <c r="AY374" s="144" t="s">
        <v>159</v>
      </c>
    </row>
    <row r="375" spans="2:65" s="14" customFormat="1">
      <c r="B375" s="157"/>
      <c r="D375" s="143" t="s">
        <v>189</v>
      </c>
      <c r="E375" s="158" t="s">
        <v>17</v>
      </c>
      <c r="F375" s="159" t="s">
        <v>284</v>
      </c>
      <c r="H375" s="160">
        <v>547.94000000000005</v>
      </c>
      <c r="L375" s="157"/>
      <c r="M375" s="161"/>
      <c r="T375" s="162"/>
      <c r="AT375" s="158" t="s">
        <v>189</v>
      </c>
      <c r="AU375" s="158" t="s">
        <v>78</v>
      </c>
      <c r="AV375" s="14" t="s">
        <v>180</v>
      </c>
      <c r="AW375" s="14" t="s">
        <v>30</v>
      </c>
      <c r="AX375" s="14" t="s">
        <v>76</v>
      </c>
      <c r="AY375" s="158" t="s">
        <v>159</v>
      </c>
    </row>
    <row r="376" spans="2:65" s="1" customFormat="1" ht="24.2" customHeight="1">
      <c r="B376" s="29"/>
      <c r="C376" s="127" t="s">
        <v>1601</v>
      </c>
      <c r="D376" s="127" t="s">
        <v>162</v>
      </c>
      <c r="E376" s="128" t="s">
        <v>1602</v>
      </c>
      <c r="F376" s="129" t="s">
        <v>1603</v>
      </c>
      <c r="G376" s="130" t="s">
        <v>278</v>
      </c>
      <c r="H376" s="131">
        <v>42.24</v>
      </c>
      <c r="I376" s="132"/>
      <c r="J376" s="132">
        <f>ROUND(I376*H376,2)</f>
        <v>0</v>
      </c>
      <c r="K376" s="129" t="s">
        <v>17</v>
      </c>
      <c r="L376" s="29"/>
      <c r="M376" s="133" t="s">
        <v>17</v>
      </c>
      <c r="N376" s="134" t="s">
        <v>39</v>
      </c>
      <c r="O376" s="135">
        <v>0.51900000000000002</v>
      </c>
      <c r="P376" s="135">
        <f>O376*H376</f>
        <v>21.922560000000001</v>
      </c>
      <c r="Q376" s="135">
        <v>0</v>
      </c>
      <c r="R376" s="135">
        <f>Q376*H376</f>
        <v>0</v>
      </c>
      <c r="S376" s="135">
        <v>0</v>
      </c>
      <c r="T376" s="136">
        <f>S376*H376</f>
        <v>0</v>
      </c>
      <c r="AR376" s="137" t="s">
        <v>259</v>
      </c>
      <c r="AT376" s="137" t="s">
        <v>162</v>
      </c>
      <c r="AU376" s="137" t="s">
        <v>78</v>
      </c>
      <c r="AY376" s="17" t="s">
        <v>159</v>
      </c>
      <c r="BE376" s="138">
        <f>IF(N376="základní",J376,0)</f>
        <v>0</v>
      </c>
      <c r="BF376" s="138">
        <f>IF(N376="snížená",J376,0)</f>
        <v>0</v>
      </c>
      <c r="BG376" s="138">
        <f>IF(N376="zákl. přenesená",J376,0)</f>
        <v>0</v>
      </c>
      <c r="BH376" s="138">
        <f>IF(N376="sníž. přenesená",J376,0)</f>
        <v>0</v>
      </c>
      <c r="BI376" s="138">
        <f>IF(N376="nulová",J376,0)</f>
        <v>0</v>
      </c>
      <c r="BJ376" s="17" t="s">
        <v>76</v>
      </c>
      <c r="BK376" s="138">
        <f>ROUND(I376*H376,2)</f>
        <v>0</v>
      </c>
      <c r="BL376" s="17" t="s">
        <v>259</v>
      </c>
      <c r="BM376" s="137" t="s">
        <v>1604</v>
      </c>
    </row>
    <row r="377" spans="2:65" s="1" customFormat="1" ht="16.5" customHeight="1">
      <c r="B377" s="29"/>
      <c r="C377" s="127" t="s">
        <v>1605</v>
      </c>
      <c r="D377" s="127" t="s">
        <v>162</v>
      </c>
      <c r="E377" s="128" t="s">
        <v>1606</v>
      </c>
      <c r="F377" s="129" t="s">
        <v>1607</v>
      </c>
      <c r="G377" s="130" t="s">
        <v>278</v>
      </c>
      <c r="H377" s="131">
        <v>42.24</v>
      </c>
      <c r="I377" s="132"/>
      <c r="J377" s="132">
        <f>ROUND(I377*H377,2)</f>
        <v>0</v>
      </c>
      <c r="K377" s="129" t="s">
        <v>17</v>
      </c>
      <c r="L377" s="29"/>
      <c r="M377" s="133" t="s">
        <v>17</v>
      </c>
      <c r="N377" s="134" t="s">
        <v>39</v>
      </c>
      <c r="O377" s="135">
        <v>0.184</v>
      </c>
      <c r="P377" s="135">
        <f>O377*H377</f>
        <v>7.7721600000000004</v>
      </c>
      <c r="Q377" s="135">
        <v>1.2999999999999999E-4</v>
      </c>
      <c r="R377" s="135">
        <f>Q377*H377</f>
        <v>5.4911999999999999E-3</v>
      </c>
      <c r="S377" s="135">
        <v>0</v>
      </c>
      <c r="T377" s="136">
        <f>S377*H377</f>
        <v>0</v>
      </c>
      <c r="AR377" s="137" t="s">
        <v>259</v>
      </c>
      <c r="AT377" s="137" t="s">
        <v>162</v>
      </c>
      <c r="AU377" s="137" t="s">
        <v>78</v>
      </c>
      <c r="AY377" s="17" t="s">
        <v>159</v>
      </c>
      <c r="BE377" s="138">
        <f>IF(N377="základní",J377,0)</f>
        <v>0</v>
      </c>
      <c r="BF377" s="138">
        <f>IF(N377="snížená",J377,0)</f>
        <v>0</v>
      </c>
      <c r="BG377" s="138">
        <f>IF(N377="zákl. přenesená",J377,0)</f>
        <v>0</v>
      </c>
      <c r="BH377" s="138">
        <f>IF(N377="sníž. přenesená",J377,0)</f>
        <v>0</v>
      </c>
      <c r="BI377" s="138">
        <f>IF(N377="nulová",J377,0)</f>
        <v>0</v>
      </c>
      <c r="BJ377" s="17" t="s">
        <v>76</v>
      </c>
      <c r="BK377" s="138">
        <f>ROUND(I377*H377,2)</f>
        <v>0</v>
      </c>
      <c r="BL377" s="17" t="s">
        <v>259</v>
      </c>
      <c r="BM377" s="137" t="s">
        <v>1608</v>
      </c>
    </row>
    <row r="378" spans="2:65" s="1" customFormat="1" ht="37.9" customHeight="1">
      <c r="B378" s="29"/>
      <c r="C378" s="127" t="s">
        <v>1609</v>
      </c>
      <c r="D378" s="127" t="s">
        <v>162</v>
      </c>
      <c r="E378" s="128" t="s">
        <v>1610</v>
      </c>
      <c r="F378" s="129" t="s">
        <v>1611</v>
      </c>
      <c r="G378" s="130" t="s">
        <v>278</v>
      </c>
      <c r="H378" s="131">
        <v>42.24</v>
      </c>
      <c r="I378" s="132"/>
      <c r="J378" s="132">
        <f>ROUND(I378*H378,2)</f>
        <v>0</v>
      </c>
      <c r="K378" s="129" t="s">
        <v>17</v>
      </c>
      <c r="L378" s="29"/>
      <c r="M378" s="175" t="s">
        <v>17</v>
      </c>
      <c r="N378" s="176" t="s">
        <v>39</v>
      </c>
      <c r="O378" s="177">
        <v>0.17199999999999999</v>
      </c>
      <c r="P378" s="177">
        <f>O378*H378</f>
        <v>7.2652799999999997</v>
      </c>
      <c r="Q378" s="177">
        <v>1.3999999999999999E-4</v>
      </c>
      <c r="R378" s="177">
        <f>Q378*H378</f>
        <v>5.9135999999999998E-3</v>
      </c>
      <c r="S378" s="177">
        <v>0</v>
      </c>
      <c r="T378" s="178">
        <f>S378*H378</f>
        <v>0</v>
      </c>
      <c r="AR378" s="137" t="s">
        <v>259</v>
      </c>
      <c r="AT378" s="137" t="s">
        <v>162</v>
      </c>
      <c r="AU378" s="137" t="s">
        <v>78</v>
      </c>
      <c r="AY378" s="17" t="s">
        <v>159</v>
      </c>
      <c r="BE378" s="138">
        <f>IF(N378="základní",J378,0)</f>
        <v>0</v>
      </c>
      <c r="BF378" s="138">
        <f>IF(N378="snížená",J378,0)</f>
        <v>0</v>
      </c>
      <c r="BG378" s="138">
        <f>IF(N378="zákl. přenesená",J378,0)</f>
        <v>0</v>
      </c>
      <c r="BH378" s="138">
        <f>IF(N378="sníž. přenesená",J378,0)</f>
        <v>0</v>
      </c>
      <c r="BI378" s="138">
        <f>IF(N378="nulová",J378,0)</f>
        <v>0</v>
      </c>
      <c r="BJ378" s="17" t="s">
        <v>76</v>
      </c>
      <c r="BK378" s="138">
        <f>ROUND(I378*H378,2)</f>
        <v>0</v>
      </c>
      <c r="BL378" s="17" t="s">
        <v>259</v>
      </c>
      <c r="BM378" s="137" t="s">
        <v>1612</v>
      </c>
    </row>
    <row r="379" spans="2:65" s="1" customFormat="1" ht="6.95" customHeight="1">
      <c r="B379" s="38"/>
      <c r="C379" s="39"/>
      <c r="D379" s="39"/>
      <c r="E379" s="39"/>
      <c r="F379" s="39"/>
      <c r="G379" s="39"/>
      <c r="H379" s="39"/>
      <c r="I379" s="39"/>
      <c r="J379" s="39"/>
      <c r="K379" s="39"/>
      <c r="L379" s="29"/>
    </row>
  </sheetData>
  <autoFilter ref="C97:K378" xr:uid="{00000000-0009-0000-0000-000008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800-000000000000}"/>
    <hyperlink ref="F104" r:id="rId2" xr:uid="{00000000-0004-0000-0800-000001000000}"/>
    <hyperlink ref="F106" r:id="rId3" xr:uid="{00000000-0004-0000-0800-000002000000}"/>
    <hyperlink ref="F108" r:id="rId4" xr:uid="{00000000-0004-0000-0800-000003000000}"/>
    <hyperlink ref="F110" r:id="rId5" xr:uid="{00000000-0004-0000-0800-000004000000}"/>
    <hyperlink ref="F112" r:id="rId6" xr:uid="{00000000-0004-0000-0800-000005000000}"/>
    <hyperlink ref="F114" r:id="rId7" xr:uid="{00000000-0004-0000-0800-000006000000}"/>
    <hyperlink ref="F119" r:id="rId8" xr:uid="{00000000-0004-0000-0800-000007000000}"/>
    <hyperlink ref="F125" r:id="rId9" xr:uid="{00000000-0004-0000-0800-000008000000}"/>
    <hyperlink ref="F127" r:id="rId10" xr:uid="{00000000-0004-0000-0800-000009000000}"/>
    <hyperlink ref="F129" r:id="rId11" xr:uid="{00000000-0004-0000-0800-00000A000000}"/>
    <hyperlink ref="F133" r:id="rId12" xr:uid="{00000000-0004-0000-0800-00000B000000}"/>
    <hyperlink ref="F137" r:id="rId13" xr:uid="{00000000-0004-0000-0800-00000C000000}"/>
    <hyperlink ref="F141" r:id="rId14" xr:uid="{00000000-0004-0000-0800-00000D000000}"/>
    <hyperlink ref="F143" r:id="rId15" xr:uid="{00000000-0004-0000-0800-00000E000000}"/>
    <hyperlink ref="F145" r:id="rId16" xr:uid="{00000000-0004-0000-0800-00000F000000}"/>
    <hyperlink ref="F149" r:id="rId17" xr:uid="{00000000-0004-0000-0800-000010000000}"/>
    <hyperlink ref="F154" r:id="rId18" xr:uid="{00000000-0004-0000-0800-000011000000}"/>
    <hyperlink ref="F156" r:id="rId19" xr:uid="{00000000-0004-0000-0800-000012000000}"/>
    <hyperlink ref="F158" r:id="rId20" xr:uid="{00000000-0004-0000-0800-000013000000}"/>
    <hyperlink ref="F160" r:id="rId21" xr:uid="{00000000-0004-0000-0800-000014000000}"/>
    <hyperlink ref="F162" r:id="rId22" xr:uid="{00000000-0004-0000-0800-000015000000}"/>
    <hyperlink ref="F165" r:id="rId23" xr:uid="{00000000-0004-0000-0800-000016000000}"/>
    <hyperlink ref="F168" r:id="rId24" xr:uid="{00000000-0004-0000-0800-000017000000}"/>
    <hyperlink ref="F172" r:id="rId25" xr:uid="{00000000-0004-0000-0800-000018000000}"/>
    <hyperlink ref="F176" r:id="rId26" xr:uid="{00000000-0004-0000-0800-000019000000}"/>
    <hyperlink ref="F180" r:id="rId27" xr:uid="{00000000-0004-0000-0800-00001A000000}"/>
    <hyperlink ref="F184" r:id="rId28" xr:uid="{00000000-0004-0000-0800-00001B000000}"/>
    <hyperlink ref="F188" r:id="rId29" xr:uid="{00000000-0004-0000-0800-00001C000000}"/>
    <hyperlink ref="F192" r:id="rId30" xr:uid="{00000000-0004-0000-0800-00001D000000}"/>
    <hyperlink ref="F196" r:id="rId31" xr:uid="{00000000-0004-0000-0800-00001E000000}"/>
    <hyperlink ref="F212" r:id="rId32" xr:uid="{00000000-0004-0000-0800-00001F000000}"/>
    <hyperlink ref="F216" r:id="rId33" xr:uid="{00000000-0004-0000-0800-000020000000}"/>
    <hyperlink ref="F221" r:id="rId34" xr:uid="{00000000-0004-0000-0800-000021000000}"/>
    <hyperlink ref="F226" r:id="rId35" xr:uid="{00000000-0004-0000-0800-000022000000}"/>
    <hyperlink ref="F230" r:id="rId36" xr:uid="{00000000-0004-0000-0800-000023000000}"/>
    <hyperlink ref="F234" r:id="rId37" xr:uid="{00000000-0004-0000-0800-000024000000}"/>
    <hyperlink ref="F238" r:id="rId38" xr:uid="{00000000-0004-0000-0800-000025000000}"/>
    <hyperlink ref="F242" r:id="rId39" xr:uid="{00000000-0004-0000-0800-000026000000}"/>
    <hyperlink ref="F244" r:id="rId40" xr:uid="{00000000-0004-0000-0800-000027000000}"/>
    <hyperlink ref="F246" r:id="rId41" xr:uid="{00000000-0004-0000-0800-000028000000}"/>
    <hyperlink ref="F252" r:id="rId42" xr:uid="{00000000-0004-0000-0800-000029000000}"/>
    <hyperlink ref="F257" r:id="rId43" xr:uid="{00000000-0004-0000-0800-00002A000000}"/>
    <hyperlink ref="F260" r:id="rId44" xr:uid="{00000000-0004-0000-0800-00002B000000}"/>
    <hyperlink ref="F266" r:id="rId45" xr:uid="{00000000-0004-0000-0800-00002C000000}"/>
    <hyperlink ref="F268" r:id="rId46" xr:uid="{00000000-0004-0000-0800-00002D000000}"/>
    <hyperlink ref="F270" r:id="rId47" xr:uid="{00000000-0004-0000-0800-00002E000000}"/>
    <hyperlink ref="F273" r:id="rId48" xr:uid="{00000000-0004-0000-0800-00002F000000}"/>
    <hyperlink ref="F277" r:id="rId49" xr:uid="{00000000-0004-0000-0800-000030000000}"/>
    <hyperlink ref="F280" r:id="rId50" xr:uid="{00000000-0004-0000-0800-000031000000}"/>
    <hyperlink ref="F283" r:id="rId51" xr:uid="{00000000-0004-0000-0800-000032000000}"/>
    <hyperlink ref="F287" r:id="rId52" xr:uid="{00000000-0004-0000-0800-000033000000}"/>
    <hyperlink ref="F289" r:id="rId53" xr:uid="{00000000-0004-0000-0800-000034000000}"/>
    <hyperlink ref="F292" r:id="rId54" xr:uid="{00000000-0004-0000-0800-000035000000}"/>
    <hyperlink ref="F298" r:id="rId55" xr:uid="{00000000-0004-0000-0800-000036000000}"/>
    <hyperlink ref="F315" r:id="rId56" xr:uid="{00000000-0004-0000-0800-000037000000}"/>
    <hyperlink ref="F317" r:id="rId57" xr:uid="{00000000-0004-0000-0800-000038000000}"/>
    <hyperlink ref="F321" r:id="rId58" xr:uid="{00000000-0004-0000-0800-000039000000}"/>
    <hyperlink ref="F325" r:id="rId59" xr:uid="{00000000-0004-0000-0800-00003A000000}"/>
    <hyperlink ref="F331" r:id="rId60" xr:uid="{00000000-0004-0000-0800-00003B000000}"/>
    <hyperlink ref="F358" r:id="rId61" xr:uid="{00000000-0004-0000-0800-00003C000000}"/>
    <hyperlink ref="F361" r:id="rId62" xr:uid="{00000000-0004-0000-0800-00003D000000}"/>
    <hyperlink ref="F364" r:id="rId63" xr:uid="{00000000-0004-0000-0800-00003E000000}"/>
    <hyperlink ref="F366" r:id="rId64" xr:uid="{00000000-0004-0000-0800-00003F000000}"/>
    <hyperlink ref="F368" r:id="rId65" xr:uid="{00000000-0004-0000-0800-00004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31</vt:i4>
      </vt:variant>
    </vt:vector>
  </HeadingPairs>
  <TitlesOfParts>
    <vt:vector size="47" baseType="lpstr">
      <vt:lpstr>Rekapitulace stavby</vt:lpstr>
      <vt:lpstr>00 - Doprovodné stavební ...</vt:lpstr>
      <vt:lpstr>SO-01 01 - vegetační prvky</vt:lpstr>
      <vt:lpstr>SO-01 02 - Technické prvky</vt:lpstr>
      <vt:lpstr>SO-02 01 - Vegetační prvk...</vt:lpstr>
      <vt:lpstr>SO-02 02 - Vegetační prvk...</vt:lpstr>
      <vt:lpstr>SO-02 03 - Vegetační prvk...</vt:lpstr>
      <vt:lpstr>SO-02 04 - Vegetační prvk...</vt:lpstr>
      <vt:lpstr>SO-03 01 - Pergola</vt:lpstr>
      <vt:lpstr>SO-03 02 - Pergola - opra...</vt:lpstr>
      <vt:lpstr>SO-04 - Cestní síť</vt:lpstr>
      <vt:lpstr>SO-05-01 - Závlahový syst...</vt:lpstr>
      <vt:lpstr>SO-05-02 - Závlahový syst...</vt:lpstr>
      <vt:lpstr>SO-05-03 - Závlahový syst...</vt:lpstr>
      <vt:lpstr>SO-06 - Venkovní nábytek ...</vt:lpstr>
      <vt:lpstr>Pokyny pro vyplnění</vt:lpstr>
      <vt:lpstr>'00 - Doprovodné stavební ...'!Názvy_tisku</vt:lpstr>
      <vt:lpstr>'Rekapitulace stavby'!Názvy_tisku</vt:lpstr>
      <vt:lpstr>'SO-01 01 - vegetační prvky'!Názvy_tisku</vt:lpstr>
      <vt:lpstr>'SO-01 02 - Technické prvky'!Názvy_tisku</vt:lpstr>
      <vt:lpstr>'SO-02 01 - Vegetační prvk...'!Názvy_tisku</vt:lpstr>
      <vt:lpstr>'SO-02 02 - Vegetační prvk...'!Názvy_tisku</vt:lpstr>
      <vt:lpstr>'SO-02 03 - Vegetační prvk...'!Názvy_tisku</vt:lpstr>
      <vt:lpstr>'SO-02 04 - Vegetační prvk...'!Názvy_tisku</vt:lpstr>
      <vt:lpstr>'SO-03 01 - Pergola'!Názvy_tisku</vt:lpstr>
      <vt:lpstr>'SO-03 02 - Pergola - opra...'!Názvy_tisku</vt:lpstr>
      <vt:lpstr>'SO-04 - Cestní síť'!Názvy_tisku</vt:lpstr>
      <vt:lpstr>'SO-05-01 - Závlahový syst...'!Názvy_tisku</vt:lpstr>
      <vt:lpstr>'SO-05-02 - Závlahový syst...'!Názvy_tisku</vt:lpstr>
      <vt:lpstr>'SO-05-03 - Závlahový syst...'!Názvy_tisku</vt:lpstr>
      <vt:lpstr>'SO-06 - Venkovní nábytek ...'!Názvy_tisku</vt:lpstr>
      <vt:lpstr>'00 - Doprovodné stavební ...'!Oblast_tisku</vt:lpstr>
      <vt:lpstr>'Pokyny pro vyplnění'!Oblast_tisku</vt:lpstr>
      <vt:lpstr>'Rekapitulace stavby'!Oblast_tisku</vt:lpstr>
      <vt:lpstr>'SO-01 01 - vegetační prvky'!Oblast_tisku</vt:lpstr>
      <vt:lpstr>'SO-01 02 - Technické prvky'!Oblast_tisku</vt:lpstr>
      <vt:lpstr>'SO-02 01 - Vegetační prvk...'!Oblast_tisku</vt:lpstr>
      <vt:lpstr>'SO-02 02 - Vegetační prvk...'!Oblast_tisku</vt:lpstr>
      <vt:lpstr>'SO-02 03 - Vegetační prvk...'!Oblast_tisku</vt:lpstr>
      <vt:lpstr>'SO-02 04 - Vegetační prvk...'!Oblast_tisku</vt:lpstr>
      <vt:lpstr>'SO-03 01 - Pergola'!Oblast_tisku</vt:lpstr>
      <vt:lpstr>'SO-03 02 - Pergola - opra...'!Oblast_tisku</vt:lpstr>
      <vt:lpstr>'SO-04 - Cestní síť'!Oblast_tisku</vt:lpstr>
      <vt:lpstr>'SO-05-01 - Závlahový syst...'!Oblast_tisku</vt:lpstr>
      <vt:lpstr>'SO-05-02 - Závlahový syst...'!Oblast_tisku</vt:lpstr>
      <vt:lpstr>'SO-05-03 - Závlahový syst...'!Oblast_tisku</vt:lpstr>
      <vt:lpstr>'SO-06 - Venkovní nábytek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Černík</dc:creator>
  <cp:lastModifiedBy>Ondřej Černík</cp:lastModifiedBy>
  <dcterms:created xsi:type="dcterms:W3CDTF">2025-02-18T09:34:51Z</dcterms:created>
  <dcterms:modified xsi:type="dcterms:W3CDTF">2025-02-18T09:54:23Z</dcterms:modified>
</cp:coreProperties>
</file>