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1_VZ\01_Verejne_zakazky\01_2014_2019\06_PMA_tender\2019\123_Doubravnik_stavba\02_vysvetleni\vysvetleni_c3\"/>
    </mc:Choice>
  </mc:AlternateContent>
  <xr:revisionPtr revIDLastSave="0" documentId="13_ncr:1_{15672DD3-DD27-48D4-8B8B-AF4A9529A4E3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0490_01 Pol" sheetId="12" r:id="rId4"/>
    <sheet name="01 10490_01-2 Pol" sheetId="13" r:id="rId5"/>
    <sheet name="01 10490_02 Pol" sheetId="14" r:id="rId6"/>
    <sheet name="01 10490_03 Pol" sheetId="15" r:id="rId7"/>
    <sheet name="01 10490_04 Pol" sheetId="16" r:id="rId8"/>
    <sheet name="01 10490_05 Pol" sheetId="17" r:id="rId9"/>
    <sheet name="01 10490_15 Pol" sheetId="18" r:id="rId10"/>
    <sheet name="Silno souhrn" sheetId="25" r:id="rId11"/>
    <sheet name="Vnitřní silnoproudé instalace" sheetId="26" r:id="rId12"/>
    <sheet name="Elektro svítidla" sheetId="27" r:id="rId13"/>
    <sheet name="Topné prvky, větrání" sheetId="28" r:id="rId14"/>
    <sheet name="Rozvaděč RE" sheetId="29" r:id="rId15"/>
    <sheet name="Rozvaděč RZS1" sheetId="30" r:id="rId16"/>
    <sheet name="Rozvaděč RZS2" sheetId="31" r:id="rId17"/>
    <sheet name="Rozvaděč RZS2.1" sheetId="32" r:id="rId18"/>
    <sheet name="Skrin RO" sheetId="33" r:id="rId19"/>
    <sheet name="01 10490_16 Pol" sheetId="19" r:id="rId20"/>
    <sheet name="Svítidla" sheetId="24" r:id="rId21"/>
    <sheet name="01 10490_17 Pol" sheetId="20" r:id="rId22"/>
    <sheet name="Slaboproud" sheetId="23" r:id="rId23"/>
    <sheet name="01 10490_18 Pol" sheetId="21" r:id="rId24"/>
    <sheet name="Hromosvod a uzemnění" sheetId="22" r:id="rId25"/>
  </sheets>
  <externalReferences>
    <externalReference r:id="rId26"/>
    <externalReference r:id="rId27"/>
    <externalReference r:id="rId28"/>
    <externalReference r:id="rId29"/>
  </externalReferences>
  <definedNames>
    <definedName name="ad">#REF!</definedName>
    <definedName name="ae">[1]Stavba!$G$26</definedName>
    <definedName name="af">[1]Stavba!$G$23</definedName>
    <definedName name="afterdetail_rozpocty_rkap">#REF!</definedName>
    <definedName name="afterdetail_rozpocty_rozpocty">#REF!</definedName>
    <definedName name="ag">[1]Stavba!$G$25</definedName>
    <definedName name="ai">#REF!</definedName>
    <definedName name="ao">#REF!</definedName>
    <definedName name="ap">#REF!</definedName>
    <definedName name="aq">[1]Stavba!$G$29</definedName>
    <definedName name="ar">[1]Stavba!$J$29</definedName>
    <definedName name="as">#REF!</definedName>
    <definedName name="at">#REF!</definedName>
    <definedName name="au">#REF!</definedName>
    <definedName name="aw">[1]Stavba!$G$24</definedName>
    <definedName name="az">#REF!</definedName>
    <definedName name="beforeafterdetail_rozpocty_rozpocty.Poznamka2.1">#REF!</definedName>
    <definedName name="body_memrekapdph">#REF!</definedName>
    <definedName name="body_phlavy">#REF!</definedName>
    <definedName name="body_prekap">#REF!</definedName>
    <definedName name="body_rozpocty_rkap">#REF!</definedName>
    <definedName name="body_rozpocty_rozpocty">#REF!</definedName>
    <definedName name="body_rozpocty_rpolozky">#REF!</definedName>
    <definedName name="celkembezdph">#REF!</definedName>
    <definedName name="CelkemDPHVypocet" localSheetId="1">Stavba!$H$51</definedName>
    <definedName name="celkemsdph">#REF!</definedName>
    <definedName name="celklemsdph">#REF!</definedName>
    <definedName name="CenaCelkem" localSheetId="24">[2]Stavba!$G$29</definedName>
    <definedName name="CenaCelkem" localSheetId="22">[2]Stavba!$G$29</definedName>
    <definedName name="CenaCelkem" localSheetId="20">[2]Stavba!$G$29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'[3]Krycí list'!$C$2</definedName>
    <definedName name="CisloStavby" localSheetId="1">Stavba!$D$2</definedName>
    <definedName name="cislostavby">'[3]Krycí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 localSheetId="24">[2]Stavba!$G$24</definedName>
    <definedName name="DPHSni" localSheetId="22">[2]Stavba!$G$24</definedName>
    <definedName name="DPHSni" localSheetId="20">[2]Stavba!$G$24</definedName>
    <definedName name="DPHSni">Stavba!$G$24</definedName>
    <definedName name="DPHZakl" localSheetId="24">[2]Stavba!$G$26</definedName>
    <definedName name="DPHZakl" localSheetId="22">[2]Stavba!$G$26</definedName>
    <definedName name="DPHZakl" localSheetId="20">[2]Stavba!$G$26</definedName>
    <definedName name="DPHZakl">Stavba!$G$26</definedName>
    <definedName name="dpsc" localSheetId="1">Stavba!$D$13</definedName>
    <definedName name="ea">#REF!</definedName>
    <definedName name="ed">#REF!</definedName>
    <definedName name="ee">[4]Stavba!$G$29</definedName>
    <definedName name="ef">#REF!</definedName>
    <definedName name="eg">#REF!</definedName>
    <definedName name="eh">#REF!</definedName>
    <definedName name="ei">[1]Stavba!$J$29</definedName>
    <definedName name="ej">#REF!</definedName>
    <definedName name="ek">[4]Stavba!$G$23</definedName>
    <definedName name="el">[4]Stavba!$G$25</definedName>
    <definedName name="end_rozpocty_rozpocty">#REF!</definedName>
    <definedName name="eo">#REF!</definedName>
    <definedName name="ep">[1]Stavba!$G$24</definedName>
    <definedName name="eq">[4]Stavba!$G$24</definedName>
    <definedName name="er">[4]Stavba!$J$29</definedName>
    <definedName name="es">#REF!</definedName>
    <definedName name="et">#REF!</definedName>
    <definedName name="eu">[1]Stavba!$G$29</definedName>
    <definedName name="ew">[4]Stavba!$G$26</definedName>
    <definedName name="ez">[1]Stavba!$G$26</definedName>
    <definedName name="firmy_rozpocty.0">#REF!</definedName>
    <definedName name="firmy_rozpocty.1">#REF!</definedName>
    <definedName name="firmy_rozpocty_pozn.Poznamka2">#REF!</definedName>
    <definedName name="IČO" localSheetId="1">Stavba!$I$11</definedName>
    <definedName name="le">#REF!</definedName>
    <definedName name="lg">[1]Stavba!$G$25</definedName>
    <definedName name="lh">[1]Stavba!$G$23</definedName>
    <definedName name="li">[1]Stavba!$G$26</definedName>
    <definedName name="lj">#REF!</definedName>
    <definedName name="lk">#REF!</definedName>
    <definedName name="lo">[1]Stavba!$G$24</definedName>
    <definedName name="lp">[1]Stavba!$G$29</definedName>
    <definedName name="lq">#REF!</definedName>
    <definedName name="lr">#REF!</definedName>
    <definedName name="lt">#REF!</definedName>
    <definedName name="lu">[1]Stavba!$J$29</definedName>
    <definedName name="lw">#REF!</definedName>
    <definedName name="lz">#REF!</definedName>
    <definedName name="mb">[1]Stavba!$G$24</definedName>
    <definedName name="mc">[1]Stavba!$J$29</definedName>
    <definedName name="md">[1]Stavba!$G$23</definedName>
    <definedName name="Mena" localSheetId="24">[2]Stavba!$J$29</definedName>
    <definedName name="Mena" localSheetId="22">[2]Stavba!$J$29</definedName>
    <definedName name="Mena" localSheetId="20">[2]Stavba!$J$29</definedName>
    <definedName name="Mena">Stavba!$J$29</definedName>
    <definedName name="mf">#REF!</definedName>
    <definedName name="mg">#REF!</definedName>
    <definedName name="mh">#REF!</definedName>
    <definedName name="MistoStavby">Stavba!$D$4</definedName>
    <definedName name="mj">#REF!</definedName>
    <definedName name="mk">#REF!</definedName>
    <definedName name="ml">#REF!</definedName>
    <definedName name="mm">[4]Stavba!$G$29</definedName>
    <definedName name="mn">[1]Stavba!$G$29</definedName>
    <definedName name="ms">[1]Stavba!$G$25</definedName>
    <definedName name="mv">[1]Stavba!$G$26</definedName>
    <definedName name="mx">#REF!</definedName>
    <definedName name="my">#REF!</definedName>
    <definedName name="nazevobjektu">Stavba!$E$3</definedName>
    <definedName name="NazevRozpoctu">'[3]Krycí list'!$D$2</definedName>
    <definedName name="NazevStavby" localSheetId="1">Stavba!$E$2</definedName>
    <definedName name="nazevstavby">'[3]Krycí list'!$C$7</definedName>
    <definedName name="NazevStavebnihoRozpoctu">Stavba!$E$4</definedName>
    <definedName name="_xlnm.Print_Titles" localSheetId="3">'01 10490_01 Pol'!$1:$7</definedName>
    <definedName name="_xlnm.Print_Titles" localSheetId="4">'01 10490_01-2 Pol'!$1:$7</definedName>
    <definedName name="_xlnm.Print_Titles" localSheetId="5">'01 10490_02 Pol'!$1:$7</definedName>
    <definedName name="_xlnm.Print_Titles" localSheetId="6">'01 10490_03 Pol'!$1:$7</definedName>
    <definedName name="_xlnm.Print_Titles" localSheetId="7">'01 10490_04 Pol'!$1:$7</definedName>
    <definedName name="_xlnm.Print_Titles" localSheetId="8">'01 10490_05 Pol'!$1:$7</definedName>
    <definedName name="_xlnm.Print_Titles" localSheetId="9">'01 10490_15 Pol'!$1:$7</definedName>
    <definedName name="_xlnm.Print_Titles" localSheetId="19">'01 10490_16 Pol'!$1:$7</definedName>
    <definedName name="_xlnm.Print_Titles" localSheetId="21">'01 10490_17 Pol'!$1:$7</definedName>
    <definedName name="_xlnm.Print_Titles" localSheetId="23">'01 10490_18 Pol'!$1:$7</definedName>
    <definedName name="_xlnm.Print_Titles" localSheetId="22">Slaboproud!#REF!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10490_01 Pol'!$A$1:$X$311</definedName>
    <definedName name="_xlnm.Print_Area" localSheetId="4">'01 10490_01-2 Pol'!$A$1:$X$28</definedName>
    <definedName name="_xlnm.Print_Area" localSheetId="5">'01 10490_02 Pol'!$A$1:$X$191</definedName>
    <definedName name="_xlnm.Print_Area" localSheetId="6">'01 10490_03 Pol'!$A$1:$X$248</definedName>
    <definedName name="_xlnm.Print_Area" localSheetId="7">'01 10490_04 Pol'!$A$1:$X$80</definedName>
    <definedName name="_xlnm.Print_Area" localSheetId="8">'01 10490_05 Pol'!$A$1:$X$30</definedName>
    <definedName name="_xlnm.Print_Area" localSheetId="9">'01 10490_15 Pol'!$A$1:$X$21</definedName>
    <definedName name="_xlnm.Print_Area" localSheetId="19">'01 10490_16 Pol'!$A$1:$X$21</definedName>
    <definedName name="_xlnm.Print_Area" localSheetId="21">'01 10490_17 Pol'!$A$1:$X$21</definedName>
    <definedName name="_xlnm.Print_Area" localSheetId="23">'01 10490_18 Pol'!$A$1:$X$21</definedName>
    <definedName name="_xlnm.Print_Area" localSheetId="22">Slaboproud!$A$1:$M$155</definedName>
    <definedName name="_xlnm.Print_Area" localSheetId="1">Stavba!$A$1:$J$91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e">#REF!</definedName>
    <definedName name="pg">[4]Stavba!$G$25</definedName>
    <definedName name="ph">[4]Stavba!$G$23</definedName>
    <definedName name="pi">[4]Stavba!$G$24</definedName>
    <definedName name="pico">Stavba!$I$8</definedName>
    <definedName name="pj">#REF!</definedName>
    <definedName name="pk">#REF!</definedName>
    <definedName name="pl">#REF!</definedName>
    <definedName name="pmisto">Stavba!$E$10</definedName>
    <definedName name="po">[4]Stavba!$G$29</definedName>
    <definedName name="PocetMJ" localSheetId="24">#REF!</definedName>
    <definedName name="PocetMJ" localSheetId="22">#REF!</definedName>
    <definedName name="PocetMJ" localSheetId="20">#REF!</definedName>
    <definedName name="PocetMJ">#REF!</definedName>
    <definedName name="PoptavkaID">Stavba!$A$1</definedName>
    <definedName name="pPSC">Stavba!$D$10</definedName>
    <definedName name="pq">#REF!</definedName>
    <definedName name="pr">#REF!</definedName>
    <definedName name="Projektant">Stavba!$D$8</definedName>
    <definedName name="pt">#REF!</definedName>
    <definedName name="pu">[4]Stavba!$G$26</definedName>
    <definedName name="pw">#REF!</definedName>
    <definedName name="pz">[4]Stavba!$J$29</definedName>
    <definedName name="qa">#REF!</definedName>
    <definedName name="qb">#REF!</definedName>
    <definedName name="qc">#REF!</definedName>
    <definedName name="qd">[1]Stavba!$G$23</definedName>
    <definedName name="qe" localSheetId="22">[1]Stavba!$G$26</definedName>
    <definedName name="qe" localSheetId="20">[1]Stavba!$G$26</definedName>
    <definedName name="qe">[4]Stavba!$G$26</definedName>
    <definedName name="qf">[1]Stavba!$G$25</definedName>
    <definedName name="qi">#REF!</definedName>
    <definedName name="qk">[4]Stavba!$G$25</definedName>
    <definedName name="ql">[4]Stavba!$G$23</definedName>
    <definedName name="qm">#REF!</definedName>
    <definedName name="qn">#REF!</definedName>
    <definedName name="qo">#REF!</definedName>
    <definedName name="qp">#REF!</definedName>
    <definedName name="qq" localSheetId="22">[1]Stavba!$G$29</definedName>
    <definedName name="qq" localSheetId="20">[1]Stavba!$G$29</definedName>
    <definedName name="qq">[4]Stavba!$G$29</definedName>
    <definedName name="qr" localSheetId="22">[1]Stavba!$J$29</definedName>
    <definedName name="qr" localSheetId="20">[1]Stavba!$J$29</definedName>
    <definedName name="qr">[4]Stavba!$J$29</definedName>
    <definedName name="qs">#REF!</definedName>
    <definedName name="qt" localSheetId="22">#REF!</definedName>
    <definedName name="qt" localSheetId="20">#REF!</definedName>
    <definedName name="qt">#REF!</definedName>
    <definedName name="qu">#REF!</definedName>
    <definedName name="qv">#REF!</definedName>
    <definedName name="qw" localSheetId="22">[1]Stavba!$G$24</definedName>
    <definedName name="qw" localSheetId="20">[1]Stavba!$G$24</definedName>
    <definedName name="qw">[4]Stavba!$G$24</definedName>
    <definedName name="qx">#REF!</definedName>
    <definedName name="qy">#REF!</definedName>
    <definedName name="qz">#REF!</definedName>
    <definedName name="SazbaDPH1" localSheetId="1">Stavba!$E$23</definedName>
    <definedName name="SazbaDPH1">'[3]Krycí list'!$C$30</definedName>
    <definedName name="SazbaDPH2" localSheetId="1">Stavba!$E$25</definedName>
    <definedName name="SazbaDPH2">'[3]Krycí list'!$C$32</definedName>
    <definedName name="SloupecCC" localSheetId="24">#REF!</definedName>
    <definedName name="SloupecCC" localSheetId="22">#REF!</definedName>
    <definedName name="SloupecCC" localSheetId="20">#REF!</definedName>
    <definedName name="SloupecCC">#REF!</definedName>
    <definedName name="SloupecCisloPol" localSheetId="24">#REF!</definedName>
    <definedName name="SloupecCisloPol" localSheetId="22">#REF!</definedName>
    <definedName name="SloupecCisloPol" localSheetId="20">#REF!</definedName>
    <definedName name="SloupecCisloPol">#REF!</definedName>
    <definedName name="SloupecJC" localSheetId="24">#REF!</definedName>
    <definedName name="SloupecJC" localSheetId="22">#REF!</definedName>
    <definedName name="SloupecJC" localSheetId="20">#REF!</definedName>
    <definedName name="SloupecJC">#REF!</definedName>
    <definedName name="SloupecMJ" localSheetId="24">#REF!</definedName>
    <definedName name="SloupecMJ" localSheetId="22">#REF!</definedName>
    <definedName name="SloupecMJ" localSheetId="20">#REF!</definedName>
    <definedName name="SloupecMJ">#REF!</definedName>
    <definedName name="SloupecMnozstvi" localSheetId="24">#REF!</definedName>
    <definedName name="SloupecMnozstvi" localSheetId="22">#REF!</definedName>
    <definedName name="SloupecMnozstvi" localSheetId="20">#REF!</definedName>
    <definedName name="SloupecMnozstvi">#REF!</definedName>
    <definedName name="SloupecNazPol" localSheetId="24">#REF!</definedName>
    <definedName name="SloupecNazPol" localSheetId="22">#REF!</definedName>
    <definedName name="SloupecNazPol" localSheetId="20">#REF!</definedName>
    <definedName name="SloupecNazPol">#REF!</definedName>
    <definedName name="SloupecPC" localSheetId="24">#REF!</definedName>
    <definedName name="SloupecPC" localSheetId="22">#REF!</definedName>
    <definedName name="SloupecPC" localSheetId="20">#REF!</definedName>
    <definedName name="SloupecPC">#REF!</definedName>
    <definedName name="sum_memrekapdph">#REF!</definedName>
    <definedName name="sum_prekap">#REF!</definedName>
    <definedName name="top_memrekapdph">#REF!</definedName>
    <definedName name="top_phlavy">#REF!</definedName>
    <definedName name="top_rozpocty_rkap">#REF!</definedName>
    <definedName name="Vypracoval">Stavba!$D$14</definedName>
    <definedName name="wa">#REF!</definedName>
    <definedName name="wd">[4]Stavba!$G$25</definedName>
    <definedName name="we">[4]Stavba!$J$29</definedName>
    <definedName name="wi">#REF!</definedName>
    <definedName name="wo">#REF!</definedName>
    <definedName name="wp">#REF!</definedName>
    <definedName name="wq">[4]Stavba!$G$24</definedName>
    <definedName name="wr">#REF!</definedName>
    <definedName name="ws">[4]Stavba!$G$23</definedName>
    <definedName name="wt">#REF!</definedName>
    <definedName name="wu">#REF!</definedName>
    <definedName name="ww">[4]Stavba!$G$26</definedName>
    <definedName name="wz">#REF!</definedName>
    <definedName name="yya">#REF!</definedName>
    <definedName name="yyb">#REF!</definedName>
    <definedName name="yyc">[2]Stavba!$G$26</definedName>
    <definedName name="yyd">#REF!</definedName>
    <definedName name="yyf">#REF!</definedName>
    <definedName name="yyg">#REF!</definedName>
    <definedName name="yyh">[2]Stavba!$G$23</definedName>
    <definedName name="yyj">[2]Stavba!$G$25</definedName>
    <definedName name="yym">#REF!</definedName>
    <definedName name="yyn">#REF!</definedName>
    <definedName name="yys">#REF!</definedName>
    <definedName name="yyv">[2]Stavba!$J$29</definedName>
    <definedName name="yyx">[2]Stavba!$G$24</definedName>
    <definedName name="yyy">[2]Stavba!$G$29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24">[2]Stavba!$G$23</definedName>
    <definedName name="ZakladDPHSni" localSheetId="22">[2]Stavba!$G$23</definedName>
    <definedName name="ZakladDPHSni" localSheetId="20">[2]Stavba!$G$23</definedName>
    <definedName name="ZakladDPHSni">Stavba!$G$23</definedName>
    <definedName name="ZakladDPHSniVypocet" localSheetId="1">Stavba!$F$51</definedName>
    <definedName name="ZakladDPHZakl" localSheetId="24">[2]Stavba!$G$25</definedName>
    <definedName name="ZakladDPHZakl" localSheetId="22">[2]Stavba!$G$25</definedName>
    <definedName name="ZakladDPHZakl" localSheetId="20">[2]Stavba!$G$25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5" l="1"/>
  <c r="I17" i="33" l="1"/>
  <c r="G12" i="33"/>
  <c r="F12" i="33"/>
  <c r="G11" i="33"/>
  <c r="F11" i="33"/>
  <c r="I10" i="33"/>
  <c r="G10" i="33"/>
  <c r="F10" i="33"/>
  <c r="G9" i="33"/>
  <c r="F9" i="33"/>
  <c r="G8" i="33"/>
  <c r="F8" i="33"/>
  <c r="G7" i="33"/>
  <c r="F7" i="33"/>
  <c r="I6" i="33"/>
  <c r="G6" i="33"/>
  <c r="F6" i="33"/>
  <c r="G5" i="33"/>
  <c r="F5" i="33"/>
  <c r="A2" i="33"/>
  <c r="I18" i="32"/>
  <c r="G13" i="32"/>
  <c r="F13" i="32"/>
  <c r="G12" i="32"/>
  <c r="F12" i="32"/>
  <c r="I11" i="32"/>
  <c r="G11" i="32"/>
  <c r="F11" i="32"/>
  <c r="G10" i="32"/>
  <c r="F10" i="32"/>
  <c r="G9" i="32"/>
  <c r="F9" i="32"/>
  <c r="G8" i="32"/>
  <c r="F8" i="32"/>
  <c r="G7" i="32"/>
  <c r="F7" i="32"/>
  <c r="I6" i="32"/>
  <c r="G6" i="32"/>
  <c r="F6" i="32"/>
  <c r="G5" i="32"/>
  <c r="F5" i="32"/>
  <c r="A2" i="32"/>
  <c r="I29" i="31"/>
  <c r="G26" i="31"/>
  <c r="F26" i="31"/>
  <c r="G25" i="31"/>
  <c r="F25" i="31"/>
  <c r="G24" i="31"/>
  <c r="F24" i="31"/>
  <c r="G23" i="31"/>
  <c r="F23" i="31"/>
  <c r="I22" i="31"/>
  <c r="G22" i="31"/>
  <c r="F22" i="31"/>
  <c r="I21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G12" i="31"/>
  <c r="F12" i="31"/>
  <c r="G11" i="31"/>
  <c r="F11" i="31"/>
  <c r="I10" i="31"/>
  <c r="G10" i="31"/>
  <c r="F10" i="31"/>
  <c r="I9" i="31"/>
  <c r="G9" i="31"/>
  <c r="F9" i="31"/>
  <c r="G8" i="31"/>
  <c r="F8" i="31"/>
  <c r="G7" i="31"/>
  <c r="F7" i="31"/>
  <c r="G6" i="31"/>
  <c r="F6" i="31"/>
  <c r="G5" i="31"/>
  <c r="F5" i="31"/>
  <c r="A2" i="31"/>
  <c r="I34" i="30"/>
  <c r="I27" i="30"/>
  <c r="G24" i="30"/>
  <c r="F24" i="30"/>
  <c r="G23" i="30"/>
  <c r="F23" i="30"/>
  <c r="G22" i="30"/>
  <c r="F22" i="30"/>
  <c r="G21" i="30"/>
  <c r="F21" i="30"/>
  <c r="G20" i="30"/>
  <c r="F20" i="30"/>
  <c r="G19" i="30"/>
  <c r="F19" i="30"/>
  <c r="G18" i="30"/>
  <c r="F18" i="30"/>
  <c r="G17" i="30"/>
  <c r="F17" i="30"/>
  <c r="G16" i="30"/>
  <c r="F16" i="30"/>
  <c r="G15" i="30"/>
  <c r="F15" i="30"/>
  <c r="G14" i="30"/>
  <c r="F14" i="30"/>
  <c r="I13" i="30"/>
  <c r="G13" i="30"/>
  <c r="F13" i="30"/>
  <c r="I12" i="30"/>
  <c r="G12" i="30"/>
  <c r="F12" i="30"/>
  <c r="I11" i="30"/>
  <c r="G11" i="30"/>
  <c r="F11" i="30"/>
  <c r="I10" i="30"/>
  <c r="G10" i="30"/>
  <c r="F10" i="30"/>
  <c r="G9" i="30"/>
  <c r="F9" i="30"/>
  <c r="G8" i="30"/>
  <c r="F8" i="30"/>
  <c r="G7" i="30"/>
  <c r="F7" i="30"/>
  <c r="G6" i="30"/>
  <c r="F6" i="30"/>
  <c r="G5" i="30"/>
  <c r="F5" i="30"/>
  <c r="A2" i="30"/>
  <c r="G27" i="29"/>
  <c r="G17" i="29"/>
  <c r="F17" i="29"/>
  <c r="G16" i="29"/>
  <c r="F16" i="29"/>
  <c r="G15" i="29"/>
  <c r="F15" i="29"/>
  <c r="G14" i="29"/>
  <c r="F14" i="29"/>
  <c r="G13" i="29"/>
  <c r="F13" i="29"/>
  <c r="G12" i="29"/>
  <c r="F12" i="29"/>
  <c r="G11" i="29"/>
  <c r="F11" i="29"/>
  <c r="G10" i="29"/>
  <c r="F10" i="29"/>
  <c r="G9" i="29"/>
  <c r="F9" i="29"/>
  <c r="G8" i="29"/>
  <c r="F8" i="29"/>
  <c r="G7" i="29"/>
  <c r="F7" i="29"/>
  <c r="G6" i="29"/>
  <c r="F6" i="29"/>
  <c r="I5" i="29"/>
  <c r="G5" i="29"/>
  <c r="G19" i="29" s="1"/>
  <c r="F5" i="29"/>
  <c r="A2" i="29"/>
  <c r="G40" i="28"/>
  <c r="G25" i="28"/>
  <c r="F25" i="28"/>
  <c r="G24" i="28"/>
  <c r="F24" i="28"/>
  <c r="I23" i="28"/>
  <c r="G23" i="28"/>
  <c r="F23" i="28"/>
  <c r="I22" i="28"/>
  <c r="I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G13" i="28"/>
  <c r="F13" i="28"/>
  <c r="G12" i="28"/>
  <c r="F12" i="28"/>
  <c r="G11" i="28"/>
  <c r="F11" i="28"/>
  <c r="G10" i="28"/>
  <c r="F10" i="28"/>
  <c r="G9" i="28"/>
  <c r="F9" i="28"/>
  <c r="G8" i="28"/>
  <c r="F8" i="28"/>
  <c r="G7" i="28"/>
  <c r="F7" i="28"/>
  <c r="I6" i="28"/>
  <c r="G6" i="28"/>
  <c r="F6" i="28"/>
  <c r="A2" i="28"/>
  <c r="G39" i="27"/>
  <c r="F39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6" i="27"/>
  <c r="F6" i="27"/>
  <c r="G33" i="27" s="1"/>
  <c r="A2" i="27"/>
  <c r="G80" i="26"/>
  <c r="G79" i="26"/>
  <c r="G78" i="26"/>
  <c r="G77" i="26"/>
  <c r="G76" i="26"/>
  <c r="G75" i="26"/>
  <c r="G74" i="26"/>
  <c r="G61" i="26"/>
  <c r="F61" i="26"/>
  <c r="G60" i="26"/>
  <c r="F60" i="26"/>
  <c r="G59" i="26"/>
  <c r="F59" i="26"/>
  <c r="G58" i="26"/>
  <c r="F58" i="26"/>
  <c r="G54" i="26"/>
  <c r="F54" i="26"/>
  <c r="G53" i="26"/>
  <c r="F53" i="26"/>
  <c r="G50" i="26"/>
  <c r="F50" i="26"/>
  <c r="G49" i="26"/>
  <c r="F49" i="26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C26" i="26"/>
  <c r="G26" i="26" s="1"/>
  <c r="G25" i="26"/>
  <c r="F25" i="26"/>
  <c r="C24" i="26"/>
  <c r="F24" i="26" s="1"/>
  <c r="C23" i="26"/>
  <c r="G23" i="26" s="1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G6" i="26"/>
  <c r="F6" i="26"/>
  <c r="A2" i="26"/>
  <c r="H151" i="24"/>
  <c r="H150" i="24"/>
  <c r="H149" i="24"/>
  <c r="H148" i="24"/>
  <c r="H145" i="24"/>
  <c r="H144" i="24"/>
  <c r="H141" i="24"/>
  <c r="H140" i="24"/>
  <c r="H139" i="24"/>
  <c r="H137" i="24"/>
  <c r="H135" i="24"/>
  <c r="H134" i="24"/>
  <c r="H133" i="24"/>
  <c r="H130" i="24"/>
  <c r="H129" i="24"/>
  <c r="H128" i="24"/>
  <c r="H125" i="24"/>
  <c r="H124" i="24"/>
  <c r="H123" i="24"/>
  <c r="H119" i="24"/>
  <c r="H118" i="24"/>
  <c r="H115" i="24"/>
  <c r="H114" i="24"/>
  <c r="H113" i="24"/>
  <c r="H110" i="24"/>
  <c r="H109" i="24"/>
  <c r="H107" i="24"/>
  <c r="H106" i="24"/>
  <c r="H105" i="24"/>
  <c r="H101" i="24"/>
  <c r="H100" i="24"/>
  <c r="H95" i="24"/>
  <c r="H94" i="24"/>
  <c r="H92" i="24"/>
  <c r="H88" i="24"/>
  <c r="H87" i="24"/>
  <c r="H86" i="24"/>
  <c r="H85" i="24"/>
  <c r="H84" i="24"/>
  <c r="H82" i="24"/>
  <c r="H81" i="24"/>
  <c r="H80" i="24"/>
  <c r="H79" i="24"/>
  <c r="H78" i="24"/>
  <c r="H76" i="24"/>
  <c r="H75" i="24"/>
  <c r="H74" i="24"/>
  <c r="H71" i="24"/>
  <c r="H70" i="24"/>
  <c r="H69" i="24"/>
  <c r="H66" i="24"/>
  <c r="H65" i="24"/>
  <c r="H61" i="24"/>
  <c r="H60" i="24"/>
  <c r="H59" i="24"/>
  <c r="H58" i="24"/>
  <c r="H54" i="24"/>
  <c r="H53" i="24"/>
  <c r="H50" i="24"/>
  <c r="H49" i="24"/>
  <c r="H48" i="24"/>
  <c r="H47" i="24"/>
  <c r="H46" i="24"/>
  <c r="H44" i="24"/>
  <c r="H41" i="24"/>
  <c r="H38" i="24"/>
  <c r="H35" i="24"/>
  <c r="H34" i="24"/>
  <c r="H33" i="24"/>
  <c r="H28" i="24"/>
  <c r="H27" i="24"/>
  <c r="H26" i="24"/>
  <c r="H25" i="24"/>
  <c r="H24" i="24"/>
  <c r="H22" i="24"/>
  <c r="H19" i="24"/>
  <c r="H16" i="24"/>
  <c r="M149" i="23"/>
  <c r="M148" i="23"/>
  <c r="M147" i="23"/>
  <c r="M146" i="23"/>
  <c r="M145" i="23"/>
  <c r="M144" i="23"/>
  <c r="M135" i="23"/>
  <c r="K135" i="23"/>
  <c r="D133" i="23"/>
  <c r="M133" i="23" s="1"/>
  <c r="K132" i="23"/>
  <c r="D132" i="23"/>
  <c r="M132" i="23" s="1"/>
  <c r="D131" i="23"/>
  <c r="K131" i="23" s="1"/>
  <c r="D130" i="23"/>
  <c r="M130" i="23" s="1"/>
  <c r="D129" i="23"/>
  <c r="M129" i="23" s="1"/>
  <c r="D128" i="23"/>
  <c r="M128" i="23" s="1"/>
  <c r="D127" i="23"/>
  <c r="K127" i="23" s="1"/>
  <c r="K126" i="23"/>
  <c r="D126" i="23"/>
  <c r="M126" i="23" s="1"/>
  <c r="D125" i="23"/>
  <c r="M125" i="23" s="1"/>
  <c r="D124" i="23"/>
  <c r="M124" i="23" s="1"/>
  <c r="D122" i="23"/>
  <c r="K122" i="23" s="1"/>
  <c r="D121" i="23"/>
  <c r="M121" i="23" s="1"/>
  <c r="D120" i="23"/>
  <c r="M120" i="23" s="1"/>
  <c r="I119" i="23"/>
  <c r="H119" i="23"/>
  <c r="G119" i="23"/>
  <c r="F119" i="23"/>
  <c r="D118" i="23"/>
  <c r="K118" i="23" s="1"/>
  <c r="D117" i="23"/>
  <c r="M117" i="23" s="1"/>
  <c r="D116" i="23"/>
  <c r="M116" i="23" s="1"/>
  <c r="D115" i="23"/>
  <c r="M115" i="23" s="1"/>
  <c r="H114" i="23"/>
  <c r="G114" i="23"/>
  <c r="F114" i="23"/>
  <c r="D113" i="23"/>
  <c r="M113" i="23" s="1"/>
  <c r="D112" i="23"/>
  <c r="M112" i="23" s="1"/>
  <c r="D111" i="23"/>
  <c r="K111" i="23" s="1"/>
  <c r="D110" i="23"/>
  <c r="M110" i="23" s="1"/>
  <c r="M108" i="23"/>
  <c r="K108" i="23"/>
  <c r="D107" i="23"/>
  <c r="K107" i="23" s="1"/>
  <c r="D106" i="23"/>
  <c r="K106" i="23" s="1"/>
  <c r="D105" i="23"/>
  <c r="M105" i="23" s="1"/>
  <c r="K104" i="23"/>
  <c r="D104" i="23"/>
  <c r="M104" i="23" s="1"/>
  <c r="D103" i="23"/>
  <c r="K103" i="23" s="1"/>
  <c r="D102" i="23"/>
  <c r="M102" i="23" s="1"/>
  <c r="D93" i="23"/>
  <c r="M93" i="23" s="1"/>
  <c r="M92" i="23"/>
  <c r="K92" i="23"/>
  <c r="M90" i="23"/>
  <c r="K90" i="23"/>
  <c r="D89" i="23"/>
  <c r="K89" i="23" s="1"/>
  <c r="K88" i="23"/>
  <c r="D88" i="23"/>
  <c r="M88" i="23" s="1"/>
  <c r="D86" i="23"/>
  <c r="M86" i="23" s="1"/>
  <c r="D85" i="23"/>
  <c r="M85" i="23" s="1"/>
  <c r="D84" i="23"/>
  <c r="K84" i="23" s="1"/>
  <c r="D83" i="23"/>
  <c r="M83" i="23" s="1"/>
  <c r="I74" i="23"/>
  <c r="H74" i="23"/>
  <c r="G74" i="23"/>
  <c r="F74" i="23"/>
  <c r="D74" i="23" s="1"/>
  <c r="M74" i="23" s="1"/>
  <c r="M73" i="23"/>
  <c r="K73" i="23"/>
  <c r="M72" i="23"/>
  <c r="K72" i="23"/>
  <c r="M70" i="23"/>
  <c r="K70" i="23"/>
  <c r="D69" i="23"/>
  <c r="M69" i="23" s="1"/>
  <c r="D67" i="23"/>
  <c r="K67" i="23" s="1"/>
  <c r="D66" i="23"/>
  <c r="M66" i="23" s="1"/>
  <c r="D65" i="23"/>
  <c r="M65" i="23" s="1"/>
  <c r="K64" i="23"/>
  <c r="D64" i="23"/>
  <c r="M64" i="23" s="1"/>
  <c r="D63" i="23"/>
  <c r="K63" i="23" s="1"/>
  <c r="D62" i="23"/>
  <c r="K62" i="23" s="1"/>
  <c r="D61" i="23"/>
  <c r="M61" i="23" s="1"/>
  <c r="K60" i="23"/>
  <c r="D60" i="23"/>
  <c r="M60" i="23" s="1"/>
  <c r="D59" i="23"/>
  <c r="K59" i="23" s="1"/>
  <c r="M58" i="23"/>
  <c r="K58" i="23"/>
  <c r="D58" i="23"/>
  <c r="I49" i="23"/>
  <c r="H49" i="23"/>
  <c r="G49" i="23"/>
  <c r="F49" i="23"/>
  <c r="M48" i="23"/>
  <c r="K48" i="23"/>
  <c r="M47" i="23"/>
  <c r="K47" i="23"/>
  <c r="M45" i="23"/>
  <c r="K45" i="23"/>
  <c r="D44" i="23"/>
  <c r="M44" i="23" s="1"/>
  <c r="D43" i="23"/>
  <c r="M43" i="23" s="1"/>
  <c r="D42" i="23"/>
  <c r="K42" i="23" s="1"/>
  <c r="D41" i="23"/>
  <c r="K41" i="23" s="1"/>
  <c r="D39" i="23"/>
  <c r="M39" i="23" s="1"/>
  <c r="K38" i="23"/>
  <c r="D38" i="23"/>
  <c r="M38" i="23" s="1"/>
  <c r="D37" i="23"/>
  <c r="K37" i="23" s="1"/>
  <c r="M36" i="23"/>
  <c r="K36" i="23"/>
  <c r="D36" i="23"/>
  <c r="D35" i="23"/>
  <c r="M35" i="23" s="1"/>
  <c r="K34" i="23"/>
  <c r="D34" i="23"/>
  <c r="M34" i="23" s="1"/>
  <c r="D33" i="23"/>
  <c r="K33" i="23" s="1"/>
  <c r="K32" i="23"/>
  <c r="D32" i="23"/>
  <c r="M32" i="23" s="1"/>
  <c r="D31" i="23"/>
  <c r="M31" i="23" s="1"/>
  <c r="D30" i="23"/>
  <c r="M30" i="23" s="1"/>
  <c r="D29" i="23"/>
  <c r="K29" i="23" s="1"/>
  <c r="D27" i="23"/>
  <c r="M27" i="23" s="1"/>
  <c r="D26" i="23"/>
  <c r="M26" i="23" s="1"/>
  <c r="D25" i="23"/>
  <c r="M25" i="23" s="1"/>
  <c r="D24" i="23"/>
  <c r="K24" i="23" s="1"/>
  <c r="M23" i="23"/>
  <c r="D23" i="23"/>
  <c r="K23" i="23" s="1"/>
  <c r="M22" i="23"/>
  <c r="M21" i="23"/>
  <c r="K21" i="23"/>
  <c r="D21" i="23"/>
  <c r="D20" i="23"/>
  <c r="M20" i="23" s="1"/>
  <c r="K19" i="23"/>
  <c r="D19" i="23"/>
  <c r="M19" i="23" s="1"/>
  <c r="D18" i="23"/>
  <c r="K18" i="23" s="1"/>
  <c r="M17" i="23"/>
  <c r="K17" i="23"/>
  <c r="D17" i="23"/>
  <c r="D16" i="23"/>
  <c r="M16" i="23" s="1"/>
  <c r="K15" i="23"/>
  <c r="D15" i="23"/>
  <c r="M15" i="23" s="1"/>
  <c r="G71" i="22"/>
  <c r="G70" i="22"/>
  <c r="G67" i="22"/>
  <c r="G65" i="22"/>
  <c r="F53" i="22"/>
  <c r="G53" i="22"/>
  <c r="F52" i="22"/>
  <c r="G52" i="22"/>
  <c r="F51" i="22"/>
  <c r="G51" i="22"/>
  <c r="F50" i="22"/>
  <c r="G50" i="22"/>
  <c r="F49" i="22"/>
  <c r="G49" i="22"/>
  <c r="G48" i="22"/>
  <c r="F48" i="22"/>
  <c r="F47" i="22"/>
  <c r="G47" i="22"/>
  <c r="F46" i="22"/>
  <c r="G46" i="22"/>
  <c r="F45" i="22"/>
  <c r="G45" i="22"/>
  <c r="F44" i="22"/>
  <c r="G44" i="22"/>
  <c r="I43" i="22"/>
  <c r="F43" i="22"/>
  <c r="G43" i="22"/>
  <c r="I42" i="22"/>
  <c r="F42" i="22"/>
  <c r="G42" i="22"/>
  <c r="I41" i="22"/>
  <c r="F41" i="22"/>
  <c r="G41" i="22"/>
  <c r="I40" i="22"/>
  <c r="F40" i="22"/>
  <c r="G40" i="22"/>
  <c r="I39" i="22"/>
  <c r="F39" i="22"/>
  <c r="G39" i="22"/>
  <c r="I38" i="22"/>
  <c r="F38" i="22"/>
  <c r="G38" i="22"/>
  <c r="I37" i="22"/>
  <c r="F35" i="22"/>
  <c r="G35" i="22"/>
  <c r="G34" i="22"/>
  <c r="F34" i="22"/>
  <c r="F33" i="22"/>
  <c r="G33" i="22"/>
  <c r="F32" i="22"/>
  <c r="G32" i="22"/>
  <c r="G31" i="22"/>
  <c r="F31" i="22"/>
  <c r="F30" i="22"/>
  <c r="G30" i="22"/>
  <c r="F29" i="22"/>
  <c r="E29" i="22"/>
  <c r="G29" i="22" s="1"/>
  <c r="I26" i="22"/>
  <c r="G26" i="22"/>
  <c r="F26" i="22"/>
  <c r="I25" i="22"/>
  <c r="G25" i="22"/>
  <c r="F25" i="22"/>
  <c r="F24" i="22"/>
  <c r="G24" i="22"/>
  <c r="N23" i="22"/>
  <c r="I23" i="22"/>
  <c r="F23" i="22"/>
  <c r="G23" i="22"/>
  <c r="F22" i="22"/>
  <c r="G22" i="22"/>
  <c r="F21" i="22"/>
  <c r="G21" i="22"/>
  <c r="F20" i="22"/>
  <c r="G20" i="22"/>
  <c r="F19" i="22"/>
  <c r="G19" i="22"/>
  <c r="F18" i="22"/>
  <c r="G18" i="22"/>
  <c r="F17" i="22"/>
  <c r="G17" i="22"/>
  <c r="F16" i="22"/>
  <c r="G16" i="22"/>
  <c r="G15" i="22"/>
  <c r="F15" i="22"/>
  <c r="F14" i="22"/>
  <c r="G14" i="22"/>
  <c r="F13" i="22"/>
  <c r="G13" i="22"/>
  <c r="F12" i="22"/>
  <c r="G12" i="22"/>
  <c r="F11" i="22"/>
  <c r="G11" i="22"/>
  <c r="F10" i="22"/>
  <c r="G10" i="22"/>
  <c r="F9" i="22"/>
  <c r="G9" i="22"/>
  <c r="I8" i="22"/>
  <c r="F8" i="22"/>
  <c r="G8" i="22"/>
  <c r="I7" i="22"/>
  <c r="F7" i="22"/>
  <c r="G7" i="22"/>
  <c r="I6" i="22"/>
  <c r="F6" i="22"/>
  <c r="G6" i="22"/>
  <c r="I9" i="21"/>
  <c r="I8" i="21" s="1"/>
  <c r="K9" i="21"/>
  <c r="K8" i="21" s="1"/>
  <c r="O9" i="21"/>
  <c r="O8" i="21" s="1"/>
  <c r="Q9" i="21"/>
  <c r="Q8" i="21" s="1"/>
  <c r="V9" i="21"/>
  <c r="V8" i="21" s="1"/>
  <c r="AE11" i="21"/>
  <c r="F50" i="1" s="1"/>
  <c r="I9" i="20"/>
  <c r="I8" i="20" s="1"/>
  <c r="K9" i="20"/>
  <c r="K8" i="20" s="1"/>
  <c r="O9" i="20"/>
  <c r="O8" i="20" s="1"/>
  <c r="Q9" i="20"/>
  <c r="Q8" i="20" s="1"/>
  <c r="V9" i="20"/>
  <c r="V8" i="20" s="1"/>
  <c r="AE11" i="20"/>
  <c r="F49" i="1" s="1"/>
  <c r="I9" i="19"/>
  <c r="I8" i="19" s="1"/>
  <c r="K9" i="19"/>
  <c r="K8" i="19" s="1"/>
  <c r="O9" i="19"/>
  <c r="O8" i="19" s="1"/>
  <c r="Q9" i="19"/>
  <c r="Q8" i="19" s="1"/>
  <c r="V9" i="19"/>
  <c r="V8" i="19" s="1"/>
  <c r="AE11" i="19"/>
  <c r="F48" i="1" s="1"/>
  <c r="I9" i="18"/>
  <c r="I8" i="18" s="1"/>
  <c r="K9" i="18"/>
  <c r="K8" i="18" s="1"/>
  <c r="O9" i="18"/>
  <c r="O8" i="18" s="1"/>
  <c r="Q9" i="18"/>
  <c r="Q8" i="18" s="1"/>
  <c r="V9" i="18"/>
  <c r="V8" i="18" s="1"/>
  <c r="AE11" i="18"/>
  <c r="F47" i="1" s="1"/>
  <c r="G9" i="17"/>
  <c r="M9" i="17" s="1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M16" i="17" s="1"/>
  <c r="I16" i="17"/>
  <c r="K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AE20" i="17"/>
  <c r="F46" i="1" s="1"/>
  <c r="G9" i="16"/>
  <c r="M9" i="16" s="1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M11" i="16" s="1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M33" i="16" s="1"/>
  <c r="I33" i="16"/>
  <c r="K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M36" i="16" s="1"/>
  <c r="I36" i="16"/>
  <c r="K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I47" i="16"/>
  <c r="K47" i="16"/>
  <c r="M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M55" i="16" s="1"/>
  <c r="I55" i="16"/>
  <c r="K55" i="16"/>
  <c r="O55" i="16"/>
  <c r="Q55" i="16"/>
  <c r="V55" i="16"/>
  <c r="G56" i="16"/>
  <c r="M56" i="16" s="1"/>
  <c r="I56" i="16"/>
  <c r="K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M60" i="16" s="1"/>
  <c r="I60" i="16"/>
  <c r="K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AE70" i="16"/>
  <c r="F45" i="1" s="1"/>
  <c r="G8" i="15"/>
  <c r="G9" i="15"/>
  <c r="M9" i="15" s="1"/>
  <c r="M8" i="15" s="1"/>
  <c r="I9" i="15"/>
  <c r="I8" i="15" s="1"/>
  <c r="K9" i="15"/>
  <c r="K8" i="15" s="1"/>
  <c r="O9" i="15"/>
  <c r="O8" i="15" s="1"/>
  <c r="Q9" i="15"/>
  <c r="Q8" i="15" s="1"/>
  <c r="V9" i="15"/>
  <c r="V8" i="15" s="1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6" i="15"/>
  <c r="V13" i="15" s="1"/>
  <c r="G18" i="15"/>
  <c r="I18" i="15"/>
  <c r="K18" i="15"/>
  <c r="O18" i="15"/>
  <c r="Q18" i="15"/>
  <c r="V18" i="15"/>
  <c r="G19" i="15"/>
  <c r="M19" i="15" s="1"/>
  <c r="I19" i="15"/>
  <c r="I17" i="15" s="1"/>
  <c r="K19" i="15"/>
  <c r="O19" i="15"/>
  <c r="Q19" i="15"/>
  <c r="V19" i="15"/>
  <c r="G20" i="15"/>
  <c r="M20" i="15" s="1"/>
  <c r="I20" i="15"/>
  <c r="K20" i="15"/>
  <c r="O20" i="15"/>
  <c r="Q20" i="15"/>
  <c r="V20" i="15"/>
  <c r="G22" i="15"/>
  <c r="G21" i="15" s="1"/>
  <c r="I22" i="15"/>
  <c r="I21" i="15" s="1"/>
  <c r="K22" i="15"/>
  <c r="K21" i="15" s="1"/>
  <c r="O22" i="15"/>
  <c r="O21" i="15" s="1"/>
  <c r="Q22" i="15"/>
  <c r="Q21" i="15" s="1"/>
  <c r="V22" i="15"/>
  <c r="V21" i="15" s="1"/>
  <c r="G27" i="15"/>
  <c r="M27" i="15" s="1"/>
  <c r="I27" i="15"/>
  <c r="K27" i="15"/>
  <c r="O27" i="15"/>
  <c r="Q27" i="15"/>
  <c r="V27" i="15"/>
  <c r="G28" i="15"/>
  <c r="M28" i="15" s="1"/>
  <c r="I28" i="15"/>
  <c r="K28" i="15"/>
  <c r="O28" i="15"/>
  <c r="Q28" i="15"/>
  <c r="V28" i="15"/>
  <c r="G29" i="15"/>
  <c r="M29" i="15" s="1"/>
  <c r="I29" i="15"/>
  <c r="K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5" i="15"/>
  <c r="M35" i="15" s="1"/>
  <c r="M34" i="15" s="1"/>
  <c r="I35" i="15"/>
  <c r="I34" i="15" s="1"/>
  <c r="K35" i="15"/>
  <c r="K34" i="15" s="1"/>
  <c r="O35" i="15"/>
  <c r="O34" i="15" s="1"/>
  <c r="Q35" i="15"/>
  <c r="Q34" i="15" s="1"/>
  <c r="V35" i="15"/>
  <c r="V34" i="15" s="1"/>
  <c r="G37" i="15"/>
  <c r="I37" i="15"/>
  <c r="K37" i="15"/>
  <c r="O37" i="15"/>
  <c r="Q37" i="15"/>
  <c r="V37" i="15"/>
  <c r="G38" i="15"/>
  <c r="M38" i="15" s="1"/>
  <c r="I38" i="15"/>
  <c r="K38" i="15"/>
  <c r="O38" i="15"/>
  <c r="Q38" i="15"/>
  <c r="V38" i="15"/>
  <c r="G40" i="15"/>
  <c r="M40" i="15" s="1"/>
  <c r="I40" i="15"/>
  <c r="K40" i="15"/>
  <c r="O40" i="15"/>
  <c r="Q40" i="15"/>
  <c r="V40" i="15"/>
  <c r="G45" i="15"/>
  <c r="M45" i="15" s="1"/>
  <c r="I45" i="15"/>
  <c r="K45" i="15"/>
  <c r="O45" i="15"/>
  <c r="Q45" i="15"/>
  <c r="V45" i="15"/>
  <c r="G47" i="15"/>
  <c r="I47" i="15"/>
  <c r="K47" i="15"/>
  <c r="M47" i="15"/>
  <c r="O47" i="15"/>
  <c r="Q47" i="15"/>
  <c r="V47" i="15"/>
  <c r="G52" i="15"/>
  <c r="M52" i="15" s="1"/>
  <c r="I52" i="15"/>
  <c r="K52" i="15"/>
  <c r="O52" i="15"/>
  <c r="Q52" i="15"/>
  <c r="V52" i="15"/>
  <c r="G55" i="15"/>
  <c r="M55" i="15" s="1"/>
  <c r="I55" i="15"/>
  <c r="K55" i="15"/>
  <c r="O55" i="15"/>
  <c r="Q55" i="15"/>
  <c r="V55" i="15"/>
  <c r="G62" i="15"/>
  <c r="M62" i="15" s="1"/>
  <c r="I62" i="15"/>
  <c r="K62" i="15"/>
  <c r="O62" i="15"/>
  <c r="Q62" i="15"/>
  <c r="V62" i="15"/>
  <c r="G64" i="15"/>
  <c r="M64" i="15" s="1"/>
  <c r="I64" i="15"/>
  <c r="K64" i="15"/>
  <c r="O64" i="15"/>
  <c r="Q64" i="15"/>
  <c r="V64" i="15"/>
  <c r="G68" i="15"/>
  <c r="M68" i="15" s="1"/>
  <c r="I68" i="15"/>
  <c r="K68" i="15"/>
  <c r="O68" i="15"/>
  <c r="Q68" i="15"/>
  <c r="V68" i="15"/>
  <c r="G72" i="15"/>
  <c r="M72" i="15" s="1"/>
  <c r="I72" i="15"/>
  <c r="K72" i="15"/>
  <c r="O72" i="15"/>
  <c r="Q72" i="15"/>
  <c r="V72" i="15"/>
  <c r="G74" i="15"/>
  <c r="M74" i="15" s="1"/>
  <c r="I74" i="15"/>
  <c r="K74" i="15"/>
  <c r="O74" i="15"/>
  <c r="Q74" i="15"/>
  <c r="V74" i="15"/>
  <c r="G81" i="15"/>
  <c r="M81" i="15" s="1"/>
  <c r="I81" i="15"/>
  <c r="K81" i="15"/>
  <c r="O81" i="15"/>
  <c r="Q81" i="15"/>
  <c r="V81" i="15"/>
  <c r="G87" i="15"/>
  <c r="M87" i="15" s="1"/>
  <c r="I87" i="15"/>
  <c r="K87" i="15"/>
  <c r="O87" i="15"/>
  <c r="Q87" i="15"/>
  <c r="V87" i="15"/>
  <c r="G93" i="15"/>
  <c r="M93" i="15" s="1"/>
  <c r="I93" i="15"/>
  <c r="K93" i="15"/>
  <c r="O93" i="15"/>
  <c r="Q93" i="15"/>
  <c r="V93" i="15"/>
  <c r="G96" i="15"/>
  <c r="M96" i="15" s="1"/>
  <c r="I96" i="15"/>
  <c r="K96" i="15"/>
  <c r="O96" i="15"/>
  <c r="Q96" i="15"/>
  <c r="V96" i="15"/>
  <c r="G101" i="15"/>
  <c r="M101" i="15" s="1"/>
  <c r="I101" i="15"/>
  <c r="K101" i="15"/>
  <c r="O101" i="15"/>
  <c r="Q101" i="15"/>
  <c r="V101" i="15"/>
  <c r="G111" i="15"/>
  <c r="M111" i="15" s="1"/>
  <c r="I111" i="15"/>
  <c r="K111" i="15"/>
  <c r="O111" i="15"/>
  <c r="Q111" i="15"/>
  <c r="V111" i="15"/>
  <c r="G114" i="15"/>
  <c r="M114" i="15" s="1"/>
  <c r="I114" i="15"/>
  <c r="K114" i="15"/>
  <c r="O114" i="15"/>
  <c r="Q114" i="15"/>
  <c r="V114" i="15"/>
  <c r="G117" i="15"/>
  <c r="M117" i="15" s="1"/>
  <c r="I117" i="15"/>
  <c r="K117" i="15"/>
  <c r="O117" i="15"/>
  <c r="Q117" i="15"/>
  <c r="V117" i="15"/>
  <c r="G121" i="15"/>
  <c r="M121" i="15" s="1"/>
  <c r="I121" i="15"/>
  <c r="K121" i="15"/>
  <c r="O121" i="15"/>
  <c r="Q121" i="15"/>
  <c r="V121" i="15"/>
  <c r="G128" i="15"/>
  <c r="M128" i="15" s="1"/>
  <c r="I128" i="15"/>
  <c r="K128" i="15"/>
  <c r="O128" i="15"/>
  <c r="Q128" i="15"/>
  <c r="V128" i="15"/>
  <c r="G135" i="15"/>
  <c r="M135" i="15" s="1"/>
  <c r="I135" i="15"/>
  <c r="K135" i="15"/>
  <c r="O135" i="15"/>
  <c r="Q135" i="15"/>
  <c r="V135" i="15"/>
  <c r="G137" i="15"/>
  <c r="M137" i="15" s="1"/>
  <c r="I137" i="15"/>
  <c r="K137" i="15"/>
  <c r="O137" i="15"/>
  <c r="Q137" i="15"/>
  <c r="V137" i="15"/>
  <c r="G139" i="15"/>
  <c r="M139" i="15" s="1"/>
  <c r="I139" i="15"/>
  <c r="K139" i="15"/>
  <c r="O139" i="15"/>
  <c r="Q139" i="15"/>
  <c r="V139" i="15"/>
  <c r="G141" i="15"/>
  <c r="M141" i="15" s="1"/>
  <c r="I141" i="15"/>
  <c r="K141" i="15"/>
  <c r="O141" i="15"/>
  <c r="Q141" i="15"/>
  <c r="V141" i="15"/>
  <c r="G144" i="15"/>
  <c r="M144" i="15" s="1"/>
  <c r="I144" i="15"/>
  <c r="K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M147" i="15" s="1"/>
  <c r="I147" i="15"/>
  <c r="K147" i="15"/>
  <c r="O147" i="15"/>
  <c r="Q147" i="15"/>
  <c r="V147" i="15"/>
  <c r="G148" i="15"/>
  <c r="M148" i="15" s="1"/>
  <c r="I148" i="15"/>
  <c r="K148" i="15"/>
  <c r="O148" i="15"/>
  <c r="Q148" i="15"/>
  <c r="V148" i="15"/>
  <c r="G149" i="15"/>
  <c r="M149" i="15" s="1"/>
  <c r="I149" i="15"/>
  <c r="K149" i="15"/>
  <c r="O149" i="15"/>
  <c r="Q149" i="15"/>
  <c r="V149" i="15"/>
  <c r="G150" i="15"/>
  <c r="M150" i="15" s="1"/>
  <c r="I150" i="15"/>
  <c r="K150" i="15"/>
  <c r="O150" i="15"/>
  <c r="Q150" i="15"/>
  <c r="V150" i="15"/>
  <c r="G151" i="15"/>
  <c r="M151" i="15" s="1"/>
  <c r="I151" i="15"/>
  <c r="K151" i="15"/>
  <c r="O151" i="15"/>
  <c r="Q151" i="15"/>
  <c r="V151" i="15"/>
  <c r="G152" i="15"/>
  <c r="M152" i="15" s="1"/>
  <c r="I152" i="15"/>
  <c r="K152" i="15"/>
  <c r="O152" i="15"/>
  <c r="Q152" i="15"/>
  <c r="V152" i="15"/>
  <c r="G153" i="15"/>
  <c r="M153" i="15" s="1"/>
  <c r="I153" i="15"/>
  <c r="K153" i="15"/>
  <c r="O153" i="15"/>
  <c r="Q153" i="15"/>
  <c r="V153" i="15"/>
  <c r="G155" i="15"/>
  <c r="M155" i="15" s="1"/>
  <c r="I155" i="15"/>
  <c r="K155" i="15"/>
  <c r="O155" i="15"/>
  <c r="Q155" i="15"/>
  <c r="V155" i="15"/>
  <c r="G157" i="15"/>
  <c r="M157" i="15" s="1"/>
  <c r="I157" i="15"/>
  <c r="K157" i="15"/>
  <c r="O157" i="15"/>
  <c r="Q157" i="15"/>
  <c r="V157" i="15"/>
  <c r="G158" i="15"/>
  <c r="M158" i="15" s="1"/>
  <c r="I158" i="15"/>
  <c r="K158" i="15"/>
  <c r="O158" i="15"/>
  <c r="Q158" i="15"/>
  <c r="V158" i="15"/>
  <c r="G159" i="15"/>
  <c r="M159" i="15" s="1"/>
  <c r="I159" i="15"/>
  <c r="K159" i="15"/>
  <c r="O159" i="15"/>
  <c r="Q159" i="15"/>
  <c r="V159" i="15"/>
  <c r="G173" i="15"/>
  <c r="M173" i="15" s="1"/>
  <c r="I173" i="15"/>
  <c r="K173" i="15"/>
  <c r="O173" i="15"/>
  <c r="Q173" i="15"/>
  <c r="V173" i="15"/>
  <c r="G182" i="15"/>
  <c r="M182" i="15" s="1"/>
  <c r="I182" i="15"/>
  <c r="K182" i="15"/>
  <c r="O182" i="15"/>
  <c r="Q182" i="15"/>
  <c r="V182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4" i="15"/>
  <c r="M194" i="15" s="1"/>
  <c r="I194" i="15"/>
  <c r="K194" i="15"/>
  <c r="O194" i="15"/>
  <c r="Q194" i="15"/>
  <c r="V194" i="15"/>
  <c r="G195" i="15"/>
  <c r="M195" i="15" s="1"/>
  <c r="I195" i="15"/>
  <c r="K195" i="15"/>
  <c r="O195" i="15"/>
  <c r="Q195" i="15"/>
  <c r="V195" i="15"/>
  <c r="G196" i="15"/>
  <c r="I196" i="15"/>
  <c r="K196" i="15"/>
  <c r="O196" i="15"/>
  <c r="Q196" i="15"/>
  <c r="V196" i="15"/>
  <c r="G200" i="15"/>
  <c r="M200" i="15" s="1"/>
  <c r="I200" i="15"/>
  <c r="K200" i="15"/>
  <c r="O200" i="15"/>
  <c r="Q200" i="15"/>
  <c r="V200" i="15"/>
  <c r="G201" i="15"/>
  <c r="M201" i="15" s="1"/>
  <c r="I201" i="15"/>
  <c r="K201" i="15"/>
  <c r="O201" i="15"/>
  <c r="Q201" i="15"/>
  <c r="V201" i="15"/>
  <c r="G202" i="15"/>
  <c r="M202" i="15" s="1"/>
  <c r="I202" i="15"/>
  <c r="K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M204" i="15" s="1"/>
  <c r="I204" i="15"/>
  <c r="K204" i="15"/>
  <c r="O204" i="15"/>
  <c r="Q204" i="15"/>
  <c r="V204" i="15"/>
  <c r="G205" i="15"/>
  <c r="M205" i="15" s="1"/>
  <c r="I205" i="15"/>
  <c r="K205" i="15"/>
  <c r="O205" i="15"/>
  <c r="Q205" i="15"/>
  <c r="V205" i="15"/>
  <c r="G206" i="15"/>
  <c r="I206" i="15"/>
  <c r="K206" i="15"/>
  <c r="M206" i="15"/>
  <c r="O206" i="15"/>
  <c r="Q206" i="15"/>
  <c r="V206" i="15"/>
  <c r="G207" i="15"/>
  <c r="M207" i="15" s="1"/>
  <c r="I207" i="15"/>
  <c r="K207" i="15"/>
  <c r="O207" i="15"/>
  <c r="Q207" i="15"/>
  <c r="V207" i="15"/>
  <c r="G208" i="15"/>
  <c r="M208" i="15" s="1"/>
  <c r="I208" i="15"/>
  <c r="K208" i="15"/>
  <c r="O208" i="15"/>
  <c r="Q208" i="15"/>
  <c r="V208" i="15"/>
  <c r="G209" i="15"/>
  <c r="M209" i="15" s="1"/>
  <c r="I209" i="15"/>
  <c r="K209" i="15"/>
  <c r="O209" i="15"/>
  <c r="Q209" i="15"/>
  <c r="V209" i="15"/>
  <c r="G211" i="15"/>
  <c r="M211" i="15" s="1"/>
  <c r="I211" i="15"/>
  <c r="K211" i="15"/>
  <c r="O211" i="15"/>
  <c r="Q211" i="15"/>
  <c r="V211" i="15"/>
  <c r="G214" i="15"/>
  <c r="M214" i="15" s="1"/>
  <c r="I214" i="15"/>
  <c r="K214" i="15"/>
  <c r="O214" i="15"/>
  <c r="Q214" i="15"/>
  <c r="V214" i="15"/>
  <c r="G217" i="15"/>
  <c r="M217" i="15" s="1"/>
  <c r="I217" i="15"/>
  <c r="K217" i="15"/>
  <c r="O217" i="15"/>
  <c r="Q217" i="15"/>
  <c r="V217" i="15"/>
  <c r="G218" i="15"/>
  <c r="M218" i="15" s="1"/>
  <c r="I218" i="15"/>
  <c r="K218" i="15"/>
  <c r="O218" i="15"/>
  <c r="Q218" i="15"/>
  <c r="V218" i="15"/>
  <c r="G219" i="15"/>
  <c r="I219" i="15"/>
  <c r="K219" i="15"/>
  <c r="O219" i="15"/>
  <c r="Q219" i="15"/>
  <c r="V219" i="15"/>
  <c r="G221" i="15"/>
  <c r="M221" i="15" s="1"/>
  <c r="M220" i="15" s="1"/>
  <c r="I221" i="15"/>
  <c r="I220" i="15" s="1"/>
  <c r="K221" i="15"/>
  <c r="K220" i="15" s="1"/>
  <c r="O221" i="15"/>
  <c r="O220" i="15" s="1"/>
  <c r="Q221" i="15"/>
  <c r="Q220" i="15" s="1"/>
  <c r="V221" i="15"/>
  <c r="V220" i="15" s="1"/>
  <c r="G234" i="15"/>
  <c r="M234" i="15" s="1"/>
  <c r="I234" i="15"/>
  <c r="K234" i="15"/>
  <c r="O234" i="15"/>
  <c r="Q234" i="15"/>
  <c r="V234" i="15"/>
  <c r="G235" i="15"/>
  <c r="M235" i="15" s="1"/>
  <c r="I235" i="15"/>
  <c r="K235" i="15"/>
  <c r="O235" i="15"/>
  <c r="Q235" i="15"/>
  <c r="V235" i="15"/>
  <c r="G236" i="15"/>
  <c r="M236" i="15" s="1"/>
  <c r="I236" i="15"/>
  <c r="K236" i="15"/>
  <c r="O236" i="15"/>
  <c r="Q236" i="15"/>
  <c r="V236" i="15"/>
  <c r="AE238" i="15"/>
  <c r="F44" i="1" s="1"/>
  <c r="G9" i="14"/>
  <c r="M9" i="14" s="1"/>
  <c r="I9" i="14"/>
  <c r="K9" i="14"/>
  <c r="O9" i="14"/>
  <c r="Q9" i="14"/>
  <c r="V9" i="14"/>
  <c r="G15" i="14"/>
  <c r="I15" i="14"/>
  <c r="K15" i="14"/>
  <c r="O15" i="14"/>
  <c r="Q15" i="14"/>
  <c r="V15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6" i="14"/>
  <c r="I26" i="14"/>
  <c r="K26" i="14"/>
  <c r="M26" i="14"/>
  <c r="O26" i="14"/>
  <c r="Q26" i="14"/>
  <c r="V26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50" i="14"/>
  <c r="M50" i="14" s="1"/>
  <c r="I50" i="14"/>
  <c r="K50" i="14"/>
  <c r="O50" i="14"/>
  <c r="Q50" i="14"/>
  <c r="V50" i="14"/>
  <c r="G55" i="14"/>
  <c r="M55" i="14" s="1"/>
  <c r="I55" i="14"/>
  <c r="K55" i="14"/>
  <c r="O55" i="14"/>
  <c r="Q55" i="14"/>
  <c r="V55" i="14"/>
  <c r="G56" i="14"/>
  <c r="I56" i="14"/>
  <c r="K56" i="14"/>
  <c r="O56" i="14"/>
  <c r="Q56" i="14"/>
  <c r="V56" i="14"/>
  <c r="G60" i="14"/>
  <c r="M60" i="14" s="1"/>
  <c r="I60" i="14"/>
  <c r="K60" i="14"/>
  <c r="O60" i="14"/>
  <c r="Q60" i="14"/>
  <c r="V60" i="14"/>
  <c r="G65" i="14"/>
  <c r="M65" i="14" s="1"/>
  <c r="I65" i="14"/>
  <c r="K65" i="14"/>
  <c r="O65" i="14"/>
  <c r="Q65" i="14"/>
  <c r="V65" i="14"/>
  <c r="G66" i="14"/>
  <c r="I66" i="14"/>
  <c r="K66" i="14"/>
  <c r="O66" i="14"/>
  <c r="Q66" i="14"/>
  <c r="V66" i="14"/>
  <c r="G68" i="14"/>
  <c r="M68" i="14" s="1"/>
  <c r="I68" i="14"/>
  <c r="K68" i="14"/>
  <c r="O68" i="14"/>
  <c r="Q68" i="14"/>
  <c r="V68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6" i="14"/>
  <c r="M76" i="14" s="1"/>
  <c r="M75" i="14" s="1"/>
  <c r="I76" i="14"/>
  <c r="I75" i="14" s="1"/>
  <c r="K76" i="14"/>
  <c r="K75" i="14" s="1"/>
  <c r="O76" i="14"/>
  <c r="O75" i="14" s="1"/>
  <c r="Q76" i="14"/>
  <c r="Q75" i="14" s="1"/>
  <c r="V76" i="14"/>
  <c r="V75" i="14" s="1"/>
  <c r="G83" i="14"/>
  <c r="M83" i="14" s="1"/>
  <c r="I83" i="14"/>
  <c r="K83" i="14"/>
  <c r="O83" i="14"/>
  <c r="Q83" i="14"/>
  <c r="V83" i="14"/>
  <c r="G85" i="14"/>
  <c r="M85" i="14" s="1"/>
  <c r="I85" i="14"/>
  <c r="K85" i="14"/>
  <c r="O85" i="14"/>
  <c r="Q85" i="14"/>
  <c r="V85" i="14"/>
  <c r="G87" i="14"/>
  <c r="I87" i="14"/>
  <c r="K87" i="14"/>
  <c r="M87" i="14"/>
  <c r="O87" i="14"/>
  <c r="Q87" i="14"/>
  <c r="V87" i="14"/>
  <c r="G88" i="14"/>
  <c r="M88" i="14" s="1"/>
  <c r="I88" i="14"/>
  <c r="K88" i="14"/>
  <c r="O88" i="14"/>
  <c r="Q88" i="14"/>
  <c r="V88" i="14"/>
  <c r="G90" i="14"/>
  <c r="M90" i="14" s="1"/>
  <c r="M89" i="14" s="1"/>
  <c r="I90" i="14"/>
  <c r="I89" i="14" s="1"/>
  <c r="K90" i="14"/>
  <c r="K89" i="14" s="1"/>
  <c r="O90" i="14"/>
  <c r="O89" i="14" s="1"/>
  <c r="Q90" i="14"/>
  <c r="Q89" i="14" s="1"/>
  <c r="V90" i="14"/>
  <c r="V89" i="14" s="1"/>
  <c r="G94" i="14"/>
  <c r="I94" i="14"/>
  <c r="I93" i="14" s="1"/>
  <c r="K94" i="14"/>
  <c r="K93" i="14" s="1"/>
  <c r="O94" i="14"/>
  <c r="O93" i="14" s="1"/>
  <c r="Q94" i="14"/>
  <c r="Q93" i="14" s="1"/>
  <c r="V94" i="14"/>
  <c r="V93" i="14" s="1"/>
  <c r="G97" i="14"/>
  <c r="M97" i="14" s="1"/>
  <c r="M96" i="14" s="1"/>
  <c r="I97" i="14"/>
  <c r="I96" i="14" s="1"/>
  <c r="K97" i="14"/>
  <c r="K96" i="14" s="1"/>
  <c r="O97" i="14"/>
  <c r="O96" i="14" s="1"/>
  <c r="Q97" i="14"/>
  <c r="Q96" i="14" s="1"/>
  <c r="V97" i="14"/>
  <c r="V96" i="14" s="1"/>
  <c r="Q98" i="14"/>
  <c r="G99" i="14"/>
  <c r="G98" i="14" s="1"/>
  <c r="I99" i="14"/>
  <c r="I98" i="14" s="1"/>
  <c r="K99" i="14"/>
  <c r="K98" i="14" s="1"/>
  <c r="O99" i="14"/>
  <c r="O98" i="14" s="1"/>
  <c r="Q99" i="14"/>
  <c r="V99" i="14"/>
  <c r="V98" i="14" s="1"/>
  <c r="G102" i="14"/>
  <c r="M102" i="14" s="1"/>
  <c r="M101" i="14" s="1"/>
  <c r="I102" i="14"/>
  <c r="I101" i="14" s="1"/>
  <c r="K102" i="14"/>
  <c r="K101" i="14" s="1"/>
  <c r="O102" i="14"/>
  <c r="O101" i="14" s="1"/>
  <c r="Q102" i="14"/>
  <c r="Q101" i="14" s="1"/>
  <c r="V102" i="14"/>
  <c r="V101" i="14" s="1"/>
  <c r="G105" i="14"/>
  <c r="M105" i="14" s="1"/>
  <c r="I105" i="14"/>
  <c r="K105" i="14"/>
  <c r="O105" i="14"/>
  <c r="Q105" i="14"/>
  <c r="V105" i="14"/>
  <c r="G106" i="14"/>
  <c r="M106" i="14" s="1"/>
  <c r="I106" i="14"/>
  <c r="K106" i="14"/>
  <c r="O106" i="14"/>
  <c r="Q106" i="14"/>
  <c r="V106" i="14"/>
  <c r="G107" i="14"/>
  <c r="M107" i="14" s="1"/>
  <c r="I107" i="14"/>
  <c r="K107" i="14"/>
  <c r="O107" i="14"/>
  <c r="Q107" i="14"/>
  <c r="V107" i="14"/>
  <c r="G108" i="14"/>
  <c r="M108" i="14" s="1"/>
  <c r="I108" i="14"/>
  <c r="K108" i="14"/>
  <c r="O108" i="14"/>
  <c r="Q108" i="14"/>
  <c r="V108" i="14"/>
  <c r="V104" i="14" s="1"/>
  <c r="G111" i="14"/>
  <c r="M111" i="14" s="1"/>
  <c r="I111" i="14"/>
  <c r="K111" i="14"/>
  <c r="K110" i="14" s="1"/>
  <c r="O111" i="14"/>
  <c r="Q111" i="14"/>
  <c r="V111" i="14"/>
  <c r="G112" i="14"/>
  <c r="M112" i="14" s="1"/>
  <c r="I112" i="14"/>
  <c r="K112" i="14"/>
  <c r="O112" i="14"/>
  <c r="Q112" i="14"/>
  <c r="V112" i="14"/>
  <c r="G114" i="14"/>
  <c r="M114" i="14" s="1"/>
  <c r="I114" i="14"/>
  <c r="K114" i="14"/>
  <c r="O114" i="14"/>
  <c r="Q114" i="14"/>
  <c r="V114" i="14"/>
  <c r="G118" i="14"/>
  <c r="M118" i="14" s="1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M120" i="14" s="1"/>
  <c r="I120" i="14"/>
  <c r="K120" i="14"/>
  <c r="O120" i="14"/>
  <c r="Q120" i="14"/>
  <c r="V120" i="14"/>
  <c r="V113" i="14" s="1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M123" i="14" s="1"/>
  <c r="I123" i="14"/>
  <c r="K123" i="14"/>
  <c r="O123" i="14"/>
  <c r="Q123" i="14"/>
  <c r="V123" i="14"/>
  <c r="G125" i="14"/>
  <c r="M125" i="14" s="1"/>
  <c r="I125" i="14"/>
  <c r="K125" i="14"/>
  <c r="O125" i="14"/>
  <c r="Q125" i="14"/>
  <c r="V125" i="14"/>
  <c r="G127" i="14"/>
  <c r="M127" i="14" s="1"/>
  <c r="I127" i="14"/>
  <c r="K127" i="14"/>
  <c r="O127" i="14"/>
  <c r="Q127" i="14"/>
  <c r="V127" i="14"/>
  <c r="G128" i="14"/>
  <c r="M128" i="14" s="1"/>
  <c r="I128" i="14"/>
  <c r="K128" i="14"/>
  <c r="O128" i="14"/>
  <c r="Q128" i="14"/>
  <c r="V128" i="14"/>
  <c r="G129" i="14"/>
  <c r="M129" i="14" s="1"/>
  <c r="I129" i="14"/>
  <c r="K129" i="14"/>
  <c r="O129" i="14"/>
  <c r="Q129" i="14"/>
  <c r="V129" i="14"/>
  <c r="G130" i="14"/>
  <c r="M130" i="14" s="1"/>
  <c r="I130" i="14"/>
  <c r="K130" i="14"/>
  <c r="O130" i="14"/>
  <c r="Q130" i="14"/>
  <c r="V130" i="14"/>
  <c r="G131" i="14"/>
  <c r="M131" i="14" s="1"/>
  <c r="I131" i="14"/>
  <c r="K131" i="14"/>
  <c r="O131" i="14"/>
  <c r="Q131" i="14"/>
  <c r="V131" i="14"/>
  <c r="G132" i="14"/>
  <c r="M132" i="14" s="1"/>
  <c r="I132" i="14"/>
  <c r="K132" i="14"/>
  <c r="O132" i="14"/>
  <c r="Q132" i="14"/>
  <c r="V132" i="14"/>
  <c r="G133" i="14"/>
  <c r="M133" i="14" s="1"/>
  <c r="I133" i="14"/>
  <c r="K133" i="14"/>
  <c r="O133" i="14"/>
  <c r="Q133" i="14"/>
  <c r="V133" i="14"/>
  <c r="V134" i="14"/>
  <c r="G135" i="14"/>
  <c r="M135" i="14" s="1"/>
  <c r="M134" i="14" s="1"/>
  <c r="I135" i="14"/>
  <c r="I134" i="14" s="1"/>
  <c r="K135" i="14"/>
  <c r="K134" i="14" s="1"/>
  <c r="O135" i="14"/>
  <c r="O134" i="14" s="1"/>
  <c r="Q135" i="14"/>
  <c r="Q134" i="14" s="1"/>
  <c r="V135" i="14"/>
  <c r="G137" i="14"/>
  <c r="M137" i="14" s="1"/>
  <c r="I137" i="14"/>
  <c r="K137" i="14"/>
  <c r="O137" i="14"/>
  <c r="Q137" i="14"/>
  <c r="V137" i="14"/>
  <c r="G141" i="14"/>
  <c r="M141" i="14" s="1"/>
  <c r="I141" i="14"/>
  <c r="K141" i="14"/>
  <c r="O141" i="14"/>
  <c r="Q141" i="14"/>
  <c r="V141" i="14"/>
  <c r="G145" i="14"/>
  <c r="M145" i="14" s="1"/>
  <c r="I145" i="14"/>
  <c r="K145" i="14"/>
  <c r="O145" i="14"/>
  <c r="Q145" i="14"/>
  <c r="V145" i="14"/>
  <c r="G148" i="14"/>
  <c r="I148" i="14"/>
  <c r="K148" i="14"/>
  <c r="O148" i="14"/>
  <c r="Q148" i="14"/>
  <c r="V148" i="14"/>
  <c r="G150" i="14"/>
  <c r="M150" i="14" s="1"/>
  <c r="I150" i="14"/>
  <c r="K150" i="14"/>
  <c r="O150" i="14"/>
  <c r="Q150" i="14"/>
  <c r="V150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M156" i="14" s="1"/>
  <c r="I156" i="14"/>
  <c r="K156" i="14"/>
  <c r="O156" i="14"/>
  <c r="Q156" i="14"/>
  <c r="V156" i="14"/>
  <c r="G158" i="14"/>
  <c r="M158" i="14" s="1"/>
  <c r="I158" i="14"/>
  <c r="K158" i="14"/>
  <c r="O158" i="14"/>
  <c r="Q158" i="14"/>
  <c r="V158" i="14"/>
  <c r="G159" i="14"/>
  <c r="M159" i="14" s="1"/>
  <c r="I159" i="14"/>
  <c r="K159" i="14"/>
  <c r="O159" i="14"/>
  <c r="Q159" i="14"/>
  <c r="V159" i="14"/>
  <c r="G160" i="14"/>
  <c r="M160" i="14" s="1"/>
  <c r="I160" i="14"/>
  <c r="K160" i="14"/>
  <c r="O160" i="14"/>
  <c r="Q160" i="14"/>
  <c r="V160" i="14"/>
  <c r="G163" i="14"/>
  <c r="M163" i="14" s="1"/>
  <c r="I163" i="14"/>
  <c r="K163" i="14"/>
  <c r="O163" i="14"/>
  <c r="Q163" i="14"/>
  <c r="V163" i="14"/>
  <c r="G165" i="14"/>
  <c r="I165" i="14"/>
  <c r="K165" i="14"/>
  <c r="M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M169" i="14" s="1"/>
  <c r="I169" i="14"/>
  <c r="K169" i="14"/>
  <c r="O169" i="14"/>
  <c r="Q169" i="14"/>
  <c r="V169" i="14"/>
  <c r="G170" i="14"/>
  <c r="M170" i="14" s="1"/>
  <c r="I170" i="14"/>
  <c r="K170" i="14"/>
  <c r="O170" i="14"/>
  <c r="Q170" i="14"/>
  <c r="V170" i="14"/>
  <c r="G172" i="14"/>
  <c r="M172" i="14" s="1"/>
  <c r="I172" i="14"/>
  <c r="K172" i="14"/>
  <c r="O172" i="14"/>
  <c r="Q172" i="14"/>
  <c r="V172" i="14"/>
  <c r="G173" i="14"/>
  <c r="M173" i="14" s="1"/>
  <c r="I173" i="14"/>
  <c r="K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M175" i="14" s="1"/>
  <c r="I175" i="14"/>
  <c r="K175" i="14"/>
  <c r="O175" i="14"/>
  <c r="Q175" i="14"/>
  <c r="V175" i="14"/>
  <c r="G176" i="14"/>
  <c r="M176" i="14" s="1"/>
  <c r="I176" i="14"/>
  <c r="K176" i="14"/>
  <c r="O176" i="14"/>
  <c r="Q176" i="14"/>
  <c r="V176" i="14"/>
  <c r="G177" i="14"/>
  <c r="M177" i="14" s="1"/>
  <c r="I177" i="14"/>
  <c r="K177" i="14"/>
  <c r="O177" i="14"/>
  <c r="Q177" i="14"/>
  <c r="V177" i="14"/>
  <c r="G178" i="14"/>
  <c r="M178" i="14" s="1"/>
  <c r="I178" i="14"/>
  <c r="K178" i="14"/>
  <c r="O178" i="14"/>
  <c r="Q178" i="14"/>
  <c r="V178" i="14"/>
  <c r="G179" i="14"/>
  <c r="M179" i="14" s="1"/>
  <c r="I179" i="14"/>
  <c r="K179" i="14"/>
  <c r="O179" i="14"/>
  <c r="Q179" i="14"/>
  <c r="V179" i="14"/>
  <c r="AE181" i="14"/>
  <c r="F43" i="1" s="1"/>
  <c r="G9" i="13"/>
  <c r="M9" i="13" s="1"/>
  <c r="I9" i="13"/>
  <c r="K9" i="13"/>
  <c r="O9" i="13"/>
  <c r="Q9" i="13"/>
  <c r="V9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AE18" i="13"/>
  <c r="F42" i="1" s="1"/>
  <c r="G9" i="12"/>
  <c r="M9" i="12" s="1"/>
  <c r="I9" i="12"/>
  <c r="K9" i="12"/>
  <c r="O9" i="12"/>
  <c r="Q9" i="12"/>
  <c r="V9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2" i="12"/>
  <c r="I22" i="12"/>
  <c r="K22" i="12"/>
  <c r="M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7" i="12"/>
  <c r="I37" i="12"/>
  <c r="K37" i="12"/>
  <c r="O37" i="12"/>
  <c r="Q37" i="12"/>
  <c r="V37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V45" i="12"/>
  <c r="G47" i="12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3" i="12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60" i="12"/>
  <c r="M60" i="12" s="1"/>
  <c r="I60" i="12"/>
  <c r="K60" i="12"/>
  <c r="O60" i="12"/>
  <c r="Q60" i="12"/>
  <c r="V60" i="12"/>
  <c r="V52" i="12" s="1"/>
  <c r="G66" i="12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0" i="12"/>
  <c r="M70" i="12" s="1"/>
  <c r="I70" i="12"/>
  <c r="K70" i="12"/>
  <c r="O70" i="12"/>
  <c r="Q70" i="12"/>
  <c r="V70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80" i="12"/>
  <c r="M80" i="12" s="1"/>
  <c r="I80" i="12"/>
  <c r="K80" i="12"/>
  <c r="O80" i="12"/>
  <c r="Q80" i="12"/>
  <c r="V80" i="12"/>
  <c r="G83" i="12"/>
  <c r="M83" i="12" s="1"/>
  <c r="I83" i="12"/>
  <c r="K83" i="12"/>
  <c r="O83" i="12"/>
  <c r="Q83" i="12"/>
  <c r="V83" i="12"/>
  <c r="G84" i="12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91" i="12"/>
  <c r="M91" i="12" s="1"/>
  <c r="I91" i="12"/>
  <c r="K91" i="12"/>
  <c r="O91" i="12"/>
  <c r="Q91" i="12"/>
  <c r="V91" i="12"/>
  <c r="G95" i="12"/>
  <c r="M95" i="12" s="1"/>
  <c r="I95" i="12"/>
  <c r="K95" i="12"/>
  <c r="O95" i="12"/>
  <c r="Q95" i="12"/>
  <c r="V95" i="12"/>
  <c r="G96" i="12"/>
  <c r="M96" i="12" s="1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M101" i="12" s="1"/>
  <c r="I101" i="12"/>
  <c r="K101" i="12"/>
  <c r="O101" i="12"/>
  <c r="Q101" i="12"/>
  <c r="V101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5" i="12"/>
  <c r="I115" i="12"/>
  <c r="K115" i="12"/>
  <c r="M115" i="12"/>
  <c r="O115" i="12"/>
  <c r="Q115" i="12"/>
  <c r="V115" i="12"/>
  <c r="G117" i="12"/>
  <c r="M117" i="12" s="1"/>
  <c r="I117" i="12"/>
  <c r="K117" i="12"/>
  <c r="O117" i="12"/>
  <c r="Q117" i="12"/>
  <c r="V117" i="12"/>
  <c r="G119" i="12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M127" i="12" s="1"/>
  <c r="I127" i="12"/>
  <c r="K127" i="12"/>
  <c r="O127" i="12"/>
  <c r="Q127" i="12"/>
  <c r="V127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I133" i="12"/>
  <c r="K133" i="12"/>
  <c r="M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V139" i="12"/>
  <c r="G145" i="12"/>
  <c r="I145" i="12"/>
  <c r="K145" i="12"/>
  <c r="M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M150" i="12" s="1"/>
  <c r="I150" i="12"/>
  <c r="K150" i="12"/>
  <c r="O150" i="12"/>
  <c r="Q150" i="12"/>
  <c r="V150" i="12"/>
  <c r="G151" i="12"/>
  <c r="M151" i="12" s="1"/>
  <c r="I151" i="12"/>
  <c r="K151" i="12"/>
  <c r="O151" i="12"/>
  <c r="Q151" i="12"/>
  <c r="V151" i="12"/>
  <c r="G152" i="12"/>
  <c r="M152" i="12" s="1"/>
  <c r="I152" i="12"/>
  <c r="K152" i="12"/>
  <c r="O152" i="12"/>
  <c r="Q152" i="12"/>
  <c r="V152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M155" i="12" s="1"/>
  <c r="I155" i="12"/>
  <c r="K155" i="12"/>
  <c r="O155" i="12"/>
  <c r="Q155" i="12"/>
  <c r="V155" i="12"/>
  <c r="G156" i="12"/>
  <c r="M156" i="12" s="1"/>
  <c r="I156" i="12"/>
  <c r="K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M159" i="12" s="1"/>
  <c r="I159" i="12"/>
  <c r="K159" i="12"/>
  <c r="O159" i="12"/>
  <c r="Q159" i="12"/>
  <c r="V159" i="12"/>
  <c r="G160" i="12"/>
  <c r="M160" i="12" s="1"/>
  <c r="I160" i="12"/>
  <c r="K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4" i="12"/>
  <c r="M164" i="12" s="1"/>
  <c r="I164" i="12"/>
  <c r="K164" i="12"/>
  <c r="O164" i="12"/>
  <c r="Q164" i="12"/>
  <c r="V164" i="12"/>
  <c r="G169" i="12"/>
  <c r="M169" i="12" s="1"/>
  <c r="I169" i="12"/>
  <c r="K169" i="12"/>
  <c r="O169" i="12"/>
  <c r="Q169" i="12"/>
  <c r="V169" i="12"/>
  <c r="G171" i="12"/>
  <c r="M171" i="12" s="1"/>
  <c r="I171" i="12"/>
  <c r="K171" i="12"/>
  <c r="O171" i="12"/>
  <c r="Q171" i="12"/>
  <c r="V171" i="12"/>
  <c r="G174" i="12"/>
  <c r="M174" i="12" s="1"/>
  <c r="I174" i="12"/>
  <c r="K174" i="12"/>
  <c r="O174" i="12"/>
  <c r="Q174" i="12"/>
  <c r="V174" i="12"/>
  <c r="G175" i="12"/>
  <c r="M175" i="12" s="1"/>
  <c r="I175" i="12"/>
  <c r="K175" i="12"/>
  <c r="O175" i="12"/>
  <c r="Q175" i="12"/>
  <c r="V175" i="12"/>
  <c r="G176" i="12"/>
  <c r="I176" i="12"/>
  <c r="K176" i="12"/>
  <c r="M176" i="12"/>
  <c r="O176" i="12"/>
  <c r="Q176" i="12"/>
  <c r="V176" i="12"/>
  <c r="G177" i="12"/>
  <c r="M177" i="12" s="1"/>
  <c r="I177" i="12"/>
  <c r="K177" i="12"/>
  <c r="O177" i="12"/>
  <c r="Q177" i="12"/>
  <c r="V177" i="12"/>
  <c r="G179" i="12"/>
  <c r="M179" i="12" s="1"/>
  <c r="I179" i="12"/>
  <c r="K179" i="12"/>
  <c r="O179" i="12"/>
  <c r="Q179" i="12"/>
  <c r="V179" i="12"/>
  <c r="G182" i="12"/>
  <c r="M182" i="12" s="1"/>
  <c r="I182" i="12"/>
  <c r="K182" i="12"/>
  <c r="O182" i="12"/>
  <c r="Q182" i="12"/>
  <c r="V182" i="12"/>
  <c r="G183" i="12"/>
  <c r="M183" i="12" s="1"/>
  <c r="I183" i="12"/>
  <c r="K183" i="12"/>
  <c r="O183" i="12"/>
  <c r="Q183" i="12"/>
  <c r="V183" i="12"/>
  <c r="G184" i="12"/>
  <c r="M184" i="12" s="1"/>
  <c r="I184" i="12"/>
  <c r="K184" i="12"/>
  <c r="O184" i="12"/>
  <c r="Q184" i="12"/>
  <c r="V184" i="12"/>
  <c r="G185" i="12"/>
  <c r="I185" i="12"/>
  <c r="K185" i="12"/>
  <c r="M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M187" i="12" s="1"/>
  <c r="I187" i="12"/>
  <c r="K187" i="12"/>
  <c r="O187" i="12"/>
  <c r="Q187" i="12"/>
  <c r="V187" i="12"/>
  <c r="G189" i="12"/>
  <c r="M189" i="12" s="1"/>
  <c r="I189" i="12"/>
  <c r="K189" i="12"/>
  <c r="O189" i="12"/>
  <c r="Q189" i="12"/>
  <c r="V189" i="12"/>
  <c r="G190" i="12"/>
  <c r="M190" i="12" s="1"/>
  <c r="I190" i="12"/>
  <c r="K190" i="12"/>
  <c r="O190" i="12"/>
  <c r="Q190" i="12"/>
  <c r="V190" i="12"/>
  <c r="G191" i="12"/>
  <c r="M191" i="12" s="1"/>
  <c r="I191" i="12"/>
  <c r="K191" i="12"/>
  <c r="O191" i="12"/>
  <c r="Q191" i="12"/>
  <c r="V191" i="12"/>
  <c r="G192" i="12"/>
  <c r="M192" i="12" s="1"/>
  <c r="I192" i="12"/>
  <c r="K192" i="12"/>
  <c r="O192" i="12"/>
  <c r="Q192" i="12"/>
  <c r="V192" i="12"/>
  <c r="G198" i="12"/>
  <c r="M198" i="12" s="1"/>
  <c r="I198" i="12"/>
  <c r="K198" i="12"/>
  <c r="O198" i="12"/>
  <c r="Q198" i="12"/>
  <c r="V198" i="12"/>
  <c r="G199" i="12"/>
  <c r="M199" i="12" s="1"/>
  <c r="I199" i="12"/>
  <c r="K199" i="12"/>
  <c r="O199" i="12"/>
  <c r="Q199" i="12"/>
  <c r="V199" i="12"/>
  <c r="G200" i="12"/>
  <c r="M200" i="12" s="1"/>
  <c r="I200" i="12"/>
  <c r="K200" i="12"/>
  <c r="O200" i="12"/>
  <c r="Q200" i="12"/>
  <c r="V200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M204" i="12" s="1"/>
  <c r="I204" i="12"/>
  <c r="K204" i="12"/>
  <c r="O204" i="12"/>
  <c r="Q204" i="12"/>
  <c r="V204" i="12"/>
  <c r="G205" i="12"/>
  <c r="M205" i="12" s="1"/>
  <c r="I205" i="12"/>
  <c r="K205" i="12"/>
  <c r="O205" i="12"/>
  <c r="Q205" i="12"/>
  <c r="V205" i="12"/>
  <c r="G206" i="12"/>
  <c r="M206" i="12" s="1"/>
  <c r="I206" i="12"/>
  <c r="K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M208" i="12" s="1"/>
  <c r="I208" i="12"/>
  <c r="K208" i="12"/>
  <c r="O208" i="12"/>
  <c r="Q208" i="12"/>
  <c r="V208" i="12"/>
  <c r="G209" i="12"/>
  <c r="M209" i="12" s="1"/>
  <c r="I209" i="12"/>
  <c r="K209" i="12"/>
  <c r="O209" i="12"/>
  <c r="Q209" i="12"/>
  <c r="V209" i="12"/>
  <c r="G210" i="12"/>
  <c r="M210" i="12" s="1"/>
  <c r="I210" i="12"/>
  <c r="K210" i="12"/>
  <c r="O210" i="12"/>
  <c r="Q210" i="12"/>
  <c r="V210" i="12"/>
  <c r="G211" i="12"/>
  <c r="M211" i="12" s="1"/>
  <c r="I211" i="12"/>
  <c r="K211" i="12"/>
  <c r="O211" i="12"/>
  <c r="Q211" i="12"/>
  <c r="V211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O214" i="12"/>
  <c r="Q214" i="12"/>
  <c r="V214" i="12"/>
  <c r="G215" i="12"/>
  <c r="I215" i="12"/>
  <c r="K215" i="12"/>
  <c r="M215" i="12"/>
  <c r="O215" i="12"/>
  <c r="Q215" i="12"/>
  <c r="V215" i="12"/>
  <c r="G216" i="12"/>
  <c r="M216" i="12" s="1"/>
  <c r="I216" i="12"/>
  <c r="K216" i="12"/>
  <c r="O216" i="12"/>
  <c r="Q216" i="12"/>
  <c r="V216" i="12"/>
  <c r="G217" i="12"/>
  <c r="M217" i="12" s="1"/>
  <c r="I217" i="12"/>
  <c r="K217" i="12"/>
  <c r="O217" i="12"/>
  <c r="Q217" i="12"/>
  <c r="V217" i="12"/>
  <c r="G218" i="12"/>
  <c r="M218" i="12" s="1"/>
  <c r="I218" i="12"/>
  <c r="K218" i="12"/>
  <c r="O218" i="12"/>
  <c r="Q218" i="12"/>
  <c r="V218" i="12"/>
  <c r="G219" i="12"/>
  <c r="M219" i="12" s="1"/>
  <c r="I219" i="12"/>
  <c r="K219" i="12"/>
  <c r="O219" i="12"/>
  <c r="Q219" i="12"/>
  <c r="V219" i="12"/>
  <c r="G220" i="12"/>
  <c r="M220" i="12" s="1"/>
  <c r="I220" i="12"/>
  <c r="K220" i="12"/>
  <c r="O220" i="12"/>
  <c r="Q220" i="12"/>
  <c r="V220" i="12"/>
  <c r="G221" i="12"/>
  <c r="M221" i="12" s="1"/>
  <c r="I221" i="12"/>
  <c r="K221" i="12"/>
  <c r="O221" i="12"/>
  <c r="Q221" i="12"/>
  <c r="V221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G225" i="12"/>
  <c r="M225" i="12" s="1"/>
  <c r="I225" i="12"/>
  <c r="K225" i="12"/>
  <c r="O225" i="12"/>
  <c r="Q225" i="12"/>
  <c r="V225" i="12"/>
  <c r="G227" i="12"/>
  <c r="G226" i="12" s="1"/>
  <c r="I227" i="12"/>
  <c r="I226" i="12" s="1"/>
  <c r="K227" i="12"/>
  <c r="K226" i="12" s="1"/>
  <c r="O227" i="12"/>
  <c r="O226" i="12" s="1"/>
  <c r="Q227" i="12"/>
  <c r="Q226" i="12" s="1"/>
  <c r="V227" i="12"/>
  <c r="V226" i="12" s="1"/>
  <c r="G229" i="12"/>
  <c r="M229" i="12" s="1"/>
  <c r="I229" i="12"/>
  <c r="K229" i="12"/>
  <c r="O229" i="12"/>
  <c r="Q229" i="12"/>
  <c r="V229" i="12"/>
  <c r="G230" i="12"/>
  <c r="M230" i="12" s="1"/>
  <c r="I230" i="12"/>
  <c r="K230" i="12"/>
  <c r="O230" i="12"/>
  <c r="Q230" i="12"/>
  <c r="V230" i="12"/>
  <c r="G232" i="12"/>
  <c r="M232" i="12" s="1"/>
  <c r="I232" i="12"/>
  <c r="K232" i="12"/>
  <c r="O232" i="12"/>
  <c r="Q232" i="12"/>
  <c r="V232" i="12"/>
  <c r="G234" i="12"/>
  <c r="M234" i="12" s="1"/>
  <c r="I234" i="12"/>
  <c r="K234" i="12"/>
  <c r="O234" i="12"/>
  <c r="Q234" i="12"/>
  <c r="V234" i="12"/>
  <c r="G236" i="12"/>
  <c r="M236" i="12" s="1"/>
  <c r="I236" i="12"/>
  <c r="K236" i="12"/>
  <c r="O236" i="12"/>
  <c r="Q236" i="12"/>
  <c r="V236" i="12"/>
  <c r="G237" i="12"/>
  <c r="M237" i="12" s="1"/>
  <c r="I237" i="12"/>
  <c r="K237" i="12"/>
  <c r="O237" i="12"/>
  <c r="Q237" i="12"/>
  <c r="V237" i="12"/>
  <c r="G243" i="12"/>
  <c r="M243" i="12" s="1"/>
  <c r="I243" i="12"/>
  <c r="K243" i="12"/>
  <c r="O243" i="12"/>
  <c r="Q243" i="12"/>
  <c r="V243" i="12"/>
  <c r="G244" i="12"/>
  <c r="M244" i="12" s="1"/>
  <c r="I244" i="12"/>
  <c r="K244" i="12"/>
  <c r="O244" i="12"/>
  <c r="Q244" i="12"/>
  <c r="V244" i="12"/>
  <c r="G250" i="12"/>
  <c r="M250" i="12" s="1"/>
  <c r="I250" i="12"/>
  <c r="K250" i="12"/>
  <c r="O250" i="12"/>
  <c r="Q250" i="12"/>
  <c r="V250" i="12"/>
  <c r="G251" i="12"/>
  <c r="M251" i="12" s="1"/>
  <c r="I251" i="12"/>
  <c r="K251" i="12"/>
  <c r="O251" i="12"/>
  <c r="Q251" i="12"/>
  <c r="V251" i="12"/>
  <c r="G253" i="12"/>
  <c r="M253" i="12" s="1"/>
  <c r="I253" i="12"/>
  <c r="K253" i="12"/>
  <c r="O253" i="12"/>
  <c r="Q253" i="12"/>
  <c r="V253" i="12"/>
  <c r="G255" i="12"/>
  <c r="M255" i="12" s="1"/>
  <c r="I255" i="12"/>
  <c r="K255" i="12"/>
  <c r="O255" i="12"/>
  <c r="Q255" i="12"/>
  <c r="V255" i="12"/>
  <c r="G257" i="12"/>
  <c r="M257" i="12" s="1"/>
  <c r="I257" i="12"/>
  <c r="K257" i="12"/>
  <c r="O257" i="12"/>
  <c r="Q257" i="12"/>
  <c r="V257" i="12"/>
  <c r="G259" i="12"/>
  <c r="M259" i="12" s="1"/>
  <c r="I259" i="12"/>
  <c r="K259" i="12"/>
  <c r="O259" i="12"/>
  <c r="Q259" i="12"/>
  <c r="V259" i="12"/>
  <c r="G260" i="12"/>
  <c r="M260" i="12" s="1"/>
  <c r="I260" i="12"/>
  <c r="K260" i="12"/>
  <c r="O260" i="12"/>
  <c r="Q260" i="12"/>
  <c r="V260" i="12"/>
  <c r="G261" i="12"/>
  <c r="M261" i="12" s="1"/>
  <c r="I261" i="12"/>
  <c r="K261" i="12"/>
  <c r="O261" i="12"/>
  <c r="Q261" i="12"/>
  <c r="V261" i="12"/>
  <c r="G262" i="12"/>
  <c r="M262" i="12" s="1"/>
  <c r="I262" i="12"/>
  <c r="K262" i="12"/>
  <c r="O262" i="12"/>
  <c r="Q262" i="12"/>
  <c r="V262" i="12"/>
  <c r="G263" i="12"/>
  <c r="M263" i="12" s="1"/>
  <c r="I263" i="12"/>
  <c r="K263" i="12"/>
  <c r="O263" i="12"/>
  <c r="Q263" i="12"/>
  <c r="V263" i="12"/>
  <c r="G264" i="12"/>
  <c r="M264" i="12" s="1"/>
  <c r="I264" i="12"/>
  <c r="K264" i="12"/>
  <c r="O264" i="12"/>
  <c r="Q264" i="12"/>
  <c r="V264" i="12"/>
  <c r="G265" i="12"/>
  <c r="M265" i="12" s="1"/>
  <c r="I265" i="12"/>
  <c r="K265" i="12"/>
  <c r="O265" i="12"/>
  <c r="Q265" i="12"/>
  <c r="V265" i="12"/>
  <c r="G267" i="12"/>
  <c r="M267" i="12" s="1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0" i="12"/>
  <c r="I270" i="12"/>
  <c r="K270" i="12"/>
  <c r="O270" i="12"/>
  <c r="Q270" i="12"/>
  <c r="V270" i="12"/>
  <c r="G272" i="12"/>
  <c r="I272" i="12"/>
  <c r="K272" i="12"/>
  <c r="O272" i="12"/>
  <c r="Q272" i="12"/>
  <c r="V272" i="12"/>
  <c r="G273" i="12"/>
  <c r="M273" i="12" s="1"/>
  <c r="I273" i="12"/>
  <c r="K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7" i="12"/>
  <c r="M277" i="12" s="1"/>
  <c r="I277" i="12"/>
  <c r="K277" i="12"/>
  <c r="O277" i="12"/>
  <c r="Q277" i="12"/>
  <c r="V277" i="12"/>
  <c r="G278" i="12"/>
  <c r="M278" i="12" s="1"/>
  <c r="I278" i="12"/>
  <c r="K278" i="12"/>
  <c r="O278" i="12"/>
  <c r="Q278" i="12"/>
  <c r="V278" i="12"/>
  <c r="G279" i="12"/>
  <c r="M279" i="12" s="1"/>
  <c r="I279" i="12"/>
  <c r="K279" i="12"/>
  <c r="O279" i="12"/>
  <c r="Q279" i="12"/>
  <c r="V279" i="12"/>
  <c r="G281" i="12"/>
  <c r="M281" i="12" s="1"/>
  <c r="M280" i="12" s="1"/>
  <c r="I281" i="12"/>
  <c r="I280" i="12" s="1"/>
  <c r="K281" i="12"/>
  <c r="K280" i="12" s="1"/>
  <c r="O281" i="12"/>
  <c r="O280" i="12" s="1"/>
  <c r="Q281" i="12"/>
  <c r="Q280" i="12" s="1"/>
  <c r="V281" i="12"/>
  <c r="V280" i="12" s="1"/>
  <c r="G284" i="12"/>
  <c r="M284" i="12" s="1"/>
  <c r="M283" i="12" s="1"/>
  <c r="I284" i="12"/>
  <c r="I283" i="12" s="1"/>
  <c r="K284" i="12"/>
  <c r="K283" i="12" s="1"/>
  <c r="O284" i="12"/>
  <c r="O283" i="12" s="1"/>
  <c r="Q284" i="12"/>
  <c r="Q283" i="12" s="1"/>
  <c r="V284" i="12"/>
  <c r="V283" i="12" s="1"/>
  <c r="G292" i="12"/>
  <c r="I292" i="12"/>
  <c r="K292" i="12"/>
  <c r="M292" i="12"/>
  <c r="O292" i="12"/>
  <c r="Q292" i="12"/>
  <c r="V292" i="12"/>
  <c r="G293" i="12"/>
  <c r="M293" i="12" s="1"/>
  <c r="I293" i="12"/>
  <c r="K293" i="12"/>
  <c r="O293" i="12"/>
  <c r="Q293" i="12"/>
  <c r="V293" i="12"/>
  <c r="G294" i="12"/>
  <c r="M294" i="12" s="1"/>
  <c r="I294" i="12"/>
  <c r="K294" i="12"/>
  <c r="O294" i="12"/>
  <c r="Q294" i="12"/>
  <c r="V294" i="12"/>
  <c r="G295" i="12"/>
  <c r="M295" i="12" s="1"/>
  <c r="I295" i="12"/>
  <c r="K295" i="12"/>
  <c r="O295" i="12"/>
  <c r="Q295" i="12"/>
  <c r="V295" i="12"/>
  <c r="G296" i="12"/>
  <c r="M296" i="12" s="1"/>
  <c r="I296" i="12"/>
  <c r="K296" i="12"/>
  <c r="O296" i="12"/>
  <c r="Q296" i="12"/>
  <c r="V296" i="12"/>
  <c r="G297" i="12"/>
  <c r="M297" i="12" s="1"/>
  <c r="I297" i="12"/>
  <c r="K297" i="12"/>
  <c r="O297" i="12"/>
  <c r="Q297" i="12"/>
  <c r="V297" i="12"/>
  <c r="G298" i="12"/>
  <c r="M298" i="12" s="1"/>
  <c r="I298" i="12"/>
  <c r="K298" i="12"/>
  <c r="O298" i="12"/>
  <c r="Q298" i="12"/>
  <c r="V298" i="12"/>
  <c r="G299" i="12"/>
  <c r="M299" i="12" s="1"/>
  <c r="I299" i="12"/>
  <c r="K299" i="12"/>
  <c r="O299" i="12"/>
  <c r="Q299" i="12"/>
  <c r="V299" i="12"/>
  <c r="AE301" i="12"/>
  <c r="F41" i="1" s="1"/>
  <c r="I20" i="1"/>
  <c r="G16" i="33" l="1"/>
  <c r="G89" i="14"/>
  <c r="G75" i="14"/>
  <c r="I62" i="1" s="1"/>
  <c r="Q13" i="15"/>
  <c r="G36" i="15"/>
  <c r="I76" i="1" s="1"/>
  <c r="Q17" i="15"/>
  <c r="O17" i="15"/>
  <c r="I36" i="15"/>
  <c r="O36" i="15"/>
  <c r="G17" i="15"/>
  <c r="K291" i="12"/>
  <c r="K65" i="12"/>
  <c r="Q65" i="12"/>
  <c r="G52" i="12"/>
  <c r="I63" i="1" s="1"/>
  <c r="Q42" i="12"/>
  <c r="Q162" i="14"/>
  <c r="V110" i="14"/>
  <c r="I110" i="14"/>
  <c r="G59" i="14"/>
  <c r="V59" i="14"/>
  <c r="O49" i="14"/>
  <c r="Q36" i="15"/>
  <c r="I13" i="15"/>
  <c r="M41" i="23"/>
  <c r="G32" i="27"/>
  <c r="Q271" i="12"/>
  <c r="V149" i="14"/>
  <c r="G271" i="12"/>
  <c r="I83" i="1" s="1"/>
  <c r="O8" i="13"/>
  <c r="G8" i="13"/>
  <c r="G18" i="13" s="1"/>
  <c r="G136" i="14"/>
  <c r="I77" i="1" s="1"/>
  <c r="Q110" i="14"/>
  <c r="G101" i="14"/>
  <c r="G220" i="15"/>
  <c r="M106" i="23"/>
  <c r="D119" i="23"/>
  <c r="K130" i="23"/>
  <c r="G280" i="12"/>
  <c r="I84" i="1" s="1"/>
  <c r="G266" i="12"/>
  <c r="I82" i="1" s="1"/>
  <c r="M227" i="12"/>
  <c r="M226" i="12" s="1"/>
  <c r="G116" i="12"/>
  <c r="I69" i="1" s="1"/>
  <c r="K26" i="12"/>
  <c r="Q26" i="12"/>
  <c r="V124" i="14"/>
  <c r="K82" i="14"/>
  <c r="Q49" i="14"/>
  <c r="K233" i="15"/>
  <c r="G213" i="15"/>
  <c r="I80" i="1" s="1"/>
  <c r="V213" i="15"/>
  <c r="O13" i="15"/>
  <c r="K25" i="23"/>
  <c r="K43" i="23"/>
  <c r="M62" i="23"/>
  <c r="K83" i="23"/>
  <c r="K117" i="23"/>
  <c r="K121" i="23"/>
  <c r="AF181" i="14"/>
  <c r="G43" i="1" s="1"/>
  <c r="H43" i="1" s="1"/>
  <c r="I43" i="1" s="1"/>
  <c r="K82" i="12"/>
  <c r="Q82" i="12"/>
  <c r="V171" i="14"/>
  <c r="O171" i="14"/>
  <c r="AF301" i="12"/>
  <c r="G41" i="1" s="1"/>
  <c r="H41" i="1" s="1"/>
  <c r="I41" i="1" s="1"/>
  <c r="V291" i="12"/>
  <c r="Q291" i="12"/>
  <c r="I291" i="12"/>
  <c r="G283" i="12"/>
  <c r="I85" i="1" s="1"/>
  <c r="O271" i="12"/>
  <c r="K266" i="12"/>
  <c r="Q266" i="12"/>
  <c r="I266" i="12"/>
  <c r="V256" i="12"/>
  <c r="K116" i="12"/>
  <c r="O116" i="12"/>
  <c r="V82" i="12"/>
  <c r="V65" i="12"/>
  <c r="I52" i="12"/>
  <c r="O52" i="12"/>
  <c r="K42" i="12"/>
  <c r="G26" i="12"/>
  <c r="V26" i="12"/>
  <c r="Q8" i="12"/>
  <c r="K8" i="13"/>
  <c r="O162" i="14"/>
  <c r="G162" i="14"/>
  <c r="I149" i="14"/>
  <c r="O136" i="14"/>
  <c r="O110" i="14"/>
  <c r="I104" i="14"/>
  <c r="O104" i="14"/>
  <c r="Q82" i="14"/>
  <c r="M82" i="14"/>
  <c r="I59" i="14"/>
  <c r="O59" i="14"/>
  <c r="M15" i="14"/>
  <c r="V8" i="14"/>
  <c r="I8" i="14"/>
  <c r="V233" i="15"/>
  <c r="K189" i="15"/>
  <c r="Q189" i="15"/>
  <c r="I189" i="15"/>
  <c r="O39" i="15"/>
  <c r="O291" i="12"/>
  <c r="I271" i="12"/>
  <c r="O8" i="12"/>
  <c r="V8" i="12"/>
  <c r="K149" i="14"/>
  <c r="Q136" i="14"/>
  <c r="K271" i="12"/>
  <c r="V266" i="12"/>
  <c r="M256" i="12"/>
  <c r="O228" i="12"/>
  <c r="V116" i="12"/>
  <c r="Q116" i="12"/>
  <c r="I116" i="12"/>
  <c r="G82" i="12"/>
  <c r="I65" i="1" s="1"/>
  <c r="G65" i="12"/>
  <c r="I64" i="1" s="1"/>
  <c r="K52" i="12"/>
  <c r="Q52" i="12"/>
  <c r="G42" i="12"/>
  <c r="V42" i="12"/>
  <c r="O26" i="12"/>
  <c r="V8" i="13"/>
  <c r="I8" i="13"/>
  <c r="I171" i="14"/>
  <c r="V162" i="14"/>
  <c r="K162" i="14"/>
  <c r="Q149" i="14"/>
  <c r="K136" i="14"/>
  <c r="I124" i="14"/>
  <c r="O124" i="14"/>
  <c r="I113" i="14"/>
  <c r="O113" i="14"/>
  <c r="K104" i="14"/>
  <c r="Q104" i="14"/>
  <c r="G96" i="14"/>
  <c r="O82" i="14"/>
  <c r="Q59" i="14"/>
  <c r="Q8" i="14"/>
  <c r="I213" i="15"/>
  <c r="G189" i="15"/>
  <c r="V189" i="15"/>
  <c r="K256" i="12"/>
  <c r="V228" i="12"/>
  <c r="I82" i="12"/>
  <c r="I8" i="12"/>
  <c r="G93" i="14"/>
  <c r="I66" i="1" s="1"/>
  <c r="M94" i="14"/>
  <c r="M93" i="14" s="1"/>
  <c r="K8" i="14"/>
  <c r="V271" i="12"/>
  <c r="O266" i="12"/>
  <c r="Q256" i="12"/>
  <c r="I256" i="12"/>
  <c r="O256" i="12"/>
  <c r="K228" i="12"/>
  <c r="Q228" i="12"/>
  <c r="I228" i="12"/>
  <c r="O82" i="12"/>
  <c r="I65" i="12"/>
  <c r="O65" i="12"/>
  <c r="I42" i="12"/>
  <c r="O42" i="12"/>
  <c r="I26" i="12"/>
  <c r="K8" i="12"/>
  <c r="Q8" i="13"/>
  <c r="K171" i="14"/>
  <c r="Q171" i="14"/>
  <c r="I162" i="14"/>
  <c r="O149" i="14"/>
  <c r="G149" i="14"/>
  <c r="V136" i="14"/>
  <c r="I136" i="14"/>
  <c r="K124" i="14"/>
  <c r="Q124" i="14"/>
  <c r="K113" i="14"/>
  <c r="Q113" i="14"/>
  <c r="M99" i="14"/>
  <c r="M98" i="14" s="1"/>
  <c r="I67" i="1"/>
  <c r="V82" i="14"/>
  <c r="I49" i="14"/>
  <c r="AF238" i="15"/>
  <c r="O233" i="15"/>
  <c r="G233" i="15"/>
  <c r="I86" i="1" s="1"/>
  <c r="K213" i="15"/>
  <c r="Q213" i="15"/>
  <c r="O189" i="15"/>
  <c r="K13" i="15"/>
  <c r="O8" i="16"/>
  <c r="V8" i="17"/>
  <c r="K8" i="17"/>
  <c r="I61" i="22"/>
  <c r="I68" i="22" s="1"/>
  <c r="G58" i="22"/>
  <c r="G60" i="22" s="1"/>
  <c r="K27" i="23"/>
  <c r="K30" i="23"/>
  <c r="K66" i="23"/>
  <c r="K69" i="23"/>
  <c r="K85" i="23"/>
  <c r="K102" i="23"/>
  <c r="K110" i="23"/>
  <c r="K112" i="23"/>
  <c r="K124" i="23"/>
  <c r="H156" i="24"/>
  <c r="G32" i="28"/>
  <c r="G20" i="29"/>
  <c r="G21" i="29" s="1"/>
  <c r="I82" i="14"/>
  <c r="K59" i="14"/>
  <c r="G49" i="14"/>
  <c r="I59" i="1" s="1"/>
  <c r="V49" i="14"/>
  <c r="K49" i="14"/>
  <c r="O8" i="14"/>
  <c r="Q233" i="15"/>
  <c r="I233" i="15"/>
  <c r="O213" i="15"/>
  <c r="K39" i="15"/>
  <c r="Q39" i="15"/>
  <c r="I39" i="15"/>
  <c r="K36" i="15"/>
  <c r="Q26" i="15"/>
  <c r="I26" i="15"/>
  <c r="O26" i="15"/>
  <c r="K17" i="15"/>
  <c r="V8" i="16"/>
  <c r="K8" i="16"/>
  <c r="AF20" i="17"/>
  <c r="G46" i="1" s="1"/>
  <c r="H46" i="1" s="1"/>
  <c r="I46" i="1" s="1"/>
  <c r="I8" i="17"/>
  <c r="D49" i="23"/>
  <c r="M150" i="23"/>
  <c r="G28" i="30"/>
  <c r="G29" i="31"/>
  <c r="G16" i="32"/>
  <c r="V39" i="15"/>
  <c r="V36" i="15"/>
  <c r="K26" i="15"/>
  <c r="V17" i="15"/>
  <c r="I8" i="16"/>
  <c r="Q8" i="17"/>
  <c r="K93" i="23"/>
  <c r="D114" i="23"/>
  <c r="K114" i="23" s="1"/>
  <c r="K115" i="23"/>
  <c r="K128" i="23"/>
  <c r="G33" i="28"/>
  <c r="G34" i="28" s="1"/>
  <c r="G27" i="30"/>
  <c r="G30" i="31"/>
  <c r="G31" i="31" s="1"/>
  <c r="G17" i="32"/>
  <c r="V26" i="15"/>
  <c r="Q8" i="16"/>
  <c r="O8" i="17"/>
  <c r="G15" i="33"/>
  <c r="F39" i="1"/>
  <c r="F51" i="1" s="1"/>
  <c r="G23" i="1" s="1"/>
  <c r="G34" i="27"/>
  <c r="G35" i="27"/>
  <c r="G32" i="31"/>
  <c r="G19" i="32"/>
  <c r="G18" i="33"/>
  <c r="F23" i="26"/>
  <c r="G66" i="26" s="1"/>
  <c r="G24" i="26"/>
  <c r="G65" i="26" s="1"/>
  <c r="F26" i="26"/>
  <c r="K49" i="23"/>
  <c r="M49" i="23"/>
  <c r="K119" i="23"/>
  <c r="M119" i="23"/>
  <c r="K16" i="23"/>
  <c r="K20" i="23"/>
  <c r="K26" i="23"/>
  <c r="K31" i="23"/>
  <c r="K35" i="23"/>
  <c r="K39" i="23"/>
  <c r="K44" i="23"/>
  <c r="K61" i="23"/>
  <c r="K65" i="23"/>
  <c r="K86" i="23"/>
  <c r="K105" i="23"/>
  <c r="K113" i="23"/>
  <c r="K116" i="23"/>
  <c r="K120" i="23"/>
  <c r="K125" i="23"/>
  <c r="K129" i="23"/>
  <c r="K133" i="23"/>
  <c r="M18" i="23"/>
  <c r="M24" i="23"/>
  <c r="M29" i="23"/>
  <c r="M33" i="23"/>
  <c r="M37" i="23"/>
  <c r="M42" i="23"/>
  <c r="M59" i="23"/>
  <c r="M63" i="23"/>
  <c r="M67" i="23"/>
  <c r="M84" i="23"/>
  <c r="M89" i="23"/>
  <c r="M103" i="23"/>
  <c r="M107" i="23"/>
  <c r="M111" i="23"/>
  <c r="M118" i="23"/>
  <c r="M122" i="23"/>
  <c r="M127" i="23"/>
  <c r="M131" i="23"/>
  <c r="F40" i="1"/>
  <c r="L28" i="22"/>
  <c r="L36" i="22"/>
  <c r="G57" i="22"/>
  <c r="L54" i="22"/>
  <c r="M8" i="17"/>
  <c r="G8" i="17"/>
  <c r="G20" i="17" s="1"/>
  <c r="M8" i="16"/>
  <c r="AF70" i="16"/>
  <c r="G8" i="16"/>
  <c r="M26" i="15"/>
  <c r="M233" i="15"/>
  <c r="M39" i="15"/>
  <c r="M13" i="15"/>
  <c r="G39" i="15"/>
  <c r="I78" i="1" s="1"/>
  <c r="M219" i="15"/>
  <c r="M213" i="15" s="1"/>
  <c r="M196" i="15"/>
  <c r="M189" i="15" s="1"/>
  <c r="M37" i="15"/>
  <c r="M36" i="15" s="1"/>
  <c r="G34" i="15"/>
  <c r="G26" i="15"/>
  <c r="I73" i="1" s="1"/>
  <c r="M22" i="15"/>
  <c r="M21" i="15" s="1"/>
  <c r="M18" i="15"/>
  <c r="M17" i="15" s="1"/>
  <c r="G13" i="15"/>
  <c r="I70" i="1" s="1"/>
  <c r="M162" i="14"/>
  <c r="M124" i="14"/>
  <c r="M113" i="14"/>
  <c r="M8" i="14"/>
  <c r="M110" i="14"/>
  <c r="M104" i="14"/>
  <c r="M171" i="14"/>
  <c r="M149" i="14"/>
  <c r="G171" i="14"/>
  <c r="G8" i="14"/>
  <c r="G134" i="14"/>
  <c r="G110" i="14"/>
  <c r="I71" i="1" s="1"/>
  <c r="G82" i="14"/>
  <c r="M148" i="14"/>
  <c r="M136" i="14" s="1"/>
  <c r="G124" i="14"/>
  <c r="I89" i="1" s="1"/>
  <c r="G113" i="14"/>
  <c r="I72" i="1" s="1"/>
  <c r="G104" i="14"/>
  <c r="I68" i="1" s="1"/>
  <c r="M66" i="14"/>
  <c r="M59" i="14" s="1"/>
  <c r="M56" i="14"/>
  <c r="M49" i="14" s="1"/>
  <c r="M8" i="13"/>
  <c r="AF18" i="13"/>
  <c r="G42" i="1" s="1"/>
  <c r="H42" i="1" s="1"/>
  <c r="I42" i="1" s="1"/>
  <c r="M228" i="12"/>
  <c r="M8" i="12"/>
  <c r="M291" i="12"/>
  <c r="M272" i="12"/>
  <c r="M271" i="12" s="1"/>
  <c r="G256" i="12"/>
  <c r="I81" i="1" s="1"/>
  <c r="M119" i="12"/>
  <c r="M116" i="12" s="1"/>
  <c r="M84" i="12"/>
  <c r="M82" i="12" s="1"/>
  <c r="M66" i="12"/>
  <c r="M65" i="12" s="1"/>
  <c r="M53" i="12"/>
  <c r="M52" i="12" s="1"/>
  <c r="M47" i="12"/>
  <c r="M42" i="12" s="1"/>
  <c r="M37" i="12"/>
  <c r="M26" i="12" s="1"/>
  <c r="G8" i="12"/>
  <c r="G291" i="12"/>
  <c r="G228" i="12"/>
  <c r="M270" i="12"/>
  <c r="M266" i="12" s="1"/>
  <c r="J28" i="1"/>
  <c r="J26" i="1"/>
  <c r="G38" i="1"/>
  <c r="F38" i="1"/>
  <c r="H32" i="1"/>
  <c r="J23" i="1"/>
  <c r="J24" i="1"/>
  <c r="J25" i="1"/>
  <c r="J27" i="1"/>
  <c r="E24" i="1"/>
  <c r="E26" i="1"/>
  <c r="M75" i="23" l="1"/>
  <c r="K94" i="23"/>
  <c r="G17" i="33"/>
  <c r="G33" i="31"/>
  <c r="G36" i="31" s="1"/>
  <c r="B13" i="25" s="1"/>
  <c r="G35" i="28"/>
  <c r="G36" i="28" s="1"/>
  <c r="G42" i="28" s="1"/>
  <c r="B7" i="25" s="1"/>
  <c r="G45" i="1"/>
  <c r="H45" i="1" s="1"/>
  <c r="I45" i="1" s="1"/>
  <c r="I79" i="1"/>
  <c r="I17" i="1"/>
  <c r="M114" i="23"/>
  <c r="I74" i="1"/>
  <c r="G19" i="33"/>
  <c r="G22" i="33" s="1"/>
  <c r="B15" i="25" s="1"/>
  <c r="G18" i="32"/>
  <c r="G20" i="32" s="1"/>
  <c r="G23" i="32" s="1"/>
  <c r="B14" i="25" s="1"/>
  <c r="G29" i="30"/>
  <c r="I61" i="1"/>
  <c r="I90" i="1"/>
  <c r="I19" i="1" s="1"/>
  <c r="G181" i="14"/>
  <c r="I58" i="1"/>
  <c r="G301" i="12"/>
  <c r="K50" i="23"/>
  <c r="G22" i="29"/>
  <c r="G23" i="29" s="1"/>
  <c r="G29" i="29" s="1"/>
  <c r="B11" i="25" s="1"/>
  <c r="G30" i="30"/>
  <c r="G31" i="30" s="1"/>
  <c r="G34" i="30" s="1"/>
  <c r="B12" i="25" s="1"/>
  <c r="I60" i="1"/>
  <c r="K75" i="23"/>
  <c r="H158" i="24"/>
  <c r="G9" i="19"/>
  <c r="G238" i="15"/>
  <c r="G44" i="1" s="1"/>
  <c r="H44" i="1" s="1"/>
  <c r="I75" i="1"/>
  <c r="G70" i="16"/>
  <c r="M136" i="23"/>
  <c r="M94" i="23"/>
  <c r="M96" i="23" s="1"/>
  <c r="M50" i="23"/>
  <c r="K136" i="23"/>
  <c r="G36" i="27"/>
  <c r="G41" i="27" s="1"/>
  <c r="B6" i="25" s="1"/>
  <c r="G67" i="26"/>
  <c r="G68" i="26"/>
  <c r="G59" i="22"/>
  <c r="G61" i="22" s="1"/>
  <c r="G72" i="22" s="1"/>
  <c r="G9" i="21" s="1"/>
  <c r="A23" i="1"/>
  <c r="A24" i="1" s="1"/>
  <c r="G24" i="1" s="1"/>
  <c r="M52" i="23" l="1"/>
  <c r="M77" i="23"/>
  <c r="M153" i="23" s="1"/>
  <c r="I44" i="1"/>
  <c r="M138" i="23"/>
  <c r="G9" i="20" s="1"/>
  <c r="B16" i="25"/>
  <c r="B17" i="25" s="1"/>
  <c r="G69" i="26"/>
  <c r="G81" i="26" s="1"/>
  <c r="B5" i="25" s="1"/>
  <c r="G8" i="18"/>
  <c r="M9" i="21"/>
  <c r="M8" i="21" s="1"/>
  <c r="G8" i="21"/>
  <c r="G11" i="21" s="1"/>
  <c r="AF11" i="21"/>
  <c r="G50" i="1" s="1"/>
  <c r="H50" i="1" s="1"/>
  <c r="I50" i="1" s="1"/>
  <c r="I16" i="1"/>
  <c r="M9" i="19"/>
  <c r="M8" i="19" s="1"/>
  <c r="G8" i="19"/>
  <c r="G11" i="19" s="1"/>
  <c r="AF11" i="19"/>
  <c r="G48" i="1" s="1"/>
  <c r="H48" i="1" s="1"/>
  <c r="I48" i="1" s="1"/>
  <c r="B19" i="25" l="1"/>
  <c r="G9" i="18" s="1"/>
  <c r="M9" i="18" s="1"/>
  <c r="M8" i="18" s="1"/>
  <c r="AF11" i="18"/>
  <c r="G11" i="18"/>
  <c r="I87" i="1"/>
  <c r="M9" i="20"/>
  <c r="M8" i="20" s="1"/>
  <c r="G8" i="20"/>
  <c r="AF11" i="20"/>
  <c r="G49" i="1" s="1"/>
  <c r="H49" i="1" s="1"/>
  <c r="I49" i="1" s="1"/>
  <c r="G47" i="1"/>
  <c r="H47" i="1" s="1"/>
  <c r="I47" i="1" s="1"/>
  <c r="M154" i="23"/>
  <c r="M155" i="23"/>
  <c r="G39" i="1" l="1"/>
  <c r="G51" i="1" s="1"/>
  <c r="G40" i="1"/>
  <c r="H40" i="1" s="1"/>
  <c r="I40" i="1" s="1"/>
  <c r="I18" i="1"/>
  <c r="I21" i="1" s="1"/>
  <c r="I88" i="1"/>
  <c r="I91" i="1" s="1"/>
  <c r="G11" i="20"/>
  <c r="H39" i="1" l="1"/>
  <c r="H51" i="1" s="1"/>
  <c r="J72" i="1"/>
  <c r="J64" i="1"/>
  <c r="J75" i="1"/>
  <c r="J67" i="1"/>
  <c r="J78" i="1"/>
  <c r="J85" i="1"/>
  <c r="J63" i="1"/>
  <c r="J70" i="1"/>
  <c r="J90" i="1"/>
  <c r="J86" i="1"/>
  <c r="J71" i="1"/>
  <c r="J66" i="1"/>
  <c r="J61" i="1"/>
  <c r="J88" i="1"/>
  <c r="J62" i="1"/>
  <c r="J60" i="1"/>
  <c r="J81" i="1"/>
  <c r="J87" i="1"/>
  <c r="J76" i="1"/>
  <c r="J59" i="1"/>
  <c r="J79" i="1"/>
  <c r="J77" i="1"/>
  <c r="J83" i="1"/>
  <c r="J74" i="1"/>
  <c r="J69" i="1"/>
  <c r="J73" i="1"/>
  <c r="J65" i="1"/>
  <c r="J58" i="1"/>
  <c r="J84" i="1"/>
  <c r="J68" i="1"/>
  <c r="J80" i="1"/>
  <c r="J82" i="1"/>
  <c r="J89" i="1"/>
  <c r="G25" i="1"/>
  <c r="A25" i="1" s="1"/>
  <c r="A26" i="1" s="1"/>
  <c r="G26" i="1" s="1"/>
  <c r="A27" i="1" s="1"/>
  <c r="A29" i="1" s="1"/>
  <c r="G29" i="1" s="1"/>
  <c r="G27" i="1" s="1"/>
  <c r="G28" i="1"/>
  <c r="I39" i="1" l="1"/>
  <c r="I51" i="1" s="1"/>
  <c r="J46" i="1" s="1"/>
  <c r="J91" i="1"/>
  <c r="J50" i="1"/>
  <c r="J42" i="1"/>
  <c r="J41" i="1"/>
  <c r="J43" i="1"/>
  <c r="J49" i="1"/>
  <c r="J40" i="1"/>
  <c r="J39" i="1" l="1"/>
  <c r="J51" i="1" s="1"/>
  <c r="J47" i="1"/>
  <c r="J45" i="1"/>
  <c r="J48" i="1"/>
  <c r="J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<sst xmlns="http://schemas.openxmlformats.org/spreadsheetml/2006/main" count="5453" uniqueCount="1564">
  <si>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</si>
  <si>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</si>
  <si>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</si>
  <si>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</si>
  <si>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</si>
  <si>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</si>
  <si>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</si>
  <si>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</si>
  <si>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</si>
  <si>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</si>
  <si>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</si>
  <si>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</si>
  <si>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</si>
  <si>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</si>
  <si>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</si>
  <si>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</si>
  <si>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</si>
  <si>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</si>
  <si>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</si>
  <si>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</si>
  <si>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</si>
  <si>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</si>
  <si>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</si>
  <si>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</si>
  <si>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</si>
  <si>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</si>
  <si>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</si>
  <si>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</si>
  <si>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</si>
  <si>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</si>
  <si>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</si>
  <si>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</si>
  <si>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</si>
  <si>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</si>
  <si>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</si>
  <si>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</si>
  <si>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</si>
  <si>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</si>
  <si>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</si>
  <si>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</si>
  <si>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</si>
  <si>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</si>
  <si>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</si>
  <si>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10490-01</t>
  </si>
  <si>
    <t>Kostel Povýšení Sv.Kříže, Doubravník</t>
  </si>
  <si>
    <t>Stavba</t>
  </si>
  <si>
    <t>01</t>
  </si>
  <si>
    <t>10490/01</t>
  </si>
  <si>
    <t>Stavební část</t>
  </si>
  <si>
    <t>10490/01-2</t>
  </si>
  <si>
    <t>Lokální snížení terénu</t>
  </si>
  <si>
    <t>10490/02</t>
  </si>
  <si>
    <t>Stavební úpravy pro odvlhčení kostela</t>
  </si>
  <si>
    <t>10490/03</t>
  </si>
  <si>
    <t>Oprava střechy a krovu lodi kostela, věže a sanktusníku</t>
  </si>
  <si>
    <t>10490/04</t>
  </si>
  <si>
    <t>Kamenné prvky</t>
  </si>
  <si>
    <t>10490/05</t>
  </si>
  <si>
    <t>Vitrážová okna</t>
  </si>
  <si>
    <t>10490/15</t>
  </si>
  <si>
    <t>Silnoproudá elektrotechnika</t>
  </si>
  <si>
    <t>10490/16</t>
  </si>
  <si>
    <t>Svítidla</t>
  </si>
  <si>
    <t>10490/17</t>
  </si>
  <si>
    <t>Slaboproudé rozvody</t>
  </si>
  <si>
    <t>10490/18</t>
  </si>
  <si>
    <t>Hromosvod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</si>
  <si>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</si>
  <si>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</si>
  <si>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</si>
  <si>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</si>
  <si>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</si>
  <si>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</si>
  <si>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</si>
  <si>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</si>
  <si>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</si>
  <si>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</si>
  <si>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</si>
  <si>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</si>
  <si>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</si>
  <si>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</si>
  <si>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</si>
  <si>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</si>
  <si>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</si>
  <si>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</si>
  <si>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62</t>
  </si>
  <si>
    <t>Upravy povrchů vnější</t>
  </si>
  <si>
    <t>Úpravy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</si>
  <si>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</si>
  <si>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</si>
  <si>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</si>
  <si>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</si>
  <si>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</si>
  <si>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</si>
  <si>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</si>
  <si>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</si>
  <si>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</si>
  <si>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</si>
  <si>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</si>
  <si>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</si>
  <si>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</si>
  <si>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</si>
  <si>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</si>
  <si>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</si>
  <si>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995</t>
  </si>
  <si>
    <t>Restaurování</t>
  </si>
  <si>
    <t>VN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</si>
  <si>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</si>
  <si>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</si>
  <si>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</si>
  <si>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</si>
  <si>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</si>
  <si>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</si>
  <si>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</si>
  <si>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</si>
  <si>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</si>
  <si>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</si>
  <si>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</si>
  <si>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</si>
  <si>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</si>
  <si>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</si>
  <si>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</si>
  <si>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</si>
  <si>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</si>
  <si>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</si>
  <si>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</si>
  <si>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</si>
  <si>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</si>
  <si>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</si>
  <si>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M22</t>
  </si>
  <si>
    <t>Montáž sdělovací a zabezp. techniky</t>
  </si>
  <si>
    <t>Přesuny suti a vybouraných hmot</t>
  </si>
  <si>
    <t>PSU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</si>
  <si>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</si>
  <si>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</si>
  <si>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</si>
  <si>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</si>
  <si>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</si>
  <si>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</si>
  <si>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</si>
  <si>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</si>
  <si>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</si>
  <si>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</si>
  <si>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</si>
  <si>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</si>
  <si>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</si>
  <si>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</si>
  <si>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</si>
  <si>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</si>
  <si>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</si>
  <si>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</si>
  <si>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</si>
  <si>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</si>
  <si>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</si>
  <si>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</si>
  <si>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</si>
  <si>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</si>
  <si>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</si>
  <si>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</si>
  <si>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</si>
  <si>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</si>
  <si>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</si>
  <si>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</si>
  <si>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</si>
  <si>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19/ II</t>
  </si>
  <si>
    <t>Práce</t>
  </si>
  <si>
    <t>POL1_1</t>
  </si>
  <si>
    <t>elektro - v.č.3 pozn.14,15,16,17 : (18+2+2+4+8)*0,5*0,5</t>
  </si>
  <si>
    <t>VV</t>
  </si>
  <si>
    <t>elektro kanál - zádveří : 5*1*0,35*2</t>
  </si>
  <si>
    <t xml:space="preserve"> - loď+presbytář : (18+7,71+0,185+3,345+0,155+2,77+1,22+2,78+1,25+0,7+2,13+1,865+0,845)*1*0,35</t>
  </si>
  <si>
    <t>(0,45+0,795+7,24+4,485+2,38+2,5+2,28+2,1+2,2+2,43+2,445+4,56+7,225+0,81+0,45)*1*0,35</t>
  </si>
  <si>
    <t>(2,815+2,295+6,635+0,854+5,03+0,855+7,26)*1*0,35</t>
  </si>
  <si>
    <t>162701105R00</t>
  </si>
  <si>
    <t>Vodorovné přemístění výkopku z hor.1-4 do 10000 m</t>
  </si>
  <si>
    <t>162701109R00</t>
  </si>
  <si>
    <t>Příplatek k vod. přemístění hor.1-4 za další 1 km</t>
  </si>
  <si>
    <t>50,8672*5</t>
  </si>
  <si>
    <t>162201203R00</t>
  </si>
  <si>
    <t>Vodorovné přemíst.výkopku, kolečko hor.1-4, do 10m</t>
  </si>
  <si>
    <t>162201210R00</t>
  </si>
  <si>
    <t>Příplatek za dalš.10 m, kolečko, výkop. z hor.1- 4</t>
  </si>
  <si>
    <t>50,8672*2</t>
  </si>
  <si>
    <t>167101101R00</t>
  </si>
  <si>
    <t>Nakládání výkopku z hor.1-4 v množství do 100 m3</t>
  </si>
  <si>
    <t>171201201R00</t>
  </si>
  <si>
    <t>Uložení sypaniny na skl.-modelace na výšku přes 2m</t>
  </si>
  <si>
    <t>199000002R00</t>
  </si>
  <si>
    <t>Poplatek za skládku horniny 1- 4</t>
  </si>
  <si>
    <t>180400020RA0</t>
  </si>
  <si>
    <t>Založení trávníku parkového, rovina, dodání osiva</t>
  </si>
  <si>
    <t>m2</t>
  </si>
  <si>
    <t>Agregovaná položka</t>
  </si>
  <si>
    <t>POL2_1</t>
  </si>
  <si>
    <t>183400010RA0</t>
  </si>
  <si>
    <t>Příprava půdy pro výsadbu v rovině, ruční</t>
  </si>
  <si>
    <t>274271126R00</t>
  </si>
  <si>
    <t>Zdivo zákl. pasů z cihel betonových 29 cm na MC 10</t>
  </si>
  <si>
    <t>RTS 19/ I</t>
  </si>
  <si>
    <t>elektrokanál v.č.18 : (18+7,71+0,185+3,345+0,155+2,77+1,22+2,78+1,25+0,7+2,13+1,865+0,845)*0,3*0,15</t>
  </si>
  <si>
    <t>(0,45+0,795+7,24+4,485+2,38+2,5+2,28+2,1+2,2+2,43+2,445+4,56+7,225+0,81+0,45)*0,3*0,15</t>
  </si>
  <si>
    <t>(2,815+2,295+6,635+0,854+5,03+0,855+7,26)*0,3*0,15</t>
  </si>
  <si>
    <t>5*2*0,3*0,15</t>
  </si>
  <si>
    <t>342241162R00</t>
  </si>
  <si>
    <t>Příčky z cihel plných CP29  tl. 140 mm</t>
  </si>
  <si>
    <t>v.č.22 : 1,1*2,15</t>
  </si>
  <si>
    <t>380941113R00</t>
  </si>
  <si>
    <t>Výztuž helikální 1 x D 8 mm, drážka/vrt vč.zapravení/zaplnění polymercementovou maltou</t>
  </si>
  <si>
    <t>m</t>
  </si>
  <si>
    <t>D.1.2.1 - v.č.5,6,7,10 : 1*96+1,37*43+1,6*3+3,5*9+3,66*2</t>
  </si>
  <si>
    <t>3,91*2+4,11*2</t>
  </si>
  <si>
    <t>631312611R00</t>
  </si>
  <si>
    <t>Mazanina betonová tl. 5 - 8 cm C 16/20</t>
  </si>
  <si>
    <t>elektrokanál v.č.18 : (18+7,71+0,185+3,345+0,155+2,77+1,22+2,78+1,25+0,7+2,13+1,865+0,845)*0,15*0,05</t>
  </si>
  <si>
    <t>(0,45+0,795+7,24+4,485+2,38+2,5+2,28+2,1+2,2+2,43+2,445+4,56+7,225+0,81+0,45)*0,15*0,05</t>
  </si>
  <si>
    <t>(2,815+2,295+6,635+0,854+5,03+0,855+7,26)*0,15*0,05</t>
  </si>
  <si>
    <t>5*2*0,15*0,05</t>
  </si>
  <si>
    <t>417321414R00</t>
  </si>
  <si>
    <t>Ztužující pásy a věnce z betonu železového C 25/30</t>
  </si>
  <si>
    <t>D.1.2.1 - v.č.2,3,4 : (17,6+17,5)*0,2*1</t>
  </si>
  <si>
    <t>417351115R00</t>
  </si>
  <si>
    <t>Bednění ztužujících pásů a věnců - zřízení</t>
  </si>
  <si>
    <t>D.1.2.1 - v.č.2,3,4 : (17,5+17,6)*1</t>
  </si>
  <si>
    <t>417351116R00</t>
  </si>
  <si>
    <t>Bednění ztužujících pásů a věnců - odstranění</t>
  </si>
  <si>
    <t>417361821R00</t>
  </si>
  <si>
    <t>Výztuž ztužujících pásů a věnců z oceli 10505</t>
  </si>
  <si>
    <t>t</t>
  </si>
  <si>
    <t>D.1.2.1 - v.č.4 : 863,3/1000</t>
  </si>
  <si>
    <t>40001</t>
  </si>
  <si>
    <t>Kotvení vlepováním kotev R14 bez výztuže</t>
  </si>
  <si>
    <t>ks</t>
  </si>
  <si>
    <t>Vlastní</t>
  </si>
  <si>
    <t>Indiv</t>
  </si>
  <si>
    <t>D.1.2.1 - v.č.2,3,4 : 70*2</t>
  </si>
  <si>
    <t>612403386R00</t>
  </si>
  <si>
    <t>Hrubá výplň rýh ve stěnách do 10x10cm maltou z SMS</t>
  </si>
  <si>
    <t>631571003R00</t>
  </si>
  <si>
    <t>Násyp ze štěrkopísku 0 - 32,  zpevňující</t>
  </si>
  <si>
    <t>elektro - v.č.3 pozn 14,15,16,17 : (18+2+2+4+8)*0,5*0,5</t>
  </si>
  <si>
    <t>elektrokanál v.č.18 : (18+7,71+0,185+3,345+0,155+2,77+1,22+2,78+1,25+0,7+2,13+1,865+0,845)*0,55*0,35</t>
  </si>
  <si>
    <t>(0,45+0,795+7,24+4,485+2,38+2,5+2,28+2,1+2,2+2,43+2,445+4,56+7,225+0,81+0,45)*0,55*0,35</t>
  </si>
  <si>
    <t>(2,815+2,295+6,635+0,854+5,03+0,855+7,26)*0,55*0,35</t>
  </si>
  <si>
    <t>5*0,55*0,35*2</t>
  </si>
  <si>
    <t>63157100R00</t>
  </si>
  <si>
    <t>Násyp z písku</t>
  </si>
  <si>
    <t>v.č.3 pozn 12 : (4,7+17,1+52,8)*0,1</t>
  </si>
  <si>
    <t>elektrokanál (viz.kam.prvky) : (30+8,4+80+52+4)*0,05</t>
  </si>
  <si>
    <t>nova dlažba : 5*0,1</t>
  </si>
  <si>
    <t>okap chodník - v.č.23 : 186*0,1</t>
  </si>
  <si>
    <t>612421637R00</t>
  </si>
  <si>
    <t>Omítka vnitřní zdiva, MVC, štuková</t>
  </si>
  <si>
    <t>1,1*2,15*2</t>
  </si>
  <si>
    <t>612421131R00</t>
  </si>
  <si>
    <t>Oprava vápen.omítek stěn do 5 % pl. - štukových</t>
  </si>
  <si>
    <t>věž : (5+5,5)*2*4,5</t>
  </si>
  <si>
    <t>61001</t>
  </si>
  <si>
    <t>Odsolení vnitřních stěn</t>
  </si>
  <si>
    <t>loď+presbytář+předsíň : 181,58</t>
  </si>
  <si>
    <t>kaple : 105,6</t>
  </si>
  <si>
    <t>hrobka : 252</t>
  </si>
  <si>
    <t>61002</t>
  </si>
  <si>
    <t>Omítka vnitřní stěn (popis viz.TZ a v.č.3 pozn.13)</t>
  </si>
  <si>
    <t>61003</t>
  </si>
  <si>
    <t>Omítka vnitřní zdiva s přísadou metakaolinu (popis viz TZ D1.1.1</t>
  </si>
  <si>
    <t>sakristie : 34,44</t>
  </si>
  <si>
    <t>61004</t>
  </si>
  <si>
    <t>Chemická injektáž sokl.části oltářů hydr.prostř.</t>
  </si>
  <si>
    <t>v.č.3 pozn.1 a TZ str.10 : 6,9+9,1+13,5+6,4+5,7</t>
  </si>
  <si>
    <t>62001</t>
  </si>
  <si>
    <t>Rozšířený průzkum popis viz.restauratorský záměr E.6.7</t>
  </si>
  <si>
    <t>62002</t>
  </si>
  <si>
    <t>Materiálová analýza popis viz.restauratorský záměr E.6.7</t>
  </si>
  <si>
    <t>62003</t>
  </si>
  <si>
    <t>Dokumentace popis viz.restauratorský záměr E.6.7</t>
  </si>
  <si>
    <t>62004</t>
  </si>
  <si>
    <t>Odstranění nevhodných vysprávek, revize neudrž. částí histor.omítky, popis viz.rest.záměr E.6.7</t>
  </si>
  <si>
    <t>sokl : (2,2+1,2+2+2+5,1+8,6+7,9+5,1+2,4+1+2,4+2,5+16,5+0,7*22+0,5*11+15,5)*1</t>
  </si>
  <si>
    <t>(16,5+2+7,5+7,7+7,5+6*7+2*22+1*11+28)*1</t>
  </si>
  <si>
    <t>věž : (9*3*40+9*10)*0,5</t>
  </si>
  <si>
    <t>lodě : ((28*2+6*7+20)*16+2*24*15+7,5*7*2+12*4,5-9*16-15,5*3)*0,25</t>
  </si>
  <si>
    <t>62005</t>
  </si>
  <si>
    <t>Konzervace renesančních omítek 1- mech.odkryv druhotných vrstev, viz E.6.7</t>
  </si>
  <si>
    <t>sokl : (95,3+166,2)*0,05</t>
  </si>
  <si>
    <t>lodě : ((28*2+6*7+20)*16+2*24*15+7,5*7*2+12*4,5-9*16-15,5*3)*0,8</t>
  </si>
  <si>
    <t>62006</t>
  </si>
  <si>
    <t>Konzervace renesančních omítek 2 - zdokumentování, viz. E.6.7</t>
  </si>
  <si>
    <t>62007</t>
  </si>
  <si>
    <t>Konzervace renesančních omítek 3 - uvolněné omítky zajištěny přelepy, viz. E.6.7</t>
  </si>
  <si>
    <t>62008</t>
  </si>
  <si>
    <t>Konzervace renesančních omítek 4 - lokální obtmelení uvolněných okrajů,viz. E.6.7</t>
  </si>
  <si>
    <t>62009</t>
  </si>
  <si>
    <t>Konzervace renesančních omítek 5 - zpevnění degradované hmoty omítek, viz. E.6.7</t>
  </si>
  <si>
    <t>62010</t>
  </si>
  <si>
    <t>Konzervace renesančních omítek 6 - uchycení omítek injektážním prostř.,viz. E.6.7</t>
  </si>
  <si>
    <t>62011</t>
  </si>
  <si>
    <t>Konzervace renesančních omítek 7 - injektáž statických trhlin, viz. E.6.7</t>
  </si>
  <si>
    <t>62012</t>
  </si>
  <si>
    <t>Konzervace renesančních omítek 8 - ošetření železných prvků, viz. E.6.7</t>
  </si>
  <si>
    <t>62013</t>
  </si>
  <si>
    <t>Konzervace renesančních omítek 9 - odsolení soklových partií, viz. E.6.7</t>
  </si>
  <si>
    <t>(95,3+166,2)*0,2</t>
  </si>
  <si>
    <t>62014</t>
  </si>
  <si>
    <t>Konzervace renesančních omítek 10 - sanace biologického napadení, viz. E.6.7</t>
  </si>
  <si>
    <t>62015</t>
  </si>
  <si>
    <t>Konzervace renesančních omítek 11 - podhrubování vápennou maltou, viz. E.6.7</t>
  </si>
  <si>
    <t>62016</t>
  </si>
  <si>
    <t>Rekonstrukce omítek popis viz.rest.záměr E.6.7</t>
  </si>
  <si>
    <t>sokl : 95,3+166,2</t>
  </si>
  <si>
    <t>věž : 1170</t>
  </si>
  <si>
    <t>lodě : 2576,5</t>
  </si>
  <si>
    <t>hrobka : 170,9325</t>
  </si>
  <si>
    <t>snížení terénu : (2*5+21+2,5+1+7,5+5*2,5)*0,15</t>
  </si>
  <si>
    <t>62017</t>
  </si>
  <si>
    <t>Restaurování a rekonstrukce plastické výzdoby věže římsa, popis viz.rest.záměr E.6.7</t>
  </si>
  <si>
    <t>9*3*3+9*4*3</t>
  </si>
  <si>
    <t>62018</t>
  </si>
  <si>
    <t>Restaurování a rekonstrukce plastické výzdoby věže hlavice, popis viz.rest.záměr E.6.7</t>
  </si>
  <si>
    <t>62019</t>
  </si>
  <si>
    <t>Vzorkování popis viz.rest.záměr E.6.7</t>
  </si>
  <si>
    <t>413232211R00</t>
  </si>
  <si>
    <t>Zapravení zhlaví válcovaných nosníků výšky do 15cm neret T-profil</t>
  </si>
  <si>
    <t>kus</t>
  </si>
  <si>
    <t>elektrokanál v.č.18 : 180</t>
  </si>
  <si>
    <t>632233311R00</t>
  </si>
  <si>
    <t>Doplnění dlažby z cihel na plocho v ploše do 4 m2</t>
  </si>
  <si>
    <t>v.č.13 : 1,65</t>
  </si>
  <si>
    <t>941941052R00</t>
  </si>
  <si>
    <t>Montáž lešení leh.řad.s podlahami,š.1,5 m, H 24 m</t>
  </si>
  <si>
    <t>fasáda : 4500</t>
  </si>
  <si>
    <t>941941392R00</t>
  </si>
  <si>
    <t>Příplatek za každý měsíc použití lešení k pol.1052</t>
  </si>
  <si>
    <t>4500*12</t>
  </si>
  <si>
    <t>941941852R00</t>
  </si>
  <si>
    <t>Demontáž lešení leh.řad.s podlahami,š.1,5 m,H 24 m</t>
  </si>
  <si>
    <t>4500</t>
  </si>
  <si>
    <t>942944022R00</t>
  </si>
  <si>
    <t>Montáž lešení.těž.řad.bez podl. š 2,5m, H20m 300kg podlážka v horní podestě</t>
  </si>
  <si>
    <t>oprava klenáků - v.č.8,9 : 5*13+6*13</t>
  </si>
  <si>
    <t>5*13+6*13</t>
  </si>
  <si>
    <t>942944192R00</t>
  </si>
  <si>
    <t>Přípl. za každý měsíc použití lešení k ceně 4022</t>
  </si>
  <si>
    <t>942944822R00</t>
  </si>
  <si>
    <t>Demont. lešení těž. řad. bez podl. š2,5 H20m 300kg</t>
  </si>
  <si>
    <t>962031133R00</t>
  </si>
  <si>
    <t>Bourání příček cihelných tl. 15 cm</t>
  </si>
  <si>
    <t>RTS 17/ I</t>
  </si>
  <si>
    <t>973031324R00</t>
  </si>
  <si>
    <t>Vysekání kapes zeď cihel. MVC, pl. 0,1m2, hl. 15cm</t>
  </si>
  <si>
    <t>978013111R00</t>
  </si>
  <si>
    <t>Otlučení omítek vnitřních stěn v rozsahu do 5 %</t>
  </si>
  <si>
    <t>978013191R00</t>
  </si>
  <si>
    <t>Otlučení omítek vnitřních stěn v rozsahu do 100 %</t>
  </si>
  <si>
    <t>loď+presbytář+předsíň : (18+33*2+4,5+2,4+2,5+2,4+2,1+2,2+2,5+2,5+4,6+5*4)*1,4</t>
  </si>
  <si>
    <t>kaple : (11,5+5)*2*3,2</t>
  </si>
  <si>
    <t>hrobka : (16+14+12)*2*3</t>
  </si>
  <si>
    <t>sakristie : (5,8+6,5)*2*1,4</t>
  </si>
  <si>
    <t>elektrokanál v.č.18 : 121,049*0,2</t>
  </si>
  <si>
    <t>978015291R00</t>
  </si>
  <si>
    <t>Otlučení omítek vnějších MVC v složit.1-4 do 100 %</t>
  </si>
  <si>
    <t>hrobka : (16,5+0,7*22+15,5+16,5)*2,675</t>
  </si>
  <si>
    <t>764311832R00</t>
  </si>
  <si>
    <t>Demont. krytiny, tabule 2 x 1 m, nad 25 m2, do 45°</t>
  </si>
  <si>
    <t>POL1_7</t>
  </si>
  <si>
    <t>979011111R00</t>
  </si>
  <si>
    <t>Svislá doprava suti a vybour. hmot za 2.NP a 1.PP</t>
  </si>
  <si>
    <t>POL1_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</si>
  <si>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</si>
  <si>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</si>
  <si>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</si>
  <si>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</si>
  <si>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</si>
  <si>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</si>
  <si>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</si>
  <si>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</si>
  <si>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</si>
  <si>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</si>
  <si>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</si>
  <si>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</si>
  <si>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</si>
  <si>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</si>
  <si>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90001</t>
  </si>
  <si>
    <t>Rozebrání stáv.dřev.piedestalu a zpětná montáž pozn.4</t>
  </si>
  <si>
    <t>90002</t>
  </si>
  <si>
    <t>Rozebrání stáv.kam.piedestalu a zpětná montáž pozn.5</t>
  </si>
  <si>
    <t>90003</t>
  </si>
  <si>
    <t>Rozebrání stáv.kam.piedestalu a zpětná montáž křtitelnice, pozn.6</t>
  </si>
  <si>
    <t>90004</t>
  </si>
  <si>
    <t>Odsunutí oltáře a zpětný posun pozn.7</t>
  </si>
  <si>
    <t>90005</t>
  </si>
  <si>
    <t>Vybourání prostupu pro chraničky (2ks) zpětné zapravení, pozn.8</t>
  </si>
  <si>
    <t>90006</t>
  </si>
  <si>
    <t>Zakrytí nástěnné kamenné plastiky pozn.9</t>
  </si>
  <si>
    <t>90007</t>
  </si>
  <si>
    <t>Nerez T - profil 40/40/4 dl.0,5m</t>
  </si>
  <si>
    <t>90008</t>
  </si>
  <si>
    <t>Nerez plech tl.1,5mm elektro kanál</t>
  </si>
  <si>
    <t>v.č.18 : (18+7,71+0,185+3,345+0,155+2,77+1,22+2,78+1,25+0,7+2,13+1,865+0,845)</t>
  </si>
  <si>
    <t>(0,45+0,795+7,24+4,485+2,38+2,5+2,28+2,1+2,2+2,43+2,445+4,56+7,225+0,81+0,45)</t>
  </si>
  <si>
    <t>(2,815+2,295+6,635+0,854+5,03+0,855+7,26)</t>
  </si>
  <si>
    <t>5*2</t>
  </si>
  <si>
    <t>90009</t>
  </si>
  <si>
    <t>Okapových chodník - skládaný z lomové ruly</t>
  </si>
  <si>
    <t>v.č.23 : 186</t>
  </si>
  <si>
    <t>90010</t>
  </si>
  <si>
    <t>Lešení do vnitřních prostor kostela (počítáno na půdorysnou plochu kostela)</t>
  </si>
  <si>
    <t>loď : 682</t>
  </si>
  <si>
    <t>ostatní : 5,8*6,4+14*16</t>
  </si>
  <si>
    <t>90011</t>
  </si>
  <si>
    <t>Příplatek za vynesení lešení nad krovem pro klenák (D.1.2.1 - v.č.9)</t>
  </si>
  <si>
    <t>90012</t>
  </si>
  <si>
    <t>Oprava stáv.zábradlí, přístupový poklop i dveře ve věži, v.č.13</t>
  </si>
  <si>
    <t>90013</t>
  </si>
  <si>
    <t>Vyčištění a vysátí věže v.č.13</t>
  </si>
  <si>
    <t>90014</t>
  </si>
  <si>
    <t>Oprava klenáků - okno 2ks klenáků - hydr.zvednutí výdřeva,hel.výztuž atd.-popis prací TZ a v.č.8</t>
  </si>
  <si>
    <t>D.1.2.1 - v.č.8 : 1</t>
  </si>
  <si>
    <t>90015</t>
  </si>
  <si>
    <t>Oprava klenáků - okno 1ks klenáků - hydr.zvednutí výdřeva,hel.výztuž atd.-popis prací TZ a v.č.8,9</t>
  </si>
  <si>
    <t>D.1.2.1 - v.č.9 : 1</t>
  </si>
  <si>
    <t>90016</t>
  </si>
  <si>
    <t>Zhotovení dočasné jehlanové střechy báň věže</t>
  </si>
  <si>
    <t>90017</t>
  </si>
  <si>
    <t>Vybourání stěny před demontáží dřev.stupnů zazdění volného prostoru  - kratší schodiště</t>
  </si>
  <si>
    <t>90018</t>
  </si>
  <si>
    <t>Zrušení konzol na fasádě</t>
  </si>
  <si>
    <t>90019</t>
  </si>
  <si>
    <t>Provizorní plošina a žebřík dl.3,5m - věž v.č.21</t>
  </si>
  <si>
    <t>90020</t>
  </si>
  <si>
    <t>Stavební vikýř pro zásobování</t>
  </si>
  <si>
    <t>90021</t>
  </si>
  <si>
    <t>Dočasné dřevěné pódium v hrobce pro odsun sarkofágů</t>
  </si>
  <si>
    <t>v.č.3, TZ : 10,846+10,818+9,281-0,715*2</t>
  </si>
  <si>
    <t>90022</t>
  </si>
  <si>
    <t>Odsunutí sarkofágů a zpět na původní místo součinost s restaurátorem</t>
  </si>
  <si>
    <t>90023</t>
  </si>
  <si>
    <t>Přesunutí lavic z důvodu vyrovnání/výměny dlažby</t>
  </si>
  <si>
    <t>soub</t>
  </si>
  <si>
    <t>90024</t>
  </si>
  <si>
    <t>Trvalé ochranné lešení před vstupem 4x11m</t>
  </si>
  <si>
    <t>90025</t>
  </si>
  <si>
    <t>Očištění zdiva kartáči</t>
  </si>
  <si>
    <t>D.1.2.1 - v.č.2,3,4 : (17,6+17,5)*1</t>
  </si>
  <si>
    <t>stěny kanálu : (18+7,71+0,185+3,345+0,155+2,77+1,22+2,78+1,25+0,7+2,13+1,865+0,845)*0,55</t>
  </si>
  <si>
    <t>(0,45+0,795+7,24+4,485+2,38+2,5+2,28+2,1+2,2+2,43+2,445+4,56+7,225+0,81+0,45)*0,55</t>
  </si>
  <si>
    <t>(2,815+2,295+6,635+0,854+5,03+0,855+7,26)*0,55</t>
  </si>
  <si>
    <t>5*2*0,55</t>
  </si>
  <si>
    <t>90026</t>
  </si>
  <si>
    <t>Manipulace se závěsným kabelem veř.osvětlení před příjezdem jeřábu - sundávání a osazením báně</t>
  </si>
  <si>
    <t>90027</t>
  </si>
  <si>
    <t>Ocharana nivel.bodu</t>
  </si>
  <si>
    <t>90028</t>
  </si>
  <si>
    <t>Ochrana stromů po dobu výstavby</t>
  </si>
  <si>
    <t>90029</t>
  </si>
  <si>
    <t>Hasící přístroj</t>
  </si>
  <si>
    <t>90030</t>
  </si>
  <si>
    <t>Vytýčení inžen.sítí</t>
  </si>
  <si>
    <t>90031</t>
  </si>
  <si>
    <t>Odstranění sítě před oknem vč.likvidace</t>
  </si>
  <si>
    <t>90051</t>
  </si>
  <si>
    <t>Zakrytí/zabednění oltářů</t>
  </si>
  <si>
    <t>90052</t>
  </si>
  <si>
    <t>Zakrytí/zabednění svatostánku před hl.oltářem přístup,příchod k dvířkům stanostánku, věčn.světla</t>
  </si>
  <si>
    <t>90053</t>
  </si>
  <si>
    <t>Zakrytí bočního oltáře Nejsv.Srdce Ježíšova zpřístupnění jednou ročně před Velikonocemi</t>
  </si>
  <si>
    <t>90054</t>
  </si>
  <si>
    <t>Zakrytí oltáře v kapli hrobky</t>
  </si>
  <si>
    <t>90055</t>
  </si>
  <si>
    <t>Zakrytí zpovědnice pravé</t>
  </si>
  <si>
    <t>90056</t>
  </si>
  <si>
    <t>Zakrytí zpovědnice levé pro možnost odkrytí zepředu</t>
  </si>
  <si>
    <t>90057</t>
  </si>
  <si>
    <t>Zakrytí varhan - hlin.lešení, zaslepení fólií</t>
  </si>
  <si>
    <t>90058</t>
  </si>
  <si>
    <t>Demontáž svítidel zpod křížové cesty</t>
  </si>
  <si>
    <t>90059</t>
  </si>
  <si>
    <t>Zakrytí kazatelny a zábradlí presbytáře</t>
  </si>
  <si>
    <t>90060</t>
  </si>
  <si>
    <t>Zakrytí lavic pro možnost odkrytí na nedělní mše</t>
  </si>
  <si>
    <t>90061</t>
  </si>
  <si>
    <t>Zakrytí kredence v sakristii možnost odkrytí - pro užívání všech poliček</t>
  </si>
  <si>
    <t>90062</t>
  </si>
  <si>
    <t>Zakrytí skříní pro obleky, přemístění do prostoru možnost odkrývání</t>
  </si>
  <si>
    <t>90063</t>
  </si>
  <si>
    <t>Ochrana kropenek</t>
  </si>
  <si>
    <t>90064</t>
  </si>
  <si>
    <t>Zakrytí mramorových náhrobků</t>
  </si>
  <si>
    <t>90065</t>
  </si>
  <si>
    <t>Ochrana zvonku v sakristii</t>
  </si>
  <si>
    <t>90066</t>
  </si>
  <si>
    <t>Zakrytí stolu možnost odkrytí na mši</t>
  </si>
  <si>
    <t>90067</t>
  </si>
  <si>
    <t>Zakrytí skříně na kůru</t>
  </si>
  <si>
    <t>90068</t>
  </si>
  <si>
    <t>Ochrana vstupního portálu do kostele, hrobky ambitu hrobky</t>
  </si>
  <si>
    <t>90069</t>
  </si>
  <si>
    <t>Zakrytí/ochrana rakví</t>
  </si>
  <si>
    <t>90070</t>
  </si>
  <si>
    <t>Zakrytí křtitelnice možnost odkrytí</t>
  </si>
  <si>
    <t>90071</t>
  </si>
  <si>
    <t>Ochrana erbů</t>
  </si>
  <si>
    <t>941949001</t>
  </si>
  <si>
    <t>Příplatek montáž, demontáž lešení pro věž nad 24m</t>
  </si>
  <si>
    <t>999281113R00</t>
  </si>
  <si>
    <t>Přesun hmot pro opravy a údržbu do výšky 48 m</t>
  </si>
  <si>
    <t>764211202R00</t>
  </si>
  <si>
    <t>Krytina hladká z Cu plechu falcovaný 18/K, D+M, popis viz výpis výrobků (výkr.č.14)</t>
  </si>
  <si>
    <t>764252203R00</t>
  </si>
  <si>
    <t>Žlaby z Cu plechu podokapní půlkruhové, rš 330 mm</t>
  </si>
  <si>
    <t>11/K : 50</t>
  </si>
  <si>
    <t>764259211R00</t>
  </si>
  <si>
    <t>Kotlík kónický z Cu plechu pro trouby, D do 150 mm</t>
  </si>
  <si>
    <t>13/K : 3</t>
  </si>
  <si>
    <t>764554202R00</t>
  </si>
  <si>
    <t>Odpadní trouby z Cu plechu, kruhové, D 100 mm</t>
  </si>
  <si>
    <t>12/K : 1*3</t>
  </si>
  <si>
    <t>998764105R00</t>
  </si>
  <si>
    <t>Přesun hmot pro klempířské konstr., výšky do 48 m</t>
  </si>
  <si>
    <t>76401</t>
  </si>
  <si>
    <t>Oplechování zhlaví z olověného plechu D+M, popis viz výpis výrobků (výkr.č.14)</t>
  </si>
  <si>
    <t>1Pb/K : 1,32*2,45*2</t>
  </si>
  <si>
    <t>2Pb/K : 1,32*2,05*10</t>
  </si>
  <si>
    <t>3Pb/K : 0,6*0,9*2</t>
  </si>
  <si>
    <t>4Pb/K : 0,6*0,9*9</t>
  </si>
  <si>
    <t>5Pb/K : 0,92*12,5*2</t>
  </si>
  <si>
    <t>76402</t>
  </si>
  <si>
    <t>Oplechování dvou zrcadlově otočených úžlabí Cu 6/K, D+M, popis viz výpis výrobků (výkr.č.14)</t>
  </si>
  <si>
    <t>76403</t>
  </si>
  <si>
    <t>Okapnička z olověného plechu D+M, popis viz výpis výrobků (výkr.č.14)</t>
  </si>
  <si>
    <t>7/K : 1,95*12</t>
  </si>
  <si>
    <t>8/K : 1,386*2</t>
  </si>
  <si>
    <t>9/K : 0,75*2</t>
  </si>
  <si>
    <t>14/K : 0,625</t>
  </si>
  <si>
    <t>15/K : 0,47</t>
  </si>
  <si>
    <t>76404</t>
  </si>
  <si>
    <t>Větrací komínek (kopie stáv.komínků) 10/K, D+M, popis viz výpis výrobků (výkr.č.14)</t>
  </si>
  <si>
    <t>76405</t>
  </si>
  <si>
    <t>Oplechování svislé stěny a opěrného pilíře 16/K, D+M, popis viz výpis výrobků (výkr.č.14)</t>
  </si>
  <si>
    <t>16/K : 14</t>
  </si>
  <si>
    <t>76406</t>
  </si>
  <si>
    <t>Oplechování svislé stěny a střechy 17/K, D+M, popis viz výpis výrobků (výkr.č.14)</t>
  </si>
  <si>
    <t>28</t>
  </si>
  <si>
    <t>76407</t>
  </si>
  <si>
    <t>Servisní přístupový výlez 900/900, Cu 19/K, D+M, popis viz výpis výrobků (výkr.č.14)</t>
  </si>
  <si>
    <t>76601</t>
  </si>
  <si>
    <t>Dřevěná žaluzie s pevnými listy ochr.proti holubům 1/T, D+M, popis viz výpis výrobků (výkr.č.15),dmtž</t>
  </si>
  <si>
    <t>vč.demontáže a zpětného zazdění kotevních trámů : 3</t>
  </si>
  <si>
    <t>76602</t>
  </si>
  <si>
    <t>Dřev.výplň půlkruhového okna s pevnými listy 2/T, D+M, popis viz výpis výrobků (výkr.č.15),dmtž</t>
  </si>
  <si>
    <t>76603</t>
  </si>
  <si>
    <t>Dřevěné dveře vč.zárubně 3/T, D+M, popis viz výpis výrobků (výkr.č.15),dmtž</t>
  </si>
  <si>
    <t>76604</t>
  </si>
  <si>
    <t>Dřevěné dvoukřídlé dveře ze schodiště 4/T, D+M, popis viz výpis výrobků (výkr.č.15),dmtž</t>
  </si>
  <si>
    <t>76605</t>
  </si>
  <si>
    <t>Otvíravé okno 660/1170 5/T, D+M, popis viz výpis výrobků (výkr.č.15),dmtž</t>
  </si>
  <si>
    <t>76606</t>
  </si>
  <si>
    <t>Pevné dřevěné okno 560/1170 6/T, D+M, popis viz výpis výrobků (výkr.č.15),dmtž</t>
  </si>
  <si>
    <t>76607</t>
  </si>
  <si>
    <t>Pevné dřevěné okno 560/1170 7/T, D+M, popis viz výpis výrobků (výkr.č.15),dmtž</t>
  </si>
  <si>
    <t>76608</t>
  </si>
  <si>
    <t>Pevné dřevěné okno 8/T, D+M, popis viz výpis výrobků (výkr.č.15),dmtž</t>
  </si>
  <si>
    <t>76701</t>
  </si>
  <si>
    <t>Přístupový žebřík pozink vč.kotvení 1/Z, D+M, popis viz výpis výrobků (výkr.č.16)</t>
  </si>
  <si>
    <t>76702</t>
  </si>
  <si>
    <t>Madlo pro přístup vč.kotvení 2/Z, D+M, popis viz výpis výrobků (výkr.č.16)</t>
  </si>
  <si>
    <t>76703</t>
  </si>
  <si>
    <t>Pevné okno 430/890 3/Z, D+M, popis viz výpis výrobků (výkr.č.16),dmtž</t>
  </si>
  <si>
    <t>76704</t>
  </si>
  <si>
    <t>Pevné okno 260/1070 4/Z, D+M, popis viz výpis výrobků (výkr.č.16),dmtž</t>
  </si>
  <si>
    <t>76901</t>
  </si>
  <si>
    <t>Dešťový svod plast pr.100mm, dl.3m 1/P, D+M, popis viz výpis výrobků (výkr.č.17)</t>
  </si>
  <si>
    <t>76902</t>
  </si>
  <si>
    <t>Plastová chránička pr.150mm, dl.4,5m 2/P, D+M, popis viz výpis výrobků (výkr.č.17)</t>
  </si>
  <si>
    <t>76903</t>
  </si>
  <si>
    <t>Plastová chránička pr.150mm, dl.1,5m 3/P, D+M, popis viz výpis výrobků (výkr.č.17)</t>
  </si>
  <si>
    <t>76904a</t>
  </si>
  <si>
    <t>Hrotový systém ochrany proti holubům - šiřší 4/P, D+M, popis viz výpis výrobků (výkr.č.17)</t>
  </si>
  <si>
    <t>bm</t>
  </si>
  <si>
    <t>76904b</t>
  </si>
  <si>
    <t>Hrotový systém ochrany proti holubům - užší 4/P, D+M, popis viz výpis výrobků (výkr.č.17)</t>
  </si>
  <si>
    <t>76905</t>
  </si>
  <si>
    <t>Čištící zóna 3500/2000 5/P, D+M, popis viz výpis výrobků (výkr.č.17)</t>
  </si>
  <si>
    <t>76906</t>
  </si>
  <si>
    <t>Odnímatelná zástěna na žaluzie z plexiskla 1,8*1,9 6/P, D+M, popis viz výpis výrobků (výkr.č.17),dmtž</t>
  </si>
  <si>
    <t>76907</t>
  </si>
  <si>
    <t>Odnímatelná zástěna na žaluzie z plexiskla 0,9*1,7 7/P, D+M, popis viz výpis výrobků (výkr.č.17),dmtž</t>
  </si>
  <si>
    <t>783522000R00</t>
  </si>
  <si>
    <t>Nátěr syntet. klempířských konstrukcí, Z + 2 x</t>
  </si>
  <si>
    <t>pozn ve výkresech pohledů : (4+10+4+7+8+5+4+4)*0,5</t>
  </si>
  <si>
    <t>784142112R00</t>
  </si>
  <si>
    <t>Malba vápenná, bílá, bez penetrace 2 x popis viz. TZ</t>
  </si>
  <si>
    <t>stěny : (5+5,5)*2*40</t>
  </si>
  <si>
    <t>(18+33*2+4,5+2,4+2,5+2,4+2,1+2,2+2,5+2,5+4,6)*15</t>
  </si>
  <si>
    <t>(11,5+5)*2*10</t>
  </si>
  <si>
    <t>(5,8+6,5)*2*5</t>
  </si>
  <si>
    <t>(16+14+12)*2*4</t>
  </si>
  <si>
    <t>strop : (682+5,8*6,5+14*16)*1,5</t>
  </si>
  <si>
    <t>005121R</t>
  </si>
  <si>
    <t>Zařízení staveniště</t>
  </si>
  <si>
    <t>Soubor</t>
  </si>
  <si>
    <t>VRN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</si>
  <si>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</si>
  <si>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</si>
  <si>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</si>
  <si>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</si>
  <si>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</si>
  <si>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</si>
  <si>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</si>
  <si>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</si>
  <si>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</si>
  <si>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</si>
  <si>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</si>
  <si>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</si>
  <si>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</si>
  <si>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</si>
  <si>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Spolupráce s památkáři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</si>
  <si>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</si>
  <si>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</si>
  <si>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</si>
  <si>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</si>
  <si>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</si>
  <si>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</si>
  <si>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35,5*0,15</t>
  </si>
  <si>
    <t>58*0,15</t>
  </si>
  <si>
    <t>14,025*5</t>
  </si>
  <si>
    <t>132201211R00</t>
  </si>
  <si>
    <t>Hloubení rýh šířky do 200 cm v hor.3 NAD 100 m3</t>
  </si>
  <si>
    <t>dle PD D,1,1,1,a1</t>
  </si>
  <si>
    <t xml:space="preserve">rýhy pro odvětrání : </t>
  </si>
  <si>
    <t>(1,5+3,4+2,3+3+4+2,2+3+5,5+2,2+3,4+4,5+2,2+3,4+4,5+5,6+4,5+2,2)*(0,8+1,05)*0,5*0,95</t>
  </si>
  <si>
    <t>(3,9+4,5+5,6+4,5+1,7)*(0,6+0,5)*0,5*0,95</t>
  </si>
  <si>
    <t>(1,5+6+4,5+12+2,2+19,5+14,4+2,2+2,2+15)*(1,0+1,3)*0,5*0,95</t>
  </si>
  <si>
    <t>139711101R00</t>
  </si>
  <si>
    <t>Vykopávka v uzavřených prostorách v hor.1-4 ( stísněné podmínky)</t>
  </si>
  <si>
    <t>dle PD D,1,1,1,j4</t>
  </si>
  <si>
    <t>PODSYP SOKLU</t>
  </si>
  <si>
    <t>(32+14)*0,5*0,5</t>
  </si>
  <si>
    <t>161101501R00</t>
  </si>
  <si>
    <t>Svislé přemístění výkopku z hor. 1-4 ruční</t>
  </si>
  <si>
    <t>Vodorovné přemíst.výkopku, kolečko hor.1-4, do 15m</t>
  </si>
  <si>
    <t>dle PD D,1,1,1,a1 +j4</t>
  </si>
  <si>
    <t>145,44 - 11,5</t>
  </si>
  <si>
    <t>Příplatek za dalš.15 m, kolečko, výkop. z hor.1- 4</t>
  </si>
  <si>
    <t>11,5*2</t>
  </si>
  <si>
    <t>Příplatek k vod. přemístění hor.1-4 za další 1 km (15 km)</t>
  </si>
  <si>
    <t>11,5*10</t>
  </si>
  <si>
    <t>174101102R00</t>
  </si>
  <si>
    <t>Zásyp ruční se zhutněním</t>
  </si>
  <si>
    <t>dle PD D,1,1,1,a2-a4</t>
  </si>
  <si>
    <t>- (1,5+3,4+2,3+3+4+2,2+3+5,5+2,2+3,4+4,5+2,2+3,4+4,5+5,6+4,5+2,2)*0,3*0,75</t>
  </si>
  <si>
    <t>-(3,9+4,5+5,6+4,5+1,7)*0,3*0,55</t>
  </si>
  <si>
    <t>-(1,5+6+4,5+12+2,2+19,5+14,4+2,2+2,2+15)*0,3*0,95</t>
  </si>
  <si>
    <t>-(1,5+3,4+2,3+3+4+2,2+3+5,5+2,2+3,4+4,5+2,2+3,4+4,5+5,6+4,5+2,2)*0,8*0,15</t>
  </si>
  <si>
    <t>-(3,9+4,5+5,6+4,5+1,7)*0,6*0,15</t>
  </si>
  <si>
    <t>-(1,5+6+4,5+12+2,2+19,5+14,4+2,2+2,2+15)*1,0*0,15</t>
  </si>
  <si>
    <t xml:space="preserve">zemina : </t>
  </si>
  <si>
    <t>(46)*0,6*0,4*2*0,5</t>
  </si>
  <si>
    <t xml:space="preserve">štěrkový zásyp : </t>
  </si>
  <si>
    <t>58337345R</t>
  </si>
  <si>
    <t>Štěrkopísek frakce 16-32 C</t>
  </si>
  <si>
    <t>T</t>
  </si>
  <si>
    <t>SPCM</t>
  </si>
  <si>
    <t>Specifikace</t>
  </si>
  <si>
    <t>POL3_1</t>
  </si>
  <si>
    <t>(46+94,2)*0,6*0,4*2*0,5*1,67</t>
  </si>
  <si>
    <t>216904112R00</t>
  </si>
  <si>
    <t>Očištění tlakovou vodou zdiva stěn a rubu kleneb</t>
  </si>
  <si>
    <t>(1,5+3,4+2,3+3+4+2,2+3+5,5+2,2+3,4+4,5+2,2+3,4+4,5+5,6+4,5+2,2)*1,1</t>
  </si>
  <si>
    <t>(3,9+4,5+5,6+4,5+1,7)*0,9</t>
  </si>
  <si>
    <t>(1,5+6+4,5+12+2,2+19,5+14,4+2,2+2,2+15)*1,0*0,15</t>
  </si>
  <si>
    <t>216904391R00</t>
  </si>
  <si>
    <t>Přípl za ruční dočištění oc kartáči</t>
  </si>
  <si>
    <t>289970111R00</t>
  </si>
  <si>
    <t>Vrstva geotextilie 300g/m2</t>
  </si>
  <si>
    <t>(46)*(1,0+0,3)*2</t>
  </si>
  <si>
    <t>388129110R00</t>
  </si>
  <si>
    <t>Montáž dílců prefa. kanálů ze ŽB tvaru L do 0,25 t</t>
  </si>
  <si>
    <t>(1,5+3,4+2,3+3+4+2,2+3+5,5+2,2+3,4+4,5+2,2+3,4+4,5+5,6+4,5+2,2-3*2*0,5-0,5)*2</t>
  </si>
  <si>
    <t>(3,9+4,5+5,6+4,5+1,7-3*2*0,5-0,5)*2</t>
  </si>
  <si>
    <t>(1,5+6+4,5+12+2,2+19,5+14,4+2,2+2,2+15-3*2*0,5-0,5)*2</t>
  </si>
  <si>
    <t>59385119X</t>
  </si>
  <si>
    <t>Tvarovka přímá 800</t>
  </si>
  <si>
    <t>59385120R</t>
  </si>
  <si>
    <t>Tvarovka rohová - roh vnější</t>
  </si>
  <si>
    <t>7*1,01</t>
  </si>
  <si>
    <t>59385119Y</t>
  </si>
  <si>
    <t>Tvarovka přímá 600</t>
  </si>
  <si>
    <t>8*1,01</t>
  </si>
  <si>
    <t>59385119R</t>
  </si>
  <si>
    <t>Tvarovka přímá 1000</t>
  </si>
  <si>
    <t>130*1,01</t>
  </si>
  <si>
    <t>21*1,01</t>
  </si>
  <si>
    <t>564851111R00</t>
  </si>
  <si>
    <t>Podklad ze štěrkodrti po zhutnění tloušťky 15 cm</t>
  </si>
  <si>
    <t>(1,5+3,4+2,3+3+4+2,2+3+5,5+2,2+3,4+4,5+2,2+3,4+4,5+5,6+4,5+2,2)*0,6</t>
  </si>
  <si>
    <t>(3,9+4,5+5,6+4,5+1,7)*0,6</t>
  </si>
  <si>
    <t>(1,5+6+4,5+12+2,2+19,5+14,4+2,2+2,2+15)*0,6</t>
  </si>
  <si>
    <t>(46)*0,6</t>
  </si>
  <si>
    <t>411321414R00</t>
  </si>
  <si>
    <t>Stropy deskové ze železobetonu C 25/30</t>
  </si>
  <si>
    <t>18,5*0,08</t>
  </si>
  <si>
    <t>411362021R00</t>
  </si>
  <si>
    <t>Výztuž stropů svařovanou sítí z sítí Kari</t>
  </si>
  <si>
    <t>27*4,44/1000</t>
  </si>
  <si>
    <t>Pomocná ocel.kce 74,4bm</t>
  </si>
  <si>
    <t>kg</t>
  </si>
  <si>
    <t>411354121R00</t>
  </si>
  <si>
    <t>Bednění zabudované (ztracené)</t>
  </si>
  <si>
    <t>631571005R00</t>
  </si>
  <si>
    <t>Násyp z kameniva těž. praného fr. 22-32 (kačírku)</t>
  </si>
  <si>
    <t>32,2*0,15</t>
  </si>
  <si>
    <t>622421121R00</t>
  </si>
  <si>
    <t>Omítka vnější stěn, MVC, hrubá zatřená</t>
  </si>
  <si>
    <t>182*0,1</t>
  </si>
  <si>
    <t>311271115R00</t>
  </si>
  <si>
    <t>Zdivo nosné z cihel vápenopískových</t>
  </si>
  <si>
    <t>632921913R00</t>
  </si>
  <si>
    <t>podpěr.zídka z cihel betonových na maltu, tl. 60 mm</t>
  </si>
  <si>
    <t>175,8*0,15</t>
  </si>
  <si>
    <t>311271129R00</t>
  </si>
  <si>
    <t>Zdivo nosné z cihel betonových na maltu MC 15</t>
  </si>
  <si>
    <t>44*0,3*0,2</t>
  </si>
  <si>
    <t>895191111R00</t>
  </si>
  <si>
    <t>Šachta atyp. PP DN 400 poklop litina plný</t>
  </si>
  <si>
    <t>899102111R00</t>
  </si>
  <si>
    <t>Osazení poklopu s rámem do 100 kg</t>
  </si>
  <si>
    <t>800 00</t>
  </si>
  <si>
    <t>Napojení na dešťovou kanalizaci</t>
  </si>
  <si>
    <t>kpl</t>
  </si>
  <si>
    <t>POL3_</t>
  </si>
  <si>
    <t>55243080.AR</t>
  </si>
  <si>
    <t>Poklop litinový pochůzný DN 300 A15 - DN 315</t>
  </si>
  <si>
    <t>dle PD D,1,1,1,a2-a3</t>
  </si>
  <si>
    <t>950 01</t>
  </si>
  <si>
    <t>Zřízení atyp.ventilačního otvoru v rámu sv.500x300 vč.kotevní OK profilů  s redukcní clonou na zimní měsíce 500x300 a otvor</t>
  </si>
  <si>
    <t>950 03</t>
  </si>
  <si>
    <t>D+M řízené ventilace průduchu vrcholu klenby</t>
  </si>
  <si>
    <t>965081813R00</t>
  </si>
  <si>
    <t>Demontáž dlaždic kamenných tl. nad 1 cm, nad 1 m2</t>
  </si>
  <si>
    <t xml:space="preserve">kamenná dlažba : </t>
  </si>
  <si>
    <t>46x0,7</t>
  </si>
  <si>
    <t>Vnitrostaveništní doprava suti do 30 m</t>
  </si>
  <si>
    <t>979087112R00</t>
  </si>
  <si>
    <t>Nakládání suti na dopravní prostředky</t>
  </si>
  <si>
    <t>978023251R00</t>
  </si>
  <si>
    <t>Vyčistění a úprava větracích průduchů ve zdivu</t>
  </si>
  <si>
    <t>978 00</t>
  </si>
  <si>
    <t>čistění otvorů v klenbách</t>
  </si>
  <si>
    <t>999281111R00</t>
  </si>
  <si>
    <t>Přesun hmot pro opravy a údržbu do výšky 25 m</t>
  </si>
  <si>
    <t>711471051R00</t>
  </si>
  <si>
    <t>Izol pr vodě V folie PVC polož volně</t>
  </si>
  <si>
    <t>(1,2+15,2+1,4+9,9+9,9)*(0,3+0,4)</t>
  </si>
  <si>
    <t>(6,0+2,5+12,5+1,2+1,5+7,2+1,8+2,0+6,9+1,3+0,8+1,5)*(0,3+0,4)</t>
  </si>
  <si>
    <t>711472053R00</t>
  </si>
  <si>
    <t>Izol pr vodě S fólie z PE pol volně</t>
  </si>
  <si>
    <t>(1,2+15,2+1,4+9,9+9,9)*(0,55+0,25)</t>
  </si>
  <si>
    <t>(6,0+2,5+12,5+1,2+1,5+7,2+1,8+2,0+6,9+1,3+0,8+1,5)*(0,55+0,25)</t>
  </si>
  <si>
    <t>283220893R</t>
  </si>
  <si>
    <t>Fólie hydroizolační PVC tl. 0,8 mm</t>
  </si>
  <si>
    <t>57,96*1,1+66,24*1,2</t>
  </si>
  <si>
    <t>998711203R00</t>
  </si>
  <si>
    <t>Přesun hmot pro izolace proti vodě, výšky do 60 m</t>
  </si>
  <si>
    <t>764 00</t>
  </si>
  <si>
    <t>Úprava dešť.svodu-lapač.nečistot,atyp.ventil.dílec  litin.trouba - dle PD vč.stavebních prací</t>
  </si>
  <si>
    <t>dle PD D.1.1.1.a2-a3 : 6</t>
  </si>
  <si>
    <t>764 01</t>
  </si>
  <si>
    <t>větrací nástavec se sezónním uzávěrem</t>
  </si>
  <si>
    <t>dle PD D.1.1.1.c +j1+j2 : 94</t>
  </si>
  <si>
    <t>764 02</t>
  </si>
  <si>
    <t>kruhová klapka D710 s úpravou pro servopohon</t>
  </si>
  <si>
    <t>dle PD D.1.1.1.j1+j3 : 6</t>
  </si>
  <si>
    <t>764 03</t>
  </si>
  <si>
    <t>Ventlační mřížka krbová se žaluzií 166x166mm s regulací</t>
  </si>
  <si>
    <t>dle PD D.1.1.1.j1+j4 : 7</t>
  </si>
  <si>
    <t>Ventlační mřížka krbová se žaluzií 166x166mm bez regulace</t>
  </si>
  <si>
    <t>R-položka</t>
  </si>
  <si>
    <t>POL12_0</t>
  </si>
  <si>
    <t>montáž větracích nástavců a klapek</t>
  </si>
  <si>
    <t>998764201R00</t>
  </si>
  <si>
    <t>Přesun hmot pro klempířské konstr., výšky do 6 m</t>
  </si>
  <si>
    <t>dle PD D,1,1,1,c+e+g1+h1+h2</t>
  </si>
  <si>
    <t>O 1</t>
  </si>
  <si>
    <t>Restaurátorská repase okenní výplně</t>
  </si>
  <si>
    <t>dle PD D,1,1,1,e+f+g1+g2  + (8,1)</t>
  </si>
  <si>
    <t>21100</t>
  </si>
  <si>
    <t>vikýřky dolní 5.1</t>
  </si>
  <si>
    <t>dle PD D,1,1,1,e+f+g1+g2</t>
  </si>
  <si>
    <t>21200</t>
  </si>
  <si>
    <t>vikýřky horní 5.2 + 8.2</t>
  </si>
  <si>
    <t>dle PD D,1,1,1,g1+g3</t>
  </si>
  <si>
    <t>213PP</t>
  </si>
  <si>
    <t>sanktusní věžička otevíratelná část se servopohonem</t>
  </si>
  <si>
    <t>998766203R00</t>
  </si>
  <si>
    <t>Přesun hmot pro truhlářské konstr., výšky do 24 m</t>
  </si>
  <si>
    <t>Rezerva rozpočtu</t>
  </si>
  <si>
    <t>413231231R00</t>
  </si>
  <si>
    <t>Zazdívka zhlaví stropních trámů průřez nad 400cm2</t>
  </si>
  <si>
    <t xml:space="preserve">Zpětná montáž vřetenového schodiště 66+24 stupňů : </t>
  </si>
  <si>
    <t>Uvolnění stupně z obou stran : (66+24)*2</t>
  </si>
  <si>
    <t>Uvolnění stropních trámů ve věži : 8</t>
  </si>
  <si>
    <t>941955004R00</t>
  </si>
  <si>
    <t>Lešení lehké pomocné, výška podlahy do 3,5 m</t>
  </si>
  <si>
    <t>Lešení na střechu pro výměnu sanktusníku</t>
  </si>
  <si>
    <t>952901411R00</t>
  </si>
  <si>
    <t>Vyčištění ostatních objektů</t>
  </si>
  <si>
    <t>952902211R00</t>
  </si>
  <si>
    <t>Dezinfekce podlah a stěn-lokálně 1x</t>
  </si>
  <si>
    <t>952903111R00</t>
  </si>
  <si>
    <t>Odstranění prachu z trámů</t>
  </si>
  <si>
    <t>964061131R00</t>
  </si>
  <si>
    <t>Uvolnění zhlaví trámu, zeď kamen. průřezu 0,05 m2</t>
  </si>
  <si>
    <t xml:space="preserve">Demontáž vřetenového schodiště 66+24 stupňů : </t>
  </si>
  <si>
    <t>999281114R00</t>
  </si>
  <si>
    <t>Přesun hmot pro opravy a údržbu do výšky 60 m</t>
  </si>
  <si>
    <t>004111021T</t>
  </si>
  <si>
    <t>Vypracování dokumentace se statickým výpočtem pro snesení věže lze provést po sejmutí krytiny</t>
  </si>
  <si>
    <t>005121 R</t>
  </si>
  <si>
    <t>Zařízení staveniště vč.jeřábu pro sejmutí věže</t>
  </si>
  <si>
    <t>POL99_0</t>
  </si>
  <si>
    <t>762131811R00</t>
  </si>
  <si>
    <t>Demontáž bednění stěn z hrubých prken, latí</t>
  </si>
  <si>
    <t>Věž : 200,00</t>
  </si>
  <si>
    <t>Loď kostela : 508,00</t>
  </si>
  <si>
    <t>Sanktusník : 75,00</t>
  </si>
  <si>
    <t>hrobka : 207</t>
  </si>
  <si>
    <t>762333110R00</t>
  </si>
  <si>
    <t>Montáž vázaných krovů nepravidelných do 120 cm2</t>
  </si>
  <si>
    <t>Věž - výměna : 60,00</t>
  </si>
  <si>
    <t>762333120R00</t>
  </si>
  <si>
    <t>Montáž vázaných krovů nepravidelných do 224 cm2 protézováním</t>
  </si>
  <si>
    <t>Věž - výměna : 32+28+16+16+68+36+52+56+96+60</t>
  </si>
  <si>
    <t>Sanktusník - výměna : (6,00+104,00+48,00+8,00)*0,50</t>
  </si>
  <si>
    <t>Loď kostela - výměna : 45,00-6,00</t>
  </si>
  <si>
    <t>hrobka : 64</t>
  </si>
  <si>
    <t>Sanktusník - protéza : (6,00+104,00+48,00+8,00)*0,50</t>
  </si>
  <si>
    <t>Loď kostela - protéza : 6,00</t>
  </si>
  <si>
    <t>762333130R00</t>
  </si>
  <si>
    <t>Montáž vázaných krovů nepravidelných do 288 cm2 protézováním</t>
  </si>
  <si>
    <t>Sanktusník - výměna : 16,00*0,50</t>
  </si>
  <si>
    <t>věž výměna : 32+28+16+16</t>
  </si>
  <si>
    <t>hrobka : 8</t>
  </si>
  <si>
    <t>doč.dmtz prvků nutné k provedení protéz, po provedení budou prvky vráceny zpět : 56</t>
  </si>
  <si>
    <t>loď kostela výměna : 3</t>
  </si>
  <si>
    <t>věž - výměna : 90+32+11+30+24</t>
  </si>
  <si>
    <t>Sanktusník - protéza : 16,00*0,50</t>
  </si>
  <si>
    <t>762333140R00</t>
  </si>
  <si>
    <t>Montáž vázaných krovů nepravidelných do 450 cm2 protézováním</t>
  </si>
  <si>
    <t>Věž - výměna : 32,00+30,00</t>
  </si>
  <si>
    <t>Sanktusník - výměna : (24,00+16,00+80+28+4,00+12,00+16,00+16,00)*0,50</t>
  </si>
  <si>
    <t>Loď kostela - výměna : 105,00</t>
  </si>
  <si>
    <t>Sanktusník - protéza : (24,00+16,00+80+28+4,00+12,00+16,00+16,00)*0,50</t>
  </si>
  <si>
    <t>Loď kostela - protéza : 265,00-105,00</t>
  </si>
  <si>
    <t>věž - výměna : 90+11+24</t>
  </si>
  <si>
    <t>762331911R00</t>
  </si>
  <si>
    <t>Vyřezání části střešní vazby do 120 cm2,do dl.3 m</t>
  </si>
  <si>
    <t>762331922R00</t>
  </si>
  <si>
    <t>Vyřezání části střešní vazby do 224 cm2,do dl.5 m</t>
  </si>
  <si>
    <t>Věž - výměna : 36,00+52,00+56,00+96,00+68,00</t>
  </si>
  <si>
    <t>762331932R00</t>
  </si>
  <si>
    <t>Vyřezání části střešní vazby do 288 cm2,do dl.5 m</t>
  </si>
  <si>
    <t>Věž - výměna : 32,00+28,00+16,00+16,00</t>
  </si>
  <si>
    <t>Loď kostela - výměna : 3,00</t>
  </si>
  <si>
    <t>hrobka výměna : 8</t>
  </si>
  <si>
    <t>762331942R00</t>
  </si>
  <si>
    <t>Vyřezání části střešní vazby do 450 cm2,do dl.5 m</t>
  </si>
  <si>
    <t>762331952R00</t>
  </si>
  <si>
    <t>Vyřezání části střešní vazby nad 450 cm2,do dl.5 m</t>
  </si>
  <si>
    <t>Vazné trámy - protéza : 258,00</t>
  </si>
  <si>
    <t>Věž - výměna : 90,00+18,00+24,00</t>
  </si>
  <si>
    <t>762341210R00</t>
  </si>
  <si>
    <t>Montáž bednění střech rovných, prkna hrubá na sraz</t>
  </si>
  <si>
    <t>762395000R00</t>
  </si>
  <si>
    <t>Spojovací a ochranné prostředky pro střechy</t>
  </si>
  <si>
    <t>Vazné trámy : 17,456</t>
  </si>
  <si>
    <t>Věž : 17,37</t>
  </si>
  <si>
    <t>Sanktusník : 10,419</t>
  </si>
  <si>
    <t>Loď kostela : 7,489</t>
  </si>
  <si>
    <t xml:space="preserve">Bednění střech : </t>
  </si>
  <si>
    <t>Věž : 200,00*0,025</t>
  </si>
  <si>
    <t>Loď kostela : 508,00*0,025</t>
  </si>
  <si>
    <t>Sanktusník : 75,00*0,05</t>
  </si>
  <si>
    <t>hrobka : 207*0,025</t>
  </si>
  <si>
    <t>762512245R00</t>
  </si>
  <si>
    <t>Položení podlah pod PVC šroubováním</t>
  </si>
  <si>
    <t xml:space="preserve">Netopýří opatření : </t>
  </si>
  <si>
    <t>OSB : 116,50</t>
  </si>
  <si>
    <t>762521104R00</t>
  </si>
  <si>
    <t>Položení podlah nehoblovaných na sraz, hrubá prkna</t>
  </si>
  <si>
    <t>Lávky : 172,00*0,79</t>
  </si>
  <si>
    <t>podlaha ve věži : 29</t>
  </si>
  <si>
    <t>762595000R00</t>
  </si>
  <si>
    <t>Spojovací a ochranné prostředky k položení podlah</t>
  </si>
  <si>
    <t>OSB : 116,50*0,015</t>
  </si>
  <si>
    <t>lávky : 135,88*0,025</t>
  </si>
  <si>
    <t>762712110R00</t>
  </si>
  <si>
    <t>Montáž vázaných konstrukcí hraněných do 120 cm2 zábradlí a nosná kce lávek</t>
  </si>
  <si>
    <t xml:space="preserve">Lávky : </t>
  </si>
  <si>
    <t>Zábradlí 50x90 : 190,00</t>
  </si>
  <si>
    <t>Příčka 50x90 : 190,00</t>
  </si>
  <si>
    <t>Spodní průvlak 50x90 : 2,00*47</t>
  </si>
  <si>
    <t>Vzpěra 50x90 : 0,60*94</t>
  </si>
  <si>
    <t>Sloupek zábradlí 50x90 : 0,81*94</t>
  </si>
  <si>
    <t>762795000R00</t>
  </si>
  <si>
    <t>Spojovací prostředky pro vázané konstrukce</t>
  </si>
  <si>
    <t>Zábradlí 50x90 : 190,00*0,05*0,09</t>
  </si>
  <si>
    <t>Příčka 50x90 : 190,00*0,05*0,09</t>
  </si>
  <si>
    <t>Spodní průvlak 50x90 : 2,00*47*0,05*0,09</t>
  </si>
  <si>
    <t>Vzpěra 50x90 : 0,60*94*0,05*0,09</t>
  </si>
  <si>
    <t>Sloupek zábradlí 50x90 : 0,81*94*0,05*0,09</t>
  </si>
  <si>
    <t>762811811R00</t>
  </si>
  <si>
    <t>Demontáž záklopů z hrubých prken tl. do 3,2 cm</t>
  </si>
  <si>
    <t>Věž : 29,00</t>
  </si>
  <si>
    <t>762822130R00</t>
  </si>
  <si>
    <t>Montáž stropnic hraněných pl. do 450 cm2</t>
  </si>
  <si>
    <t>6,00*4</t>
  </si>
  <si>
    <t>762822830R00</t>
  </si>
  <si>
    <t>Demontáž stropnic z řeziva o pl.do 450 cm2</t>
  </si>
  <si>
    <t>762895000R00</t>
  </si>
  <si>
    <t>Spojovací prostředky pro montáž stropů</t>
  </si>
  <si>
    <t>Stropní trámy ve věži : 6,00*4*0,18*0,20</t>
  </si>
  <si>
    <t>Podlaha ve věži : 29,00*0,025</t>
  </si>
  <si>
    <t>762991111R00</t>
  </si>
  <si>
    <t>Montáž a demontáž stavebního vrátku</t>
  </si>
  <si>
    <t>762991121R00</t>
  </si>
  <si>
    <t>Pronájem lanového stavebního vrátku</t>
  </si>
  <si>
    <t>den</t>
  </si>
  <si>
    <t>979990161R00</t>
  </si>
  <si>
    <t>Poplatek za skládku suti - dřevo</t>
  </si>
  <si>
    <t>762333150T00</t>
  </si>
  <si>
    <t>Montáž vázaných krovů nepravidelných nad 450 cm2</t>
  </si>
  <si>
    <t xml:space="preserve">m     </t>
  </si>
  <si>
    <t>762333150T01</t>
  </si>
  <si>
    <t>Montáž vázaných krovů nepravidelných nad 450 cm2 protézováním</t>
  </si>
  <si>
    <t>76237110Rpol</t>
  </si>
  <si>
    <t>Protézy trámů - speciální tesařský celodřevěný spoj vč.spoj.prostř</t>
  </si>
  <si>
    <t>762950</t>
  </si>
  <si>
    <t>Zpětná montáž vřetenových schodů na chemické kotvy a kompozitní tyče dl. 600 mm průměr 10 mm</t>
  </si>
  <si>
    <t>60512002T</t>
  </si>
  <si>
    <t>Řezivo SM hoblované</t>
  </si>
  <si>
    <t>Loď kostela+hrobka : 7,489+1,95</t>
  </si>
  <si>
    <t>lávka : 135,88*0,025</t>
  </si>
  <si>
    <t>ztratné : 86,295*0,1</t>
  </si>
  <si>
    <t>60515001R</t>
  </si>
  <si>
    <t>Hranolek SM/JD 1 25-75 cm2 dl. 200-350 cm vč. impregnace</t>
  </si>
  <si>
    <t>Mezisoučet</t>
  </si>
  <si>
    <t>Koeficient : 0,27</t>
  </si>
  <si>
    <t>60725033R</t>
  </si>
  <si>
    <t>Deska dřevoštěpková tl. 15 mm</t>
  </si>
  <si>
    <t xml:space="preserve">Loď kostela : </t>
  </si>
  <si>
    <t>zakrytí věže osb : 49,8</t>
  </si>
  <si>
    <t>ztratné : 166,3*0,1</t>
  </si>
  <si>
    <t>998762204R00</t>
  </si>
  <si>
    <t>Přesun hmot pro tesařské konstrukce, výšky do 36 m</t>
  </si>
  <si>
    <t>Přesun hmot</t>
  </si>
  <si>
    <t>POL7_</t>
  </si>
  <si>
    <t>764211243RT1</t>
  </si>
  <si>
    <t>Krytina hladká z Cu, svitky š.670mm, sklon nad 45° plocha nad 25 m2</t>
  </si>
  <si>
    <t>764311842RT2</t>
  </si>
  <si>
    <t>Demont. krytiny, tabule 2 x 1m, nad 25 m2, nad 45° z Cu plechu</t>
  </si>
  <si>
    <t>764351812R00</t>
  </si>
  <si>
    <t>Demontáž žlabů 4hran., rovných, rš 330 mm, nad 45°</t>
  </si>
  <si>
    <t>998764206R00</t>
  </si>
  <si>
    <t>Přesun hmot pro klempířské konstr., výšky do 60 m</t>
  </si>
  <si>
    <t>764101</t>
  </si>
  <si>
    <t>Repase makovice</t>
  </si>
  <si>
    <t>764102</t>
  </si>
  <si>
    <t>Stříška z termoplastu rš 440mm, atyp, vč.spoj.vrutů</t>
  </si>
  <si>
    <t>netopýří opatření : 36</t>
  </si>
  <si>
    <t>764103</t>
  </si>
  <si>
    <t>Stříška z pozink.plechu rš 440mm, atyp, vč.spoj.vrutů</t>
  </si>
  <si>
    <t>netopýří opatření : 188</t>
  </si>
  <si>
    <t>765901108R00</t>
  </si>
  <si>
    <t>Fólie podstřešní paropropustná</t>
  </si>
  <si>
    <t>765901199Rpol</t>
  </si>
  <si>
    <t>Zabezpečení střechy proti zatékání plachtováním</t>
  </si>
  <si>
    <t xml:space="preserve">m2    </t>
  </si>
  <si>
    <t>765901200Rpol</t>
  </si>
  <si>
    <t>Dočasná konstrukce nad věží pro zachycení plachty</t>
  </si>
  <si>
    <t>998765204R00</t>
  </si>
  <si>
    <t>Přesun hmot pro krytiny tvrdé, výšky do 36 m</t>
  </si>
  <si>
    <t>783782209R00</t>
  </si>
  <si>
    <t>Nátěr tesařských konstrukcí 2x</t>
  </si>
  <si>
    <t xml:space="preserve">Nové prvky krovů : </t>
  </si>
  <si>
    <t>Vazné trámy : 269,32</t>
  </si>
  <si>
    <t>Věž : 411,00</t>
  </si>
  <si>
    <t>Sanktusník : 249,44</t>
  </si>
  <si>
    <t>Loď kostela : 165,06</t>
  </si>
  <si>
    <t>Věž : 200,00*2</t>
  </si>
  <si>
    <t>Loď kostela : 508,00*2</t>
  </si>
  <si>
    <t>Sanktusník : 75,00*2</t>
  </si>
  <si>
    <t>Stropní trámy ve věži : 6,00*4*(0,18+0,20)*2</t>
  </si>
  <si>
    <t>Podlaha ve věži : 29,00*2</t>
  </si>
  <si>
    <t>79990</t>
  </si>
  <si>
    <t>Snesení jednotlivých částí demontovaného schodiště k odvozu na sterilizaci vč.předpokladu 25% stupnů repasovat</t>
  </si>
  <si>
    <t>79991</t>
  </si>
  <si>
    <t>Doprava demontovaného vřetene ke sterilizaci a zpět - 219 km jedna cesta tam</t>
  </si>
  <si>
    <t>79992</t>
  </si>
  <si>
    <t>Ozáření hmoty prvků vřetenového schidiště</t>
  </si>
  <si>
    <t xml:space="preserve">m3    </t>
  </si>
  <si>
    <t>opěrné pilíře</t>
  </si>
  <si>
    <t>stříšky opěráků</t>
  </si>
  <si>
    <t>Korunní římsa</t>
  </si>
  <si>
    <t>mb</t>
  </si>
  <si>
    <t>římsa soklu</t>
  </si>
  <si>
    <t>sokl opěráku</t>
  </si>
  <si>
    <t>kordonová římsa věže</t>
  </si>
  <si>
    <t>Ostění oken věže menší</t>
  </si>
  <si>
    <t>Ostění oken věže větší lomená</t>
  </si>
  <si>
    <t>Armování rohů věže</t>
  </si>
  <si>
    <t>Vstupní portál</t>
  </si>
  <si>
    <t>Portál vstupu na schodiště věže</t>
  </si>
  <si>
    <t>Podokeníček okna zvonu</t>
  </si>
  <si>
    <t>Pasy přes vrchol štítové zdi</t>
  </si>
  <si>
    <t>Okna lomená velká</t>
  </si>
  <si>
    <t>Okna lomená menší</t>
  </si>
  <si>
    <t>okno lomené malé</t>
  </si>
  <si>
    <t>Okno zazděné</t>
  </si>
  <si>
    <t>Podokeníky</t>
  </si>
  <si>
    <t>Podokeník zazděný</t>
  </si>
  <si>
    <t>Portál JV</t>
  </si>
  <si>
    <t>Oblouk nad portálem JV</t>
  </si>
  <si>
    <t>Římsa soklu sakristie</t>
  </si>
  <si>
    <t>Armování rohů  soklu sakristie</t>
  </si>
  <si>
    <t>Armování rohů sakristie</t>
  </si>
  <si>
    <t>Okna sakristie</t>
  </si>
  <si>
    <t>Podokeník</t>
  </si>
  <si>
    <t>Ostění portálu sakristie</t>
  </si>
  <si>
    <t>Opěrné pilíře hrobky</t>
  </si>
  <si>
    <t>sokl hrobky</t>
  </si>
  <si>
    <t>Římsa hrobky</t>
  </si>
  <si>
    <t>Rozetové okno kaple</t>
  </si>
  <si>
    <t>90032</t>
  </si>
  <si>
    <t>Lomená okna kaple</t>
  </si>
  <si>
    <t>90033</t>
  </si>
  <si>
    <t>Armování rohů kaple</t>
  </si>
  <si>
    <t>90034</t>
  </si>
  <si>
    <t>Římsa kaple</t>
  </si>
  <si>
    <t>90035</t>
  </si>
  <si>
    <t>Okno kruhové ve štítu kaple</t>
  </si>
  <si>
    <t>90036</t>
  </si>
  <si>
    <t>Portál vstupu do kaple</t>
  </si>
  <si>
    <t>90037</t>
  </si>
  <si>
    <t>Schodiště do kaple</t>
  </si>
  <si>
    <t>90038</t>
  </si>
  <si>
    <t>Stupně oltáře</t>
  </si>
  <si>
    <t>90039</t>
  </si>
  <si>
    <t>Polosloupy kaple</t>
  </si>
  <si>
    <t>90040</t>
  </si>
  <si>
    <t>Portály do hrobky</t>
  </si>
  <si>
    <t>90041</t>
  </si>
  <si>
    <t>Dlažba kaple</t>
  </si>
  <si>
    <t>90042</t>
  </si>
  <si>
    <t>Pamětní deska včetně stříbření 349 písmen</t>
  </si>
  <si>
    <t>90043</t>
  </si>
  <si>
    <t>Kropenka</t>
  </si>
  <si>
    <t>90044</t>
  </si>
  <si>
    <t>Dlažba hrobky</t>
  </si>
  <si>
    <t>90045</t>
  </si>
  <si>
    <t>Sokl hrobky</t>
  </si>
  <si>
    <t>90046</t>
  </si>
  <si>
    <t>Dlažba pódia čištění</t>
  </si>
  <si>
    <t>90047</t>
  </si>
  <si>
    <t>Demontáž a montáž pro kanál</t>
  </si>
  <si>
    <t>90048</t>
  </si>
  <si>
    <t>dodávka nových dlaždic opuka Přibylov</t>
  </si>
  <si>
    <t>90049</t>
  </si>
  <si>
    <t>Dlažba předsíně očištění</t>
  </si>
  <si>
    <t>90050</t>
  </si>
  <si>
    <t>Dlažba lodě očištění</t>
  </si>
  <si>
    <t>Nové dlaždice</t>
  </si>
  <si>
    <t>Srovnání dlažby ( demontáž a montáž)</t>
  </si>
  <si>
    <t>Dlažba presbytáře očištění</t>
  </si>
  <si>
    <t>Dlažba sakristie očištění</t>
  </si>
  <si>
    <t>Zapravení oken po vitrážistech</t>
  </si>
  <si>
    <t>sklo katedrální</t>
  </si>
  <si>
    <t>olovo prut 2 m</t>
  </si>
  <si>
    <t>kovový vyklápěcí rám pro osazení vitrážového dílu a uchycení otevíracího mechanismu k ventilaci pros</t>
  </si>
  <si>
    <t>cín letovací</t>
  </si>
  <si>
    <t>provizorní zakrytí otvorů</t>
  </si>
  <si>
    <t>antikorozní barva na kov, stearin, tmel, dřevěné piliny, čistící chemie, omítková směs</t>
  </si>
  <si>
    <t>demontáž a montáž vitrážových oken, provizorní zakrytí otvorů</t>
  </si>
  <si>
    <t>čištění vitrážových dílů a tmelení</t>
  </si>
  <si>
    <t>odborné vitrážistické práce – rozložení vitrážových dílů, výměna a nahrazení rozbitých ske</t>
  </si>
  <si>
    <t>zednické práce</t>
  </si>
  <si>
    <t>21001</t>
  </si>
  <si>
    <t>Silnoproudá elektrotechnika (viz.samostatný rozpočet)</t>
  </si>
  <si>
    <t>Svítidla (viz.samostatný rozpočet)</t>
  </si>
  <si>
    <t>22001</t>
  </si>
  <si>
    <t>Slaboproudé rozvody (viz.samostatný rozpočet)</t>
  </si>
  <si>
    <t>Hromosvod (viz.samostatný rozpočet)</t>
  </si>
  <si>
    <t>Výkaz materiálu - Hromosvod a uzemnění</t>
  </si>
  <si>
    <t>AKCE:  Kostel povýšení svatého kříže - Doubravník</t>
  </si>
  <si>
    <t>Položka</t>
  </si>
  <si>
    <t>m.j.</t>
  </si>
  <si>
    <t>počet</t>
  </si>
  <si>
    <t>j.c. materiál</t>
  </si>
  <si>
    <t>j.c. montáž</t>
  </si>
  <si>
    <t>C cena/materiál</t>
  </si>
  <si>
    <t>C cena/montáž</t>
  </si>
  <si>
    <t>HZS</t>
  </si>
  <si>
    <t>Uzemnění</t>
  </si>
  <si>
    <t>NM</t>
  </si>
  <si>
    <t>NHC</t>
  </si>
  <si>
    <t>vodič FeZn 30x4</t>
  </si>
  <si>
    <t>Drát FeZn10mm poplastovaný</t>
  </si>
  <si>
    <t>Drát FeZn 8mm poplastovaný</t>
  </si>
  <si>
    <t>vodič Nerez V4A 10mm</t>
  </si>
  <si>
    <t>zaváděcí tyč vč. Svorek</t>
  </si>
  <si>
    <t>příchytka zaváděcí tyče</t>
  </si>
  <si>
    <t>zemnící tyč 2m FeZn</t>
  </si>
  <si>
    <t>svorka k zemnící tyči</t>
  </si>
  <si>
    <t>svorka propojení pásek drát nerez</t>
  </si>
  <si>
    <t>svorka poropojení pásek pásek nerez</t>
  </si>
  <si>
    <t>zaváděcí tyč nerez</t>
  </si>
  <si>
    <t>podpěra zaváděcí tyče na stěnu</t>
  </si>
  <si>
    <t>svorka zkušební na zaváděcí tyč nerez</t>
  </si>
  <si>
    <t>svorka zkušební 8-10/8 nerez</t>
  </si>
  <si>
    <t>svorka připojovací zaváděcí tyč nerez</t>
  </si>
  <si>
    <t>štítek s číslem svorky ražený</t>
  </si>
  <si>
    <t>štítek výstražný ke svodu</t>
  </si>
  <si>
    <t>výkop a zához rýha 35/80 zem. Tř. 4</t>
  </si>
  <si>
    <t>probourání základu</t>
  </si>
  <si>
    <t>rozebrání a opětovné zadláždění zámková dlažba</t>
  </si>
  <si>
    <t>úprava terénu tř. 4</t>
  </si>
  <si>
    <t>Pospojování (hlavní rozvod)</t>
  </si>
  <si>
    <t>krabice KO125</t>
  </si>
  <si>
    <t>vodič AlMgSi 8mm poplast</t>
  </si>
  <si>
    <t>podpěra poplast vodiče</t>
  </si>
  <si>
    <t>svorka ZS16 nerez</t>
  </si>
  <si>
    <t>svorka spojovací nerez s mezidestičkou</t>
  </si>
  <si>
    <t>svorka 8-8mm Al</t>
  </si>
  <si>
    <t>kabelové příchytky na krov</t>
  </si>
  <si>
    <t>Jímací soustava</t>
  </si>
  <si>
    <t>vedení CUPAL 8mm</t>
  </si>
  <si>
    <t>vedení Nerez 8mm</t>
  </si>
  <si>
    <t>objímka na okap NEREZ</t>
  </si>
  <si>
    <t>objímka na okap CU</t>
  </si>
  <si>
    <t>podpěra vedení na falc CU</t>
  </si>
  <si>
    <t>podpěra vedení na lem plechu CU</t>
  </si>
  <si>
    <t>spojka vedení 8/8 CU</t>
  </si>
  <si>
    <t>podpěra vedení na stěnu - plastová dekor CU</t>
  </si>
  <si>
    <t>svorka pro připojení na kříž kaple CU/nerez - ověřit na místě</t>
  </si>
  <si>
    <t>svorka pro připojení na vrcholový prvek věže CU/nerez - ověřit na místě</t>
  </si>
  <si>
    <t>svorka pro připojení na vrcholový prvek sanktusníku CU/nerez - ověřit na místě</t>
  </si>
  <si>
    <t>svorka okapová CU</t>
  </si>
  <si>
    <t>Svorka spojovací 8-10/8-10 CU</t>
  </si>
  <si>
    <t>jímací hrot CU</t>
  </si>
  <si>
    <t>svorka pro připojení okapů nerez</t>
  </si>
  <si>
    <t>Mezisoučet:</t>
  </si>
  <si>
    <t>Práce dle ceníků celkem</t>
  </si>
  <si>
    <t>Nosný materiál dle ceníků</t>
  </si>
  <si>
    <t>Podíl přidružených výkonů z práce a navázeného materiálu (10%)</t>
  </si>
  <si>
    <t>Drobný materiál  (5%)</t>
  </si>
  <si>
    <t>Celkem za práce dle ceníků vč. přirážek</t>
  </si>
  <si>
    <t>koordinace prací s ostatními profesemi</t>
  </si>
  <si>
    <t>hod</t>
  </si>
  <si>
    <t>demontáže</t>
  </si>
  <si>
    <t>neměřitelné montážní práce</t>
  </si>
  <si>
    <t>Vedlejší rozpočtové náklady</t>
  </si>
  <si>
    <t>kompl.</t>
  </si>
  <si>
    <t>Výchozí revize jímací soustavy a uzemnění</t>
  </si>
  <si>
    <t xml:space="preserve">CELKOVÁ CENA BEZ DPH </t>
  </si>
  <si>
    <t>Vedlejší a ostatní náklady,které jsou nezbytné pro realizaci předmětné stavby a nejsou uvedeny v soupisu prací jednotlivých stavebních objektů a provozních souborů jsou podrobně popsány v části projektové dokumentace označené ZOV - Zásady organizace výstavby. Uchazeč je povinnen jím stanovenou cenu za tyto práce a dodávky zahrnout do ceny jednotlivých položek jím zpracovaného nabídkového položkového rozpočtu. Má se za to,že nabídková cena zpracovaná uchazečem na základě zadavatelem předloženého soupisu prací a dodávek obsahuje i náklady spojené s realizací prací a dodávek specifikovaných v části projektové dokumentace označené ZOV - Zásady organizace výstavby.</t>
  </si>
  <si>
    <t>Rozvaha</t>
  </si>
  <si>
    <t>Firma:</t>
  </si>
  <si>
    <t>- -</t>
  </si>
  <si>
    <t>Akce:</t>
  </si>
  <si>
    <t>Revitalizace kostela Povýšení sv. Kříže v Doubravníku</t>
  </si>
  <si>
    <t>Investor:</t>
  </si>
  <si>
    <t>Římskokatolická farnost Doubravník</t>
  </si>
  <si>
    <t>Zakázkové č.:</t>
  </si>
  <si>
    <t>T2117</t>
  </si>
  <si>
    <t>Aleš Marek</t>
  </si>
  <si>
    <t>Datum:</t>
  </si>
  <si>
    <t>Část:</t>
  </si>
  <si>
    <t>PZTS - zabezpečovací systém</t>
  </si>
  <si>
    <t>Obj. kód</t>
  </si>
  <si>
    <t>Zboží</t>
  </si>
  <si>
    <t>1.np</t>
  </si>
  <si>
    <t>2.np</t>
  </si>
  <si>
    <t>věž</t>
  </si>
  <si>
    <t>areál</t>
  </si>
  <si>
    <t>Cena/mj</t>
  </si>
  <si>
    <t>Mont/jedn</t>
  </si>
  <si>
    <t>Mont/celk</t>
  </si>
  <si>
    <t xml:space="preserve">Ústředna zabezpečovacího systému </t>
  </si>
  <si>
    <t>kryt vč. Trf</t>
  </si>
  <si>
    <t>Posilovací napájecí zdroj 12VDC/1,7A</t>
  </si>
  <si>
    <t>Akumulátor 12V 18Ah</t>
  </si>
  <si>
    <t>Posilovací napájecí zdroj 24VDC/1,2A</t>
  </si>
  <si>
    <t>Akumulátor 12V 7Ah</t>
  </si>
  <si>
    <t xml:space="preserve">GSM komunikátor </t>
  </si>
  <si>
    <t>LCD klávesnice</t>
  </si>
  <si>
    <t>Kovový kryt klávesnice, zámek, tamper</t>
  </si>
  <si>
    <t>Sběrnicový rozšiřující modul 8 zón</t>
  </si>
  <si>
    <t>Plastový box pro expandér</t>
  </si>
  <si>
    <t>Siréna 123dB, 12V, 250mA</t>
  </si>
  <si>
    <t>Duální detektor pohybu</t>
  </si>
  <si>
    <t>Detektor tříštění skla s dosahem až 7,6m</t>
  </si>
  <si>
    <t>Čtyř drátový kovový magnetický kontakt vratový</t>
  </si>
  <si>
    <t>Čtyř drátový kovový magnetický kontakt</t>
  </si>
  <si>
    <t>Propojovací krabice doc KU68</t>
  </si>
  <si>
    <t>Propojovací krabice povrchová</t>
  </si>
  <si>
    <t>Kombinovaný optickokouřový a teplotní detektor 58°C</t>
  </si>
  <si>
    <t>Lineární kouřouvý hlásič, odrazná verze, dosah 5-50m</t>
  </si>
  <si>
    <t>Vyhodnocovací jednotka lineárního teplotního hlásiče</t>
  </si>
  <si>
    <t>Analogový detekční kabel s PVC pláštěm, 100 m,</t>
  </si>
  <si>
    <t>Červené tlačítko, NC/NO výstup, zápustná montáž</t>
  </si>
  <si>
    <t>Kabel FTP Cat.5</t>
  </si>
  <si>
    <t>Kabel UTP</t>
  </si>
  <si>
    <t>Kabel CYA 2,5 rudý</t>
  </si>
  <si>
    <t>Kabel CYA 2,5 černý</t>
  </si>
  <si>
    <t>Drobný instalační materiál</t>
  </si>
  <si>
    <t>Oživení celého systému PZTS</t>
  </si>
  <si>
    <t>Programování systému</t>
  </si>
  <si>
    <t>Měření v systému</t>
  </si>
  <si>
    <t>Celkem bez DPH:</t>
  </si>
  <si>
    <t>Celková cena D+M bez DPH</t>
  </si>
  <si>
    <t xml:space="preserve">CCTV - kamerový systém </t>
  </si>
  <si>
    <t>Nástěnná rozvaděčová datové skříň 2+4U</t>
  </si>
  <si>
    <t>19" PATCH panel 12 poziční 1U</t>
  </si>
  <si>
    <t>Keystone Cat.6A</t>
  </si>
  <si>
    <t>Patchcord UTP Cat.6A 0,6m</t>
  </si>
  <si>
    <t>NVR pro 8 IP kamer, HDMI, 8x PoE(+), I/O, Audio</t>
  </si>
  <si>
    <t>HDD 2TB</t>
  </si>
  <si>
    <t>LCD monitor 22" VGA</t>
  </si>
  <si>
    <t>KVM extender VGA, USB</t>
  </si>
  <si>
    <t>Venkovní IP dome kamera, TD/N, HD 720p, 1.3MP, f=2.8-12mm, IR 20m</t>
  </si>
  <si>
    <t>Konzole pro montáž kamer na zeď, propojovací box</t>
  </si>
  <si>
    <t>Kabel S/FTP Cat.6A</t>
  </si>
  <si>
    <t>Drobný elektroinstalační materiál)</t>
  </si>
  <si>
    <t>Oživení celého systému CCTV</t>
  </si>
  <si>
    <t xml:space="preserve">AV - Ozvučení </t>
  </si>
  <si>
    <t>Rozhlasová ústředna 2 line + 3 mic vstupy, 3 zóny, 300 W</t>
  </si>
  <si>
    <t>Sloupová reprosoustava 30W/100V</t>
  </si>
  <si>
    <t>Jednokanálový bezdrátový mikrofon, ladění z 16 frekvencí, dosah 100 m</t>
  </si>
  <si>
    <t>Stojan mikrofonní</t>
  </si>
  <si>
    <t>Kabel reproduktorový CYKY 2x2,5, měď</t>
  </si>
  <si>
    <t>Kabel signálový XLR/XLR 5m</t>
  </si>
  <si>
    <t>Oživení celého systému AV</t>
  </si>
  <si>
    <t>Trubkování</t>
  </si>
  <si>
    <t>Kabelový žlab M2 300/100</t>
  </si>
  <si>
    <t>Spojka žlabu SZM 1</t>
  </si>
  <si>
    <t>Přepážka KPZM 100</t>
  </si>
  <si>
    <t>Spojka přepážky SPM 1</t>
  </si>
  <si>
    <t>Držák DZM 14</t>
  </si>
  <si>
    <t>Podpěra PZM 300</t>
  </si>
  <si>
    <t>Příslušenství merkur</t>
  </si>
  <si>
    <t>PVC trubka MONOFLEX 1420</t>
  </si>
  <si>
    <t>PVC trubka MONOFLEX 1425</t>
  </si>
  <si>
    <t>PVC trubka MONOFLEX 1432</t>
  </si>
  <si>
    <t>PVC trubka MONOFLEX 1440</t>
  </si>
  <si>
    <t>Uložení PVC trubky do drážky</t>
  </si>
  <si>
    <t>Vysekání drážky do podlahy</t>
  </si>
  <si>
    <t>Vysekání drážky do zdiva</t>
  </si>
  <si>
    <t>Zapravení drážky</t>
  </si>
  <si>
    <t>PVC trubka tuhá 1516E</t>
  </si>
  <si>
    <t>Příchytka pro 1516E</t>
  </si>
  <si>
    <t>PVC trubka HDPE 40</t>
  </si>
  <si>
    <t>PVC trubka KOPOFLEX 50</t>
  </si>
  <si>
    <t>Výkop 80x40cm, pískové lože, folie</t>
  </si>
  <si>
    <t>Zemní kabelová komora</t>
  </si>
  <si>
    <t>inst.krabice KU68-1901</t>
  </si>
  <si>
    <t>inst.krabice KO97</t>
  </si>
  <si>
    <t>inst.krabice KO100E</t>
  </si>
  <si>
    <t>inst.krabice KO125E</t>
  </si>
  <si>
    <t>inst.krabice rozvodná KT250</t>
  </si>
  <si>
    <t>Prostup podlahou / stropem</t>
  </si>
  <si>
    <t>Prostup stěnou do 30cm</t>
  </si>
  <si>
    <t>Prostup stěnou nad 30cm</t>
  </si>
  <si>
    <t>Prostup z výkopu do objektu</t>
  </si>
  <si>
    <t>Drobný elektroinstalační materiál</t>
  </si>
  <si>
    <t>Cena/jednotku</t>
  </si>
  <si>
    <t>Výchozí revize</t>
  </si>
  <si>
    <t>Autorský dozor</t>
  </si>
  <si>
    <t>Koordinace, obhlídky, kontrolní dny</t>
  </si>
  <si>
    <t>Mimostaveništní doprava osob a materiálu</t>
  </si>
  <si>
    <t xml:space="preserve">Dokumentace skutečného provedení </t>
  </si>
  <si>
    <t>celkem bez DPH</t>
  </si>
  <si>
    <t>DPH 21 %</t>
  </si>
  <si>
    <t>celkem s DPH</t>
  </si>
  <si>
    <t>S P E C I  F I K A C E  S V Í T I D E L  A  P Ř Í S L U Š E N S TV Í</t>
  </si>
  <si>
    <t>:</t>
  </si>
  <si>
    <t>092/2019</t>
  </si>
  <si>
    <t>Název akce</t>
  </si>
  <si>
    <t>osvětlení kostela</t>
  </si>
  <si>
    <t>Místo</t>
  </si>
  <si>
    <t>Doubravník</t>
  </si>
  <si>
    <t>Investor</t>
  </si>
  <si>
    <t>Projektant</t>
  </si>
  <si>
    <t>Vypracoval</t>
  </si>
  <si>
    <t>Ing Arch Zimula</t>
  </si>
  <si>
    <t>Pol.</t>
  </si>
  <si>
    <t>Název zboží</t>
  </si>
  <si>
    <t xml:space="preserve">Jedn. </t>
  </si>
  <si>
    <t>Cena/jedn.</t>
  </si>
  <si>
    <t>Cena bez DPH</t>
  </si>
  <si>
    <t>1.</t>
  </si>
  <si>
    <r>
      <t xml:space="preserve">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105 mm, l=200 mm, LED 53 W, </t>
    </r>
  </si>
  <si>
    <t>3000 K, 6700 lm, CRI 85</t>
  </si>
  <si>
    <t xml:space="preserve">- úprava svítidla, pro zavěšení, instalace do válcového krytu, </t>
  </si>
  <si>
    <t>bílá barva RAL 9003 mat jemná struktura, Ø 133 mm, v=330 mm</t>
  </si>
  <si>
    <t xml:space="preserve">- svítidlo pro nepřímé osvětlení stropu, vloženo do krytu světlometu, </t>
  </si>
  <si>
    <t>LED 13W, 3000 K, širokozářič, difuzer čirý</t>
  </si>
  <si>
    <t>- optika 26°, bílá barva</t>
  </si>
  <si>
    <t>- optika 40°, bílá barva</t>
  </si>
  <si>
    <t>- závěs + přívod</t>
  </si>
  <si>
    <t>- zařízení pro spuštění svítidla</t>
  </si>
  <si>
    <t>- poplatek za recyklaci svítidla</t>
  </si>
  <si>
    <t>2.</t>
  </si>
  <si>
    <t>Sestava světlometů, pro osvětlení kříže a andělů nad oltářním obrazem,</t>
  </si>
  <si>
    <t>vše černá barva:</t>
  </si>
  <si>
    <r>
      <t xml:space="preserve">- světlomet,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63 mm, l=132 mm, LED 10,4W, 3000K,  </t>
    </r>
  </si>
  <si>
    <t>1310 lm, fokusovatelný v rozmezí 12°-51°, LOR 26-40%</t>
  </si>
  <si>
    <t>- základna, pro instalaci světlometů, černá barva</t>
  </si>
  <si>
    <t>3.</t>
  </si>
  <si>
    <t>4.</t>
  </si>
  <si>
    <t xml:space="preserve">Svítidlo nástěnné, repase, úprava pro světelný zdroj LED, </t>
  </si>
  <si>
    <t>asymetrické svícení</t>
  </si>
  <si>
    <t>5.A</t>
  </si>
  <si>
    <t xml:space="preserve">Svítidlo nástěnné, korpus bílá barva, stínidlo sklo opál, </t>
  </si>
  <si>
    <t xml:space="preserve">spodní +horní clona opál, velikost 180x150x330 mm, 2xE27, </t>
  </si>
  <si>
    <t>2x60W max</t>
  </si>
  <si>
    <t>- LED zdroj E27, 13W, 3000 K, 1521 lm</t>
  </si>
  <si>
    <t>- poplatek za recyklaci sv. zdroje</t>
  </si>
  <si>
    <t>5.B</t>
  </si>
  <si>
    <t xml:space="preserve">Svítidlo instalováno na střeše zpovědnice, bílá barva, </t>
  </si>
  <si>
    <r>
      <t xml:space="preserve">difuzer opál,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330 mm, v=18 mm, LED 30W, 3000 K, 2300 lm, </t>
    </r>
  </si>
  <si>
    <t>úhel vyzařování 120°</t>
  </si>
  <si>
    <t>6.</t>
  </si>
  <si>
    <t xml:space="preserve">Světlomet, širokozářič 110°, pro osvětlení oltářního obrazu, černá barva, </t>
  </si>
  <si>
    <t>velikost 160x145x25 mm, LED 30W, 3000 K, 2550 lm, IP65</t>
  </si>
  <si>
    <t>- základna, pro upevnění světlometu, černá barva</t>
  </si>
  <si>
    <t>7.</t>
  </si>
  <si>
    <t>Světlomet trojitý, bílá barva, pro osvětlení oltáře, umístěn na napěťové liště:</t>
  </si>
  <si>
    <t>- napěťová lišta, bílá barva přisazená, l=420 mm</t>
  </si>
  <si>
    <t>- napájecí kus koncový, bílá barva</t>
  </si>
  <si>
    <t>- koncovka, bílá barva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</si>
  <si>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60 mm, l=140 mm, LED 13W, 3000 K, </t>
    </r>
  </si>
  <si>
    <t>1700 lm, vč. adapteru</t>
  </si>
  <si>
    <t>- optika 20°, bílá barva</t>
  </si>
  <si>
    <t>- optika 29°, bílá barva</t>
  </si>
  <si>
    <t xml:space="preserve">- clona "medová plástev" </t>
  </si>
  <si>
    <t>8.</t>
  </si>
  <si>
    <t>Světlomet trojitý, bílá barva, LED 3x9W, 3000 K, 3x1100 lm, CRI85</t>
  </si>
  <si>
    <t>- optika 60°, bílá barva</t>
  </si>
  <si>
    <t>- optika 36°, bílá barva</t>
  </si>
  <si>
    <t>- clona "medová plástev"</t>
  </si>
  <si>
    <t>9.</t>
  </si>
  <si>
    <t>Svítidlo stropní závěsné, tvar prsten, bílá barva,</t>
  </si>
  <si>
    <t xml:space="preserve">difuzer opál, svícení dovnitř kruhu, průřez 21x25 mm, </t>
  </si>
  <si>
    <r>
      <t>Ø</t>
    </r>
    <r>
      <rPr>
        <sz val="9"/>
        <rFont val="Arial"/>
        <family val="2"/>
      </rPr>
      <t xml:space="preserve"> 1090 mm, LED 55W, 3000 K, 7315 lm</t>
    </r>
  </si>
  <si>
    <r>
      <t xml:space="preserve">- základna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300 mm + driver, bílá barva, </t>
    </r>
  </si>
  <si>
    <t>230/24V, 100W</t>
  </si>
  <si>
    <t>10.</t>
  </si>
  <si>
    <t xml:space="preserve">Osvětlovací lišta, uložena na stropě výklenku ve starožitném nábytku, </t>
  </si>
  <si>
    <t xml:space="preserve">Al profil, černá barva, difuzer opál, průřez 15,2x6mm, LED 6W/m, </t>
  </si>
  <si>
    <t xml:space="preserve">3000 K, 610 lm/m, 12V, vč. driveru 230/12V, 35W, v atypickém boxu, </t>
  </si>
  <si>
    <t>černá barva</t>
  </si>
  <si>
    <t>11.</t>
  </si>
  <si>
    <t>Svítidlo nástěnné, kombinované, bílá barva, svícení direct - indirect:</t>
  </si>
  <si>
    <t xml:space="preserve">- světlomet dvojitý, bílá barva, celková velikost 145x160x140 mm, </t>
  </si>
  <si>
    <t>LED 2x13W, 3000 K, 2x1700 lm</t>
  </si>
  <si>
    <t>- optika 42°, bílá barva</t>
  </si>
  <si>
    <t xml:space="preserve">- svítidlo nástěnné, pro nepřímé osvětlení stropu, širokozářič, </t>
  </si>
  <si>
    <t>LED 13W, 3000 K, 1760 lm, velikost 140x140x100 mm</t>
  </si>
  <si>
    <t>12.A</t>
  </si>
  <si>
    <t>Svítidlo nástěnné, kombinované, pro osvětlení rakví, bílá barva</t>
  </si>
  <si>
    <t>- napěťová lišta, přisazená, bílá barva, l=420 mm</t>
  </si>
  <si>
    <t>- světlomet, vč. adapteru na lištu, bílá barva (+černá předsádka),</t>
  </si>
  <si>
    <t xml:space="preserve"> Ø 63 mm, l=132 mm, LED 10,4W, 2700 K, 1260 lm, fokusovatelný </t>
  </si>
  <si>
    <t>v rozmezí 12°-51°, LOR 26-40%, vč. adapteru na lištu</t>
  </si>
  <si>
    <t>12.B</t>
  </si>
  <si>
    <t xml:space="preserve">Svítidlo nástěnné, pro osvětlení sochy, bílá barva + černá předstádka, </t>
  </si>
  <si>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63 mm, l=132 mm, LED 10,4W, 2700 K, 1260 lm, fokusovatelný</t>
    </r>
  </si>
  <si>
    <t>- základna, pro uchycení světlometu, bílá barva</t>
  </si>
  <si>
    <t>13.</t>
  </si>
  <si>
    <r>
      <t xml:space="preserve">Svítidlo stropní přisazené,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72 mm, v=260 mm, </t>
    </r>
  </si>
  <si>
    <t>LED 24W, 3000 K, 2000 lm, 45°</t>
  </si>
  <si>
    <t>- úchyt do světlíku, černá barva</t>
  </si>
  <si>
    <t>14.</t>
  </si>
  <si>
    <t>Světlomet dvojitý, bílá barva, pro osvětlení oltáře, umístěn na napěťové liště:</t>
  </si>
  <si>
    <t>- napěťová lišta, bílá barva, přisazená, l=280 mm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</si>
  <si>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26W, 3000 K, </t>
    </r>
  </si>
  <si>
    <t>3300 lm, vč. adapteru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</si>
  <si>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13W, 3000 K, </t>
    </r>
  </si>
  <si>
    <t>- optika 18°, bílá barva</t>
  </si>
  <si>
    <t>15.</t>
  </si>
  <si>
    <t xml:space="preserve">Svítidlo přisazené, průmyslové, černá barva, 215x132x60 mm, </t>
  </si>
  <si>
    <t>LED 10W, 3000 K, 600 lm, IP54</t>
  </si>
  <si>
    <t>16.</t>
  </si>
  <si>
    <t xml:space="preserve">Svítidlo přisazené, průmyslové, černá barva, 273x181x80 mm, </t>
  </si>
  <si>
    <t>2x E27, 2x20W max, IP54</t>
  </si>
  <si>
    <t>- LED zdroj 13W, E27, 1520 lm, 2700 K</t>
  </si>
  <si>
    <t>CENA CELKEM BEZ DPH</t>
  </si>
  <si>
    <t>CENA CELKEM , BEZ DPH</t>
  </si>
  <si>
    <t>Pozn.:</t>
  </si>
  <si>
    <t>- ceny svítidel a dílů jsou uvedeny bez DPH, vč. světelných zdrojů, bez montáže a montážního materiálu,</t>
  </si>
  <si>
    <t>bez dopravy na stavbu a vč. příplatku na recyklaci historických elektrozařízení</t>
  </si>
  <si>
    <t>Kontaktní osoba:</t>
  </si>
  <si>
    <t>Tel:</t>
  </si>
  <si>
    <t>Dodací adresa:</t>
  </si>
  <si>
    <t>Souhrn nákladů</t>
  </si>
  <si>
    <t>Kostel povýšení svatého kříže Doubravník</t>
  </si>
  <si>
    <t>Vnitřní silnoproudé instalace</t>
  </si>
  <si>
    <t>Svítidla krov a schodiště věže</t>
  </si>
  <si>
    <t>Topné prvky</t>
  </si>
  <si>
    <t>Dodávky (ceny obsahují i monáž a zapojení)</t>
  </si>
  <si>
    <t>Rozvaděč RE</t>
  </si>
  <si>
    <t>Rozvaděč RZS1</t>
  </si>
  <si>
    <t>Rozvaděč RZS2</t>
  </si>
  <si>
    <t>Rozvaděč RZS2.1</t>
  </si>
  <si>
    <t>Skříň RO</t>
  </si>
  <si>
    <t>Doprava dodávek 5%</t>
  </si>
  <si>
    <t>CELKEM ZA DODÁVKY</t>
  </si>
  <si>
    <t>CELKEM bez DPH</t>
  </si>
  <si>
    <t>Výkaz materiálu - vnitřní silnoproudé rozvody</t>
  </si>
  <si>
    <t>Kabeláž</t>
  </si>
  <si>
    <t>Kabel CYKY-o 2x1,5</t>
  </si>
  <si>
    <t>Kabel CYKY-j 3x1,5</t>
  </si>
  <si>
    <t>Kabel CYKY-o 3x1,5</t>
  </si>
  <si>
    <t>Kabel CYKY-j 3x2,5</t>
  </si>
  <si>
    <t>Kabel CYKY-j 5x1,5</t>
  </si>
  <si>
    <t>Kabel CYKY-o 5x1,5</t>
  </si>
  <si>
    <t>Kabel CYSY 5g1,5</t>
  </si>
  <si>
    <t>Kabel CYKY-j 5x10</t>
  </si>
  <si>
    <t>Kabel CYKY-j 4x16</t>
  </si>
  <si>
    <t>Kabel CYKY-j 12x1,5</t>
  </si>
  <si>
    <t>Kabel CYKY-j 19x1,5</t>
  </si>
  <si>
    <t>JYSTY 2x2x0,8</t>
  </si>
  <si>
    <t>Vodič CY6</t>
  </si>
  <si>
    <t>Vodič CY16</t>
  </si>
  <si>
    <t>Instalační a úložný materiál</t>
  </si>
  <si>
    <t>krabice přístrojová/univerzální</t>
  </si>
  <si>
    <t>krabice přístrojová rozvodná</t>
  </si>
  <si>
    <t>krabice propojovací 68mm se svorkami a víčkem</t>
  </si>
  <si>
    <t>krabice přístrojová do hořlavého podkladu</t>
  </si>
  <si>
    <t>přepážka 100mm do větracích kanálů</t>
  </si>
  <si>
    <t>lišta pro řadové příchytky (trasy věž)</t>
  </si>
  <si>
    <t>příchytky řadové na lištu keramické</t>
  </si>
  <si>
    <t>příchytka plastová (krov)</t>
  </si>
  <si>
    <t>výsek kabelové rýhy</t>
  </si>
  <si>
    <t>vrtání otvorů</t>
  </si>
  <si>
    <t>trubka 32mm vyšší mechanická odolnost, podlahy</t>
  </si>
  <si>
    <t>krabice pro připojení pohonu sanktusníku 2x svodič T1+2 230V 2x fáze 1x N, 1x svodič T1+2 3x chráněnná žíla 24V DC</t>
  </si>
  <si>
    <t>krabice pro připojení pohonu klapek kaple 2x svodič T1+2 230V 2x fáze 1x N, 2x svodič T1+2 3x chráněnná žíla 24V DC</t>
  </si>
  <si>
    <t>Ochranná přípojnice vč. Krabice</t>
  </si>
  <si>
    <t>Přístroje vnitřní IP20 - bílá barva, násobné rámečky - vč. Rámečků a krytů - rámečky osadit dle skutečné potřeby</t>
  </si>
  <si>
    <t>vypínač ř. 1</t>
  </si>
  <si>
    <t>vypínač ř. 5</t>
  </si>
  <si>
    <t>vypínač ř. 6</t>
  </si>
  <si>
    <t>vypínač řazení 7</t>
  </si>
  <si>
    <t>tlačítko zapínací</t>
  </si>
  <si>
    <t>termostat programovatelný</t>
  </si>
  <si>
    <t>zásuvka 230V jednoduchá</t>
  </si>
  <si>
    <t>zásuvka 230V jednoduchá s přep. Ochr. T3</t>
  </si>
  <si>
    <t>zásuvka 230V dvojitá</t>
  </si>
  <si>
    <t>zásuvka dvojitá podlahová</t>
  </si>
  <si>
    <t>zásuvka dvojitá s přepěťovou ochr. T3</t>
  </si>
  <si>
    <t>Přístroje vnitřní pro osazení do hořlavých materiálů - vč. Rámečků a krytů - rámečky osadit dle skutečné potřeby</t>
  </si>
  <si>
    <t>Přístroje přisazené vč. Montáže na hořlavé podklady</t>
  </si>
  <si>
    <t>propojovací krabice</t>
  </si>
  <si>
    <t>pomocné bourací práce a vrtání prostupů</t>
  </si>
  <si>
    <t>demontáže a odpojení stáv. Zařízení</t>
  </si>
  <si>
    <t>likvidace odpadu</t>
  </si>
  <si>
    <t>Vyřízení administrativy E.on</t>
  </si>
  <si>
    <t>Výchozí revize vnitřních silnoproudých rozvodů</t>
  </si>
  <si>
    <t>Svítidla krov a schodiště věže, křížová cesta</t>
  </si>
  <si>
    <t>Svítidla vč. dodávky materiálu</t>
  </si>
  <si>
    <t>Svítidlo stropní průmyslové zářivkové elektronický předřadník, 5x58W vč. Světelných zdrojů</t>
  </si>
  <si>
    <t>Montáž svítidel dodaných světelným studiem</t>
  </si>
  <si>
    <t>Typ 1 
Svítidlo závěsné, bílá barva, Ø 120 mm, v=250 mm, LED 55W, 3000 K, CRI 85
- optika 43°, bílá barva
- svítidlo, pro nepřímé osvětlení stropu, šedá barva RAL7039, LED board, 3000 K
- závěs
- zařízení pro spouštění svítidla</t>
  </si>
  <si>
    <t>Typ2 
Sestava světlometů, pro osvětlení kříže a andělů nad oltářním obrazem,
vše černá barva:
- světlomet, černá barva, Ø63 mm, l=132 mm, LED 10,4W, 3000K,
1310 lm, fokusovatelný v rozmezí 12°-51°, LOR 26-40%
- základna společná pro 3ks, pro instalaci světlometů, černá barva</t>
  </si>
  <si>
    <t xml:space="preserve">Typ 3
- Svítidlo závěsné, bílá barva, Ø 120 mm, v=250 mm, LED 50W, 3000 K, CRI 85
- optika 43°, bílá barva
- svítidlo, pro nepřímé osvětlení stropu, šedá barva RAL7039, LED board, 3000 K
- závěs
- zařízení pro spouštění svítidla
</t>
  </si>
  <si>
    <t>Typ 4
Svítidlo nástěnné - demontáž</t>
  </si>
  <si>
    <t>Typ 4 
Svítidlo nástěnné, repase, úprava pro světelný zdroj LED,
asymetrické svícení</t>
  </si>
  <si>
    <t>Typ 5A
Svítidlo nástěnné, korpus bílá barva, stínidlo sklo opál,
spodní +horní clona opál, velikost 180x150x330 mm, 2xE27,
2x60W max
2 ks LED zdroj E27, 13W, 3000 K, 1521 lm</t>
  </si>
  <si>
    <t>Typ 5B
Svítidlo instalováno na střeše zpovědnice, bílá barva,
difuzer opál, Ø 330 mm, v=18 mm, LED 30W, 3000 K, 2300 lm,
úhel vyzařování 120°</t>
  </si>
  <si>
    <t>Typ 6
Světlomet, širokozářič 110°, pro osvětlení oltářního obrazu, černá barva,
velikost 160x145x25 mm, LED 30W, 3000 K, 2550 lm, IP65
- základna, pro upevnění světlometu, černá barva</t>
  </si>
  <si>
    <t>Typ 7
Světlomet trojitý, bílá barva, pro osvětlení oltáře, umístěn na napěťové liště:
- napěťová lišta, bílá barva přisazená, l=420 mm
- napájecí kus koncový, bílá barva
- koncovka, bílá barva
- 3x světlomet, bílá barva, Ø 60 mm, l=140 mm, LED 13W, 3000 K, 1700 lm, vč. adapteru
- 2x optika 20°, bílá barva
- 2x optika 29°, bílá barva
- 3x clona "medová plástev"</t>
  </si>
  <si>
    <t>Typ 8
Světlomet trojitý, bílá barva, LED 3x9W, 3000 K, 3x1100 lm, CRI85
- 1x optika 60°, bílá barva
- 2x optika 36°, bílá barva
- 1x clona "medová plástev"</t>
  </si>
  <si>
    <t>Typ 9
Svítidlo stropní závěsné, tvar prsten, bílá barva,
difuzer opál, svícení dovnitř kruhu, průřez 21x25 mm,
Ø 1090 mm, LED 55W, 3000 K, 7315 lm
 - základna Ø 300 mm + driver, bílá barva, 230/24V, 100W</t>
  </si>
  <si>
    <t>Typ 10 
Osvětlovací lišta, uložena na stropě výklenku ve starožitném nábytku,
Al profil, černá barva, difuzer opál, průřez 15,2x6mm, LED 6W/m,
3000 K, 610 lm/m, 12V, vč. driveru 230/12V, 35W, v atypickém boxu,
černá barva</t>
  </si>
  <si>
    <t xml:space="preserve">Typ 11
Svítidlo nástěnné, kombinované, bílá barva, svícení direct - indirect:
- světlomet dvojitý, bílá barva, celková velikost 145x160x140 mm,
LED 2x13W, 3000 K, 2x1700 lm
- 2x optika 42°, bílá barva
- 2x clona "medová plástev"ks
- 1x svítidlo nástěnné, pro nepřímé osvětlení stropu, širokozářič,
  LED 13W, 3000 K, 1760 lm, velikost 140x140x100 mm
</t>
  </si>
  <si>
    <t xml:space="preserve">Typ 12A
Svítidlo nástěnné, kombinované, pro osvětlení rakví, bílá barva
- napěťová lišta, přisazená, bílá barva, l=420 mm
- napájecí kus koncový, bílá barva
- koncovka, bílá barva
- 4x světlomet, vč. adapteru na lištu, bílá barva (+černá předsádka),
  Ø 63 mm, l=132 mm, LED 10,4W, 2700 K, 1260 lm, fokusovatelný
  v rozmezí 12°-51°, LOR 26-40%, vč. adapteru na lištu
</t>
  </si>
  <si>
    <t>Typ 12B
Svítidlo nástěnné, pro osvětlení sochy, bílá barva + černá předstádka,
Ø 63 mm, l=132 mm, LED 10,4W, 2700 K, 1260 lm, fokusovatelný
v rozmezí 12°-51°, LOR 26-40%, vč. adapteru na lištu
- základna, pro uchycení světlometu, bílá barva
- poplatek za recyklaci svítidla</t>
  </si>
  <si>
    <t>Typ 13
Svítidlo stropní přisazené, černá barva, Ø 72 mm, v=260 mm,
LED 24W, 3000 K, 2000 lm, 45°
- úchyt do světlíku, černá barva</t>
  </si>
  <si>
    <t>Typ 14
Světlomet dvojitý, bílá barva, pro osvětlení oltáře, umístěn na napěťové liště:
- napěťová lišta, bílá barva, přisazená, l=280 mm
- napájecí kus koncový, bílá barva
- koncovka, bílá barva
- světlomet, bílá barva, Ø 82 mm, l=160 mm, LED 26W, 3000 K,
3300 lm, vč. adapteru
- světlomet, bílá barva, Ø 82 mm, l=160 mm, LED 13W, 3000 K,
1700 lm, vč. adapteru
- 2x optika 18°, bílá barva</t>
  </si>
  <si>
    <t>Typ 15
Svítidlo přisazené, průmyslové, černá barva, 215x132x60 mm,
LED 10W, 3000 K, 600 lm, IP54</t>
  </si>
  <si>
    <t>Typ 16
Svítidlo přisazené, průmyslové, černá barva, 273x181x80 mm,
2x E27, 2x20W max, IP54
- 2x LED zdroj 13W, E27, 1520 lm, 2700 K</t>
  </si>
  <si>
    <t>renovace svítidla křížové cesty</t>
  </si>
  <si>
    <t>Pozn.</t>
  </si>
  <si>
    <t>Topné prvky, větrání</t>
  </si>
  <si>
    <r>
      <t xml:space="preserve">Topení Lavice 
</t>
    </r>
    <r>
      <rPr>
        <sz val="9"/>
        <rFont val="Arial"/>
        <family val="2"/>
        <charset val="238"/>
      </rPr>
      <t>Navrhované vyhřívané sedáky jsou na plně textilní bázi, splňují vysoký komfort sezení, mají vynikající prodyšnost, stálobarevnost a odolnost proti oděru.
Dále jsou vybaveny protiskluzovou podložkou na spodní straně potahového materiálu.
Dle požadavku byl sedák ještě vylepšen tepelnou izolací tak, aby nedocházelo k přílišnému oteplování prostoru pod sedákem.
Celý systém byl navržen ve spolupráci s Fakultou textilní, Technické univerzity v Liberci tak, aby splňoval ty nejvyšší standardy.
Co se týká topného média, je použitá nově vyvinutá, moderní topná tkanina, která díky své paralelní struktuře a navrženému spojení vláken poskytuje celoplošné vyhřívání
sedáků, t.zn. topnou tkaninou je pokryto téměř 100% plochy vlastního sedáku. Jedná se tak o nový a úsporný způsob vyhřívání, který nachází uplatnění v různých moderních topných systémech.
Příkon cca 0,25W/bm, napájecí napětí 12 VDC
Tato hodnota je ověřena v laboratorních podmínkách, kde byla celková spotřeba na běžný metr sedáku  ještě o něco nižší, samozřejmě opět při celoplošném prohřátí celého sedáku.
Celý systém je napájen malým a tím i bezpečným napětím.
Jedná se o jednoznačné nejúspornější systém vyhřívání sedáků na trhu, kde je zároveň dosaženo vysokého fyziologického komfortu při sezení.
Celková skladba sedáku, viz také model v příloze, je následující: 
•        Potahová látka COT/PES/VIS
•        PES rouno (netkaná textilie)
•        Topná textilie PES
•        PUR pěna
•        Termoizolační textilní vložka
•        Protiskluzová textilie</t>
    </r>
  </si>
  <si>
    <t>Lavice šířka sedáku 0,3m délka sedáku 2,88m</t>
  </si>
  <si>
    <t>Lavice šířka sedáku 0,3m délka sedáku 1,8m</t>
  </si>
  <si>
    <t>Lavice šířka sedáku 0,3m délka sedáku 2m</t>
  </si>
  <si>
    <t>Lavice šířka sedáku 0,3m délka sedáku 2,25m</t>
  </si>
  <si>
    <t>Lavice šířka sedáku 0,3m délka sedáku 2,15m</t>
  </si>
  <si>
    <t>Lavice šířka sedáku 0,3m délka sedáku 2,95m</t>
  </si>
  <si>
    <t>Lavice šířka sedáku 0,3m délka sedáku 2,85m</t>
  </si>
  <si>
    <t>Lavice šířka sedáku 0,3m délka sedáku 1,84m</t>
  </si>
  <si>
    <t>Lavice šířka sedáku 0,3m délka sedáku 2,35m</t>
  </si>
  <si>
    <t>Lavice šířka sedáku 0,3m délka sedáku 1,75m</t>
  </si>
  <si>
    <t>Lavice šířka sedáku 0,3m délka sedáku 2,1m</t>
  </si>
  <si>
    <t>Zpovědnice šířka sedáku 0,3m délka sedáku 0,8m</t>
  </si>
  <si>
    <t>Zpovědnice šířka sedáku 0,3m délka sedáku 0,74m</t>
  </si>
  <si>
    <t>Ministranti šířka sedáku 0,3m délka sedáku 0,9m</t>
  </si>
  <si>
    <t>Varhaník šířka sedáku 0,3m délka sedáku 0,9m</t>
  </si>
  <si>
    <t>Ostaní prvky</t>
  </si>
  <si>
    <t>infazářič mramorový 1,5kW</t>
  </si>
  <si>
    <t>servopohon pro okenní křídla, 230V, stavové kontakty, Řetězový motor v hliníkovém krytu v barvě šedé, bílé a černé (výběr provede architekt) . Motor umožňuje
nastavení zdvihu 100-150-200-250-300-350-400 mm. Mechanickou montáž provede restauraterská firma</t>
  </si>
  <si>
    <t xml:space="preserve">servpohon pro klapku větrání kaple, D650mm, 230V, stavové kontakty, </t>
  </si>
  <si>
    <t>Skříň rozvaděče pod omítku, barva dle fasády, min. IP43, rozložení viz. Výkresová dokumentace</t>
  </si>
  <si>
    <t>hlavní jistič před elektroměrem 40A 3p char. B</t>
  </si>
  <si>
    <t>svodiče T1+2 TN-C</t>
  </si>
  <si>
    <t>pojistkový odpojovač vel. 14, 3p</t>
  </si>
  <si>
    <t>pojistky 40A vel. 14</t>
  </si>
  <si>
    <t>chránič 63/4/0,03</t>
  </si>
  <si>
    <t>jistič B32/3</t>
  </si>
  <si>
    <t>jistič B16/1</t>
  </si>
  <si>
    <t>zásuvka 230V</t>
  </si>
  <si>
    <t>zásuvka 400V 32A</t>
  </si>
  <si>
    <t>propojovací lišty</t>
  </si>
  <si>
    <t>drobný materiál</t>
  </si>
  <si>
    <t>propojovací vodiče</t>
  </si>
  <si>
    <t>Poplatek za navýšení hlavního jističe z 20A na 40A</t>
  </si>
  <si>
    <t>Kč</t>
  </si>
  <si>
    <t>skříň rozvaděče pod omítku min. 5x24mod, min. IP20</t>
  </si>
  <si>
    <t>hlavní vypínač 40A 3p</t>
  </si>
  <si>
    <t>svodiče T2 TN-C</t>
  </si>
  <si>
    <t>jistič B6/1</t>
  </si>
  <si>
    <t>jistič C10/1</t>
  </si>
  <si>
    <t>jistič C4/1</t>
  </si>
  <si>
    <t>kombijističchránič B16/1N/0,03</t>
  </si>
  <si>
    <t>kombijističchránič B10/1N/0,03</t>
  </si>
  <si>
    <t>kombijističchránič C10/1N/0,03</t>
  </si>
  <si>
    <t>kombijističchránič C4/1N/0,03</t>
  </si>
  <si>
    <t>stykač 20A 1zap.  c230V</t>
  </si>
  <si>
    <t>stykač 20A 2zap. c230V</t>
  </si>
  <si>
    <t>časové relé zpožděný návrat 16A 230V</t>
  </si>
  <si>
    <t>řadová svorka 4mm2</t>
  </si>
  <si>
    <t>žaluziové relé</t>
  </si>
  <si>
    <t>rozvaděč 6x24modulů nad omítku, IP20</t>
  </si>
  <si>
    <t>pojistky 32A vel. 14</t>
  </si>
  <si>
    <t>jistič B10/1</t>
  </si>
  <si>
    <t>motorový jistič SM0,6-1A 3p</t>
  </si>
  <si>
    <t>stykač 25A 4z c230V</t>
  </si>
  <si>
    <t>časové relé 16A 230V</t>
  </si>
  <si>
    <t>impulsní relé 16A 230V elektronické spínání v 0</t>
  </si>
  <si>
    <t>tlačítko na DIN lištu dvojité</t>
  </si>
  <si>
    <t xml:space="preserve">svorka řadová 4mm2 </t>
  </si>
  <si>
    <t>kombijističchránič B6/1N/0,03</t>
  </si>
  <si>
    <t>skříň rozvaděče na omítku 3x12M, min. IP20</t>
  </si>
  <si>
    <t>svodiče T2 TN-S</t>
  </si>
  <si>
    <t>Ovládací skříň RO</t>
  </si>
  <si>
    <t>Skříň pod omítku s plechovými dveřmi, 36M</t>
  </si>
  <si>
    <t>tlačítko se signalkou 230V DIN</t>
  </si>
  <si>
    <t>tlačítko dvojité DIN</t>
  </si>
  <si>
    <t>signálka 230V dvojitá rudá/zelená 240V</t>
  </si>
  <si>
    <t>Napájecí zdroj  24V 15W</t>
  </si>
  <si>
    <t>Montáž a demontáž lešení prostorové lehké, do 200kg</t>
  </si>
  <si>
    <t>94394Rpol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</si>
</sst>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6" formatCode="#,##0\ &quot;Kč&quot;;[Red]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000"/>
    <numFmt numFmtId="166" formatCode="#,##0.00\ &quot;Kč&quot;"/>
    <numFmt numFmtId="167" formatCode="#,##0\ &quot;Kč&quot;"/>
    <numFmt numFmtId="168" formatCode="#"/>
    <numFmt numFmtId="169" formatCode="0_)"/>
    <numFmt numFmtId="170" formatCode="#,##0.0_);\(#,##0.0\)"/>
    <numFmt numFmtId="171" formatCode="_(* #,##0.0000_);_(* \(#,##0.0000\);_(* &quot;-&quot;??_);_(@_)"/>
    <numFmt numFmtId="172" formatCode="d/m/yy\ h:mm"/>
    <numFmt numFmtId="173" formatCode="#,##0&quot; F&quot;_);\(#,##0&quot; F&quot;\)"/>
    <numFmt numFmtId="174" formatCode="_(&quot;$&quot;* #,##0.00_);_(&quot;$&quot;* \(#,##0.00\);_(&quot;$&quot;* &quot;-&quot;??_);_(@_)"/>
    <numFmt numFmtId="175" formatCode="0.0%;\(0.0%\)"/>
    <numFmt numFmtId="176" formatCode="#,##0.0"/>
    <numFmt numFmtId="177" formatCode="_-* #,##0\ _F_-;\-* #,##0\ _F_-;_-* &quot;-&quot;\ _F_-;_-@_-"/>
    <numFmt numFmtId="178" formatCode="_-* #,##0.00\ _F_-;\-* #,##0.00\ _F_-;_-* &quot;-&quot;??\ _F_-;_-@_-"/>
    <numFmt numFmtId="179" formatCode="\$#,##0\ ;\(\$#,##0\)"/>
    <numFmt numFmtId="180" formatCode="#,##0.00_);\(#,##0.00\)"/>
    <numFmt numFmtId="181" formatCode="_-* #,##0.00\ _D_M_-;\-* #,##0.00\ _D_M_-;_-* &quot;-&quot;??\ _D_M_-;_-@_-"/>
    <numFmt numFmtId="182" formatCode="_([$€]* #,##0.00_);_([$€]* \(#,##0.00\);_([$€]* &quot;-&quot;??_);_(@_)"/>
    <numFmt numFmtId="183" formatCode="_-* #,##0.00\ [$€]_-;\-* #,##0.00\ [$€]_-;_-* &quot;-&quot;??\ [$€]_-;_-@_-"/>
    <numFmt numFmtId="184" formatCode="_-* #,##0.00\ &quot;€&quot;_-;\-* #,##0.00\ &quot;€&quot;_-;_-* &quot;-&quot;??\ &quot;€&quot;_-;_-@_-"/>
    <numFmt numFmtId="185" formatCode="#,##0.00&quot; F&quot;_);\(#,##0.00&quot; F&quot;\)"/>
    <numFmt numFmtId="186" formatCode="#,##0&quot; $&quot;;\-#,##0&quot; $&quot;"/>
    <numFmt numFmtId="187" formatCode="#,##0&quot; F&quot;_);[Red]\(#,##0&quot; F&quot;\)"/>
    <numFmt numFmtId="188" formatCode="#,##0.00&quot; F&quot;_);[Red]\(#,##0.00&quot; F&quot;\)"/>
    <numFmt numFmtId="189" formatCode="0.00_)"/>
    <numFmt numFmtId="190" formatCode="0%;\(0%\)"/>
    <numFmt numFmtId="191" formatCode="#,##0\ &quot;F&quot;;[Red]\-#,##0\ &quot;F&quot;"/>
    <numFmt numFmtId="192" formatCode="_(* #,##0.00_);_(* \(#,##0.00\);_(* &quot;-&quot;??_);_(@_)"/>
    <numFmt numFmtId="193" formatCode="0.00000"/>
  </numFmts>
  <fonts count="1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10"/>
      <color indexed="24"/>
      <name val="Arial"/>
      <charset val="238"/>
    </font>
    <font>
      <b/>
      <sz val="2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Helv"/>
    </font>
    <font>
      <sz val="10"/>
      <name val="Helv"/>
      <charset val="204"/>
    </font>
    <font>
      <sz val="10"/>
      <name val="Helv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 CE"/>
      <family val="1"/>
      <charset val="238"/>
    </font>
    <font>
      <b/>
      <sz val="13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8"/>
      <name val="HelveticaNewE"/>
      <charset val="238"/>
    </font>
    <font>
      <sz val="10"/>
      <color indexed="24"/>
      <name val="Arial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sz val="10"/>
      <name val="AvantGardeGothicE"/>
      <charset val="238"/>
    </font>
    <font>
      <vertAlign val="subscript"/>
      <sz val="10"/>
      <name val="Arial CE"/>
      <family val="2"/>
      <charset val="238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b/>
      <sz val="11"/>
      <color indexed="56"/>
      <name val="Calibri"/>
      <family val="2"/>
      <charset val="238"/>
    </font>
    <font>
      <vertAlign val="superscript"/>
      <sz val="10"/>
      <name val="Arial CE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theme="10"/>
      <name val="Arial CE"/>
      <charset val="238"/>
    </font>
    <font>
      <b/>
      <sz val="11"/>
      <color indexed="9"/>
      <name val="Calibri"/>
      <family val="2"/>
      <charset val="238"/>
    </font>
    <font>
      <sz val="10"/>
      <color rgb="FF9C0006"/>
      <name val="Arial"/>
      <family val="2"/>
      <charset val="238"/>
    </font>
    <font>
      <sz val="11"/>
      <color indexed="62"/>
      <name val="Calibri"/>
      <family val="2"/>
      <charset val="238"/>
    </font>
    <font>
      <sz val="12"/>
      <name val="Helv"/>
    </font>
    <font>
      <b/>
      <sz val="10"/>
      <color theme="0"/>
      <name val="Arial"/>
      <family val="2"/>
      <charset val="238"/>
    </font>
    <font>
      <u/>
      <sz val="6"/>
      <color indexed="12"/>
      <name val="Arial"/>
      <family val="2"/>
    </font>
    <font>
      <u/>
      <sz val="6"/>
      <color indexed="36"/>
      <name val="Arial"/>
      <family val="2"/>
    </font>
    <font>
      <sz val="11"/>
      <color indexed="52"/>
      <name val="Calibri"/>
      <family val="2"/>
      <charset val="238"/>
    </font>
    <font>
      <sz val="12"/>
      <color indexed="9"/>
      <name val="Helv"/>
    </font>
    <font>
      <sz val="8.0500000000000007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indexed="39"/>
      <name val="Arial CE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charset val="238"/>
    </font>
    <font>
      <sz val="10"/>
      <name val="Arial"/>
    </font>
    <font>
      <sz val="10"/>
      <name val="MS Sans Serif"/>
      <charset val="238"/>
    </font>
    <font>
      <sz val="8"/>
      <color theme="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</font>
    <font>
      <shadow/>
      <sz val="12"/>
      <name val="Times CE"/>
      <charset val="238"/>
    </font>
    <font>
      <sz val="12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name val="Symbol"/>
      <family val="1"/>
      <charset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rgb="FF006100"/>
      <name val="Arial"/>
      <family val="2"/>
      <charset val="238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name val="Arial"/>
      <family val="2"/>
    </font>
    <font>
      <sz val="9"/>
      <name val="ＭＳ Ｐゴシック"/>
      <family val="3"/>
    </font>
    <font>
      <sz val="11"/>
      <name val="ＭＳ Ｐゴシック"/>
      <charset val="128"/>
    </font>
    <font>
      <b/>
      <u/>
      <sz val="16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color indexed="23"/>
      <name val="Arial CE"/>
      <family val="2"/>
      <charset val="238"/>
    </font>
    <font>
      <b/>
      <i/>
      <sz val="11"/>
      <name val="Arial CE"/>
      <family val="2"/>
      <charset val="238"/>
    </font>
    <font>
      <sz val="9"/>
      <color indexed="23"/>
      <name val="Arial CE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i/>
      <sz val="10"/>
      <name val="Arial"/>
      <family val="2"/>
      <charset val="238"/>
    </font>
    <font>
      <i/>
      <sz val="10"/>
      <name val="Arial CE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1901">
    <xf numFmtId="0" fontId="0" fillId="0" borderId="0"/>
    <xf numFmtId="0" fontId="2" fillId="0" borderId="0"/>
    <xf numFmtId="0" fontId="22" fillId="0" borderId="0"/>
    <xf numFmtId="0" fontId="30" fillId="0" borderId="0"/>
    <xf numFmtId="0" fontId="31" fillId="0" borderId="0"/>
    <xf numFmtId="0" fontId="31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9" borderId="0" applyNumberFormat="0" applyBorder="0" applyAlignment="0" applyProtection="0"/>
    <xf numFmtId="0" fontId="1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1" borderId="0" applyNumberFormat="0" applyBorder="0" applyAlignment="0" applyProtection="0"/>
    <xf numFmtId="0" fontId="1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3" borderId="0" applyNumberFormat="0" applyBorder="0" applyAlignment="0" applyProtection="0"/>
    <xf numFmtId="0" fontId="1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30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34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38" borderId="0" applyNumberFormat="0" applyBorder="0" applyAlignment="0" applyProtection="0"/>
    <xf numFmtId="0" fontId="34" fillId="40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8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5" fillId="1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1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5" fillId="27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31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35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4" fillId="50" borderId="0" applyNumberFormat="0" applyBorder="0" applyAlignment="0" applyProtection="0"/>
    <xf numFmtId="0" fontId="34" fillId="52" borderId="0" applyNumberFormat="0" applyBorder="0" applyAlignment="0" applyProtection="0"/>
    <xf numFmtId="0" fontId="34" fillId="54" borderId="0" applyNumberFormat="0" applyBorder="0" applyAlignment="0" applyProtection="0"/>
    <xf numFmtId="0" fontId="34" fillId="44" borderId="0" applyNumberFormat="0" applyBorder="0" applyAlignment="0" applyProtection="0"/>
    <xf numFmtId="0" fontId="34" fillId="50" borderId="0" applyNumberFormat="0" applyBorder="0" applyAlignment="0" applyProtection="0"/>
    <xf numFmtId="0" fontId="34" fillId="56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7" fillId="16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20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21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24" borderId="0" applyNumberFormat="0" applyBorder="0" applyAlignment="0" applyProtection="0"/>
    <xf numFmtId="0" fontId="37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5" borderId="0" applyNumberFormat="0" applyBorder="0" applyAlignment="0" applyProtection="0"/>
    <xf numFmtId="0" fontId="21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32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21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58" borderId="0" applyNumberFormat="0" applyBorder="0" applyAlignment="0" applyProtection="0"/>
    <xf numFmtId="0" fontId="36" fillId="52" borderId="0" applyNumberFormat="0" applyBorder="0" applyAlignment="0" applyProtection="0"/>
    <xf numFmtId="0" fontId="36" fillId="54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4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9" borderId="0" applyNumberFormat="0" applyBorder="0" applyAlignment="0" applyProtection="0"/>
    <xf numFmtId="0" fontId="38" fillId="0" borderId="0">
      <alignment horizontal="center" wrapText="1"/>
      <protection locked="0"/>
    </xf>
    <xf numFmtId="0" fontId="39" fillId="40" borderId="0" applyNumberFormat="0" applyBorder="0" applyAlignment="0" applyProtection="0"/>
    <xf numFmtId="169" fontId="2" fillId="0" borderId="0"/>
    <xf numFmtId="0" fontId="40" fillId="0" borderId="0" applyNumberFormat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170" fontId="30" fillId="0" borderId="0" applyFill="0" applyBorder="0" applyAlignment="0"/>
    <xf numFmtId="171" fontId="30" fillId="0" borderId="0" applyFill="0" applyBorder="0" applyAlignment="0"/>
    <xf numFmtId="172" fontId="2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73" fontId="24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41" fillId="70" borderId="61" applyNumberFormat="0" applyAlignment="0" applyProtection="0"/>
    <xf numFmtId="0" fontId="42" fillId="0" borderId="62" applyNumberFormat="0" applyFill="0" applyAlignment="0" applyProtection="0"/>
    <xf numFmtId="0" fontId="42" fillId="0" borderId="62" applyNumberFormat="0" applyFill="0" applyAlignment="0" applyProtection="0"/>
    <xf numFmtId="0" fontId="43" fillId="0" borderId="55" applyNumberFormat="0" applyFill="0" applyAlignment="0" applyProtection="0"/>
    <xf numFmtId="0" fontId="42" fillId="0" borderId="62" applyNumberFormat="0" applyFill="0" applyAlignment="0" applyProtection="0"/>
    <xf numFmtId="166" fontId="44" fillId="0" borderId="0"/>
    <xf numFmtId="166" fontId="45" fillId="71" borderId="63"/>
    <xf numFmtId="166" fontId="46" fillId="0" borderId="64"/>
    <xf numFmtId="176" fontId="47" fillId="0" borderId="0" applyFill="0" applyBorder="0" applyProtection="0">
      <alignment horizontal="right"/>
    </xf>
    <xf numFmtId="41" fontId="24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77" fontId="24" fillId="0" borderId="0" applyFont="0" applyFill="0" applyBorder="0" applyAlignment="0" applyProtection="0"/>
    <xf numFmtId="170" fontId="30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48" fillId="0" borderId="0" applyFont="0" applyFill="0" applyBorder="0" applyAlignment="0" applyProtection="0"/>
    <xf numFmtId="42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" fontId="51" fillId="0" borderId="0"/>
    <xf numFmtId="180" fontId="2" fillId="0" borderId="0"/>
    <xf numFmtId="0" fontId="48" fillId="0" borderId="0" applyFont="0" applyFill="0" applyBorder="0" applyAlignment="0" applyProtection="0"/>
    <xf numFmtId="14" fontId="52" fillId="0" borderId="0" applyFill="0" applyBorder="0" applyAlignment="0"/>
    <xf numFmtId="0" fontId="53" fillId="0" borderId="0"/>
    <xf numFmtId="181" fontId="24" fillId="0" borderId="0" applyFont="0" applyFill="0" applyBorder="0" applyAlignment="0" applyProtection="0"/>
    <xf numFmtId="0" fontId="54" fillId="0" borderId="0">
      <alignment vertical="center"/>
    </xf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55" fillId="0" borderId="0" applyNumberFormat="0" applyAlignment="0">
      <alignment horizontal="left"/>
    </xf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2" fontId="48" fillId="0" borderId="0" applyFont="0" applyFill="0" applyBorder="0" applyAlignment="0" applyProtection="0"/>
    <xf numFmtId="0" fontId="57" fillId="42" borderId="0" applyNumberFormat="0" applyBorder="0" applyAlignment="0" applyProtection="0"/>
    <xf numFmtId="38" fontId="33" fillId="71" borderId="0" applyNumberFormat="0" applyBorder="0" applyAlignment="0" applyProtection="0"/>
    <xf numFmtId="0" fontId="58" fillId="0" borderId="7" applyNumberFormat="0" applyAlignment="0" applyProtection="0">
      <alignment horizontal="left" vertical="center"/>
    </xf>
    <xf numFmtId="0" fontId="58" fillId="0" borderId="37">
      <alignment horizontal="left"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72" borderId="66" applyNumberFormat="0" applyAlignment="0" applyProtection="0"/>
    <xf numFmtId="0" fontId="39" fillId="40" borderId="0" applyNumberFormat="0" applyBorder="0" applyAlignment="0" applyProtection="0"/>
    <xf numFmtId="0" fontId="69" fillId="7" borderId="0" applyNumberFormat="0" applyBorder="0" applyAlignment="0" applyProtection="0"/>
    <xf numFmtId="0" fontId="39" fillId="41" borderId="0" applyNumberFormat="0" applyBorder="0" applyAlignment="0" applyProtection="0"/>
    <xf numFmtId="0" fontId="70" fillId="48" borderId="61" applyNumberFormat="0" applyAlignment="0" applyProtection="0"/>
    <xf numFmtId="10" fontId="33" fillId="73" borderId="39" applyNumberFormat="0" applyBorder="0" applyAlignment="0" applyProtection="0"/>
    <xf numFmtId="170" fontId="71" fillId="74" borderId="0"/>
    <xf numFmtId="0" fontId="68" fillId="72" borderId="66" applyNumberFormat="0" applyAlignment="0" applyProtection="0"/>
    <xf numFmtId="0" fontId="68" fillId="72" borderId="66" applyNumberFormat="0" applyAlignment="0" applyProtection="0"/>
    <xf numFmtId="0" fontId="72" fillId="11" borderId="53" applyNumberFormat="0" applyAlignment="0" applyProtection="0"/>
    <xf numFmtId="0" fontId="68" fillId="72" borderId="66" applyNumberFormat="0" applyAlignment="0" applyProtection="0"/>
    <xf numFmtId="0" fontId="68" fillId="75" borderId="66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75" fillId="0" borderId="67" applyNumberFormat="0" applyFill="0" applyAlignment="0" applyProtection="0"/>
    <xf numFmtId="170" fontId="76" fillId="76" borderId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185" fontId="78" fillId="0" borderId="0" applyFont="0" applyFill="0" applyBorder="0" applyAlignment="0" applyProtection="0"/>
    <xf numFmtId="186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0" fontId="79" fillId="0" borderId="0"/>
    <xf numFmtId="0" fontId="80" fillId="0" borderId="68" applyNumberFormat="0" applyFill="0" applyAlignment="0" applyProtection="0"/>
    <xf numFmtId="0" fontId="80" fillId="0" borderId="68" applyNumberFormat="0" applyFill="0" applyAlignment="0" applyProtection="0"/>
    <xf numFmtId="0" fontId="81" fillId="0" borderId="47" applyNumberFormat="0" applyFill="0" applyAlignment="0" applyProtection="0"/>
    <xf numFmtId="0" fontId="80" fillId="0" borderId="68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3" fillId="0" borderId="48" applyNumberFormat="0" applyFill="0" applyAlignment="0" applyProtection="0"/>
    <xf numFmtId="0" fontId="82" fillId="0" borderId="69" applyNumberFormat="0" applyFill="0" applyAlignment="0" applyProtection="0"/>
    <xf numFmtId="0" fontId="61" fillId="0" borderId="65" applyNumberFormat="0" applyFill="0" applyAlignment="0" applyProtection="0"/>
    <xf numFmtId="0" fontId="61" fillId="0" borderId="65" applyNumberFormat="0" applyFill="0" applyAlignment="0" applyProtection="0"/>
    <xf numFmtId="0" fontId="84" fillId="0" borderId="49" applyNumberFormat="0" applyFill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9" fillId="8" borderId="0" applyNumberFormat="0" applyBorder="0" applyAlignment="0" applyProtection="0"/>
    <xf numFmtId="0" fontId="88" fillId="77" borderId="0" applyNumberFormat="0" applyBorder="0" applyAlignment="0" applyProtection="0"/>
    <xf numFmtId="0" fontId="88" fillId="78" borderId="0" applyNumberFormat="0" applyBorder="0" applyAlignment="0" applyProtection="0"/>
    <xf numFmtId="37" fontId="90" fillId="0" borderId="0"/>
    <xf numFmtId="0" fontId="2" fillId="0" borderId="0" applyNumberFormat="0" applyFill="0" applyBorder="0" applyAlignment="0" applyProtection="0"/>
    <xf numFmtId="189" fontId="91" fillId="0" borderId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2" fillId="0" borderId="0"/>
    <xf numFmtId="0" fontId="93" fillId="0" borderId="0"/>
    <xf numFmtId="0" fontId="1" fillId="0" borderId="0"/>
    <xf numFmtId="0" fontId="94" fillId="0" borderId="0"/>
    <xf numFmtId="0" fontId="24" fillId="0" borderId="0"/>
    <xf numFmtId="0" fontId="20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 applyProtection="0"/>
    <xf numFmtId="0" fontId="24" fillId="0" borderId="0"/>
    <xf numFmtId="0" fontId="95" fillId="0" borderId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 applyFill="0"/>
    <xf numFmtId="0" fontId="20" fillId="0" borderId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9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94" fillId="0" borderId="0"/>
    <xf numFmtId="0" fontId="1" fillId="0" borderId="0"/>
    <xf numFmtId="0" fontId="94" fillId="0" borderId="0"/>
    <xf numFmtId="0" fontId="20" fillId="0" borderId="0"/>
    <xf numFmtId="0" fontId="34" fillId="79" borderId="70" applyNumberFormat="0" applyFont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99" fillId="70" borderId="71" applyNumberFormat="0" applyAlignment="0" applyProtection="0"/>
    <xf numFmtId="14" fontId="38" fillId="0" borderId="0">
      <alignment horizontal="center" wrapText="1"/>
      <protection locked="0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90" fontId="100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101" fillId="0" borderId="0">
      <alignment wrapText="1"/>
    </xf>
    <xf numFmtId="0" fontId="40" fillId="0" borderId="72">
      <alignment horizontal="justify" vertical="center" wrapText="1"/>
      <protection locked="0"/>
    </xf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34" fillId="79" borderId="70" applyNumberFormat="0" applyFont="0" applyAlignment="0" applyProtection="0"/>
    <xf numFmtId="0" fontId="34" fillId="79" borderId="70" applyNumberFormat="0" applyFont="0" applyAlignment="0" applyProtection="0"/>
    <xf numFmtId="0" fontId="27" fillId="12" borderId="54" applyNumberFormat="0" applyFont="0" applyAlignment="0" applyProtection="0"/>
    <xf numFmtId="0" fontId="2" fillId="80" borderId="70" applyNumberFormat="0" applyAlignment="0" applyProtection="0"/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191" fontId="24" fillId="0" borderId="0"/>
    <xf numFmtId="191" fontId="24" fillId="0" borderId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75" fillId="0" borderId="67" applyNumberFormat="0" applyFill="0" applyAlignment="0" applyProtection="0"/>
    <xf numFmtId="0" fontId="75" fillId="0" borderId="67" applyNumberFormat="0" applyFill="0" applyAlignment="0" applyProtection="0"/>
    <xf numFmtId="0" fontId="103" fillId="0" borderId="52" applyNumberFormat="0" applyFill="0" applyAlignment="0" applyProtection="0"/>
    <xf numFmtId="0" fontId="75" fillId="0" borderId="67" applyNumberFormat="0" applyFill="0" applyAlignment="0" applyProtection="0"/>
    <xf numFmtId="0" fontId="104" fillId="0" borderId="0">
      <alignment vertical="center"/>
    </xf>
    <xf numFmtId="0" fontId="93" fillId="0" borderId="0" applyNumberFormat="0" applyFont="0" applyFill="0" applyBorder="0" applyAlignment="0" applyProtection="0">
      <alignment horizontal="left"/>
    </xf>
    <xf numFmtId="0" fontId="93" fillId="0" borderId="0" applyNumberFormat="0" applyFont="0" applyFill="0" applyBorder="0" applyAlignment="0" applyProtection="0">
      <alignment horizontal="left"/>
    </xf>
    <xf numFmtId="0" fontId="105" fillId="0" borderId="0" applyNumberFormat="0" applyFill="0" applyBorder="0" applyAlignment="0" applyProtection="0">
      <alignment horizontal="left"/>
    </xf>
    <xf numFmtId="4" fontId="106" fillId="77" borderId="73" applyNumberFormat="0" applyProtection="0">
      <alignment vertical="center"/>
    </xf>
    <xf numFmtId="4" fontId="107" fillId="81" borderId="73" applyNumberFormat="0" applyProtection="0">
      <alignment vertical="center"/>
    </xf>
    <xf numFmtId="4" fontId="106" fillId="81" borderId="73" applyNumberFormat="0" applyProtection="0">
      <alignment horizontal="left" vertical="center" indent="1"/>
    </xf>
    <xf numFmtId="0" fontId="106" fillId="81" borderId="73" applyNumberFormat="0" applyProtection="0">
      <alignment horizontal="left" vertical="top" indent="1"/>
    </xf>
    <xf numFmtId="4" fontId="52" fillId="40" borderId="73" applyNumberFormat="0" applyProtection="0">
      <alignment horizontal="right" vertical="center"/>
    </xf>
    <xf numFmtId="4" fontId="52" fillId="52" borderId="73" applyNumberFormat="0" applyProtection="0">
      <alignment horizontal="right" vertical="center"/>
    </xf>
    <xf numFmtId="4" fontId="52" fillId="67" borderId="73" applyNumberFormat="0" applyProtection="0">
      <alignment horizontal="right" vertical="center"/>
    </xf>
    <xf numFmtId="4" fontId="52" fillId="56" borderId="73" applyNumberFormat="0" applyProtection="0">
      <alignment horizontal="right" vertical="center"/>
    </xf>
    <xf numFmtId="4" fontId="52" fillId="64" borderId="73" applyNumberFormat="0" applyProtection="0">
      <alignment horizontal="right" vertical="center"/>
    </xf>
    <xf numFmtId="4" fontId="52" fillId="69" borderId="73" applyNumberFormat="0" applyProtection="0">
      <alignment horizontal="right" vertical="center"/>
    </xf>
    <xf numFmtId="4" fontId="52" fillId="68" borderId="73" applyNumberFormat="0" applyProtection="0">
      <alignment horizontal="right" vertical="center"/>
    </xf>
    <xf numFmtId="4" fontId="52" fillId="82" borderId="73" applyNumberFormat="0" applyProtection="0">
      <alignment horizontal="right" vertical="center"/>
    </xf>
    <xf numFmtId="4" fontId="52" fillId="54" borderId="73" applyNumberFormat="0" applyProtection="0">
      <alignment horizontal="right" vertical="center"/>
    </xf>
    <xf numFmtId="4" fontId="106" fillId="83" borderId="74" applyNumberFormat="0" applyProtection="0">
      <alignment horizontal="left" vertical="center" indent="1"/>
    </xf>
    <xf numFmtId="4" fontId="52" fillId="84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52" fillId="86" borderId="73" applyNumberFormat="0" applyProtection="0">
      <alignment horizontal="right" vertical="center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4" fontId="106" fillId="87" borderId="0" applyNumberFormat="0" applyProtection="0">
      <alignment horizontal="left" vertical="center" indent="1"/>
    </xf>
    <xf numFmtId="4" fontId="52" fillId="73" borderId="73" applyNumberFormat="0" applyProtection="0">
      <alignment vertical="center"/>
    </xf>
    <xf numFmtId="4" fontId="109" fillId="73" borderId="73" applyNumberFormat="0" applyProtection="0">
      <alignment vertical="center"/>
    </xf>
    <xf numFmtId="4" fontId="52" fillId="73" borderId="73" applyNumberFormat="0" applyProtection="0">
      <alignment horizontal="left" vertical="center" indent="1"/>
    </xf>
    <xf numFmtId="0" fontId="52" fillId="73" borderId="73" applyNumberFormat="0" applyProtection="0">
      <alignment horizontal="left" vertical="top" indent="1"/>
    </xf>
    <xf numFmtId="4" fontId="52" fillId="84" borderId="73" applyNumberFormat="0" applyProtection="0">
      <alignment horizontal="right" vertical="center"/>
    </xf>
    <xf numFmtId="4" fontId="109" fillId="84" borderId="73" applyNumberFormat="0" applyProtection="0">
      <alignment horizontal="right" vertical="center"/>
    </xf>
    <xf numFmtId="4" fontId="52" fillId="86" borderId="73" applyNumberFormat="0" applyProtection="0">
      <alignment horizontal="left" vertical="center" indent="1"/>
    </xf>
    <xf numFmtId="0" fontId="52" fillId="87" borderId="73" applyNumberFormat="0" applyProtection="0">
      <alignment horizontal="left" vertical="top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1" fillId="84" borderId="73" applyNumberFormat="0" applyProtection="0">
      <alignment horizontal="right" vertical="center"/>
    </xf>
    <xf numFmtId="0" fontId="112" fillId="0" borderId="0" applyNumberFormat="0"/>
    <xf numFmtId="166" fontId="46" fillId="0" borderId="64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113" fillId="6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93" fillId="0" borderId="0"/>
    <xf numFmtId="0" fontId="30" fillId="0" borderId="0"/>
    <xf numFmtId="0" fontId="2" fillId="0" borderId="0" applyProtection="0"/>
    <xf numFmtId="0" fontId="20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40" fontId="114" fillId="0" borderId="0" applyBorder="0">
      <alignment horizontal="right"/>
    </xf>
    <xf numFmtId="49" fontId="2" fillId="0" borderId="0" applyFill="0" applyBorder="0" applyProtection="0"/>
    <xf numFmtId="49" fontId="2" fillId="0" borderId="0" applyFill="0" applyBorder="0" applyProtection="0"/>
    <xf numFmtId="49" fontId="52" fillId="0" borderId="0" applyFill="0" applyBorder="0" applyAlignment="0"/>
    <xf numFmtId="185" fontId="24" fillId="0" borderId="0" applyFill="0" applyBorder="0" applyAlignment="0"/>
    <xf numFmtId="185" fontId="24" fillId="0" borderId="0" applyFill="0" applyBorder="0" applyAlignment="0"/>
    <xf numFmtId="188" fontId="24" fillId="0" borderId="0" applyFill="0" applyBorder="0" applyAlignment="0"/>
    <xf numFmtId="188" fontId="24" fillId="0" borderId="0" applyFill="0" applyBorder="0" applyAlignment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7" fillId="0" borderId="75">
      <alignment horizontal="center" wrapText="1"/>
    </xf>
    <xf numFmtId="0" fontId="118" fillId="0" borderId="26">
      <alignment horizontal="center" wrapText="1"/>
    </xf>
    <xf numFmtId="0" fontId="48" fillId="0" borderId="76" applyNumberFormat="0" applyFont="0" applyFill="0" applyAlignment="0" applyProtection="0"/>
    <xf numFmtId="176" fontId="119" fillId="0" borderId="39">
      <alignment horizontal="right" vertical="center"/>
    </xf>
    <xf numFmtId="0" fontId="120" fillId="0" borderId="39">
      <alignment horizontal="left"/>
    </xf>
    <xf numFmtId="0" fontId="70" fillId="48" borderId="61" applyNumberFormat="0" applyAlignment="0" applyProtection="0"/>
    <xf numFmtId="0" fontId="70" fillId="48" borderId="61" applyNumberFormat="0" applyAlignment="0" applyProtection="0"/>
    <xf numFmtId="0" fontId="121" fillId="9" borderId="50" applyNumberFormat="0" applyAlignment="0" applyProtection="0"/>
    <xf numFmtId="0" fontId="70" fillId="48" borderId="61" applyNumberFormat="0" applyAlignment="0" applyProtection="0"/>
    <xf numFmtId="0" fontId="70" fillId="49" borderId="61" applyNumberFormat="0" applyAlignment="0" applyProtection="0"/>
    <xf numFmtId="0" fontId="41" fillId="70" borderId="61" applyNumberFormat="0" applyAlignment="0" applyProtection="0"/>
    <xf numFmtId="0" fontId="41" fillId="70" borderId="61" applyNumberFormat="0" applyAlignment="0" applyProtection="0"/>
    <xf numFmtId="0" fontId="122" fillId="10" borderId="50" applyNumberFormat="0" applyAlignment="0" applyProtection="0"/>
    <xf numFmtId="0" fontId="41" fillId="70" borderId="61" applyNumberFormat="0" applyAlignment="0" applyProtection="0"/>
    <xf numFmtId="0" fontId="41" fillId="90" borderId="61" applyNumberFormat="0" applyAlignment="0" applyProtection="0"/>
    <xf numFmtId="0" fontId="99" fillId="70" borderId="71" applyNumberFormat="0" applyAlignment="0" applyProtection="0"/>
    <xf numFmtId="0" fontId="99" fillId="70" borderId="71" applyNumberFormat="0" applyAlignment="0" applyProtection="0"/>
    <xf numFmtId="0" fontId="123" fillId="10" borderId="51" applyNumberFormat="0" applyAlignment="0" applyProtection="0"/>
    <xf numFmtId="0" fontId="99" fillId="70" borderId="71" applyNumberFormat="0" applyAlignment="0" applyProtection="0"/>
    <xf numFmtId="0" fontId="99" fillId="90" borderId="71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20" fillId="0" borderId="39">
      <alignment vertical="center" wrapText="1"/>
    </xf>
    <xf numFmtId="3" fontId="125" fillId="0" borderId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7" fillId="13" borderId="0" applyNumberFormat="0" applyBorder="0" applyAlignment="0" applyProtection="0"/>
    <xf numFmtId="0" fontId="36" fillId="66" borderId="0" applyNumberFormat="0" applyBorder="0" applyAlignment="0" applyProtection="0"/>
    <xf numFmtId="0" fontId="36" fillId="91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7" fillId="17" borderId="0" applyNumberFormat="0" applyBorder="0" applyAlignment="0" applyProtection="0"/>
    <xf numFmtId="0" fontId="36" fillId="67" borderId="0" applyNumberFormat="0" applyBorder="0" applyAlignment="0" applyProtection="0"/>
    <xf numFmtId="0" fontId="36" fillId="92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7" fillId="21" borderId="0" applyNumberFormat="0" applyBorder="0" applyAlignment="0" applyProtection="0"/>
    <xf numFmtId="0" fontId="36" fillId="68" borderId="0" applyNumberFormat="0" applyBorder="0" applyAlignment="0" applyProtection="0"/>
    <xf numFmtId="0" fontId="36" fillId="93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7" fillId="25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29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7" fillId="33" borderId="0" applyNumberFormat="0" applyBorder="0" applyAlignment="0" applyProtection="0"/>
    <xf numFmtId="0" fontId="36" fillId="69" borderId="0" applyNumberFormat="0" applyBorder="0" applyAlignment="0" applyProtection="0"/>
    <xf numFmtId="0" fontId="36" fillId="94" borderId="0" applyNumberFormat="0" applyBorder="0" applyAlignment="0" applyProtection="0"/>
    <xf numFmtId="0" fontId="100" fillId="0" borderId="0"/>
    <xf numFmtId="0" fontId="100" fillId="0" borderId="0"/>
    <xf numFmtId="192" fontId="126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126" fillId="0" borderId="0"/>
  </cellStyleXfs>
  <cellXfs count="570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9" fillId="3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8" fillId="5" borderId="30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 wrapText="1"/>
    </xf>
    <xf numFmtId="3" fontId="11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4" fillId="0" borderId="35" xfId="0" applyNumberFormat="1" applyFont="1" applyBorder="1" applyAlignment="1">
      <alignment horizontal="right" vertical="center" wrapText="1" shrinkToFit="1"/>
    </xf>
    <xf numFmtId="3" fontId="4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shrinkToFit="1"/>
    </xf>
    <xf numFmtId="3" fontId="9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4" fontId="8" fillId="3" borderId="39" xfId="0" applyNumberFormat="1" applyFont="1" applyFill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3" fontId="8" fillId="3" borderId="39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9" fillId="3" borderId="0" xfId="0" applyNumberFormat="1" applyFont="1" applyFill="1" applyBorder="1" applyAlignment="1">
      <alignment vertical="top" shrinkToFit="1"/>
    </xf>
    <xf numFmtId="0" fontId="9" fillId="3" borderId="29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  <xf numFmtId="0" fontId="22" fillId="0" borderId="0" xfId="2"/>
    <xf numFmtId="0" fontId="9" fillId="0" borderId="11" xfId="2" applyFont="1" applyFill="1" applyBorder="1"/>
    <xf numFmtId="0" fontId="7" fillId="0" borderId="7" xfId="2" applyFont="1" applyFill="1" applyBorder="1" applyAlignment="1">
      <alignment horizontal="center"/>
    </xf>
    <xf numFmtId="0" fontId="20" fillId="0" borderId="7" xfId="2" applyFont="1" applyFill="1" applyBorder="1" applyAlignment="1">
      <alignment horizontal="center"/>
    </xf>
    <xf numFmtId="166" fontId="20" fillId="0" borderId="7" xfId="2" applyNumberFormat="1" applyFont="1" applyFill="1" applyBorder="1" applyAlignment="1">
      <alignment horizontal="right"/>
    </xf>
    <xf numFmtId="166" fontId="24" fillId="0" borderId="7" xfId="2" applyNumberFormat="1" applyFont="1" applyFill="1" applyBorder="1" applyAlignment="1">
      <alignment horizontal="right"/>
    </xf>
    <xf numFmtId="167" fontId="24" fillId="0" borderId="7" xfId="2" applyNumberFormat="1" applyFont="1" applyFill="1" applyBorder="1" applyAlignment="1"/>
    <xf numFmtId="0" fontId="24" fillId="0" borderId="13" xfId="2" applyFont="1" applyFill="1" applyBorder="1"/>
    <xf numFmtId="0" fontId="9" fillId="0" borderId="1" xfId="2" applyFont="1" applyFill="1" applyBorder="1"/>
    <xf numFmtId="0" fontId="7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166" fontId="20" fillId="0" borderId="0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7" fontId="24" fillId="0" borderId="0" xfId="2" applyNumberFormat="1" applyFont="1" applyFill="1" applyBorder="1" applyAlignment="1"/>
    <xf numFmtId="0" fontId="24" fillId="0" borderId="2" xfId="2" applyFont="1" applyFill="1" applyBorder="1"/>
    <xf numFmtId="0" fontId="9" fillId="0" borderId="56" xfId="2" applyFont="1" applyFill="1" applyBorder="1"/>
    <xf numFmtId="0" fontId="9" fillId="0" borderId="39" xfId="2" applyFont="1" applyFill="1" applyBorder="1" applyAlignment="1">
      <alignment horizontal="center"/>
    </xf>
    <xf numFmtId="1" fontId="9" fillId="0" borderId="39" xfId="2" applyNumberFormat="1" applyFont="1" applyFill="1" applyBorder="1" applyAlignment="1">
      <alignment horizontal="center"/>
    </xf>
    <xf numFmtId="166" fontId="9" fillId="0" borderId="39" xfId="2" applyNumberFormat="1" applyFont="1" applyFill="1" applyBorder="1" applyAlignment="1">
      <alignment horizontal="center"/>
    </xf>
    <xf numFmtId="166" fontId="25" fillId="0" borderId="39" xfId="2" applyNumberFormat="1" applyFont="1" applyFill="1" applyBorder="1" applyAlignment="1">
      <alignment horizontal="center"/>
    </xf>
    <xf numFmtId="167" fontId="9" fillId="0" borderId="39" xfId="2" applyNumberFormat="1" applyFont="1" applyFill="1" applyBorder="1" applyAlignment="1">
      <alignment horizontal="center"/>
    </xf>
    <xf numFmtId="167" fontId="9" fillId="0" borderId="57" xfId="2" applyNumberFormat="1" applyFont="1" applyFill="1" applyBorder="1" applyAlignment="1">
      <alignment horizontal="center"/>
    </xf>
    <xf numFmtId="0" fontId="24" fillId="0" borderId="0" xfId="2" applyFont="1" applyFill="1"/>
    <xf numFmtId="168" fontId="24" fillId="37" borderId="58" xfId="2" applyNumberFormat="1" applyFont="1" applyFill="1" applyBorder="1" applyAlignment="1" applyProtection="1">
      <alignment horizontal="left" vertical="center" wrapText="1"/>
    </xf>
    <xf numFmtId="168" fontId="24" fillId="37" borderId="59" xfId="2" applyNumberFormat="1" applyFont="1" applyFill="1" applyBorder="1" applyAlignment="1" applyProtection="1">
      <alignment horizontal="center" vertical="center"/>
    </xf>
    <xf numFmtId="0" fontId="25" fillId="0" borderId="39" xfId="2" applyFont="1" applyFill="1" applyBorder="1" applyAlignment="1">
      <alignment horizontal="center"/>
    </xf>
    <xf numFmtId="166" fontId="24" fillId="4" borderId="39" xfId="2" applyNumberFormat="1" applyFont="1" applyFill="1" applyBorder="1" applyAlignment="1">
      <alignment horizontal="right"/>
    </xf>
    <xf numFmtId="166" fontId="24" fillId="4" borderId="39" xfId="2" applyNumberFormat="1" applyFont="1" applyFill="1" applyBorder="1" applyAlignment="1" applyProtection="1">
      <alignment horizontal="right" vertical="center"/>
    </xf>
    <xf numFmtId="167" fontId="24" fillId="37" borderId="39" xfId="2" applyNumberFormat="1" applyFont="1" applyFill="1" applyBorder="1" applyAlignment="1" applyProtection="1">
      <alignment horizontal="right" vertical="center"/>
    </xf>
    <xf numFmtId="167" fontId="20" fillId="0" borderId="57" xfId="2" applyNumberFormat="1" applyFont="1" applyFill="1" applyBorder="1" applyAlignment="1">
      <alignment horizontal="right"/>
    </xf>
    <xf numFmtId="0" fontId="24" fillId="0" borderId="0" xfId="2" applyNumberFormat="1" applyFont="1" applyFill="1"/>
    <xf numFmtId="166" fontId="24" fillId="0" borderId="39" xfId="2" applyNumberFormat="1" applyFont="1" applyFill="1" applyBorder="1" applyAlignment="1">
      <alignment horizontal="right"/>
    </xf>
    <xf numFmtId="168" fontId="24" fillId="37" borderId="14" xfId="2" applyNumberFormat="1" applyFont="1" applyFill="1" applyBorder="1" applyAlignment="1" applyProtection="1">
      <alignment horizontal="left" vertical="center" wrapText="1"/>
    </xf>
    <xf numFmtId="168" fontId="24" fillId="37" borderId="37" xfId="2" applyNumberFormat="1" applyFont="1" applyFill="1" applyBorder="1" applyAlignment="1" applyProtection="1">
      <alignment horizontal="center" vertical="center"/>
    </xf>
    <xf numFmtId="0" fontId="25" fillId="0" borderId="37" xfId="2" applyFont="1" applyFill="1" applyBorder="1" applyAlignment="1">
      <alignment horizontal="center"/>
    </xf>
    <xf numFmtId="166" fontId="24" fillId="0" borderId="37" xfId="2" applyNumberFormat="1" applyFont="1" applyFill="1" applyBorder="1" applyAlignment="1">
      <alignment horizontal="right"/>
    </xf>
    <xf numFmtId="166" fontId="24" fillId="37" borderId="37" xfId="2" applyNumberFormat="1" applyFont="1" applyFill="1" applyBorder="1" applyAlignment="1" applyProtection="1">
      <alignment horizontal="right" vertical="center"/>
    </xf>
    <xf numFmtId="167" fontId="24" fillId="37" borderId="37" xfId="2" applyNumberFormat="1" applyFont="1" applyFill="1" applyBorder="1" applyAlignment="1" applyProtection="1">
      <alignment horizontal="right" vertical="center"/>
    </xf>
    <xf numFmtId="167" fontId="20" fillId="0" borderId="16" xfId="2" applyNumberFormat="1" applyFont="1" applyFill="1" applyBorder="1" applyAlignment="1">
      <alignment horizontal="right"/>
    </xf>
    <xf numFmtId="167" fontId="22" fillId="0" borderId="0" xfId="2" applyNumberFormat="1"/>
    <xf numFmtId="166" fontId="24" fillId="37" borderId="39" xfId="2" applyNumberFormat="1" applyFont="1" applyFill="1" applyBorder="1" applyAlignment="1" applyProtection="1">
      <alignment horizontal="right" vertical="center"/>
    </xf>
    <xf numFmtId="166" fontId="25" fillId="0" borderId="39" xfId="2" applyNumberFormat="1" applyFont="1" applyFill="1" applyBorder="1" applyAlignment="1">
      <alignment horizontal="right"/>
    </xf>
    <xf numFmtId="168" fontId="25" fillId="37" borderId="58" xfId="2" applyNumberFormat="1" applyFont="1" applyFill="1" applyBorder="1" applyAlignment="1" applyProtection="1">
      <alignment horizontal="left" vertical="center" wrapText="1"/>
    </xf>
    <xf numFmtId="0" fontId="25" fillId="0" borderId="39" xfId="2" applyFont="1" applyFill="1" applyBorder="1" applyAlignment="1"/>
    <xf numFmtId="166" fontId="25" fillId="0" borderId="16" xfId="2" applyNumberFormat="1" applyFont="1" applyFill="1" applyBorder="1" applyAlignment="1"/>
    <xf numFmtId="0" fontId="25" fillId="0" borderId="39" xfId="2" applyFont="1" applyFill="1" applyBorder="1" applyAlignment="1">
      <alignment horizontal="right"/>
    </xf>
    <xf numFmtId="166" fontId="25" fillId="0" borderId="16" xfId="2" applyNumberFormat="1" applyFont="1" applyFill="1" applyBorder="1" applyAlignment="1">
      <alignment horizontal="right"/>
    </xf>
    <xf numFmtId="0" fontId="20" fillId="0" borderId="39" xfId="2" applyFont="1" applyFill="1" applyBorder="1" applyAlignment="1">
      <alignment horizontal="center"/>
    </xf>
    <xf numFmtId="166" fontId="20" fillId="0" borderId="39" xfId="2" applyNumberFormat="1" applyFont="1" applyFill="1" applyBorder="1" applyAlignment="1">
      <alignment horizontal="right"/>
    </xf>
    <xf numFmtId="167" fontId="20" fillId="0" borderId="39" xfId="2" applyNumberFormat="1" applyFont="1" applyFill="1" applyBorder="1" applyAlignment="1"/>
    <xf numFmtId="167" fontId="24" fillId="0" borderId="57" xfId="2" applyNumberFormat="1" applyFont="1" applyFill="1" applyBorder="1" applyAlignment="1">
      <alignment horizontal="right"/>
    </xf>
    <xf numFmtId="0" fontId="20" fillId="0" borderId="56" xfId="2" applyFont="1" applyFill="1" applyBorder="1"/>
    <xf numFmtId="167" fontId="20" fillId="0" borderId="39" xfId="2" applyNumberFormat="1" applyFont="1" applyFill="1" applyBorder="1" applyAlignment="1">
      <alignment horizontal="right"/>
    </xf>
    <xf numFmtId="0" fontId="27" fillId="0" borderId="56" xfId="2" applyFont="1" applyBorder="1"/>
    <xf numFmtId="0" fontId="28" fillId="0" borderId="39" xfId="2" applyFont="1" applyBorder="1" applyAlignment="1">
      <alignment horizontal="center"/>
    </xf>
    <xf numFmtId="166" fontId="28" fillId="0" borderId="39" xfId="2" applyNumberFormat="1" applyFont="1" applyBorder="1" applyAlignment="1">
      <alignment horizontal="right"/>
    </xf>
    <xf numFmtId="167" fontId="28" fillId="0" borderId="39" xfId="2" applyNumberFormat="1" applyFont="1" applyBorder="1" applyAlignment="1">
      <alignment horizontal="right"/>
    </xf>
    <xf numFmtId="0" fontId="29" fillId="0" borderId="56" xfId="2" applyFont="1" applyBorder="1"/>
    <xf numFmtId="167" fontId="9" fillId="0" borderId="60" xfId="2" applyNumberFormat="1" applyFont="1" applyFill="1" applyBorder="1"/>
    <xf numFmtId="0" fontId="24" fillId="0" borderId="0" xfId="2" applyFont="1" applyFill="1" applyAlignment="1">
      <alignment horizontal="center"/>
    </xf>
    <xf numFmtId="166" fontId="24" fillId="0" borderId="0" xfId="2" applyNumberFormat="1" applyFont="1" applyFill="1" applyAlignment="1">
      <alignment horizontal="right"/>
    </xf>
    <xf numFmtId="167" fontId="24" fillId="0" borderId="0" xfId="2" applyNumberFormat="1" applyFont="1" applyFill="1" applyAlignment="1"/>
    <xf numFmtId="166" fontId="22" fillId="0" borderId="0" xfId="2" applyNumberFormat="1" applyAlignment="1">
      <alignment horizontal="right"/>
    </xf>
    <xf numFmtId="49" fontId="128" fillId="0" borderId="0" xfId="0" applyNumberFormat="1" applyFont="1" applyAlignment="1">
      <alignment horizontal="left"/>
    </xf>
    <xf numFmtId="0" fontId="129" fillId="0" borderId="0" xfId="0" applyFont="1"/>
    <xf numFmtId="0" fontId="4" fillId="0" borderId="0" xfId="0" applyFont="1" applyAlignment="1">
      <alignment horizontal="center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4" fillId="0" borderId="0" xfId="0" applyFont="1"/>
    <xf numFmtId="49" fontId="130" fillId="0" borderId="0" xfId="0" applyNumberFormat="1" applyFont="1" applyAlignment="1">
      <alignment horizontal="left"/>
    </xf>
    <xf numFmtId="0" fontId="131" fillId="0" borderId="0" xfId="0" applyFont="1"/>
    <xf numFmtId="0" fontId="4" fillId="0" borderId="0" xfId="0" applyFont="1" applyAlignment="1">
      <alignment horizontal="left"/>
    </xf>
    <xf numFmtId="0" fontId="132" fillId="0" borderId="0" xfId="0" applyFont="1"/>
    <xf numFmtId="0" fontId="12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8" fillId="0" borderId="0" xfId="0" applyFont="1" applyAlignment="1"/>
    <xf numFmtId="14" fontId="129" fillId="0" borderId="0" xfId="0" applyNumberFormat="1" applyFont="1" applyAlignment="1">
      <alignment horizontal="left"/>
    </xf>
    <xf numFmtId="49" fontId="65" fillId="0" borderId="0" xfId="256" applyNumberForma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133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9" fontId="130" fillId="0" borderId="0" xfId="0" applyNumberFormat="1" applyFont="1" applyAlignment="1">
      <alignment horizontal="center"/>
    </xf>
    <xf numFmtId="49" fontId="134" fillId="0" borderId="0" xfId="0" applyNumberFormat="1" applyFont="1" applyAlignment="1"/>
    <xf numFmtId="49" fontId="12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7" xfId="0" applyNumberFormat="1" applyFont="1" applyBorder="1"/>
    <xf numFmtId="0" fontId="4" fillId="0" borderId="78" xfId="0" applyFont="1" applyBorder="1"/>
    <xf numFmtId="0" fontId="4" fillId="0" borderId="78" xfId="0" applyFon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0" fillId="71" borderId="81" xfId="0" applyFill="1" applyBorder="1" applyAlignment="1">
      <alignment horizontal="left"/>
    </xf>
    <xf numFmtId="0" fontId="0" fillId="71" borderId="82" xfId="0" applyFill="1" applyBorder="1" applyAlignment="1">
      <alignment horizontal="left"/>
    </xf>
    <xf numFmtId="0" fontId="0" fillId="71" borderId="83" xfId="0" applyFill="1" applyBorder="1" applyAlignment="1">
      <alignment horizontal="center"/>
    </xf>
    <xf numFmtId="0" fontId="0" fillId="71" borderId="83" xfId="0" applyFill="1" applyBorder="1" applyAlignment="1">
      <alignment horizontal="right"/>
    </xf>
    <xf numFmtId="0" fontId="0" fillId="71" borderId="84" xfId="0" applyFill="1" applyBorder="1" applyAlignment="1">
      <alignment horizontal="right"/>
    </xf>
    <xf numFmtId="49" fontId="4" fillId="0" borderId="85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86" xfId="0" applyFont="1" applyFill="1" applyBorder="1" applyAlignment="1">
      <alignment horizontal="center"/>
    </xf>
    <xf numFmtId="0" fontId="4" fillId="0" borderId="86" xfId="0" applyFont="1" applyBorder="1" applyAlignment="1">
      <alignment horizontal="center"/>
    </xf>
    <xf numFmtId="4" fontId="133" fillId="4" borderId="87" xfId="0" applyNumberFormat="1" applyFont="1" applyFill="1" applyBorder="1" applyAlignment="1">
      <alignment horizontal="right"/>
    </xf>
    <xf numFmtId="4" fontId="4" fillId="0" borderId="86" xfId="0" applyNumberFormat="1" applyFont="1" applyBorder="1" applyAlignment="1">
      <alignment horizontal="right"/>
    </xf>
    <xf numFmtId="4" fontId="4" fillId="4" borderId="86" xfId="0" applyNumberFormat="1" applyFont="1" applyFill="1" applyBorder="1" applyAlignment="1">
      <alignment horizontal="right"/>
    </xf>
    <xf numFmtId="4" fontId="4" fillId="0" borderId="88" xfId="0" applyNumberFormat="1" applyFont="1" applyBorder="1" applyAlignment="1">
      <alignment horizontal="right"/>
    </xf>
    <xf numFmtId="4" fontId="133" fillId="4" borderId="86" xfId="0" applyNumberFormat="1" applyFont="1" applyFill="1" applyBorder="1" applyAlignment="1">
      <alignment horizontal="right"/>
    </xf>
    <xf numFmtId="0" fontId="0" fillId="71" borderId="85" xfId="0" applyFill="1" applyBorder="1" applyAlignment="1">
      <alignment horizontal="left"/>
    </xf>
    <xf numFmtId="0" fontId="0" fillId="71" borderId="0" xfId="0" applyFill="1" applyBorder="1" applyAlignment="1">
      <alignment horizontal="left"/>
    </xf>
    <xf numFmtId="0" fontId="0" fillId="71" borderId="86" xfId="0" applyFill="1" applyBorder="1" applyAlignment="1">
      <alignment horizontal="center"/>
    </xf>
    <xf numFmtId="0" fontId="0" fillId="71" borderId="86" xfId="0" applyFill="1" applyBorder="1" applyAlignment="1">
      <alignment horizontal="right"/>
    </xf>
    <xf numFmtId="0" fontId="0" fillId="71" borderId="88" xfId="0" applyFill="1" applyBorder="1" applyAlignment="1">
      <alignment horizontal="right"/>
    </xf>
    <xf numFmtId="0" fontId="4" fillId="0" borderId="0" xfId="0" applyFont="1" applyFill="1"/>
    <xf numFmtId="49" fontId="65" fillId="0" borderId="85" xfId="256" applyNumberFormat="1" applyBorder="1" applyAlignment="1" applyProtection="1">
      <alignment horizontal="left"/>
    </xf>
    <xf numFmtId="49" fontId="4" fillId="0" borderId="89" xfId="0" applyNumberFormat="1" applyFont="1" applyBorder="1" applyAlignment="1">
      <alignment horizontal="left"/>
    </xf>
    <xf numFmtId="4" fontId="133" fillId="0" borderId="87" xfId="0" applyNumberFormat="1" applyFont="1" applyBorder="1" applyAlignment="1">
      <alignment horizontal="right"/>
    </xf>
    <xf numFmtId="49" fontId="65" fillId="0" borderId="90" xfId="256" applyNumberFormat="1" applyBorder="1" applyAlignment="1" applyProtection="1">
      <alignment horizontal="left"/>
    </xf>
    <xf numFmtId="0" fontId="4" fillId="0" borderId="91" xfId="0" applyFont="1" applyBorder="1"/>
    <xf numFmtId="0" fontId="6" fillId="71" borderId="11" xfId="0" applyFont="1" applyFill="1" applyBorder="1"/>
    <xf numFmtId="0" fontId="6" fillId="71" borderId="7" xfId="0" applyFont="1" applyFill="1" applyBorder="1"/>
    <xf numFmtId="0" fontId="6" fillId="71" borderId="7" xfId="0" applyFont="1" applyFill="1" applyBorder="1" applyAlignment="1">
      <alignment horizontal="right"/>
    </xf>
    <xf numFmtId="4" fontId="6" fillId="71" borderId="92" xfId="0" applyNumberFormat="1" applyFont="1" applyFill="1" applyBorder="1"/>
    <xf numFmtId="4" fontId="6" fillId="71" borderId="93" xfId="0" applyNumberFormat="1" applyFont="1" applyFill="1" applyBorder="1"/>
    <xf numFmtId="4" fontId="6" fillId="71" borderId="13" xfId="0" applyNumberFormat="1" applyFont="1" applyFill="1" applyBorder="1"/>
    <xf numFmtId="0" fontId="6" fillId="0" borderId="0" xfId="0" applyFont="1"/>
    <xf numFmtId="166" fontId="6" fillId="0" borderId="0" xfId="0" applyNumberFormat="1" applyFont="1"/>
    <xf numFmtId="0" fontId="6" fillId="95" borderId="0" xfId="0" applyFont="1" applyFill="1"/>
    <xf numFmtId="166" fontId="6" fillId="95" borderId="0" xfId="0" applyNumberFormat="1" applyFont="1" applyFill="1"/>
    <xf numFmtId="4" fontId="6" fillId="95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/>
    <xf numFmtId="4" fontId="6" fillId="0" borderId="0" xfId="0" applyNumberFormat="1" applyFont="1" applyFill="1"/>
    <xf numFmtId="49" fontId="134" fillId="0" borderId="0" xfId="0" applyNumberFormat="1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/>
    <xf numFmtId="4" fontId="133" fillId="0" borderId="87" xfId="0" applyNumberFormat="1" applyFont="1" applyFill="1" applyBorder="1" applyAlignment="1">
      <alignment horizontal="right"/>
    </xf>
    <xf numFmtId="0" fontId="4" fillId="0" borderId="4" xfId="0" applyFont="1" applyBorder="1"/>
    <xf numFmtId="0" fontId="0" fillId="71" borderId="94" xfId="0" applyFill="1" applyBorder="1" applyAlignment="1">
      <alignment horizontal="center"/>
    </xf>
    <xf numFmtId="0" fontId="0" fillId="71" borderId="95" xfId="0" applyFill="1" applyBorder="1" applyAlignment="1">
      <alignment horizontal="left"/>
    </xf>
    <xf numFmtId="0" fontId="4" fillId="0" borderId="96" xfId="0" applyFont="1" applyFill="1" applyBorder="1" applyAlignment="1"/>
    <xf numFmtId="0" fontId="4" fillId="0" borderId="87" xfId="0" applyFont="1" applyFill="1" applyBorder="1" applyAlignment="1">
      <alignment wrapText="1"/>
    </xf>
    <xf numFmtId="0" fontId="4" fillId="0" borderId="87" xfId="0" applyFont="1" applyFill="1" applyBorder="1"/>
    <xf numFmtId="49" fontId="4" fillId="0" borderId="87" xfId="0" applyNumberFormat="1" applyFont="1" applyFill="1" applyBorder="1" applyAlignment="1">
      <alignment horizontal="left"/>
    </xf>
    <xf numFmtId="0" fontId="4" fillId="0" borderId="96" xfId="0" applyFont="1" applyFill="1" applyBorder="1" applyAlignment="1">
      <alignment horizontal="center"/>
    </xf>
    <xf numFmtId="0" fontId="4" fillId="0" borderId="97" xfId="0" applyFont="1" applyBorder="1" applyAlignment="1">
      <alignment horizontal="center"/>
    </xf>
    <xf numFmtId="49" fontId="4" fillId="0" borderId="0" xfId="0" applyNumberFormat="1" applyFont="1"/>
    <xf numFmtId="0" fontId="0" fillId="71" borderId="98" xfId="0" applyFill="1" applyBorder="1" applyAlignment="1">
      <alignment horizontal="left"/>
    </xf>
    <xf numFmtId="0" fontId="0" fillId="71" borderId="99" xfId="0" applyFill="1" applyBorder="1" applyAlignment="1">
      <alignment horizontal="left"/>
    </xf>
    <xf numFmtId="0" fontId="0" fillId="71" borderId="100" xfId="0" applyFill="1" applyBorder="1" applyAlignment="1">
      <alignment horizontal="center"/>
    </xf>
    <xf numFmtId="0" fontId="0" fillId="71" borderId="100" xfId="0" applyFill="1" applyBorder="1" applyAlignment="1">
      <alignment horizontal="right"/>
    </xf>
    <xf numFmtId="0" fontId="0" fillId="71" borderId="101" xfId="0" applyFill="1" applyBorder="1" applyAlignment="1">
      <alignment horizontal="right"/>
    </xf>
    <xf numFmtId="4" fontId="135" fillId="4" borderId="86" xfId="0" applyNumberFormat="1" applyFont="1" applyFill="1" applyBorder="1" applyAlignment="1">
      <alignment horizontal="right"/>
    </xf>
    <xf numFmtId="49" fontId="4" fillId="96" borderId="90" xfId="0" applyNumberFormat="1" applyFont="1" applyFill="1" applyBorder="1" applyAlignment="1">
      <alignment horizontal="left"/>
    </xf>
    <xf numFmtId="0" fontId="4" fillId="96" borderId="4" xfId="0" applyFont="1" applyFill="1" applyBorder="1"/>
    <xf numFmtId="0" fontId="4" fillId="96" borderId="102" xfId="0" applyFont="1" applyFill="1" applyBorder="1" applyAlignment="1">
      <alignment horizontal="center"/>
    </xf>
    <xf numFmtId="4" fontId="4" fillId="0" borderId="102" xfId="0" applyNumberFormat="1" applyFont="1" applyBorder="1" applyAlignment="1">
      <alignment horizontal="right"/>
    </xf>
    <xf numFmtId="4" fontId="4" fillId="0" borderId="103" xfId="0" applyNumberFormat="1" applyFont="1" applyBorder="1" applyAlignment="1">
      <alignment horizontal="right"/>
    </xf>
    <xf numFmtId="0" fontId="6" fillId="71" borderId="104" xfId="0" applyFont="1" applyFill="1" applyBorder="1"/>
    <xf numFmtId="0" fontId="6" fillId="71" borderId="105" xfId="0" applyFont="1" applyFill="1" applyBorder="1"/>
    <xf numFmtId="0" fontId="6" fillId="71" borderId="105" xfId="0" applyFont="1" applyFill="1" applyBorder="1" applyAlignment="1">
      <alignment horizontal="right"/>
    </xf>
    <xf numFmtId="4" fontId="6" fillId="71" borderId="106" xfId="0" applyNumberFormat="1" applyFont="1" applyFill="1" applyBorder="1"/>
    <xf numFmtId="4" fontId="6" fillId="71" borderId="104" xfId="0" applyNumberFormat="1" applyFont="1" applyFill="1" applyBorder="1"/>
    <xf numFmtId="49" fontId="4" fillId="0" borderId="90" xfId="0" applyNumberFormat="1" applyFont="1" applyBorder="1" applyAlignment="1">
      <alignment horizontal="left"/>
    </xf>
    <xf numFmtId="0" fontId="4" fillId="0" borderId="102" xfId="0" applyFont="1" applyBorder="1" applyAlignment="1">
      <alignment horizontal="center"/>
    </xf>
    <xf numFmtId="4" fontId="133" fillId="0" borderId="91" xfId="0" applyNumberFormat="1" applyFont="1" applyBorder="1" applyAlignment="1">
      <alignment horizontal="right"/>
    </xf>
    <xf numFmtId="0" fontId="6" fillId="71" borderId="3" xfId="0" applyFont="1" applyFill="1" applyBorder="1"/>
    <xf numFmtId="0" fontId="6" fillId="71" borderId="4" xfId="0" applyFont="1" applyFill="1" applyBorder="1"/>
    <xf numFmtId="0" fontId="6" fillId="71" borderId="4" xfId="0" applyFont="1" applyFill="1" applyBorder="1" applyAlignment="1">
      <alignment horizontal="right"/>
    </xf>
    <xf numFmtId="4" fontId="6" fillId="71" borderId="4" xfId="0" applyNumberFormat="1" applyFont="1" applyFill="1" applyBorder="1"/>
    <xf numFmtId="4" fontId="6" fillId="71" borderId="5" xfId="0" applyNumberFormat="1" applyFont="1" applyFill="1" applyBorder="1"/>
    <xf numFmtId="0" fontId="136" fillId="0" borderId="0" xfId="0" applyFont="1" applyAlignment="1">
      <alignment horizontal="center"/>
    </xf>
    <xf numFmtId="166" fontId="136" fillId="0" borderId="0" xfId="0" applyNumberFormat="1" applyFont="1" applyAlignment="1">
      <alignment horizontal="center"/>
    </xf>
    <xf numFmtId="49" fontId="125" fillId="0" borderId="0" xfId="0" applyNumberFormat="1" applyFont="1" applyFill="1" applyBorder="1" applyAlignment="1">
      <alignment horizontal="left"/>
    </xf>
    <xf numFmtId="49" fontId="125" fillId="0" borderId="0" xfId="0" applyNumberFormat="1" applyFont="1" applyFill="1" applyBorder="1"/>
    <xf numFmtId="0" fontId="125" fillId="0" borderId="0" xfId="0" applyFont="1" applyFill="1" applyBorder="1" applyAlignment="1">
      <alignment horizontal="right"/>
    </xf>
    <xf numFmtId="0" fontId="125" fillId="0" borderId="0" xfId="0" applyFont="1" applyFill="1" applyBorder="1"/>
    <xf numFmtId="4" fontId="125" fillId="0" borderId="0" xfId="0" applyNumberFormat="1" applyFont="1" applyAlignment="1">
      <alignment horizontal="right"/>
    </xf>
    <xf numFmtId="4" fontId="125" fillId="0" borderId="0" xfId="0" applyNumberFormat="1" applyFont="1" applyFill="1" applyBorder="1" applyAlignment="1">
      <alignment horizontal="right"/>
    </xf>
    <xf numFmtId="4" fontId="125" fillId="0" borderId="0" xfId="0" applyNumberFormat="1" applyFont="1" applyFill="1" applyBorder="1"/>
    <xf numFmtId="49" fontId="125" fillId="0" borderId="0" xfId="0" applyNumberFormat="1" applyFont="1" applyAlignment="1">
      <alignment horizontal="left"/>
    </xf>
    <xf numFmtId="49" fontId="125" fillId="0" borderId="0" xfId="0" applyNumberFormat="1" applyFont="1"/>
    <xf numFmtId="0" fontId="125" fillId="0" borderId="0" xfId="0" applyFont="1" applyAlignment="1">
      <alignment horizontal="right"/>
    </xf>
    <xf numFmtId="0" fontId="125" fillId="0" borderId="0" xfId="0" applyFont="1"/>
    <xf numFmtId="49" fontId="137" fillId="0" borderId="0" xfId="0" applyNumberFormat="1" applyFont="1"/>
    <xf numFmtId="49" fontId="125" fillId="0" borderId="0" xfId="0" applyNumberFormat="1" applyFont="1" applyBorder="1" applyAlignment="1">
      <alignment horizontal="left"/>
    </xf>
    <xf numFmtId="49" fontId="125" fillId="0" borderId="0" xfId="0" applyNumberFormat="1" applyFont="1" applyBorder="1"/>
    <xf numFmtId="0" fontId="125" fillId="0" borderId="0" xfId="0" applyFont="1" applyBorder="1" applyAlignment="1">
      <alignment horizontal="right"/>
    </xf>
    <xf numFmtId="0" fontId="125" fillId="0" borderId="0" xfId="0" applyFont="1" applyBorder="1"/>
    <xf numFmtId="4" fontId="125" fillId="0" borderId="0" xfId="0" applyNumberFormat="1" applyFont="1" applyBorder="1" applyAlignment="1">
      <alignment horizontal="right"/>
    </xf>
    <xf numFmtId="49" fontId="125" fillId="0" borderId="37" xfId="0" applyNumberFormat="1" applyFont="1" applyBorder="1" applyAlignment="1">
      <alignment horizontal="left"/>
    </xf>
    <xf numFmtId="49" fontId="125" fillId="0" borderId="37" xfId="0" applyNumberFormat="1" applyFont="1" applyBorder="1"/>
    <xf numFmtId="0" fontId="125" fillId="0" borderId="37" xfId="0" applyFont="1" applyBorder="1" applyAlignment="1">
      <alignment horizontal="left"/>
    </xf>
    <xf numFmtId="0" fontId="125" fillId="0" borderId="37" xfId="0" applyFont="1" applyBorder="1" applyAlignment="1">
      <alignment horizontal="center"/>
    </xf>
    <xf numFmtId="4" fontId="125" fillId="0" borderId="37" xfId="0" applyNumberFormat="1" applyFont="1" applyBorder="1" applyAlignment="1">
      <alignment horizontal="right"/>
    </xf>
    <xf numFmtId="4" fontId="125" fillId="4" borderId="0" xfId="0" applyNumberFormat="1" applyFont="1" applyFill="1" applyAlignment="1">
      <alignment horizontal="right"/>
    </xf>
    <xf numFmtId="4" fontId="125" fillId="0" borderId="0" xfId="0" applyNumberFormat="1" applyFont="1" applyFill="1" applyAlignment="1">
      <alignment horizontal="right"/>
    </xf>
    <xf numFmtId="49" fontId="138" fillId="0" borderId="0" xfId="0" applyNumberFormat="1" applyFont="1"/>
    <xf numFmtId="0" fontId="125" fillId="0" borderId="0" xfId="0" applyFont="1" applyFill="1" applyAlignment="1">
      <alignment horizontal="right"/>
    </xf>
    <xf numFmtId="49" fontId="125" fillId="0" borderId="0" xfId="0" quotePrefix="1" applyNumberFormat="1" applyFont="1"/>
    <xf numFmtId="49" fontId="138" fillId="0" borderId="0" xfId="0" applyNumberFormat="1" applyFont="1" applyFill="1" applyBorder="1"/>
    <xf numFmtId="49" fontId="125" fillId="0" borderId="0" xfId="0" quotePrefix="1" applyNumberFormat="1" applyFont="1" applyFill="1" applyBorder="1"/>
    <xf numFmtId="0" fontId="138" fillId="0" borderId="0" xfId="0" applyFont="1" applyFill="1" applyBorder="1"/>
    <xf numFmtId="0" fontId="138" fillId="0" borderId="0" xfId="0" applyFont="1"/>
    <xf numFmtId="49" fontId="139" fillId="0" borderId="0" xfId="0" applyNumberFormat="1" applyFont="1" applyAlignment="1">
      <alignment horizontal="right"/>
    </xf>
    <xf numFmtId="166" fontId="139" fillId="0" borderId="0" xfId="0" applyNumberFormat="1" applyFont="1" applyFill="1" applyAlignment="1">
      <alignment horizontal="right"/>
    </xf>
    <xf numFmtId="49" fontId="140" fillId="0" borderId="0" xfId="0" applyNumberFormat="1" applyFont="1" applyAlignment="1">
      <alignment horizontal="right"/>
    </xf>
    <xf numFmtId="166" fontId="140" fillId="0" borderId="0" xfId="0" applyNumberFormat="1" applyFont="1" applyAlignment="1">
      <alignment horizontal="right"/>
    </xf>
    <xf numFmtId="166" fontId="139" fillId="0" borderId="0" xfId="0" applyNumberFormat="1" applyFont="1" applyAlignment="1">
      <alignment horizontal="right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9" fillId="0" borderId="11" xfId="2" applyFont="1" applyFill="1" applyBorder="1" applyAlignment="1">
      <alignment wrapText="1"/>
    </xf>
    <xf numFmtId="0" fontId="20" fillId="0" borderId="13" xfId="2" applyFont="1" applyFill="1" applyBorder="1" applyAlignment="1">
      <alignment horizontal="center"/>
    </xf>
    <xf numFmtId="0" fontId="20" fillId="0" borderId="2" xfId="2" applyFont="1" applyFill="1" applyBorder="1" applyAlignment="1">
      <alignment horizontal="center"/>
    </xf>
    <xf numFmtId="1" fontId="9" fillId="0" borderId="57" xfId="2" applyNumberFormat="1" applyFont="1" applyFill="1" applyBorder="1" applyAlignment="1">
      <alignment horizontal="center"/>
    </xf>
    <xf numFmtId="166" fontId="24" fillId="0" borderId="57" xfId="2" applyNumberFormat="1" applyFont="1" applyFill="1" applyBorder="1" applyAlignment="1">
      <alignment horizontal="right"/>
    </xf>
    <xf numFmtId="168" fontId="24" fillId="37" borderId="56" xfId="2" applyNumberFormat="1" applyFont="1" applyFill="1" applyBorder="1" applyAlignment="1" applyProtection="1">
      <alignment horizontal="left" vertical="center" wrapText="1"/>
    </xf>
    <xf numFmtId="168" fontId="25" fillId="37" borderId="56" xfId="2" applyNumberFormat="1" applyFont="1" applyFill="1" applyBorder="1" applyAlignment="1" applyProtection="1">
      <alignment horizontal="left" vertical="center" wrapText="1"/>
    </xf>
    <xf numFmtId="0" fontId="22" fillId="0" borderId="56" xfId="2" applyBorder="1"/>
    <xf numFmtId="0" fontId="22" fillId="0" borderId="57" xfId="2" applyBorder="1"/>
    <xf numFmtId="168" fontId="26" fillId="37" borderId="107" xfId="2" applyNumberFormat="1" applyFont="1" applyFill="1" applyBorder="1" applyAlignment="1" applyProtection="1">
      <alignment horizontal="left" vertical="center" wrapText="1"/>
    </xf>
    <xf numFmtId="166" fontId="26" fillId="0" borderId="108" xfId="2" applyNumberFormat="1" applyFont="1" applyBorder="1"/>
    <xf numFmtId="1" fontId="24" fillId="0" borderId="7" xfId="2" applyNumberFormat="1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center"/>
    </xf>
    <xf numFmtId="1" fontId="25" fillId="0" borderId="39" xfId="2" applyNumberFormat="1" applyFont="1" applyFill="1" applyBorder="1" applyAlignment="1">
      <alignment horizontal="center"/>
    </xf>
    <xf numFmtId="0" fontId="24" fillId="0" borderId="0" xfId="2" applyFont="1" applyFill="1" applyBorder="1"/>
    <xf numFmtId="0" fontId="22" fillId="0" borderId="1" xfId="2" applyBorder="1"/>
    <xf numFmtId="168" fontId="24" fillId="37" borderId="58" xfId="2" applyNumberFormat="1" applyFont="1" applyFill="1" applyBorder="1" applyAlignment="1">
      <alignment horizontal="left" vertical="center" wrapText="1"/>
    </xf>
    <xf numFmtId="0" fontId="22" fillId="0" borderId="0" xfId="2" applyBorder="1"/>
    <xf numFmtId="0" fontId="22" fillId="0" borderId="2" xfId="2" applyBorder="1"/>
    <xf numFmtId="1" fontId="24" fillId="37" borderId="39" xfId="2" applyNumberFormat="1" applyFont="1" applyFill="1" applyBorder="1" applyAlignment="1" applyProtection="1">
      <alignment horizontal="center" vertical="center"/>
    </xf>
    <xf numFmtId="1" fontId="20" fillId="0" borderId="39" xfId="2" applyNumberFormat="1" applyFont="1" applyFill="1" applyBorder="1" applyAlignment="1">
      <alignment horizontal="center"/>
    </xf>
    <xf numFmtId="1" fontId="24" fillId="0" borderId="0" xfId="2" applyNumberFormat="1" applyFont="1" applyFill="1" applyAlignment="1">
      <alignment horizontal="center"/>
    </xf>
    <xf numFmtId="0" fontId="141" fillId="0" borderId="0" xfId="2" applyFont="1" applyFill="1" applyBorder="1"/>
    <xf numFmtId="0" fontId="24" fillId="0" borderId="0" xfId="2" applyFont="1" applyFill="1" applyBorder="1" applyAlignment="1">
      <alignment horizontal="center"/>
    </xf>
    <xf numFmtId="0" fontId="142" fillId="0" borderId="0" xfId="2" applyFont="1" applyFill="1" applyBorder="1"/>
    <xf numFmtId="1" fontId="20" fillId="0" borderId="0" xfId="2" applyNumberFormat="1" applyFont="1" applyFill="1" applyBorder="1" applyAlignment="1">
      <alignment horizontal="center"/>
    </xf>
    <xf numFmtId="167" fontId="20" fillId="0" borderId="0" xfId="2" applyNumberFormat="1" applyFont="1" applyFill="1" applyBorder="1" applyAlignment="1"/>
    <xf numFmtId="0" fontId="24" fillId="0" borderId="0" xfId="2" applyFont="1" applyFill="1" applyBorder="1" applyAlignment="1">
      <alignment horizontal="right"/>
    </xf>
    <xf numFmtId="0" fontId="9" fillId="0" borderId="14" xfId="2" applyFont="1" applyFill="1" applyBorder="1"/>
    <xf numFmtId="0" fontId="9" fillId="0" borderId="37" xfId="2" applyFont="1" applyFill="1" applyBorder="1" applyAlignment="1">
      <alignment horizontal="center"/>
    </xf>
    <xf numFmtId="168" fontId="24" fillId="37" borderId="58" xfId="2" applyNumberFormat="1" applyFont="1" applyFill="1" applyBorder="1" applyAlignment="1" applyProtection="1">
      <alignment horizontal="left" vertical="top" wrapText="1"/>
    </xf>
    <xf numFmtId="0" fontId="25" fillId="0" borderId="39" xfId="2" applyFont="1" applyFill="1" applyBorder="1" applyAlignment="1">
      <alignment horizontal="center" vertical="center"/>
    </xf>
    <xf numFmtId="166" fontId="24" fillId="4" borderId="39" xfId="2" applyNumberFormat="1" applyFont="1" applyFill="1" applyBorder="1" applyAlignment="1">
      <alignment vertical="center"/>
    </xf>
    <xf numFmtId="166" fontId="24" fillId="4" borderId="39" xfId="2" applyNumberFormat="1" applyFont="1" applyFill="1" applyBorder="1" applyAlignment="1" applyProtection="1">
      <alignment vertical="center"/>
    </xf>
    <xf numFmtId="167" fontId="24" fillId="37" borderId="39" xfId="2" applyNumberFormat="1" applyFont="1" applyFill="1" applyBorder="1" applyAlignment="1" applyProtection="1">
      <alignment vertical="center"/>
    </xf>
    <xf numFmtId="167" fontId="20" fillId="0" borderId="57" xfId="2" applyNumberFormat="1" applyFont="1" applyFill="1" applyBorder="1" applyAlignment="1">
      <alignment vertical="center"/>
    </xf>
    <xf numFmtId="168" fontId="25" fillId="37" borderId="58" xfId="2" applyNumberFormat="1" applyFont="1" applyFill="1" applyBorder="1" applyAlignment="1" applyProtection="1">
      <alignment horizontal="left" vertical="top" wrapText="1"/>
    </xf>
    <xf numFmtId="166" fontId="24" fillId="0" borderId="39" xfId="2" applyNumberFormat="1" applyFont="1" applyFill="1" applyBorder="1" applyAlignment="1">
      <alignment vertical="center"/>
    </xf>
    <xf numFmtId="166" fontId="24" fillId="0" borderId="39" xfId="2" applyNumberFormat="1" applyFont="1" applyFill="1" applyBorder="1" applyAlignment="1" applyProtection="1">
      <alignment vertical="center"/>
    </xf>
    <xf numFmtId="0" fontId="24" fillId="0" borderId="37" xfId="2" applyFont="1" applyFill="1" applyBorder="1" applyAlignment="1">
      <alignment horizontal="center"/>
    </xf>
    <xf numFmtId="166" fontId="35" fillId="0" borderId="37" xfId="2" applyNumberFormat="1" applyFont="1" applyBorder="1" applyAlignment="1">
      <alignment horizontal="right" vertical="top"/>
    </xf>
    <xf numFmtId="166" fontId="24" fillId="37" borderId="37" xfId="2" applyNumberFormat="1" applyFont="1" applyFill="1" applyBorder="1" applyAlignment="1" applyProtection="1">
      <alignment horizontal="right" vertical="top"/>
    </xf>
    <xf numFmtId="167" fontId="24" fillId="37" borderId="37" xfId="2" applyNumberFormat="1" applyFont="1" applyFill="1" applyBorder="1" applyAlignment="1" applyProtection="1">
      <alignment horizontal="right"/>
    </xf>
    <xf numFmtId="166" fontId="27" fillId="0" borderId="39" xfId="2" applyNumberFormat="1" applyFont="1" applyBorder="1" applyAlignment="1">
      <alignment horizontal="right"/>
    </xf>
    <xf numFmtId="166" fontId="48" fillId="0" borderId="0" xfId="2" applyNumberFormat="1" applyFont="1" applyAlignment="1">
      <alignment horizontal="right"/>
    </xf>
    <xf numFmtId="0" fontId="9" fillId="0" borderId="20" xfId="2" applyFont="1" applyFill="1" applyBorder="1"/>
    <xf numFmtId="0" fontId="7" fillId="0" borderId="99" xfId="2" applyFont="1" applyFill="1" applyBorder="1" applyAlignment="1">
      <alignment horizontal="center"/>
    </xf>
    <xf numFmtId="0" fontId="20" fillId="0" borderId="99" xfId="2" applyFont="1" applyFill="1" applyBorder="1" applyAlignment="1">
      <alignment horizontal="center"/>
    </xf>
    <xf numFmtId="166" fontId="20" fillId="0" borderId="99" xfId="2" applyNumberFormat="1" applyFont="1" applyFill="1" applyBorder="1" applyAlignment="1">
      <alignment horizontal="right"/>
    </xf>
    <xf numFmtId="166" fontId="24" fillId="0" borderId="99" xfId="2" applyNumberFormat="1" applyFont="1" applyFill="1" applyBorder="1" applyAlignment="1">
      <alignment horizontal="right"/>
    </xf>
    <xf numFmtId="167" fontId="24" fillId="0" borderId="99" xfId="2" applyNumberFormat="1" applyFont="1" applyFill="1" applyBorder="1" applyAlignment="1"/>
    <xf numFmtId="0" fontId="24" fillId="0" borderId="109" xfId="2" applyFont="1" applyFill="1" applyBorder="1"/>
    <xf numFmtId="0" fontId="24" fillId="0" borderId="56" xfId="2" applyFont="1" applyBorder="1"/>
    <xf numFmtId="0" fontId="24" fillId="0" borderId="39" xfId="2" applyFont="1" applyBorder="1" applyAlignment="1">
      <alignment horizontal="center"/>
    </xf>
    <xf numFmtId="0" fontId="24" fillId="0" borderId="39" xfId="2" applyFont="1" applyBorder="1"/>
    <xf numFmtId="168" fontId="24" fillId="37" borderId="110" xfId="2" applyNumberFormat="1" applyFont="1" applyFill="1" applyBorder="1" applyAlignment="1" applyProtection="1">
      <alignment horizontal="center" vertical="center"/>
    </xf>
    <xf numFmtId="0" fontId="25" fillId="0" borderId="111" xfId="2" applyFont="1" applyFill="1" applyBorder="1" applyAlignment="1">
      <alignment horizontal="center"/>
    </xf>
    <xf numFmtId="166" fontId="24" fillId="0" borderId="111" xfId="2" applyNumberFormat="1" applyFont="1" applyFill="1" applyBorder="1" applyAlignment="1">
      <alignment horizontal="right"/>
    </xf>
    <xf numFmtId="166" fontId="24" fillId="37" borderId="111" xfId="2" applyNumberFormat="1" applyFont="1" applyFill="1" applyBorder="1" applyAlignment="1" applyProtection="1">
      <alignment horizontal="right" vertical="center"/>
    </xf>
    <xf numFmtId="167" fontId="24" fillId="37" borderId="111" xfId="2" applyNumberFormat="1" applyFont="1" applyFill="1" applyBorder="1" applyAlignment="1" applyProtection="1">
      <alignment horizontal="right" vertical="center"/>
    </xf>
    <xf numFmtId="167" fontId="20" fillId="0" borderId="112" xfId="2" applyNumberFormat="1" applyFont="1" applyFill="1" applyBorder="1" applyAlignment="1">
      <alignment horizontal="right"/>
    </xf>
    <xf numFmtId="167" fontId="20" fillId="0" borderId="57" xfId="2" applyNumberFormat="1" applyFont="1" applyFill="1" applyBorder="1" applyAlignment="1">
      <alignment horizontal="right" vertical="center"/>
    </xf>
    <xf numFmtId="0" fontId="27" fillId="0" borderId="113" xfId="2" applyFont="1" applyBorder="1"/>
    <xf numFmtId="0" fontId="20" fillId="0" borderId="114" xfId="2" applyFont="1" applyFill="1" applyBorder="1" applyAlignment="1">
      <alignment horizontal="center"/>
    </xf>
    <xf numFmtId="0" fontId="28" fillId="0" borderId="114" xfId="2" applyFont="1" applyBorder="1" applyAlignment="1">
      <alignment horizontal="center"/>
    </xf>
    <xf numFmtId="166" fontId="28" fillId="0" borderId="114" xfId="2" applyNumberFormat="1" applyFont="1" applyBorder="1" applyAlignment="1">
      <alignment horizontal="right"/>
    </xf>
    <xf numFmtId="166" fontId="27" fillId="0" borderId="114" xfId="2" applyNumberFormat="1" applyFont="1" applyBorder="1" applyAlignment="1">
      <alignment horizontal="right"/>
    </xf>
    <xf numFmtId="167" fontId="28" fillId="0" borderId="114" xfId="2" applyNumberFormat="1" applyFont="1" applyBorder="1" applyAlignment="1">
      <alignment horizontal="right"/>
    </xf>
    <xf numFmtId="167" fontId="24" fillId="0" borderId="115" xfId="2" applyNumberFormat="1" applyFont="1" applyFill="1" applyBorder="1" applyAlignment="1">
      <alignment horizontal="right"/>
    </xf>
    <xf numFmtId="0" fontId="9" fillId="0" borderId="113" xfId="2" applyFont="1" applyFill="1" applyBorder="1"/>
    <xf numFmtId="0" fontId="9" fillId="0" borderId="114" xfId="2" applyFont="1" applyFill="1" applyBorder="1" applyAlignment="1">
      <alignment horizontal="center"/>
    </xf>
    <xf numFmtId="1" fontId="9" fillId="0" borderId="114" xfId="2" applyNumberFormat="1" applyFont="1" applyFill="1" applyBorder="1" applyAlignment="1">
      <alignment horizontal="center"/>
    </xf>
    <xf numFmtId="166" fontId="9" fillId="0" borderId="114" xfId="2" applyNumberFormat="1" applyFont="1" applyFill="1" applyBorder="1" applyAlignment="1">
      <alignment horizontal="center"/>
    </xf>
    <xf numFmtId="166" fontId="25" fillId="0" borderId="114" xfId="2" applyNumberFormat="1" applyFont="1" applyFill="1" applyBorder="1" applyAlignment="1">
      <alignment horizontal="center"/>
    </xf>
    <xf numFmtId="167" fontId="9" fillId="0" borderId="114" xfId="2" applyNumberFormat="1" applyFont="1" applyFill="1" applyBorder="1" applyAlignment="1">
      <alignment horizontal="center"/>
    </xf>
    <xf numFmtId="167" fontId="9" fillId="0" borderId="115" xfId="2" applyNumberFormat="1" applyFont="1" applyFill="1" applyBorder="1" applyAlignment="1">
      <alignment horizontal="center"/>
    </xf>
    <xf numFmtId="168" fontId="24" fillId="37" borderId="116" xfId="2" applyNumberFormat="1" applyFont="1" applyFill="1" applyBorder="1" applyAlignment="1" applyProtection="1">
      <alignment horizontal="left" vertical="center" wrapText="1"/>
    </xf>
    <xf numFmtId="166" fontId="24" fillId="4" borderId="111" xfId="2" applyNumberFormat="1" applyFont="1" applyFill="1" applyBorder="1" applyAlignment="1">
      <alignment horizontal="right"/>
    </xf>
    <xf numFmtId="166" fontId="24" fillId="4" borderId="111" xfId="2" applyNumberFormat="1" applyFont="1" applyFill="1" applyBorder="1" applyAlignment="1" applyProtection="1">
      <alignment horizontal="right" vertical="center"/>
    </xf>
    <xf numFmtId="166" fontId="24" fillId="0" borderId="39" xfId="2" applyNumberFormat="1" applyFont="1" applyFill="1" applyBorder="1" applyAlignment="1" applyProtection="1">
      <alignment horizontal="right" vertical="center"/>
    </xf>
    <xf numFmtId="168" fontId="24" fillId="37" borderId="39" xfId="2" applyNumberFormat="1" applyFont="1" applyFill="1" applyBorder="1" applyAlignment="1" applyProtection="1">
      <alignment horizontal="center" vertical="center"/>
    </xf>
    <xf numFmtId="6" fontId="24" fillId="0" borderId="39" xfId="2" applyNumberFormat="1" applyFont="1" applyFill="1" applyBorder="1" applyAlignment="1">
      <alignment horizontal="center"/>
    </xf>
    <xf numFmtId="49" fontId="17" fillId="0" borderId="39" xfId="0" applyNumberFormat="1" applyFont="1" applyBorder="1"/>
    <xf numFmtId="0" fontId="17" fillId="0" borderId="39" xfId="0" applyFont="1" applyBorder="1"/>
    <xf numFmtId="193" fontId="17" fillId="0" borderId="39" xfId="0" applyNumberFormat="1" applyFont="1" applyBorder="1"/>
    <xf numFmtId="2" fontId="17" fillId="0" borderId="39" xfId="0" applyNumberFormat="1" applyFont="1" applyBorder="1" applyAlignment="1">
      <alignment vertical="top" shrinkToFit="1"/>
    </xf>
    <xf numFmtId="3" fontId="0" fillId="0" borderId="0" xfId="0" applyNumberFormat="1"/>
    <xf numFmtId="0" fontId="4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9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49" fontId="8" fillId="0" borderId="33" xfId="0" applyNumberFormat="1" applyFont="1" applyBorder="1" applyAlignment="1">
      <alignment vertical="center" wrapText="1"/>
    </xf>
    <xf numFmtId="49" fontId="8" fillId="0" borderId="34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3" fillId="0" borderId="11" xfId="2" applyFont="1" applyFill="1" applyBorder="1" applyAlignment="1">
      <alignment horizontal="left"/>
    </xf>
    <xf numFmtId="0" fontId="23" fillId="0" borderId="13" xfId="2" applyFont="1" applyFill="1" applyBorder="1" applyAlignment="1">
      <alignment horizontal="left"/>
    </xf>
    <xf numFmtId="0" fontId="24" fillId="0" borderId="0" xfId="2" applyFont="1" applyAlignment="1">
      <alignment horizontal="justify" vertical="top" wrapText="1"/>
    </xf>
    <xf numFmtId="168" fontId="26" fillId="37" borderId="14" xfId="2" applyNumberFormat="1" applyFont="1" applyFill="1" applyBorder="1" applyAlignment="1" applyProtection="1">
      <alignment horizontal="left" vertical="center" wrapText="1"/>
    </xf>
    <xf numFmtId="168" fontId="26" fillId="37" borderId="37" xfId="2" applyNumberFormat="1" applyFont="1" applyFill="1" applyBorder="1" applyAlignment="1" applyProtection="1">
      <alignment horizontal="left" vertical="center" wrapText="1"/>
    </xf>
    <xf numFmtId="168" fontId="26" fillId="37" borderId="16" xfId="2" applyNumberFormat="1" applyFont="1" applyFill="1" applyBorder="1" applyAlignment="1" applyProtection="1">
      <alignment horizontal="left" vertical="center" wrapText="1"/>
    </xf>
    <xf numFmtId="0" fontId="7" fillId="0" borderId="11" xfId="2" applyFont="1" applyFill="1" applyBorder="1"/>
    <xf numFmtId="0" fontId="7" fillId="0" borderId="7" xfId="2" applyFont="1" applyFill="1" applyBorder="1"/>
    <xf numFmtId="0" fontId="7" fillId="0" borderId="13" xfId="2" applyFont="1" applyFill="1" applyBorder="1"/>
    <xf numFmtId="0" fontId="23" fillId="0" borderId="7" xfId="2" applyFont="1" applyFill="1" applyBorder="1" applyAlignment="1">
      <alignment horizontal="left"/>
    </xf>
  </cellXfs>
  <cellStyles count="1901">
    <cellStyle name="_08-Ceny_General-1C-08" xfId="3" xr:uid="{00000000-0005-0000-0000-000000000000}"/>
    <cellStyle name="_ASEC_Koleje_PPVVUTSLP_zmena_22_3_2004" xfId="4" xr:uid="{00000000-0005-0000-0000-000001000000}"/>
    <cellStyle name="_ASEC_Nabidka_SK_zmena_22_3_2004" xfId="5" xr:uid="{00000000-0005-0000-0000-000002000000}"/>
    <cellStyle name="_BOQ_KE 001" xfId="6" xr:uid="{00000000-0005-0000-0000-000003000000}"/>
    <cellStyle name="_BOQ_KE 001 2" xfId="7" xr:uid="{00000000-0005-0000-0000-000004000000}"/>
    <cellStyle name="_BOQ_KE 001-2004.12.14" xfId="8" xr:uid="{00000000-0005-0000-0000-000005000000}"/>
    <cellStyle name="_BOQ_KE 001-2004.12.14 2" xfId="9" xr:uid="{00000000-0005-0000-0000-000006000000}"/>
    <cellStyle name="_C_SO231" xfId="10" xr:uid="{00000000-0005-0000-0000-000007000000}"/>
    <cellStyle name="_C_SO720" xfId="11" xr:uid="{00000000-0005-0000-0000-000008000000}"/>
    <cellStyle name="_C_SO720B" xfId="12" xr:uid="{00000000-0005-0000-0000-000009000000}"/>
    <cellStyle name="_C_SO720C" xfId="13" xr:uid="{00000000-0005-0000-0000-00000A000000}"/>
    <cellStyle name="_Direct Cost BOQ_KE 04.12.151" xfId="14" xr:uid="{00000000-0005-0000-0000-00000B000000}"/>
    <cellStyle name="_Direct Cost BOQ_KE 04.12.151 2" xfId="15" xr:uid="{00000000-0005-0000-0000-00000C000000}"/>
    <cellStyle name="_Direct Cost BOQ_KE 04.12.151_EPS" xfId="16" xr:uid="{00000000-0005-0000-0000-00000D000000}"/>
    <cellStyle name="_Direct Cost BOQ_KE 04.12.151_EPS 2" xfId="17" xr:uid="{00000000-0005-0000-0000-00000E000000}"/>
    <cellStyle name="_Direct Cost BOQ_KE 04.12.151_Rozvod televizního signálu" xfId="18" xr:uid="{00000000-0005-0000-0000-00000F000000}"/>
    <cellStyle name="_Direct Cost BOQ_KE 04.12.151_Rozvod televizního signálu 2" xfId="19" xr:uid="{00000000-0005-0000-0000-000010000000}"/>
    <cellStyle name="_Nase_nabidka_O6R" xfId="20" xr:uid="{00000000-0005-0000-0000-000011000000}"/>
    <cellStyle name="_Nezadáno" xfId="21" xr:uid="{00000000-0005-0000-0000-000012000000}"/>
    <cellStyle name="_SLP_B_elektro_vykaz" xfId="22" xr:uid="{00000000-0005-0000-0000-000013000000}"/>
    <cellStyle name="_SLP_C_elektro_vykaz" xfId="23" xr:uid="{00000000-0005-0000-0000-000014000000}"/>
    <cellStyle name="_SLP_Venkovni_rozvody_uprava " xfId="24" xr:uid="{00000000-0005-0000-0000-000015000000}"/>
    <cellStyle name="_SO710_R" xfId="25" xr:uid="{00000000-0005-0000-0000-000016000000}"/>
    <cellStyle name="_SO720_VV_A" xfId="26" xr:uid="{00000000-0005-0000-0000-000017000000}"/>
    <cellStyle name="_Vatech_Palladium_SLP" xfId="27" xr:uid="{00000000-0005-0000-0000-000018000000}"/>
    <cellStyle name="_VATECH_SLP_Nák_centr_Prostejov" xfId="28" xr:uid="{00000000-0005-0000-0000-000019000000}"/>
    <cellStyle name="20 % – Zvýraznění1 2" xfId="29" xr:uid="{00000000-0005-0000-0000-00001A000000}"/>
    <cellStyle name="20 % – Zvýraznění1 2 2" xfId="30" xr:uid="{00000000-0005-0000-0000-00001B000000}"/>
    <cellStyle name="20 % – Zvýraznění1 2 3" xfId="31" xr:uid="{00000000-0005-0000-0000-00001C000000}"/>
    <cellStyle name="20 % – Zvýraznění1 2 4" xfId="32" xr:uid="{00000000-0005-0000-0000-00001D000000}"/>
    <cellStyle name="20 % – Zvýraznění1 3" xfId="33" xr:uid="{00000000-0005-0000-0000-00001E000000}"/>
    <cellStyle name="20 % – Zvýraznění1 3 2" xfId="34" xr:uid="{00000000-0005-0000-0000-00001F000000}"/>
    <cellStyle name="20 % – Zvýraznění1 3 2 2" xfId="35" xr:uid="{00000000-0005-0000-0000-000020000000}"/>
    <cellStyle name="20 % – Zvýraznění1 3 2 3" xfId="36" xr:uid="{00000000-0005-0000-0000-000021000000}"/>
    <cellStyle name="20 % – Zvýraznění1 4" xfId="37" xr:uid="{00000000-0005-0000-0000-000022000000}"/>
    <cellStyle name="20 % – Zvýraznění1 5" xfId="38" xr:uid="{00000000-0005-0000-0000-000023000000}"/>
    <cellStyle name="20 % – Zvýraznění1 6" xfId="39" xr:uid="{00000000-0005-0000-0000-000024000000}"/>
    <cellStyle name="20 % – Zvýraznění2 2" xfId="40" xr:uid="{00000000-0005-0000-0000-000025000000}"/>
    <cellStyle name="20 % – Zvýraznění2 2 2" xfId="41" xr:uid="{00000000-0005-0000-0000-000026000000}"/>
    <cellStyle name="20 % – Zvýraznění2 2 3" xfId="42" xr:uid="{00000000-0005-0000-0000-000027000000}"/>
    <cellStyle name="20 % – Zvýraznění2 2 4" xfId="43" xr:uid="{00000000-0005-0000-0000-000028000000}"/>
    <cellStyle name="20 % – Zvýraznění2 3" xfId="44" xr:uid="{00000000-0005-0000-0000-000029000000}"/>
    <cellStyle name="20 % – Zvýraznění2 3 2" xfId="45" xr:uid="{00000000-0005-0000-0000-00002A000000}"/>
    <cellStyle name="20 % – Zvýraznění2 3 2 2" xfId="46" xr:uid="{00000000-0005-0000-0000-00002B000000}"/>
    <cellStyle name="20 % – Zvýraznění2 3 2 3" xfId="47" xr:uid="{00000000-0005-0000-0000-00002C000000}"/>
    <cellStyle name="20 % – Zvýraznění2 4" xfId="48" xr:uid="{00000000-0005-0000-0000-00002D000000}"/>
    <cellStyle name="20 % – Zvýraznění2 5" xfId="49" xr:uid="{00000000-0005-0000-0000-00002E000000}"/>
    <cellStyle name="20 % – Zvýraznění2 6" xfId="50" xr:uid="{00000000-0005-0000-0000-00002F000000}"/>
    <cellStyle name="20 % – Zvýraznění3 2" xfId="51" xr:uid="{00000000-0005-0000-0000-000030000000}"/>
    <cellStyle name="20 % – Zvýraznění3 2 2" xfId="52" xr:uid="{00000000-0005-0000-0000-000031000000}"/>
    <cellStyle name="20 % – Zvýraznění3 2 3" xfId="53" xr:uid="{00000000-0005-0000-0000-000032000000}"/>
    <cellStyle name="20 % – Zvýraznění3 2 4" xfId="54" xr:uid="{00000000-0005-0000-0000-000033000000}"/>
    <cellStyle name="20 % – Zvýraznění3 3" xfId="55" xr:uid="{00000000-0005-0000-0000-000034000000}"/>
    <cellStyle name="20 % – Zvýraznění3 3 2" xfId="56" xr:uid="{00000000-0005-0000-0000-000035000000}"/>
    <cellStyle name="20 % – Zvýraznění3 3 2 2" xfId="57" xr:uid="{00000000-0005-0000-0000-000036000000}"/>
    <cellStyle name="20 % – Zvýraznění3 3 2 3" xfId="58" xr:uid="{00000000-0005-0000-0000-000037000000}"/>
    <cellStyle name="20 % – Zvýraznění3 4" xfId="59" xr:uid="{00000000-0005-0000-0000-000038000000}"/>
    <cellStyle name="20 % – Zvýraznění3 5" xfId="60" xr:uid="{00000000-0005-0000-0000-000039000000}"/>
    <cellStyle name="20 % – Zvýraznění3 6" xfId="61" xr:uid="{00000000-0005-0000-0000-00003A000000}"/>
    <cellStyle name="20 % – Zvýraznění4 2" xfId="62" xr:uid="{00000000-0005-0000-0000-00003B000000}"/>
    <cellStyle name="20 % – Zvýraznění4 2 2" xfId="63" xr:uid="{00000000-0005-0000-0000-00003C000000}"/>
    <cellStyle name="20 % – Zvýraznění4 2 3" xfId="64" xr:uid="{00000000-0005-0000-0000-00003D000000}"/>
    <cellStyle name="20 % – Zvýraznění4 2 4" xfId="65" xr:uid="{00000000-0005-0000-0000-00003E000000}"/>
    <cellStyle name="20 % – Zvýraznění4 3" xfId="66" xr:uid="{00000000-0005-0000-0000-00003F000000}"/>
    <cellStyle name="20 % – Zvýraznění4 3 2" xfId="67" xr:uid="{00000000-0005-0000-0000-000040000000}"/>
    <cellStyle name="20 % – Zvýraznění4 3 2 2" xfId="68" xr:uid="{00000000-0005-0000-0000-000041000000}"/>
    <cellStyle name="20 % – Zvýraznění4 3 2 3" xfId="69" xr:uid="{00000000-0005-0000-0000-000042000000}"/>
    <cellStyle name="20 % – Zvýraznění4 4" xfId="70" xr:uid="{00000000-0005-0000-0000-000043000000}"/>
    <cellStyle name="20 % – Zvýraznění4 5" xfId="71" xr:uid="{00000000-0005-0000-0000-000044000000}"/>
    <cellStyle name="20 % – Zvýraznění4 6" xfId="72" xr:uid="{00000000-0005-0000-0000-000045000000}"/>
    <cellStyle name="20 % – Zvýraznění5 2" xfId="73" xr:uid="{00000000-0005-0000-0000-000046000000}"/>
    <cellStyle name="20 % – Zvýraznění5 2 2" xfId="74" xr:uid="{00000000-0005-0000-0000-000047000000}"/>
    <cellStyle name="20 % – Zvýraznění5 2 3" xfId="75" xr:uid="{00000000-0005-0000-0000-000048000000}"/>
    <cellStyle name="20 % – Zvýraznění5 3" xfId="76" xr:uid="{00000000-0005-0000-0000-000049000000}"/>
    <cellStyle name="20 % – Zvýraznění5 4" xfId="77" xr:uid="{00000000-0005-0000-0000-00004A000000}"/>
    <cellStyle name="20 % – Zvýraznění6 2" xfId="78" xr:uid="{00000000-0005-0000-0000-00004B000000}"/>
    <cellStyle name="20 % – Zvýraznění6 2 2" xfId="79" xr:uid="{00000000-0005-0000-0000-00004C000000}"/>
    <cellStyle name="20 % – Zvýraznění6 2 3" xfId="80" xr:uid="{00000000-0005-0000-0000-00004D000000}"/>
    <cellStyle name="20 % – Zvýraznění6 3" xfId="81" xr:uid="{00000000-0005-0000-0000-00004E000000}"/>
    <cellStyle name="20 % – Zvýraznění6 4" xfId="82" xr:uid="{00000000-0005-0000-0000-00004F000000}"/>
    <cellStyle name="20% - Accent1" xfId="83" xr:uid="{00000000-0005-0000-0000-000050000000}"/>
    <cellStyle name="20% - Accent2" xfId="84" xr:uid="{00000000-0005-0000-0000-000051000000}"/>
    <cellStyle name="20% - Accent3" xfId="85" xr:uid="{00000000-0005-0000-0000-000052000000}"/>
    <cellStyle name="20% - Accent4" xfId="86" xr:uid="{00000000-0005-0000-0000-000053000000}"/>
    <cellStyle name="20% - Accent5" xfId="87" xr:uid="{00000000-0005-0000-0000-000054000000}"/>
    <cellStyle name="20% - Accent6" xfId="88" xr:uid="{00000000-0005-0000-0000-000055000000}"/>
    <cellStyle name="40 % – Zvýraznění1 2" xfId="89" xr:uid="{00000000-0005-0000-0000-000056000000}"/>
    <cellStyle name="40 % – Zvýraznění1 2 2" xfId="90" xr:uid="{00000000-0005-0000-0000-000057000000}"/>
    <cellStyle name="40 % – Zvýraznění1 2 3" xfId="91" xr:uid="{00000000-0005-0000-0000-000058000000}"/>
    <cellStyle name="40 % – Zvýraznění1 3" xfId="92" xr:uid="{00000000-0005-0000-0000-000059000000}"/>
    <cellStyle name="40 % – Zvýraznění1 4" xfId="93" xr:uid="{00000000-0005-0000-0000-00005A000000}"/>
    <cellStyle name="40 % – Zvýraznění2 2" xfId="94" xr:uid="{00000000-0005-0000-0000-00005B000000}"/>
    <cellStyle name="40 % – Zvýraznění2 2 2" xfId="95" xr:uid="{00000000-0005-0000-0000-00005C000000}"/>
    <cellStyle name="40 % – Zvýraznění2 2 3" xfId="96" xr:uid="{00000000-0005-0000-0000-00005D000000}"/>
    <cellStyle name="40 % – Zvýraznění2 3" xfId="97" xr:uid="{00000000-0005-0000-0000-00005E000000}"/>
    <cellStyle name="40 % – Zvýraznění2 4" xfId="98" xr:uid="{00000000-0005-0000-0000-00005F000000}"/>
    <cellStyle name="40 % – Zvýraznění3 2" xfId="99" xr:uid="{00000000-0005-0000-0000-000060000000}"/>
    <cellStyle name="40 % – Zvýraznění3 2 2" xfId="100" xr:uid="{00000000-0005-0000-0000-000061000000}"/>
    <cellStyle name="40 % – Zvýraznění3 2 3" xfId="101" xr:uid="{00000000-0005-0000-0000-000062000000}"/>
    <cellStyle name="40 % – Zvýraznění3 2 4" xfId="102" xr:uid="{00000000-0005-0000-0000-000063000000}"/>
    <cellStyle name="40 % – Zvýraznění3 3" xfId="103" xr:uid="{00000000-0005-0000-0000-000064000000}"/>
    <cellStyle name="40 % – Zvýraznění3 3 2" xfId="104" xr:uid="{00000000-0005-0000-0000-000065000000}"/>
    <cellStyle name="40 % – Zvýraznění3 3 2 2" xfId="105" xr:uid="{00000000-0005-0000-0000-000066000000}"/>
    <cellStyle name="40 % – Zvýraznění3 3 2 3" xfId="106" xr:uid="{00000000-0005-0000-0000-000067000000}"/>
    <cellStyle name="40 % – Zvýraznění3 4" xfId="107" xr:uid="{00000000-0005-0000-0000-000068000000}"/>
    <cellStyle name="40 % – Zvýraznění3 5" xfId="108" xr:uid="{00000000-0005-0000-0000-000069000000}"/>
    <cellStyle name="40 % – Zvýraznění3 6" xfId="109" xr:uid="{00000000-0005-0000-0000-00006A000000}"/>
    <cellStyle name="40 % – Zvýraznění4 2" xfId="110" xr:uid="{00000000-0005-0000-0000-00006B000000}"/>
    <cellStyle name="40 % – Zvýraznění4 2 2" xfId="111" xr:uid="{00000000-0005-0000-0000-00006C000000}"/>
    <cellStyle name="40 % – Zvýraznění4 2 3" xfId="112" xr:uid="{00000000-0005-0000-0000-00006D000000}"/>
    <cellStyle name="40 % – Zvýraznění4 3" xfId="113" xr:uid="{00000000-0005-0000-0000-00006E000000}"/>
    <cellStyle name="40 % – Zvýraznění4 4" xfId="114" xr:uid="{00000000-0005-0000-0000-00006F000000}"/>
    <cellStyle name="40 % – Zvýraznění5 2" xfId="115" xr:uid="{00000000-0005-0000-0000-000070000000}"/>
    <cellStyle name="40 % – Zvýraznění5 2 2" xfId="116" xr:uid="{00000000-0005-0000-0000-000071000000}"/>
    <cellStyle name="40 % – Zvýraznění5 2 3" xfId="117" xr:uid="{00000000-0005-0000-0000-000072000000}"/>
    <cellStyle name="40 % – Zvýraznění5 3" xfId="118" xr:uid="{00000000-0005-0000-0000-000073000000}"/>
    <cellStyle name="40 % – Zvýraznění5 4" xfId="119" xr:uid="{00000000-0005-0000-0000-000074000000}"/>
    <cellStyle name="40 % – Zvýraznění6 2" xfId="120" xr:uid="{00000000-0005-0000-0000-000075000000}"/>
    <cellStyle name="40 % – Zvýraznění6 2 2" xfId="121" xr:uid="{00000000-0005-0000-0000-000076000000}"/>
    <cellStyle name="40 % – Zvýraznění6 2 3" xfId="122" xr:uid="{00000000-0005-0000-0000-000077000000}"/>
    <cellStyle name="40 % – Zvýraznění6 3" xfId="123" xr:uid="{00000000-0005-0000-0000-000078000000}"/>
    <cellStyle name="40 % – Zvýraznění6 4" xfId="124" xr:uid="{00000000-0005-0000-0000-000079000000}"/>
    <cellStyle name="40% - Accent1" xfId="125" xr:uid="{00000000-0005-0000-0000-00007A000000}"/>
    <cellStyle name="40% - Accent2" xfId="126" xr:uid="{00000000-0005-0000-0000-00007B000000}"/>
    <cellStyle name="40% - Accent3" xfId="127" xr:uid="{00000000-0005-0000-0000-00007C000000}"/>
    <cellStyle name="40% - Accent4" xfId="128" xr:uid="{00000000-0005-0000-0000-00007D000000}"/>
    <cellStyle name="40% - Accent5" xfId="129" xr:uid="{00000000-0005-0000-0000-00007E000000}"/>
    <cellStyle name="40% - Accent6" xfId="130" xr:uid="{00000000-0005-0000-0000-00007F000000}"/>
    <cellStyle name="60 % – Zvýraznění1 2" xfId="131" xr:uid="{00000000-0005-0000-0000-000080000000}"/>
    <cellStyle name="60 % – Zvýraznění1 2 2" xfId="132" xr:uid="{00000000-0005-0000-0000-000081000000}"/>
    <cellStyle name="60 % – Zvýraznění1 2 3" xfId="133" xr:uid="{00000000-0005-0000-0000-000082000000}"/>
    <cellStyle name="60 % – Zvýraznění1 3" xfId="134" xr:uid="{00000000-0005-0000-0000-000083000000}"/>
    <cellStyle name="60 % – Zvýraznění1 4" xfId="135" xr:uid="{00000000-0005-0000-0000-000084000000}"/>
    <cellStyle name="60 % – Zvýraznění2 2" xfId="136" xr:uid="{00000000-0005-0000-0000-000085000000}"/>
    <cellStyle name="60 % – Zvýraznění2 2 2" xfId="137" xr:uid="{00000000-0005-0000-0000-000086000000}"/>
    <cellStyle name="60 % – Zvýraznění2 2 3" xfId="138" xr:uid="{00000000-0005-0000-0000-000087000000}"/>
    <cellStyle name="60 % – Zvýraznění2 3" xfId="139" xr:uid="{00000000-0005-0000-0000-000088000000}"/>
    <cellStyle name="60 % – Zvýraznění2 4" xfId="140" xr:uid="{00000000-0005-0000-0000-000089000000}"/>
    <cellStyle name="60 % – Zvýraznění3 2" xfId="141" xr:uid="{00000000-0005-0000-0000-00008A000000}"/>
    <cellStyle name="60 % – Zvýraznění3 2 2" xfId="142" xr:uid="{00000000-0005-0000-0000-00008B000000}"/>
    <cellStyle name="60 % – Zvýraznění3 2 3" xfId="143" xr:uid="{00000000-0005-0000-0000-00008C000000}"/>
    <cellStyle name="60 % – Zvýraznění3 2 4" xfId="144" xr:uid="{00000000-0005-0000-0000-00008D000000}"/>
    <cellStyle name="60 % – Zvýraznění3 3" xfId="145" xr:uid="{00000000-0005-0000-0000-00008E000000}"/>
    <cellStyle name="60 % – Zvýraznění3 3 2" xfId="146" xr:uid="{00000000-0005-0000-0000-00008F000000}"/>
    <cellStyle name="60 % – Zvýraznění3 3 2 2" xfId="147" xr:uid="{00000000-0005-0000-0000-000090000000}"/>
    <cellStyle name="60 % – Zvýraznění3 3 2 3" xfId="148" xr:uid="{00000000-0005-0000-0000-000091000000}"/>
    <cellStyle name="60 % – Zvýraznění3 4" xfId="149" xr:uid="{00000000-0005-0000-0000-000092000000}"/>
    <cellStyle name="60 % – Zvýraznění3 5" xfId="150" xr:uid="{00000000-0005-0000-0000-000093000000}"/>
    <cellStyle name="60 % – Zvýraznění3 6" xfId="151" xr:uid="{00000000-0005-0000-0000-000094000000}"/>
    <cellStyle name="60 % – Zvýraznění4 2" xfId="152" xr:uid="{00000000-0005-0000-0000-000095000000}"/>
    <cellStyle name="60 % – Zvýraznění4 2 2" xfId="153" xr:uid="{00000000-0005-0000-0000-000096000000}"/>
    <cellStyle name="60 % – Zvýraznění4 2 3" xfId="154" xr:uid="{00000000-0005-0000-0000-000097000000}"/>
    <cellStyle name="60 % – Zvýraznění4 2 4" xfId="155" xr:uid="{00000000-0005-0000-0000-000098000000}"/>
    <cellStyle name="60 % – Zvýraznění4 3" xfId="156" xr:uid="{00000000-0005-0000-0000-000099000000}"/>
    <cellStyle name="60 % – Zvýraznění4 3 2" xfId="157" xr:uid="{00000000-0005-0000-0000-00009A000000}"/>
    <cellStyle name="60 % – Zvýraznění4 3 2 2" xfId="158" xr:uid="{00000000-0005-0000-0000-00009B000000}"/>
    <cellStyle name="60 % – Zvýraznění4 3 2 3" xfId="159" xr:uid="{00000000-0005-0000-0000-00009C000000}"/>
    <cellStyle name="60 % – Zvýraznění4 4" xfId="160" xr:uid="{00000000-0005-0000-0000-00009D000000}"/>
    <cellStyle name="60 % – Zvýraznění4 5" xfId="161" xr:uid="{00000000-0005-0000-0000-00009E000000}"/>
    <cellStyle name="60 % – Zvýraznění4 6" xfId="162" xr:uid="{00000000-0005-0000-0000-00009F000000}"/>
    <cellStyle name="60 % – Zvýraznění5 2" xfId="163" xr:uid="{00000000-0005-0000-0000-0000A0000000}"/>
    <cellStyle name="60 % – Zvýraznění5 2 2" xfId="164" xr:uid="{00000000-0005-0000-0000-0000A1000000}"/>
    <cellStyle name="60 % – Zvýraznění5 2 3" xfId="165" xr:uid="{00000000-0005-0000-0000-0000A2000000}"/>
    <cellStyle name="60 % – Zvýraznění5 3" xfId="166" xr:uid="{00000000-0005-0000-0000-0000A3000000}"/>
    <cellStyle name="60 % – Zvýraznění5 4" xfId="167" xr:uid="{00000000-0005-0000-0000-0000A4000000}"/>
    <cellStyle name="60 % – Zvýraznění6 2" xfId="168" xr:uid="{00000000-0005-0000-0000-0000A5000000}"/>
    <cellStyle name="60 % – Zvýraznění6 2 2" xfId="169" xr:uid="{00000000-0005-0000-0000-0000A6000000}"/>
    <cellStyle name="60 % – Zvýraznění6 2 3" xfId="170" xr:uid="{00000000-0005-0000-0000-0000A7000000}"/>
    <cellStyle name="60 % – Zvýraznění6 2 4" xfId="171" xr:uid="{00000000-0005-0000-0000-0000A8000000}"/>
    <cellStyle name="60 % – Zvýraznění6 3" xfId="172" xr:uid="{00000000-0005-0000-0000-0000A9000000}"/>
    <cellStyle name="60 % – Zvýraznění6 3 2" xfId="173" xr:uid="{00000000-0005-0000-0000-0000AA000000}"/>
    <cellStyle name="60 % – Zvýraznění6 3 2 2" xfId="174" xr:uid="{00000000-0005-0000-0000-0000AB000000}"/>
    <cellStyle name="60 % – Zvýraznění6 3 2 3" xfId="175" xr:uid="{00000000-0005-0000-0000-0000AC000000}"/>
    <cellStyle name="60 % – Zvýraznění6 4" xfId="176" xr:uid="{00000000-0005-0000-0000-0000AD000000}"/>
    <cellStyle name="60 % – Zvýraznění6 5" xfId="177" xr:uid="{00000000-0005-0000-0000-0000AE000000}"/>
    <cellStyle name="60 % – Zvýraznění6 6" xfId="178" xr:uid="{00000000-0005-0000-0000-0000AF000000}"/>
    <cellStyle name="60% - Accent1" xfId="179" xr:uid="{00000000-0005-0000-0000-0000B0000000}"/>
    <cellStyle name="60% - Accent2" xfId="180" xr:uid="{00000000-0005-0000-0000-0000B1000000}"/>
    <cellStyle name="60% - Accent3" xfId="181" xr:uid="{00000000-0005-0000-0000-0000B2000000}"/>
    <cellStyle name="60% - Accent4" xfId="182" xr:uid="{00000000-0005-0000-0000-0000B3000000}"/>
    <cellStyle name="60% - Accent5" xfId="183" xr:uid="{00000000-0005-0000-0000-0000B4000000}"/>
    <cellStyle name="60% - Accent6" xfId="184" xr:uid="{00000000-0005-0000-0000-0000B5000000}"/>
    <cellStyle name="Accent1" xfId="185" xr:uid="{00000000-0005-0000-0000-0000B6000000}"/>
    <cellStyle name="Accent2" xfId="186" xr:uid="{00000000-0005-0000-0000-0000B7000000}"/>
    <cellStyle name="Accent3" xfId="187" xr:uid="{00000000-0005-0000-0000-0000B8000000}"/>
    <cellStyle name="Accent4" xfId="188" xr:uid="{00000000-0005-0000-0000-0000B9000000}"/>
    <cellStyle name="Accent5" xfId="189" xr:uid="{00000000-0005-0000-0000-0000BA000000}"/>
    <cellStyle name="Accent6" xfId="190" xr:uid="{00000000-0005-0000-0000-0000BB000000}"/>
    <cellStyle name="args.style" xfId="191" xr:uid="{00000000-0005-0000-0000-0000BC000000}"/>
    <cellStyle name="Bad" xfId="192" xr:uid="{00000000-0005-0000-0000-0000BD000000}"/>
    <cellStyle name="bezčárky_" xfId="193" xr:uid="{00000000-0005-0000-0000-0000BE000000}"/>
    <cellStyle name="blokcen" xfId="194" xr:uid="{00000000-0005-0000-0000-0000BF000000}"/>
    <cellStyle name="Calc Currency (0)" xfId="195" xr:uid="{00000000-0005-0000-0000-0000C0000000}"/>
    <cellStyle name="Calc Currency (0) 2" xfId="196" xr:uid="{00000000-0005-0000-0000-0000C1000000}"/>
    <cellStyle name="Calc Currency (2)" xfId="197" xr:uid="{00000000-0005-0000-0000-0000C2000000}"/>
    <cellStyle name="Calc Percent (0)" xfId="198" xr:uid="{00000000-0005-0000-0000-0000C3000000}"/>
    <cellStyle name="Calc Percent (1)" xfId="199" xr:uid="{00000000-0005-0000-0000-0000C4000000}"/>
    <cellStyle name="Calc Percent (1) 2" xfId="200" xr:uid="{00000000-0005-0000-0000-0000C5000000}"/>
    <cellStyle name="Calc Percent (2)" xfId="201" xr:uid="{00000000-0005-0000-0000-0000C6000000}"/>
    <cellStyle name="Calc Percent (2) 2" xfId="202" xr:uid="{00000000-0005-0000-0000-0000C7000000}"/>
    <cellStyle name="Calc Units (0)" xfId="203" xr:uid="{00000000-0005-0000-0000-0000C8000000}"/>
    <cellStyle name="Calc Units (1)" xfId="204" xr:uid="{00000000-0005-0000-0000-0000C9000000}"/>
    <cellStyle name="Calc Units (2)" xfId="205" xr:uid="{00000000-0005-0000-0000-0000CA000000}"/>
    <cellStyle name="Calculation" xfId="206" xr:uid="{00000000-0005-0000-0000-0000CB000000}"/>
    <cellStyle name="Celkem 2" xfId="207" xr:uid="{00000000-0005-0000-0000-0000CC000000}"/>
    <cellStyle name="Celkem 2 2" xfId="208" xr:uid="{00000000-0005-0000-0000-0000CD000000}"/>
    <cellStyle name="Celkem 2 3" xfId="209" xr:uid="{00000000-0005-0000-0000-0000CE000000}"/>
    <cellStyle name="Celkem 3" xfId="210" xr:uid="{00000000-0005-0000-0000-0000CF000000}"/>
    <cellStyle name="cena" xfId="211" xr:uid="{00000000-0005-0000-0000-0000D0000000}"/>
    <cellStyle name="cena celkem" xfId="212" xr:uid="{00000000-0005-0000-0000-0000D1000000}"/>
    <cellStyle name="cena součet" xfId="213" xr:uid="{00000000-0005-0000-0000-0000D2000000}"/>
    <cellStyle name="cena_EPS" xfId="214" xr:uid="{00000000-0005-0000-0000-0000D3000000}"/>
    <cellStyle name="Comma [0]_!!!GO" xfId="215" xr:uid="{00000000-0005-0000-0000-0000D4000000}"/>
    <cellStyle name="Comma [00]" xfId="216" xr:uid="{00000000-0005-0000-0000-0000D5000000}"/>
    <cellStyle name="Comma_!!!GO" xfId="217" xr:uid="{00000000-0005-0000-0000-0000D6000000}"/>
    <cellStyle name="Comma0" xfId="218" xr:uid="{00000000-0005-0000-0000-0000D7000000}"/>
    <cellStyle name="Copied" xfId="219" xr:uid="{00000000-0005-0000-0000-0000D8000000}"/>
    <cellStyle name="COST1" xfId="220" xr:uid="{00000000-0005-0000-0000-0000D9000000}"/>
    <cellStyle name="Currency [0]_!!!GO" xfId="221" xr:uid="{00000000-0005-0000-0000-0000DA000000}"/>
    <cellStyle name="Currency [00]" xfId="222" xr:uid="{00000000-0005-0000-0000-0000DB000000}"/>
    <cellStyle name="Currency_!!!GO" xfId="223" xr:uid="{00000000-0005-0000-0000-0000DC000000}"/>
    <cellStyle name="Currency0" xfId="224" xr:uid="{00000000-0005-0000-0000-0000DD000000}"/>
    <cellStyle name="čárky 2" xfId="225" xr:uid="{00000000-0005-0000-0000-0000DE000000}"/>
    <cellStyle name="čárky 3" xfId="226" xr:uid="{00000000-0005-0000-0000-0000DF000000}"/>
    <cellStyle name="číslo" xfId="227" xr:uid="{00000000-0005-0000-0000-0000E0000000}"/>
    <cellStyle name="číslo.00_" xfId="228" xr:uid="{00000000-0005-0000-0000-0000E1000000}"/>
    <cellStyle name="Date" xfId="229" xr:uid="{00000000-0005-0000-0000-0000E2000000}"/>
    <cellStyle name="Date Short" xfId="230" xr:uid="{00000000-0005-0000-0000-0000E3000000}"/>
    <cellStyle name="definity" xfId="231" xr:uid="{00000000-0005-0000-0000-0000E4000000}"/>
    <cellStyle name="Dezimal_Tabelle1" xfId="232" xr:uid="{00000000-0005-0000-0000-0000E5000000}"/>
    <cellStyle name="Dolní index" xfId="233" xr:uid="{00000000-0005-0000-0000-0000E6000000}"/>
    <cellStyle name="Enter Currency (0)" xfId="234" xr:uid="{00000000-0005-0000-0000-0000E7000000}"/>
    <cellStyle name="Enter Currency (2)" xfId="235" xr:uid="{00000000-0005-0000-0000-0000E8000000}"/>
    <cellStyle name="Enter Units (0)" xfId="236" xr:uid="{00000000-0005-0000-0000-0000E9000000}"/>
    <cellStyle name="Enter Units (1)" xfId="237" xr:uid="{00000000-0005-0000-0000-0000EA000000}"/>
    <cellStyle name="Enter Units (2)" xfId="238" xr:uid="{00000000-0005-0000-0000-0000EB000000}"/>
    <cellStyle name="Entered" xfId="239" xr:uid="{00000000-0005-0000-0000-0000EC000000}"/>
    <cellStyle name="Euro" xfId="240" xr:uid="{00000000-0005-0000-0000-0000ED000000}"/>
    <cellStyle name="Euro 2" xfId="241" xr:uid="{00000000-0005-0000-0000-0000EE000000}"/>
    <cellStyle name="Euro 3" xfId="242" xr:uid="{00000000-0005-0000-0000-0000EF000000}"/>
    <cellStyle name="Explanatory Text" xfId="243" xr:uid="{00000000-0005-0000-0000-0000F0000000}"/>
    <cellStyle name="Fixed" xfId="244" xr:uid="{00000000-0005-0000-0000-0000F1000000}"/>
    <cellStyle name="Good" xfId="245" xr:uid="{00000000-0005-0000-0000-0000F2000000}"/>
    <cellStyle name="Grey" xfId="246" xr:uid="{00000000-0005-0000-0000-0000F3000000}"/>
    <cellStyle name="Header1" xfId="247" xr:uid="{00000000-0005-0000-0000-0000F4000000}"/>
    <cellStyle name="Header2" xfId="248" xr:uid="{00000000-0005-0000-0000-0000F5000000}"/>
    <cellStyle name="Heading 1" xfId="249" xr:uid="{00000000-0005-0000-0000-0000F6000000}"/>
    <cellStyle name="Heading 2" xfId="250" xr:uid="{00000000-0005-0000-0000-0000F7000000}"/>
    <cellStyle name="Heading 3" xfId="251" xr:uid="{00000000-0005-0000-0000-0000F8000000}"/>
    <cellStyle name="Heading 4" xfId="252" xr:uid="{00000000-0005-0000-0000-0000F9000000}"/>
    <cellStyle name="Horní index" xfId="253" xr:uid="{00000000-0005-0000-0000-0000FA000000}"/>
    <cellStyle name="Hyperlink" xfId="254" xr:uid="{00000000-0005-0000-0000-0000FB000000}"/>
    <cellStyle name="Hypertextový odkaz 2" xfId="255" xr:uid="{00000000-0005-0000-0000-0000FC000000}"/>
    <cellStyle name="Hypertextový odkaz 3" xfId="256" xr:uid="{00000000-0005-0000-0000-0000FD000000}"/>
    <cellStyle name="Hypertextový odkaz 4" xfId="257" xr:uid="{00000000-0005-0000-0000-0000FE000000}"/>
    <cellStyle name="Hypertextový odkaz 5" xfId="258" xr:uid="{00000000-0005-0000-0000-0000FF000000}"/>
    <cellStyle name="Hypertextový odkaz 6" xfId="259" xr:uid="{00000000-0005-0000-0000-000000010000}"/>
    <cellStyle name="Check Cell" xfId="260" xr:uid="{00000000-0005-0000-0000-000001010000}"/>
    <cellStyle name="Chybně 2" xfId="261" xr:uid="{00000000-0005-0000-0000-000002010000}"/>
    <cellStyle name="Chybně 3" xfId="262" xr:uid="{00000000-0005-0000-0000-000003010000}"/>
    <cellStyle name="Chybně 4" xfId="263" xr:uid="{00000000-0005-0000-0000-000004010000}"/>
    <cellStyle name="Input" xfId="264" xr:uid="{00000000-0005-0000-0000-000005010000}"/>
    <cellStyle name="Input [yellow]" xfId="265" xr:uid="{00000000-0005-0000-0000-000006010000}"/>
    <cellStyle name="Input Cells" xfId="266" xr:uid="{00000000-0005-0000-0000-000007010000}"/>
    <cellStyle name="Kontrolní buňka 2" xfId="267" xr:uid="{00000000-0005-0000-0000-000008010000}"/>
    <cellStyle name="Kontrolní buňka 2 2" xfId="268" xr:uid="{00000000-0005-0000-0000-000009010000}"/>
    <cellStyle name="Kontrolní buňka 2 3" xfId="269" xr:uid="{00000000-0005-0000-0000-00000A010000}"/>
    <cellStyle name="Kontrolní buňka 3" xfId="270" xr:uid="{00000000-0005-0000-0000-00000B010000}"/>
    <cellStyle name="Kontrolní buňka 4" xfId="271" xr:uid="{00000000-0005-0000-0000-00000C010000}"/>
    <cellStyle name="Lien hypertexte" xfId="272" xr:uid="{00000000-0005-0000-0000-00000D010000}"/>
    <cellStyle name="Lien hypertexte visité" xfId="273" xr:uid="{00000000-0005-0000-0000-00000E010000}"/>
    <cellStyle name="Link Currency (0)" xfId="274" xr:uid="{00000000-0005-0000-0000-00000F010000}"/>
    <cellStyle name="Link Currency (2)" xfId="275" xr:uid="{00000000-0005-0000-0000-000010010000}"/>
    <cellStyle name="Link Units (0)" xfId="276" xr:uid="{00000000-0005-0000-0000-000011010000}"/>
    <cellStyle name="Link Units (1)" xfId="277" xr:uid="{00000000-0005-0000-0000-000012010000}"/>
    <cellStyle name="Link Units (2)" xfId="278" xr:uid="{00000000-0005-0000-0000-000013010000}"/>
    <cellStyle name="Linked Cell" xfId="279" xr:uid="{00000000-0005-0000-0000-000014010000}"/>
    <cellStyle name="Linked Cells" xfId="280" xr:uid="{00000000-0005-0000-0000-000015010000}"/>
    <cellStyle name="měny 2" xfId="281" xr:uid="{00000000-0005-0000-0000-000016010000}"/>
    <cellStyle name="měny 2 2" xfId="282" xr:uid="{00000000-0005-0000-0000-000017010000}"/>
    <cellStyle name="měny 2 3" xfId="283" xr:uid="{00000000-0005-0000-0000-000018010000}"/>
    <cellStyle name="měny 3" xfId="284" xr:uid="{00000000-0005-0000-0000-000019010000}"/>
    <cellStyle name="měny 4" xfId="285" xr:uid="{00000000-0005-0000-0000-00001A010000}"/>
    <cellStyle name="měny 5" xfId="286" xr:uid="{00000000-0005-0000-0000-00001B010000}"/>
    <cellStyle name="měny 6" xfId="287" xr:uid="{00000000-0005-0000-0000-00001C010000}"/>
    <cellStyle name="měny 6 2" xfId="288" xr:uid="{00000000-0005-0000-0000-00001D010000}"/>
    <cellStyle name="měny 6 3" xfId="289" xr:uid="{00000000-0005-0000-0000-00001E010000}"/>
    <cellStyle name="Milliers [0]_!!!GO" xfId="290" xr:uid="{00000000-0005-0000-0000-00001F010000}"/>
    <cellStyle name="Milliers_!!!GO" xfId="291" xr:uid="{00000000-0005-0000-0000-000020010000}"/>
    <cellStyle name="Monétaire [0]_!!!GO" xfId="292" xr:uid="{00000000-0005-0000-0000-000021010000}"/>
    <cellStyle name="Monétaire_!!!GO" xfId="293" xr:uid="{00000000-0005-0000-0000-000022010000}"/>
    <cellStyle name="NADPIS" xfId="294" xr:uid="{00000000-0005-0000-0000-000023010000}"/>
    <cellStyle name="Nadpis 1 2" xfId="295" xr:uid="{00000000-0005-0000-0000-000024010000}"/>
    <cellStyle name="Nadpis 1 2 2" xfId="296" xr:uid="{00000000-0005-0000-0000-000025010000}"/>
    <cellStyle name="Nadpis 1 2 3" xfId="297" xr:uid="{00000000-0005-0000-0000-000026010000}"/>
    <cellStyle name="Nadpis 1 3" xfId="298" xr:uid="{00000000-0005-0000-0000-000027010000}"/>
    <cellStyle name="Nadpis 2 2" xfId="299" xr:uid="{00000000-0005-0000-0000-000028010000}"/>
    <cellStyle name="Nadpis 2 2 2" xfId="300" xr:uid="{00000000-0005-0000-0000-000029010000}"/>
    <cellStyle name="Nadpis 2 2 3" xfId="301" xr:uid="{00000000-0005-0000-0000-00002A010000}"/>
    <cellStyle name="Nadpis 2 3" xfId="302" xr:uid="{00000000-0005-0000-0000-00002B010000}"/>
    <cellStyle name="Nadpis 3 2" xfId="303" xr:uid="{00000000-0005-0000-0000-00002C010000}"/>
    <cellStyle name="Nadpis 3 2 2" xfId="304" xr:uid="{00000000-0005-0000-0000-00002D010000}"/>
    <cellStyle name="Nadpis 3 2 3" xfId="305" xr:uid="{00000000-0005-0000-0000-00002E010000}"/>
    <cellStyle name="Nadpis 3 3" xfId="306" xr:uid="{00000000-0005-0000-0000-00002F010000}"/>
    <cellStyle name="Nadpis 4 2" xfId="307" xr:uid="{00000000-0005-0000-0000-000030010000}"/>
    <cellStyle name="Nadpis 4 2 2" xfId="308" xr:uid="{00000000-0005-0000-0000-000031010000}"/>
    <cellStyle name="Nadpis 4 2 3" xfId="309" xr:uid="{00000000-0005-0000-0000-000032010000}"/>
    <cellStyle name="Nadpis 4 3" xfId="310" xr:uid="{00000000-0005-0000-0000-000033010000}"/>
    <cellStyle name="Název 2" xfId="311" xr:uid="{00000000-0005-0000-0000-000034010000}"/>
    <cellStyle name="Název 3" xfId="312" xr:uid="{00000000-0005-0000-0000-000035010000}"/>
    <cellStyle name="Název 4" xfId="313" xr:uid="{00000000-0005-0000-0000-000036010000}"/>
    <cellStyle name="nazev_skup" xfId="314" xr:uid="{00000000-0005-0000-0000-000037010000}"/>
    <cellStyle name="Neutral" xfId="315" xr:uid="{00000000-0005-0000-0000-000038010000}"/>
    <cellStyle name="Neutrální 2" xfId="316" xr:uid="{00000000-0005-0000-0000-000039010000}"/>
    <cellStyle name="Neutrální 2 2" xfId="317" xr:uid="{00000000-0005-0000-0000-00003A010000}"/>
    <cellStyle name="Neutrální 2 3" xfId="318" xr:uid="{00000000-0005-0000-0000-00003B010000}"/>
    <cellStyle name="Neutrální 3" xfId="319" xr:uid="{00000000-0005-0000-0000-00003C010000}"/>
    <cellStyle name="Neutrální 4" xfId="320" xr:uid="{00000000-0005-0000-0000-00003D010000}"/>
    <cellStyle name="no dec" xfId="321" xr:uid="{00000000-0005-0000-0000-00003E010000}"/>
    <cellStyle name="normal" xfId="322" xr:uid="{00000000-0005-0000-0000-00003F010000}"/>
    <cellStyle name="Normal - Style1" xfId="323" xr:uid="{00000000-0005-0000-0000-000040010000}"/>
    <cellStyle name="normal 10" xfId="324" xr:uid="{00000000-0005-0000-0000-000041010000}"/>
    <cellStyle name="normal 10 2" xfId="325" xr:uid="{00000000-0005-0000-0000-000042010000}"/>
    <cellStyle name="normal 10 2 2" xfId="326" xr:uid="{00000000-0005-0000-0000-000043010000}"/>
    <cellStyle name="normal 10 2 3" xfId="327" xr:uid="{00000000-0005-0000-0000-000044010000}"/>
    <cellStyle name="normal 100" xfId="328" xr:uid="{00000000-0005-0000-0000-000045010000}"/>
    <cellStyle name="normal 100 2" xfId="329" xr:uid="{00000000-0005-0000-0000-000046010000}"/>
    <cellStyle name="normal 100 3" xfId="330" xr:uid="{00000000-0005-0000-0000-000047010000}"/>
    <cellStyle name="normal 100 4" xfId="331" xr:uid="{00000000-0005-0000-0000-000048010000}"/>
    <cellStyle name="normal 101" xfId="332" xr:uid="{00000000-0005-0000-0000-000049010000}"/>
    <cellStyle name="normal 102" xfId="333" xr:uid="{00000000-0005-0000-0000-00004A010000}"/>
    <cellStyle name="normal 103" xfId="334" xr:uid="{00000000-0005-0000-0000-00004B010000}"/>
    <cellStyle name="normal 104" xfId="335" xr:uid="{00000000-0005-0000-0000-00004C010000}"/>
    <cellStyle name="normal 105" xfId="336" xr:uid="{00000000-0005-0000-0000-00004D010000}"/>
    <cellStyle name="normal 105 2" xfId="337" xr:uid="{00000000-0005-0000-0000-00004E010000}"/>
    <cellStyle name="normal 106" xfId="338" xr:uid="{00000000-0005-0000-0000-00004F010000}"/>
    <cellStyle name="normal 106 2" xfId="339" xr:uid="{00000000-0005-0000-0000-000050010000}"/>
    <cellStyle name="normal 107" xfId="340" xr:uid="{00000000-0005-0000-0000-000051010000}"/>
    <cellStyle name="normal 107 2" xfId="341" xr:uid="{00000000-0005-0000-0000-000052010000}"/>
    <cellStyle name="normal 108" xfId="342" xr:uid="{00000000-0005-0000-0000-000053010000}"/>
    <cellStyle name="normal 108 2" xfId="343" xr:uid="{00000000-0005-0000-0000-000054010000}"/>
    <cellStyle name="normal 109" xfId="344" xr:uid="{00000000-0005-0000-0000-000055010000}"/>
    <cellStyle name="normal 109 2" xfId="345" xr:uid="{00000000-0005-0000-0000-000056010000}"/>
    <cellStyle name="normal 11" xfId="346" xr:uid="{00000000-0005-0000-0000-000057010000}"/>
    <cellStyle name="normal 11 2" xfId="347" xr:uid="{00000000-0005-0000-0000-000058010000}"/>
    <cellStyle name="normal 11 3" xfId="348" xr:uid="{00000000-0005-0000-0000-000059010000}"/>
    <cellStyle name="normal 110" xfId="349" xr:uid="{00000000-0005-0000-0000-00005A010000}"/>
    <cellStyle name="normal 110 2" xfId="350" xr:uid="{00000000-0005-0000-0000-00005B010000}"/>
    <cellStyle name="normal 111" xfId="351" xr:uid="{00000000-0005-0000-0000-00005C010000}"/>
    <cellStyle name="normal 111 2" xfId="352" xr:uid="{00000000-0005-0000-0000-00005D010000}"/>
    <cellStyle name="normal 112" xfId="353" xr:uid="{00000000-0005-0000-0000-00005E010000}"/>
    <cellStyle name="normal 112 2" xfId="354" xr:uid="{00000000-0005-0000-0000-00005F010000}"/>
    <cellStyle name="normal 113" xfId="355" xr:uid="{00000000-0005-0000-0000-000060010000}"/>
    <cellStyle name="normal 113 2" xfId="356" xr:uid="{00000000-0005-0000-0000-000061010000}"/>
    <cellStyle name="normal 114" xfId="357" xr:uid="{00000000-0005-0000-0000-000062010000}"/>
    <cellStyle name="normal 114 2" xfId="358" xr:uid="{00000000-0005-0000-0000-000063010000}"/>
    <cellStyle name="normal 115" xfId="359" xr:uid="{00000000-0005-0000-0000-000064010000}"/>
    <cellStyle name="normal 116" xfId="360" xr:uid="{00000000-0005-0000-0000-000065010000}"/>
    <cellStyle name="normal 117" xfId="361" xr:uid="{00000000-0005-0000-0000-000066010000}"/>
    <cellStyle name="normal 117 2" xfId="362" xr:uid="{00000000-0005-0000-0000-000067010000}"/>
    <cellStyle name="normal 118" xfId="363" xr:uid="{00000000-0005-0000-0000-000068010000}"/>
    <cellStyle name="normal 119" xfId="364" xr:uid="{00000000-0005-0000-0000-000069010000}"/>
    <cellStyle name="normal 12" xfId="365" xr:uid="{00000000-0005-0000-0000-00006A010000}"/>
    <cellStyle name="normal 12 2" xfId="366" xr:uid="{00000000-0005-0000-0000-00006B010000}"/>
    <cellStyle name="normal 12 3" xfId="367" xr:uid="{00000000-0005-0000-0000-00006C010000}"/>
    <cellStyle name="normal 120" xfId="368" xr:uid="{00000000-0005-0000-0000-00006D010000}"/>
    <cellStyle name="normal 121" xfId="369" xr:uid="{00000000-0005-0000-0000-00006E010000}"/>
    <cellStyle name="normal 122" xfId="370" xr:uid="{00000000-0005-0000-0000-00006F010000}"/>
    <cellStyle name="normal 123" xfId="371" xr:uid="{00000000-0005-0000-0000-000070010000}"/>
    <cellStyle name="normal 124" xfId="372" xr:uid="{00000000-0005-0000-0000-000071010000}"/>
    <cellStyle name="normal 125" xfId="373" xr:uid="{00000000-0005-0000-0000-000072010000}"/>
    <cellStyle name="normal 126" xfId="374" xr:uid="{00000000-0005-0000-0000-000073010000}"/>
    <cellStyle name="normal 127" xfId="375" xr:uid="{00000000-0005-0000-0000-000074010000}"/>
    <cellStyle name="normal 128" xfId="376" xr:uid="{00000000-0005-0000-0000-000075010000}"/>
    <cellStyle name="normal 129" xfId="377" xr:uid="{00000000-0005-0000-0000-000076010000}"/>
    <cellStyle name="normal 13" xfId="378" xr:uid="{00000000-0005-0000-0000-000077010000}"/>
    <cellStyle name="normal 13 2" xfId="379" xr:uid="{00000000-0005-0000-0000-000078010000}"/>
    <cellStyle name="normal 13 3" xfId="380" xr:uid="{00000000-0005-0000-0000-000079010000}"/>
    <cellStyle name="normal 130" xfId="381" xr:uid="{00000000-0005-0000-0000-00007A010000}"/>
    <cellStyle name="normal 131" xfId="382" xr:uid="{00000000-0005-0000-0000-00007B010000}"/>
    <cellStyle name="normal 132" xfId="383" xr:uid="{00000000-0005-0000-0000-00007C010000}"/>
    <cellStyle name="normal 133" xfId="384" xr:uid="{00000000-0005-0000-0000-00007D010000}"/>
    <cellStyle name="normal 134" xfId="385" xr:uid="{00000000-0005-0000-0000-00007E010000}"/>
    <cellStyle name="normal 135" xfId="386" xr:uid="{00000000-0005-0000-0000-00007F010000}"/>
    <cellStyle name="normal 136" xfId="387" xr:uid="{00000000-0005-0000-0000-000080010000}"/>
    <cellStyle name="normal 137" xfId="388" xr:uid="{00000000-0005-0000-0000-000081010000}"/>
    <cellStyle name="normal 138" xfId="389" xr:uid="{00000000-0005-0000-0000-000082010000}"/>
    <cellStyle name="normal 139" xfId="390" xr:uid="{00000000-0005-0000-0000-000083010000}"/>
    <cellStyle name="normal 14" xfId="391" xr:uid="{00000000-0005-0000-0000-000084010000}"/>
    <cellStyle name="normal 14 2" xfId="392" xr:uid="{00000000-0005-0000-0000-000085010000}"/>
    <cellStyle name="normal 14 3" xfId="393" xr:uid="{00000000-0005-0000-0000-000086010000}"/>
    <cellStyle name="normal 140" xfId="394" xr:uid="{00000000-0005-0000-0000-000087010000}"/>
    <cellStyle name="normal 141" xfId="395" xr:uid="{00000000-0005-0000-0000-000088010000}"/>
    <cellStyle name="normal 142" xfId="396" xr:uid="{00000000-0005-0000-0000-000089010000}"/>
    <cellStyle name="normal 143" xfId="397" xr:uid="{00000000-0005-0000-0000-00008A010000}"/>
    <cellStyle name="normal 144" xfId="398" xr:uid="{00000000-0005-0000-0000-00008B010000}"/>
    <cellStyle name="normal 145" xfId="399" xr:uid="{00000000-0005-0000-0000-00008C010000}"/>
    <cellStyle name="normal 146" xfId="400" xr:uid="{00000000-0005-0000-0000-00008D010000}"/>
    <cellStyle name="normal 147" xfId="401" xr:uid="{00000000-0005-0000-0000-00008E010000}"/>
    <cellStyle name="normal 148" xfId="402" xr:uid="{00000000-0005-0000-0000-00008F010000}"/>
    <cellStyle name="normal 149" xfId="403" xr:uid="{00000000-0005-0000-0000-000090010000}"/>
    <cellStyle name="normal 15" xfId="404" xr:uid="{00000000-0005-0000-0000-000091010000}"/>
    <cellStyle name="normal 15 2" xfId="405" xr:uid="{00000000-0005-0000-0000-000092010000}"/>
    <cellStyle name="normal 15 3" xfId="406" xr:uid="{00000000-0005-0000-0000-000093010000}"/>
    <cellStyle name="normal 150" xfId="407" xr:uid="{00000000-0005-0000-0000-000094010000}"/>
    <cellStyle name="normal 151" xfId="408" xr:uid="{00000000-0005-0000-0000-000095010000}"/>
    <cellStyle name="normal 152" xfId="409" xr:uid="{00000000-0005-0000-0000-000096010000}"/>
    <cellStyle name="normal 153" xfId="410" xr:uid="{00000000-0005-0000-0000-000097010000}"/>
    <cellStyle name="normal 154" xfId="411" xr:uid="{00000000-0005-0000-0000-000098010000}"/>
    <cellStyle name="normal 155" xfId="412" xr:uid="{00000000-0005-0000-0000-000099010000}"/>
    <cellStyle name="normal 156" xfId="413" xr:uid="{00000000-0005-0000-0000-00009A010000}"/>
    <cellStyle name="normal 157" xfId="414" xr:uid="{00000000-0005-0000-0000-00009B010000}"/>
    <cellStyle name="normal 158" xfId="415" xr:uid="{00000000-0005-0000-0000-00009C010000}"/>
    <cellStyle name="normal 159" xfId="416" xr:uid="{00000000-0005-0000-0000-00009D010000}"/>
    <cellStyle name="normal 16" xfId="417" xr:uid="{00000000-0005-0000-0000-00009E010000}"/>
    <cellStyle name="normal 16 2" xfId="418" xr:uid="{00000000-0005-0000-0000-00009F010000}"/>
    <cellStyle name="normal 16 3" xfId="419" xr:uid="{00000000-0005-0000-0000-0000A0010000}"/>
    <cellStyle name="normal 160" xfId="420" xr:uid="{00000000-0005-0000-0000-0000A1010000}"/>
    <cellStyle name="normal 161" xfId="421" xr:uid="{00000000-0005-0000-0000-0000A2010000}"/>
    <cellStyle name="normal 162" xfId="422" xr:uid="{00000000-0005-0000-0000-0000A3010000}"/>
    <cellStyle name="normal 163" xfId="423" xr:uid="{00000000-0005-0000-0000-0000A4010000}"/>
    <cellStyle name="normal 164" xfId="424" xr:uid="{00000000-0005-0000-0000-0000A5010000}"/>
    <cellStyle name="normal 165" xfId="425" xr:uid="{00000000-0005-0000-0000-0000A6010000}"/>
    <cellStyle name="normal 166" xfId="426" xr:uid="{00000000-0005-0000-0000-0000A7010000}"/>
    <cellStyle name="normal 167" xfId="427" xr:uid="{00000000-0005-0000-0000-0000A8010000}"/>
    <cellStyle name="normal 168" xfId="428" xr:uid="{00000000-0005-0000-0000-0000A9010000}"/>
    <cellStyle name="normal 169" xfId="429" xr:uid="{00000000-0005-0000-0000-0000AA010000}"/>
    <cellStyle name="normal 17" xfId="430" xr:uid="{00000000-0005-0000-0000-0000AB010000}"/>
    <cellStyle name="normal 17 2" xfId="431" xr:uid="{00000000-0005-0000-0000-0000AC010000}"/>
    <cellStyle name="normal 17 3" xfId="432" xr:uid="{00000000-0005-0000-0000-0000AD010000}"/>
    <cellStyle name="normal 170" xfId="433" xr:uid="{00000000-0005-0000-0000-0000AE010000}"/>
    <cellStyle name="normal 171" xfId="434" xr:uid="{00000000-0005-0000-0000-0000AF010000}"/>
    <cellStyle name="normal 172" xfId="435" xr:uid="{00000000-0005-0000-0000-0000B0010000}"/>
    <cellStyle name="normal 173" xfId="436" xr:uid="{00000000-0005-0000-0000-0000B1010000}"/>
    <cellStyle name="normal 174" xfId="437" xr:uid="{00000000-0005-0000-0000-0000B2010000}"/>
    <cellStyle name="normal 175" xfId="438" xr:uid="{00000000-0005-0000-0000-0000B3010000}"/>
    <cellStyle name="normal 176" xfId="439" xr:uid="{00000000-0005-0000-0000-0000B4010000}"/>
    <cellStyle name="normal 177" xfId="440" xr:uid="{00000000-0005-0000-0000-0000B5010000}"/>
    <cellStyle name="normal 178" xfId="441" xr:uid="{00000000-0005-0000-0000-0000B6010000}"/>
    <cellStyle name="normal 179" xfId="442" xr:uid="{00000000-0005-0000-0000-0000B7010000}"/>
    <cellStyle name="normal 18" xfId="443" xr:uid="{00000000-0005-0000-0000-0000B8010000}"/>
    <cellStyle name="normal 18 2" xfId="444" xr:uid="{00000000-0005-0000-0000-0000B9010000}"/>
    <cellStyle name="normal 18 3" xfId="445" xr:uid="{00000000-0005-0000-0000-0000BA010000}"/>
    <cellStyle name="normal 180" xfId="446" xr:uid="{00000000-0005-0000-0000-0000BB010000}"/>
    <cellStyle name="normal 181" xfId="447" xr:uid="{00000000-0005-0000-0000-0000BC010000}"/>
    <cellStyle name="normal 182" xfId="448" xr:uid="{00000000-0005-0000-0000-0000BD010000}"/>
    <cellStyle name="normal 183" xfId="449" xr:uid="{00000000-0005-0000-0000-0000BE010000}"/>
    <cellStyle name="normal 184" xfId="450" xr:uid="{00000000-0005-0000-0000-0000BF010000}"/>
    <cellStyle name="normal 185" xfId="451" xr:uid="{00000000-0005-0000-0000-0000C0010000}"/>
    <cellStyle name="normal 186" xfId="452" xr:uid="{00000000-0005-0000-0000-0000C1010000}"/>
    <cellStyle name="normal 187" xfId="453" xr:uid="{00000000-0005-0000-0000-0000C2010000}"/>
    <cellStyle name="normal 188" xfId="454" xr:uid="{00000000-0005-0000-0000-0000C3010000}"/>
    <cellStyle name="normal 189" xfId="455" xr:uid="{00000000-0005-0000-0000-0000C4010000}"/>
    <cellStyle name="normal 19" xfId="456" xr:uid="{00000000-0005-0000-0000-0000C5010000}"/>
    <cellStyle name="normal 190" xfId="457" xr:uid="{00000000-0005-0000-0000-0000C6010000}"/>
    <cellStyle name="normal 191" xfId="458" xr:uid="{00000000-0005-0000-0000-0000C7010000}"/>
    <cellStyle name="normal 192" xfId="459" xr:uid="{00000000-0005-0000-0000-0000C8010000}"/>
    <cellStyle name="normal 193" xfId="460" xr:uid="{00000000-0005-0000-0000-0000C9010000}"/>
    <cellStyle name="normal 194" xfId="461" xr:uid="{00000000-0005-0000-0000-0000CA010000}"/>
    <cellStyle name="normal 195" xfId="462" xr:uid="{00000000-0005-0000-0000-0000CB010000}"/>
    <cellStyle name="normal 196" xfId="463" xr:uid="{00000000-0005-0000-0000-0000CC010000}"/>
    <cellStyle name="normal 197" xfId="464" xr:uid="{00000000-0005-0000-0000-0000CD010000}"/>
    <cellStyle name="normal 198" xfId="465" xr:uid="{00000000-0005-0000-0000-0000CE010000}"/>
    <cellStyle name="normal 199" xfId="466" xr:uid="{00000000-0005-0000-0000-0000CF010000}"/>
    <cellStyle name="normal 2" xfId="467" xr:uid="{00000000-0005-0000-0000-0000D0010000}"/>
    <cellStyle name="normal 20" xfId="468" xr:uid="{00000000-0005-0000-0000-0000D1010000}"/>
    <cellStyle name="normal 200" xfId="469" xr:uid="{00000000-0005-0000-0000-0000D2010000}"/>
    <cellStyle name="normal 201" xfId="470" xr:uid="{00000000-0005-0000-0000-0000D3010000}"/>
    <cellStyle name="normal 202" xfId="471" xr:uid="{00000000-0005-0000-0000-0000D4010000}"/>
    <cellStyle name="normal 203" xfId="472" xr:uid="{00000000-0005-0000-0000-0000D5010000}"/>
    <cellStyle name="normal 204" xfId="473" xr:uid="{00000000-0005-0000-0000-0000D6010000}"/>
    <cellStyle name="normal 205" xfId="474" xr:uid="{00000000-0005-0000-0000-0000D7010000}"/>
    <cellStyle name="normal 206" xfId="475" xr:uid="{00000000-0005-0000-0000-0000D8010000}"/>
    <cellStyle name="normal 207" xfId="476" xr:uid="{00000000-0005-0000-0000-0000D9010000}"/>
    <cellStyle name="normal 208" xfId="477" xr:uid="{00000000-0005-0000-0000-0000DA010000}"/>
    <cellStyle name="normal 21" xfId="478" xr:uid="{00000000-0005-0000-0000-0000DB010000}"/>
    <cellStyle name="normal 22" xfId="479" xr:uid="{00000000-0005-0000-0000-0000DC010000}"/>
    <cellStyle name="normal 23" xfId="480" xr:uid="{00000000-0005-0000-0000-0000DD010000}"/>
    <cellStyle name="normal 24" xfId="481" xr:uid="{00000000-0005-0000-0000-0000DE010000}"/>
    <cellStyle name="normal 25" xfId="482" xr:uid="{00000000-0005-0000-0000-0000DF010000}"/>
    <cellStyle name="normal 26" xfId="483" xr:uid="{00000000-0005-0000-0000-0000E0010000}"/>
    <cellStyle name="normal 27" xfId="484" xr:uid="{00000000-0005-0000-0000-0000E1010000}"/>
    <cellStyle name="normal 28" xfId="485" xr:uid="{00000000-0005-0000-0000-0000E2010000}"/>
    <cellStyle name="normal 29" xfId="486" xr:uid="{00000000-0005-0000-0000-0000E3010000}"/>
    <cellStyle name="normal 3" xfId="487" xr:uid="{00000000-0005-0000-0000-0000E4010000}"/>
    <cellStyle name="normal 30" xfId="488" xr:uid="{00000000-0005-0000-0000-0000E5010000}"/>
    <cellStyle name="normal 31" xfId="489" xr:uid="{00000000-0005-0000-0000-0000E6010000}"/>
    <cellStyle name="normal 32" xfId="490" xr:uid="{00000000-0005-0000-0000-0000E7010000}"/>
    <cellStyle name="normal 33" xfId="491" xr:uid="{00000000-0005-0000-0000-0000E8010000}"/>
    <cellStyle name="normal 34" xfId="492" xr:uid="{00000000-0005-0000-0000-0000E9010000}"/>
    <cellStyle name="normal 35" xfId="493" xr:uid="{00000000-0005-0000-0000-0000EA010000}"/>
    <cellStyle name="normal 36" xfId="494" xr:uid="{00000000-0005-0000-0000-0000EB010000}"/>
    <cellStyle name="normal 37" xfId="495" xr:uid="{00000000-0005-0000-0000-0000EC010000}"/>
    <cellStyle name="normal 38" xfId="496" xr:uid="{00000000-0005-0000-0000-0000ED010000}"/>
    <cellStyle name="normal 39" xfId="497" xr:uid="{00000000-0005-0000-0000-0000EE010000}"/>
    <cellStyle name="normal 4" xfId="498" xr:uid="{00000000-0005-0000-0000-0000EF010000}"/>
    <cellStyle name="normal 40" xfId="499" xr:uid="{00000000-0005-0000-0000-0000F0010000}"/>
    <cellStyle name="normal 41" xfId="500" xr:uid="{00000000-0005-0000-0000-0000F1010000}"/>
    <cellStyle name="normal 42" xfId="501" xr:uid="{00000000-0005-0000-0000-0000F2010000}"/>
    <cellStyle name="normal 43" xfId="502" xr:uid="{00000000-0005-0000-0000-0000F3010000}"/>
    <cellStyle name="normal 44" xfId="503" xr:uid="{00000000-0005-0000-0000-0000F4010000}"/>
    <cellStyle name="normal 45" xfId="504" xr:uid="{00000000-0005-0000-0000-0000F5010000}"/>
    <cellStyle name="normal 46" xfId="505" xr:uid="{00000000-0005-0000-0000-0000F6010000}"/>
    <cellStyle name="normal 47" xfId="506" xr:uid="{00000000-0005-0000-0000-0000F7010000}"/>
    <cellStyle name="normal 48" xfId="507" xr:uid="{00000000-0005-0000-0000-0000F8010000}"/>
    <cellStyle name="normal 49" xfId="508" xr:uid="{00000000-0005-0000-0000-0000F9010000}"/>
    <cellStyle name="normal 5" xfId="509" xr:uid="{00000000-0005-0000-0000-0000FA010000}"/>
    <cellStyle name="normal 5 2" xfId="510" xr:uid="{00000000-0005-0000-0000-0000FB010000}"/>
    <cellStyle name="normal 5 3" xfId="511" xr:uid="{00000000-0005-0000-0000-0000FC010000}"/>
    <cellStyle name="normal 50" xfId="512" xr:uid="{00000000-0005-0000-0000-0000FD010000}"/>
    <cellStyle name="normal 51" xfId="513" xr:uid="{00000000-0005-0000-0000-0000FE010000}"/>
    <cellStyle name="normal 52" xfId="514" xr:uid="{00000000-0005-0000-0000-0000FF010000}"/>
    <cellStyle name="normal 53" xfId="515" xr:uid="{00000000-0005-0000-0000-000000020000}"/>
    <cellStyle name="normal 54" xfId="516" xr:uid="{00000000-0005-0000-0000-000001020000}"/>
    <cellStyle name="normal 55" xfId="517" xr:uid="{00000000-0005-0000-0000-000002020000}"/>
    <cellStyle name="normal 56" xfId="518" xr:uid="{00000000-0005-0000-0000-000003020000}"/>
    <cellStyle name="normal 57" xfId="519" xr:uid="{00000000-0005-0000-0000-000004020000}"/>
    <cellStyle name="normal 58" xfId="520" xr:uid="{00000000-0005-0000-0000-000005020000}"/>
    <cellStyle name="normal 59" xfId="521" xr:uid="{00000000-0005-0000-0000-000006020000}"/>
    <cellStyle name="normal 6" xfId="522" xr:uid="{00000000-0005-0000-0000-000007020000}"/>
    <cellStyle name="normal 6 2" xfId="523" xr:uid="{00000000-0005-0000-0000-000008020000}"/>
    <cellStyle name="normal 6 3" xfId="524" xr:uid="{00000000-0005-0000-0000-000009020000}"/>
    <cellStyle name="normal 60" xfId="525" xr:uid="{00000000-0005-0000-0000-00000A020000}"/>
    <cellStyle name="normal 61" xfId="526" xr:uid="{00000000-0005-0000-0000-00000B020000}"/>
    <cellStyle name="normal 62" xfId="527" xr:uid="{00000000-0005-0000-0000-00000C020000}"/>
    <cellStyle name="normal 63" xfId="528" xr:uid="{00000000-0005-0000-0000-00000D020000}"/>
    <cellStyle name="normal 64" xfId="529" xr:uid="{00000000-0005-0000-0000-00000E020000}"/>
    <cellStyle name="normal 65" xfId="530" xr:uid="{00000000-0005-0000-0000-00000F020000}"/>
    <cellStyle name="normal 66" xfId="531" xr:uid="{00000000-0005-0000-0000-000010020000}"/>
    <cellStyle name="normal 67" xfId="532" xr:uid="{00000000-0005-0000-0000-000011020000}"/>
    <cellStyle name="normal 68" xfId="533" xr:uid="{00000000-0005-0000-0000-000012020000}"/>
    <cellStyle name="normal 69" xfId="534" xr:uid="{00000000-0005-0000-0000-000013020000}"/>
    <cellStyle name="normal 7" xfId="535" xr:uid="{00000000-0005-0000-0000-000014020000}"/>
    <cellStyle name="normal 7 2" xfId="536" xr:uid="{00000000-0005-0000-0000-000015020000}"/>
    <cellStyle name="normal 7 3" xfId="537" xr:uid="{00000000-0005-0000-0000-000016020000}"/>
    <cellStyle name="normal 70" xfId="538" xr:uid="{00000000-0005-0000-0000-000017020000}"/>
    <cellStyle name="normal 71" xfId="539" xr:uid="{00000000-0005-0000-0000-000018020000}"/>
    <cellStyle name="normal 72" xfId="540" xr:uid="{00000000-0005-0000-0000-000019020000}"/>
    <cellStyle name="normal 73" xfId="541" xr:uid="{00000000-0005-0000-0000-00001A020000}"/>
    <cellStyle name="normal 74" xfId="542" xr:uid="{00000000-0005-0000-0000-00001B020000}"/>
    <cellStyle name="normal 75" xfId="543" xr:uid="{00000000-0005-0000-0000-00001C020000}"/>
    <cellStyle name="normal 76" xfId="544" xr:uid="{00000000-0005-0000-0000-00001D020000}"/>
    <cellStyle name="normal 77" xfId="545" xr:uid="{00000000-0005-0000-0000-00001E020000}"/>
    <cellStyle name="normal 78" xfId="546" xr:uid="{00000000-0005-0000-0000-00001F020000}"/>
    <cellStyle name="normal 79" xfId="547" xr:uid="{00000000-0005-0000-0000-000020020000}"/>
    <cellStyle name="normal 8" xfId="548" xr:uid="{00000000-0005-0000-0000-000021020000}"/>
    <cellStyle name="normal 8 2" xfId="549" xr:uid="{00000000-0005-0000-0000-000022020000}"/>
    <cellStyle name="normal 8 3" xfId="550" xr:uid="{00000000-0005-0000-0000-000023020000}"/>
    <cellStyle name="normal 80" xfId="551" xr:uid="{00000000-0005-0000-0000-000024020000}"/>
    <cellStyle name="normal 81" xfId="552" xr:uid="{00000000-0005-0000-0000-000025020000}"/>
    <cellStyle name="normal 82" xfId="553" xr:uid="{00000000-0005-0000-0000-000026020000}"/>
    <cellStyle name="normal 83" xfId="554" xr:uid="{00000000-0005-0000-0000-000027020000}"/>
    <cellStyle name="normal 84" xfId="555" xr:uid="{00000000-0005-0000-0000-000028020000}"/>
    <cellStyle name="normal 85" xfId="556" xr:uid="{00000000-0005-0000-0000-000029020000}"/>
    <cellStyle name="normal 86" xfId="557" xr:uid="{00000000-0005-0000-0000-00002A020000}"/>
    <cellStyle name="normal 87" xfId="558" xr:uid="{00000000-0005-0000-0000-00002B020000}"/>
    <cellStyle name="normal 88" xfId="559" xr:uid="{00000000-0005-0000-0000-00002C020000}"/>
    <cellStyle name="normal 89" xfId="560" xr:uid="{00000000-0005-0000-0000-00002D020000}"/>
    <cellStyle name="normal 9" xfId="561" xr:uid="{00000000-0005-0000-0000-00002E020000}"/>
    <cellStyle name="normal 9 2" xfId="562" xr:uid="{00000000-0005-0000-0000-00002F020000}"/>
    <cellStyle name="normal 9 3" xfId="563" xr:uid="{00000000-0005-0000-0000-000030020000}"/>
    <cellStyle name="normal 90" xfId="564" xr:uid="{00000000-0005-0000-0000-000031020000}"/>
    <cellStyle name="normal 91" xfId="565" xr:uid="{00000000-0005-0000-0000-000032020000}"/>
    <cellStyle name="normal 91 2" xfId="566" xr:uid="{00000000-0005-0000-0000-000033020000}"/>
    <cellStyle name="normal 91 3" xfId="567" xr:uid="{00000000-0005-0000-0000-000034020000}"/>
    <cellStyle name="normal 92" xfId="568" xr:uid="{00000000-0005-0000-0000-000035020000}"/>
    <cellStyle name="normal 92 2" xfId="569" xr:uid="{00000000-0005-0000-0000-000036020000}"/>
    <cellStyle name="normal 92 3" xfId="570" xr:uid="{00000000-0005-0000-0000-000037020000}"/>
    <cellStyle name="normal 92 4" xfId="571" xr:uid="{00000000-0005-0000-0000-000038020000}"/>
    <cellStyle name="normal 93" xfId="572" xr:uid="{00000000-0005-0000-0000-000039020000}"/>
    <cellStyle name="normal 93 2" xfId="573" xr:uid="{00000000-0005-0000-0000-00003A020000}"/>
    <cellStyle name="normal 93 3" xfId="574" xr:uid="{00000000-0005-0000-0000-00003B020000}"/>
    <cellStyle name="normal 93 4" xfId="575" xr:uid="{00000000-0005-0000-0000-00003C020000}"/>
    <cellStyle name="normal 94" xfId="576" xr:uid="{00000000-0005-0000-0000-00003D020000}"/>
    <cellStyle name="normal 95" xfId="577" xr:uid="{00000000-0005-0000-0000-00003E020000}"/>
    <cellStyle name="normal 95 2" xfId="578" xr:uid="{00000000-0005-0000-0000-00003F020000}"/>
    <cellStyle name="normal 95 3" xfId="579" xr:uid="{00000000-0005-0000-0000-000040020000}"/>
    <cellStyle name="normal 95 4" xfId="580" xr:uid="{00000000-0005-0000-0000-000041020000}"/>
    <cellStyle name="normal 96" xfId="581" xr:uid="{00000000-0005-0000-0000-000042020000}"/>
    <cellStyle name="normal 96 2" xfId="582" xr:uid="{00000000-0005-0000-0000-000043020000}"/>
    <cellStyle name="normal 96 3" xfId="583" xr:uid="{00000000-0005-0000-0000-000044020000}"/>
    <cellStyle name="normal 96 4" xfId="584" xr:uid="{00000000-0005-0000-0000-000045020000}"/>
    <cellStyle name="normal 97" xfId="585" xr:uid="{00000000-0005-0000-0000-000046020000}"/>
    <cellStyle name="normal 97 2" xfId="586" xr:uid="{00000000-0005-0000-0000-000047020000}"/>
    <cellStyle name="normal 97 3" xfId="587" xr:uid="{00000000-0005-0000-0000-000048020000}"/>
    <cellStyle name="normal 97 4" xfId="588" xr:uid="{00000000-0005-0000-0000-000049020000}"/>
    <cellStyle name="normal 98" xfId="589" xr:uid="{00000000-0005-0000-0000-00004A020000}"/>
    <cellStyle name="normal 98 2" xfId="590" xr:uid="{00000000-0005-0000-0000-00004B020000}"/>
    <cellStyle name="normal 98 3" xfId="591" xr:uid="{00000000-0005-0000-0000-00004C020000}"/>
    <cellStyle name="normal 98 4" xfId="592" xr:uid="{00000000-0005-0000-0000-00004D020000}"/>
    <cellStyle name="normal 99" xfId="593" xr:uid="{00000000-0005-0000-0000-00004E020000}"/>
    <cellStyle name="normal 99 2" xfId="594" xr:uid="{00000000-0005-0000-0000-00004F020000}"/>
    <cellStyle name="normal 99 3" xfId="595" xr:uid="{00000000-0005-0000-0000-000050020000}"/>
    <cellStyle name="normal 99 4" xfId="596" xr:uid="{00000000-0005-0000-0000-000051020000}"/>
    <cellStyle name="Normal_!!!GO" xfId="597" xr:uid="{00000000-0005-0000-0000-000052020000}"/>
    <cellStyle name="Normale_073196 (2)" xfId="598" xr:uid="{00000000-0005-0000-0000-000053020000}"/>
    <cellStyle name="Normální" xfId="0" builtinId="0"/>
    <cellStyle name="normální 10" xfId="599" xr:uid="{00000000-0005-0000-0000-000055020000}"/>
    <cellStyle name="normální 10 2" xfId="600" xr:uid="{00000000-0005-0000-0000-000056020000}"/>
    <cellStyle name="normální 11" xfId="601" xr:uid="{00000000-0005-0000-0000-000057020000}"/>
    <cellStyle name="normální 11 2" xfId="602" xr:uid="{00000000-0005-0000-0000-000058020000}"/>
    <cellStyle name="normální 11 3" xfId="603" xr:uid="{00000000-0005-0000-0000-000059020000}"/>
    <cellStyle name="normální 11 4" xfId="604" xr:uid="{00000000-0005-0000-0000-00005A020000}"/>
    <cellStyle name="normální 12" xfId="605" xr:uid="{00000000-0005-0000-0000-00005B020000}"/>
    <cellStyle name="normální 13" xfId="606" xr:uid="{00000000-0005-0000-0000-00005C020000}"/>
    <cellStyle name="normální 14" xfId="607" xr:uid="{00000000-0005-0000-0000-00005D020000}"/>
    <cellStyle name="normální 15" xfId="608" xr:uid="{00000000-0005-0000-0000-00005E020000}"/>
    <cellStyle name="normální 16" xfId="609" xr:uid="{00000000-0005-0000-0000-00005F020000}"/>
    <cellStyle name="normální 17" xfId="610" xr:uid="{00000000-0005-0000-0000-000060020000}"/>
    <cellStyle name="normální 18" xfId="611" xr:uid="{00000000-0005-0000-0000-000061020000}"/>
    <cellStyle name="normální 19" xfId="612" xr:uid="{00000000-0005-0000-0000-000062020000}"/>
    <cellStyle name="normální 2" xfId="1" xr:uid="{00000000-0005-0000-0000-000063020000}"/>
    <cellStyle name="normální 2 10" xfId="613" xr:uid="{00000000-0005-0000-0000-000064020000}"/>
    <cellStyle name="normální 2 10 2" xfId="614" xr:uid="{00000000-0005-0000-0000-000065020000}"/>
    <cellStyle name="normální 2 100" xfId="615" xr:uid="{00000000-0005-0000-0000-000066020000}"/>
    <cellStyle name="normální 2 101" xfId="616" xr:uid="{00000000-0005-0000-0000-000067020000}"/>
    <cellStyle name="normální 2 11" xfId="617" xr:uid="{00000000-0005-0000-0000-000068020000}"/>
    <cellStyle name="normální 2 11 2" xfId="618" xr:uid="{00000000-0005-0000-0000-000069020000}"/>
    <cellStyle name="Normální 2 12" xfId="619" xr:uid="{00000000-0005-0000-0000-00006A020000}"/>
    <cellStyle name="Normální 2 12 2" xfId="620" xr:uid="{00000000-0005-0000-0000-00006B020000}"/>
    <cellStyle name="normální 2 13" xfId="621" xr:uid="{00000000-0005-0000-0000-00006C020000}"/>
    <cellStyle name="normální 2 13 2" xfId="622" xr:uid="{00000000-0005-0000-0000-00006D020000}"/>
    <cellStyle name="normální 2 13 2 2" xfId="623" xr:uid="{00000000-0005-0000-0000-00006E020000}"/>
    <cellStyle name="normální 2 13 2 2 2" xfId="624" xr:uid="{00000000-0005-0000-0000-00006F020000}"/>
    <cellStyle name="normální 2 13 2 2 3" xfId="625" xr:uid="{00000000-0005-0000-0000-000070020000}"/>
    <cellStyle name="normální 2 13 3" xfId="626" xr:uid="{00000000-0005-0000-0000-000071020000}"/>
    <cellStyle name="normální 2 13 3 2" xfId="627" xr:uid="{00000000-0005-0000-0000-000072020000}"/>
    <cellStyle name="normální 2 13 3 3" xfId="628" xr:uid="{00000000-0005-0000-0000-000073020000}"/>
    <cellStyle name="normální 2 13 3 3 2" xfId="629" xr:uid="{00000000-0005-0000-0000-000074020000}"/>
    <cellStyle name="normální 2 13 3 3 2 2" xfId="630" xr:uid="{00000000-0005-0000-0000-000075020000}"/>
    <cellStyle name="normální 2 13 3 3 3" xfId="631" xr:uid="{00000000-0005-0000-0000-000076020000}"/>
    <cellStyle name="normální 2 14" xfId="632" xr:uid="{00000000-0005-0000-0000-000077020000}"/>
    <cellStyle name="normální 2 14 2" xfId="633" xr:uid="{00000000-0005-0000-0000-000078020000}"/>
    <cellStyle name="normální 2 14 2 2" xfId="634" xr:uid="{00000000-0005-0000-0000-000079020000}"/>
    <cellStyle name="normální 2 14 2 2 2" xfId="635" xr:uid="{00000000-0005-0000-0000-00007A020000}"/>
    <cellStyle name="normální 2 14 2 2 3" xfId="636" xr:uid="{00000000-0005-0000-0000-00007B020000}"/>
    <cellStyle name="normální 2 14 3" xfId="637" xr:uid="{00000000-0005-0000-0000-00007C020000}"/>
    <cellStyle name="normální 2 14 3 2" xfId="638" xr:uid="{00000000-0005-0000-0000-00007D020000}"/>
    <cellStyle name="normální 2 14 3 3" xfId="639" xr:uid="{00000000-0005-0000-0000-00007E020000}"/>
    <cellStyle name="normální 2 14 3 3 2" xfId="640" xr:uid="{00000000-0005-0000-0000-00007F020000}"/>
    <cellStyle name="normální 2 14 3 3 2 2" xfId="641" xr:uid="{00000000-0005-0000-0000-000080020000}"/>
    <cellStyle name="normální 2 14 3 3 3" xfId="642" xr:uid="{00000000-0005-0000-0000-000081020000}"/>
    <cellStyle name="normální 2 15" xfId="643" xr:uid="{00000000-0005-0000-0000-000082020000}"/>
    <cellStyle name="normální 2 15 2" xfId="644" xr:uid="{00000000-0005-0000-0000-000083020000}"/>
    <cellStyle name="normální 2 15 2 2" xfId="645" xr:uid="{00000000-0005-0000-0000-000084020000}"/>
    <cellStyle name="normální 2 15 2 2 2" xfId="646" xr:uid="{00000000-0005-0000-0000-000085020000}"/>
    <cellStyle name="normální 2 15 2 2 3" xfId="647" xr:uid="{00000000-0005-0000-0000-000086020000}"/>
    <cellStyle name="normální 2 15 3" xfId="648" xr:uid="{00000000-0005-0000-0000-000087020000}"/>
    <cellStyle name="normální 2 15 3 2" xfId="649" xr:uid="{00000000-0005-0000-0000-000088020000}"/>
    <cellStyle name="normální 2 15 3 3" xfId="650" xr:uid="{00000000-0005-0000-0000-000089020000}"/>
    <cellStyle name="normální 2 15 3 3 2" xfId="651" xr:uid="{00000000-0005-0000-0000-00008A020000}"/>
    <cellStyle name="normální 2 15 3 3 2 2" xfId="652" xr:uid="{00000000-0005-0000-0000-00008B020000}"/>
    <cellStyle name="normální 2 15 3 3 3" xfId="653" xr:uid="{00000000-0005-0000-0000-00008C020000}"/>
    <cellStyle name="normální 2 16" xfId="654" xr:uid="{00000000-0005-0000-0000-00008D020000}"/>
    <cellStyle name="normální 2 16 2" xfId="655" xr:uid="{00000000-0005-0000-0000-00008E020000}"/>
    <cellStyle name="normální 2 17" xfId="656" xr:uid="{00000000-0005-0000-0000-00008F020000}"/>
    <cellStyle name="normální 2 17 2" xfId="657" xr:uid="{00000000-0005-0000-0000-000090020000}"/>
    <cellStyle name="normální 2 18" xfId="658" xr:uid="{00000000-0005-0000-0000-000091020000}"/>
    <cellStyle name="normální 2 18 2" xfId="659" xr:uid="{00000000-0005-0000-0000-000092020000}"/>
    <cellStyle name="normální 2 19" xfId="660" xr:uid="{00000000-0005-0000-0000-000093020000}"/>
    <cellStyle name="normální 2 19 2" xfId="661" xr:uid="{00000000-0005-0000-0000-000094020000}"/>
    <cellStyle name="Normální 2 2" xfId="662" xr:uid="{00000000-0005-0000-0000-000095020000}"/>
    <cellStyle name="normální 2 2 2" xfId="663" xr:uid="{00000000-0005-0000-0000-000096020000}"/>
    <cellStyle name="normální 2 2 2 2" xfId="664" xr:uid="{00000000-0005-0000-0000-000097020000}"/>
    <cellStyle name="normální 2 20" xfId="665" xr:uid="{00000000-0005-0000-0000-000098020000}"/>
    <cellStyle name="Normální 2 20 10" xfId="666" xr:uid="{00000000-0005-0000-0000-000099020000}"/>
    <cellStyle name="normální 2 20 11" xfId="667" xr:uid="{00000000-0005-0000-0000-00009A020000}"/>
    <cellStyle name="normální 2 20 12" xfId="668" xr:uid="{00000000-0005-0000-0000-00009B020000}"/>
    <cellStyle name="normální 2 20 13" xfId="669" xr:uid="{00000000-0005-0000-0000-00009C020000}"/>
    <cellStyle name="normální 2 20 14" xfId="670" xr:uid="{00000000-0005-0000-0000-00009D020000}"/>
    <cellStyle name="normální 2 20 14 2" xfId="671" xr:uid="{00000000-0005-0000-0000-00009E020000}"/>
    <cellStyle name="normální 2 20 14 3" xfId="672" xr:uid="{00000000-0005-0000-0000-00009F020000}"/>
    <cellStyle name="normální 2 20 15" xfId="673" xr:uid="{00000000-0005-0000-0000-0000A0020000}"/>
    <cellStyle name="normální 2 20 15 2" xfId="674" xr:uid="{00000000-0005-0000-0000-0000A1020000}"/>
    <cellStyle name="normální 2 20 15 3" xfId="675" xr:uid="{00000000-0005-0000-0000-0000A2020000}"/>
    <cellStyle name="normální 2 20 16" xfId="676" xr:uid="{00000000-0005-0000-0000-0000A3020000}"/>
    <cellStyle name="normální 2 20 16 2" xfId="677" xr:uid="{00000000-0005-0000-0000-0000A4020000}"/>
    <cellStyle name="normální 2 20 16 3" xfId="678" xr:uid="{00000000-0005-0000-0000-0000A5020000}"/>
    <cellStyle name="normální 2 20 17" xfId="679" xr:uid="{00000000-0005-0000-0000-0000A6020000}"/>
    <cellStyle name="normální 2 20 17 2" xfId="680" xr:uid="{00000000-0005-0000-0000-0000A7020000}"/>
    <cellStyle name="normální 2 20 17 3" xfId="681" xr:uid="{00000000-0005-0000-0000-0000A8020000}"/>
    <cellStyle name="normální 2 20 18" xfId="682" xr:uid="{00000000-0005-0000-0000-0000A9020000}"/>
    <cellStyle name="normální 2 20 18 2" xfId="683" xr:uid="{00000000-0005-0000-0000-0000AA020000}"/>
    <cellStyle name="normální 2 20 18 3" xfId="684" xr:uid="{00000000-0005-0000-0000-0000AB020000}"/>
    <cellStyle name="normální 2 20 19" xfId="685" xr:uid="{00000000-0005-0000-0000-0000AC020000}"/>
    <cellStyle name="normální 2 20 2" xfId="686" xr:uid="{00000000-0005-0000-0000-0000AD020000}"/>
    <cellStyle name="normální 2 20 2 2" xfId="687" xr:uid="{00000000-0005-0000-0000-0000AE020000}"/>
    <cellStyle name="normální 2 20 2 2 2" xfId="688" xr:uid="{00000000-0005-0000-0000-0000AF020000}"/>
    <cellStyle name="normální 2 20 2 2 3" xfId="689" xr:uid="{00000000-0005-0000-0000-0000B0020000}"/>
    <cellStyle name="normální 2 20 2 3" xfId="690" xr:uid="{00000000-0005-0000-0000-0000B1020000}"/>
    <cellStyle name="normální 2 20 2 3 2" xfId="691" xr:uid="{00000000-0005-0000-0000-0000B2020000}"/>
    <cellStyle name="normální 2 20 2 3 2 2" xfId="692" xr:uid="{00000000-0005-0000-0000-0000B3020000}"/>
    <cellStyle name="normální 2 20 2 3 3" xfId="693" xr:uid="{00000000-0005-0000-0000-0000B4020000}"/>
    <cellStyle name="normální 2 20 20" xfId="694" xr:uid="{00000000-0005-0000-0000-0000B5020000}"/>
    <cellStyle name="normální 2 20 21" xfId="695" xr:uid="{00000000-0005-0000-0000-0000B6020000}"/>
    <cellStyle name="normální 2 20 21 2" xfId="696" xr:uid="{00000000-0005-0000-0000-0000B7020000}"/>
    <cellStyle name="normální 2 20 22" xfId="697" xr:uid="{00000000-0005-0000-0000-0000B8020000}"/>
    <cellStyle name="normální 2 20 22 2" xfId="698" xr:uid="{00000000-0005-0000-0000-0000B9020000}"/>
    <cellStyle name="normální 2 20 23" xfId="699" xr:uid="{00000000-0005-0000-0000-0000BA020000}"/>
    <cellStyle name="normální 2 20 23 2" xfId="700" xr:uid="{00000000-0005-0000-0000-0000BB020000}"/>
    <cellStyle name="normální 2 20 24" xfId="701" xr:uid="{00000000-0005-0000-0000-0000BC020000}"/>
    <cellStyle name="normální 2 20 24 2" xfId="702" xr:uid="{00000000-0005-0000-0000-0000BD020000}"/>
    <cellStyle name="normální 2 20 25" xfId="703" xr:uid="{00000000-0005-0000-0000-0000BE020000}"/>
    <cellStyle name="normální 2 20 25 2" xfId="704" xr:uid="{00000000-0005-0000-0000-0000BF020000}"/>
    <cellStyle name="normální 2 20 26" xfId="705" xr:uid="{00000000-0005-0000-0000-0000C0020000}"/>
    <cellStyle name="normální 2 20 26 2" xfId="706" xr:uid="{00000000-0005-0000-0000-0000C1020000}"/>
    <cellStyle name="normální 2 20 27" xfId="707" xr:uid="{00000000-0005-0000-0000-0000C2020000}"/>
    <cellStyle name="normální 2 20 27 2" xfId="708" xr:uid="{00000000-0005-0000-0000-0000C3020000}"/>
    <cellStyle name="normální 2 20 28" xfId="709" xr:uid="{00000000-0005-0000-0000-0000C4020000}"/>
    <cellStyle name="normální 2 20 28 2" xfId="710" xr:uid="{00000000-0005-0000-0000-0000C5020000}"/>
    <cellStyle name="normální 2 20 29" xfId="711" xr:uid="{00000000-0005-0000-0000-0000C6020000}"/>
    <cellStyle name="normální 2 20 29 2" xfId="712" xr:uid="{00000000-0005-0000-0000-0000C7020000}"/>
    <cellStyle name="Normální 2 20 3" xfId="713" xr:uid="{00000000-0005-0000-0000-0000C8020000}"/>
    <cellStyle name="normální 2 20 30" xfId="714" xr:uid="{00000000-0005-0000-0000-0000C9020000}"/>
    <cellStyle name="normální 2 20 30 2" xfId="715" xr:uid="{00000000-0005-0000-0000-0000CA020000}"/>
    <cellStyle name="normální 2 20 31" xfId="716" xr:uid="{00000000-0005-0000-0000-0000CB020000}"/>
    <cellStyle name="normální 2 20 31 2" xfId="717" xr:uid="{00000000-0005-0000-0000-0000CC020000}"/>
    <cellStyle name="normální 2 20 32" xfId="718" xr:uid="{00000000-0005-0000-0000-0000CD020000}"/>
    <cellStyle name="normální 2 20 32 2" xfId="719" xr:uid="{00000000-0005-0000-0000-0000CE020000}"/>
    <cellStyle name="normální 2 20 33" xfId="720" xr:uid="{00000000-0005-0000-0000-0000CF020000}"/>
    <cellStyle name="normální 2 20 33 2" xfId="721" xr:uid="{00000000-0005-0000-0000-0000D0020000}"/>
    <cellStyle name="normální 2 20 34" xfId="722" xr:uid="{00000000-0005-0000-0000-0000D1020000}"/>
    <cellStyle name="normální 2 20 34 2" xfId="723" xr:uid="{00000000-0005-0000-0000-0000D2020000}"/>
    <cellStyle name="normální 2 20 35" xfId="724" xr:uid="{00000000-0005-0000-0000-0000D3020000}"/>
    <cellStyle name="normální 2 20 35 2" xfId="725" xr:uid="{00000000-0005-0000-0000-0000D4020000}"/>
    <cellStyle name="normální 2 20 36" xfId="726" xr:uid="{00000000-0005-0000-0000-0000D5020000}"/>
    <cellStyle name="normální 2 20 36 2" xfId="727" xr:uid="{00000000-0005-0000-0000-0000D6020000}"/>
    <cellStyle name="normální 2 20 37" xfId="728" xr:uid="{00000000-0005-0000-0000-0000D7020000}"/>
    <cellStyle name="normální 2 20 37 2" xfId="729" xr:uid="{00000000-0005-0000-0000-0000D8020000}"/>
    <cellStyle name="normální 2 20 38" xfId="730" xr:uid="{00000000-0005-0000-0000-0000D9020000}"/>
    <cellStyle name="normální 2 20 38 2" xfId="731" xr:uid="{00000000-0005-0000-0000-0000DA020000}"/>
    <cellStyle name="normální 2 20 39" xfId="732" xr:uid="{00000000-0005-0000-0000-0000DB020000}"/>
    <cellStyle name="normální 2 20 39 2" xfId="733" xr:uid="{00000000-0005-0000-0000-0000DC020000}"/>
    <cellStyle name="Normální 2 20 4" xfId="734" xr:uid="{00000000-0005-0000-0000-0000DD020000}"/>
    <cellStyle name="normální 2 20 40" xfId="735" xr:uid="{00000000-0005-0000-0000-0000DE020000}"/>
    <cellStyle name="normální 2 20 40 2" xfId="736" xr:uid="{00000000-0005-0000-0000-0000DF020000}"/>
    <cellStyle name="normální 2 20 41" xfId="737" xr:uid="{00000000-0005-0000-0000-0000E0020000}"/>
    <cellStyle name="normální 2 20 41 2" xfId="738" xr:uid="{00000000-0005-0000-0000-0000E1020000}"/>
    <cellStyle name="normální 2 20 42" xfId="739" xr:uid="{00000000-0005-0000-0000-0000E2020000}"/>
    <cellStyle name="normální 2 20 42 2" xfId="740" xr:uid="{00000000-0005-0000-0000-0000E3020000}"/>
    <cellStyle name="normální 2 20 43" xfId="741" xr:uid="{00000000-0005-0000-0000-0000E4020000}"/>
    <cellStyle name="normální 2 20 43 2" xfId="742" xr:uid="{00000000-0005-0000-0000-0000E5020000}"/>
    <cellStyle name="normální 2 20 44" xfId="743" xr:uid="{00000000-0005-0000-0000-0000E6020000}"/>
    <cellStyle name="normální 2 20 44 2" xfId="744" xr:uid="{00000000-0005-0000-0000-0000E7020000}"/>
    <cellStyle name="normální 2 20 45" xfId="745" xr:uid="{00000000-0005-0000-0000-0000E8020000}"/>
    <cellStyle name="normální 2 20 45 2" xfId="746" xr:uid="{00000000-0005-0000-0000-0000E9020000}"/>
    <cellStyle name="normální 2 20 46" xfId="747" xr:uid="{00000000-0005-0000-0000-0000EA020000}"/>
    <cellStyle name="normální 2 20 46 2" xfId="748" xr:uid="{00000000-0005-0000-0000-0000EB020000}"/>
    <cellStyle name="normální 2 20 47" xfId="749" xr:uid="{00000000-0005-0000-0000-0000EC020000}"/>
    <cellStyle name="normální 2 20 47 2" xfId="750" xr:uid="{00000000-0005-0000-0000-0000ED020000}"/>
    <cellStyle name="normální 2 20 48" xfId="751" xr:uid="{00000000-0005-0000-0000-0000EE020000}"/>
    <cellStyle name="normální 2 20 48 2" xfId="752" xr:uid="{00000000-0005-0000-0000-0000EF020000}"/>
    <cellStyle name="normální 2 20 49" xfId="753" xr:uid="{00000000-0005-0000-0000-0000F0020000}"/>
    <cellStyle name="normální 2 20 49 2" xfId="754" xr:uid="{00000000-0005-0000-0000-0000F1020000}"/>
    <cellStyle name="Normální 2 20 5" xfId="755" xr:uid="{00000000-0005-0000-0000-0000F2020000}"/>
    <cellStyle name="normální 2 20 50" xfId="756" xr:uid="{00000000-0005-0000-0000-0000F3020000}"/>
    <cellStyle name="normální 2 20 50 2" xfId="757" xr:uid="{00000000-0005-0000-0000-0000F4020000}"/>
    <cellStyle name="normální 2 20 51" xfId="758" xr:uid="{00000000-0005-0000-0000-0000F5020000}"/>
    <cellStyle name="normální 2 20 51 2" xfId="759" xr:uid="{00000000-0005-0000-0000-0000F6020000}"/>
    <cellStyle name="normální 2 20 52" xfId="760" xr:uid="{00000000-0005-0000-0000-0000F7020000}"/>
    <cellStyle name="normální 2 20 52 2" xfId="761" xr:uid="{00000000-0005-0000-0000-0000F8020000}"/>
    <cellStyle name="normální 2 20 53" xfId="762" xr:uid="{00000000-0005-0000-0000-0000F9020000}"/>
    <cellStyle name="normální 2 20 53 2" xfId="763" xr:uid="{00000000-0005-0000-0000-0000FA020000}"/>
    <cellStyle name="normální 2 20 54" xfId="764" xr:uid="{00000000-0005-0000-0000-0000FB020000}"/>
    <cellStyle name="normální 2 20 54 2" xfId="765" xr:uid="{00000000-0005-0000-0000-0000FC020000}"/>
    <cellStyle name="normální 2 20 55" xfId="766" xr:uid="{00000000-0005-0000-0000-0000FD020000}"/>
    <cellStyle name="normální 2 20 55 2" xfId="767" xr:uid="{00000000-0005-0000-0000-0000FE020000}"/>
    <cellStyle name="normální 2 20 56" xfId="768" xr:uid="{00000000-0005-0000-0000-0000FF020000}"/>
    <cellStyle name="normální 2 20 57" xfId="769" xr:uid="{00000000-0005-0000-0000-000000030000}"/>
    <cellStyle name="normální 2 20 58" xfId="770" xr:uid="{00000000-0005-0000-0000-000001030000}"/>
    <cellStyle name="normální 2 20 59" xfId="771" xr:uid="{00000000-0005-0000-0000-000002030000}"/>
    <cellStyle name="Normální 2 20 6" xfId="772" xr:uid="{00000000-0005-0000-0000-000003030000}"/>
    <cellStyle name="normální 2 20 60" xfId="773" xr:uid="{00000000-0005-0000-0000-000004030000}"/>
    <cellStyle name="normální 2 20 61" xfId="774" xr:uid="{00000000-0005-0000-0000-000005030000}"/>
    <cellStyle name="normální 2 20 62" xfId="775" xr:uid="{00000000-0005-0000-0000-000006030000}"/>
    <cellStyle name="normální 2 20 63" xfId="776" xr:uid="{00000000-0005-0000-0000-000007030000}"/>
    <cellStyle name="normální 2 20 64" xfId="777" xr:uid="{00000000-0005-0000-0000-000008030000}"/>
    <cellStyle name="normální 2 20 65" xfId="778" xr:uid="{00000000-0005-0000-0000-000009030000}"/>
    <cellStyle name="normální 2 20 66" xfId="779" xr:uid="{00000000-0005-0000-0000-00000A030000}"/>
    <cellStyle name="normální 2 20 67" xfId="780" xr:uid="{00000000-0005-0000-0000-00000B030000}"/>
    <cellStyle name="normální 2 20 68" xfId="781" xr:uid="{00000000-0005-0000-0000-00000C030000}"/>
    <cellStyle name="normální 2 20 69" xfId="782" xr:uid="{00000000-0005-0000-0000-00000D030000}"/>
    <cellStyle name="Normální 2 20 7" xfId="783" xr:uid="{00000000-0005-0000-0000-00000E030000}"/>
    <cellStyle name="normální 2 20 70" xfId="784" xr:uid="{00000000-0005-0000-0000-00000F030000}"/>
    <cellStyle name="normální 2 20 71" xfId="785" xr:uid="{00000000-0005-0000-0000-000010030000}"/>
    <cellStyle name="normální 2 20 72" xfId="786" xr:uid="{00000000-0005-0000-0000-000011030000}"/>
    <cellStyle name="normální 2 20 73" xfId="787" xr:uid="{00000000-0005-0000-0000-000012030000}"/>
    <cellStyle name="normální 2 20 74" xfId="788" xr:uid="{00000000-0005-0000-0000-000013030000}"/>
    <cellStyle name="normální 2 20 75" xfId="789" xr:uid="{00000000-0005-0000-0000-000014030000}"/>
    <cellStyle name="normální 2 20 76" xfId="790" xr:uid="{00000000-0005-0000-0000-000015030000}"/>
    <cellStyle name="normální 2 20 77" xfId="791" xr:uid="{00000000-0005-0000-0000-000016030000}"/>
    <cellStyle name="normální 2 20 78" xfId="792" xr:uid="{00000000-0005-0000-0000-000017030000}"/>
    <cellStyle name="normální 2 20 79" xfId="793" xr:uid="{00000000-0005-0000-0000-000018030000}"/>
    <cellStyle name="Normální 2 20 8" xfId="794" xr:uid="{00000000-0005-0000-0000-000019030000}"/>
    <cellStyle name="normální 2 20 80" xfId="795" xr:uid="{00000000-0005-0000-0000-00001A030000}"/>
    <cellStyle name="normální 2 20 81" xfId="796" xr:uid="{00000000-0005-0000-0000-00001B030000}"/>
    <cellStyle name="normální 2 20 82" xfId="797" xr:uid="{00000000-0005-0000-0000-00001C030000}"/>
    <cellStyle name="normální 2 20 83" xfId="798" xr:uid="{00000000-0005-0000-0000-00001D030000}"/>
    <cellStyle name="normální 2 20 84" xfId="799" xr:uid="{00000000-0005-0000-0000-00001E030000}"/>
    <cellStyle name="normální 2 20 85" xfId="800" xr:uid="{00000000-0005-0000-0000-00001F030000}"/>
    <cellStyle name="normální 2 20 86" xfId="801" xr:uid="{00000000-0005-0000-0000-000020030000}"/>
    <cellStyle name="normální 2 20 87" xfId="802" xr:uid="{00000000-0005-0000-0000-000021030000}"/>
    <cellStyle name="normální 2 20 88" xfId="803" xr:uid="{00000000-0005-0000-0000-000022030000}"/>
    <cellStyle name="normální 2 20 89" xfId="804" xr:uid="{00000000-0005-0000-0000-000023030000}"/>
    <cellStyle name="Normální 2 20 9" xfId="805" xr:uid="{00000000-0005-0000-0000-000024030000}"/>
    <cellStyle name="normální 2 20 90" xfId="806" xr:uid="{00000000-0005-0000-0000-000025030000}"/>
    <cellStyle name="normální 2 20 91" xfId="807" xr:uid="{00000000-0005-0000-0000-000026030000}"/>
    <cellStyle name="normální 2 20 92" xfId="808" xr:uid="{00000000-0005-0000-0000-000027030000}"/>
    <cellStyle name="normální 2 20 93" xfId="809" xr:uid="{00000000-0005-0000-0000-000028030000}"/>
    <cellStyle name="normální 2 20 94" xfId="810" xr:uid="{00000000-0005-0000-0000-000029030000}"/>
    <cellStyle name="normální 2 20 95" xfId="811" xr:uid="{00000000-0005-0000-0000-00002A030000}"/>
    <cellStyle name="normální 2 20 96" xfId="812" xr:uid="{00000000-0005-0000-0000-00002B030000}"/>
    <cellStyle name="normální 2 20 97" xfId="813" xr:uid="{00000000-0005-0000-0000-00002C030000}"/>
    <cellStyle name="normální 2 20 98" xfId="814" xr:uid="{00000000-0005-0000-0000-00002D030000}"/>
    <cellStyle name="normální 2 21" xfId="815" xr:uid="{00000000-0005-0000-0000-00002E030000}"/>
    <cellStyle name="normální 2 21 2" xfId="816" xr:uid="{00000000-0005-0000-0000-00002F030000}"/>
    <cellStyle name="normální 2 22" xfId="817" xr:uid="{00000000-0005-0000-0000-000030030000}"/>
    <cellStyle name="normální 2 22 2" xfId="818" xr:uid="{00000000-0005-0000-0000-000031030000}"/>
    <cellStyle name="normální 2 23" xfId="819" xr:uid="{00000000-0005-0000-0000-000032030000}"/>
    <cellStyle name="normální 2 23 2" xfId="820" xr:uid="{00000000-0005-0000-0000-000033030000}"/>
    <cellStyle name="normální 2 24" xfId="821" xr:uid="{00000000-0005-0000-0000-000034030000}"/>
    <cellStyle name="normální 2 24 2" xfId="822" xr:uid="{00000000-0005-0000-0000-000035030000}"/>
    <cellStyle name="normální 2 25" xfId="823" xr:uid="{00000000-0005-0000-0000-000036030000}"/>
    <cellStyle name="normální 2 25 2" xfId="824" xr:uid="{00000000-0005-0000-0000-000037030000}"/>
    <cellStyle name="normální 2 25 3" xfId="825" xr:uid="{00000000-0005-0000-0000-000038030000}"/>
    <cellStyle name="normální 2 26" xfId="826" xr:uid="{00000000-0005-0000-0000-000039030000}"/>
    <cellStyle name="normální 2 26 2" xfId="827" xr:uid="{00000000-0005-0000-0000-00003A030000}"/>
    <cellStyle name="normální 2 26 3" xfId="828" xr:uid="{00000000-0005-0000-0000-00003B030000}"/>
    <cellStyle name="normální 2 27" xfId="829" xr:uid="{00000000-0005-0000-0000-00003C030000}"/>
    <cellStyle name="normální 2 27 2" xfId="830" xr:uid="{00000000-0005-0000-0000-00003D030000}"/>
    <cellStyle name="normální 2 27 3" xfId="831" xr:uid="{00000000-0005-0000-0000-00003E030000}"/>
    <cellStyle name="normální 2 28" xfId="832" xr:uid="{00000000-0005-0000-0000-00003F030000}"/>
    <cellStyle name="normální 2 28 2" xfId="833" xr:uid="{00000000-0005-0000-0000-000040030000}"/>
    <cellStyle name="normální 2 28 3" xfId="834" xr:uid="{00000000-0005-0000-0000-000041030000}"/>
    <cellStyle name="normální 2 29" xfId="835" xr:uid="{00000000-0005-0000-0000-000042030000}"/>
    <cellStyle name="normální 2 29 2" xfId="836" xr:uid="{00000000-0005-0000-0000-000043030000}"/>
    <cellStyle name="normální 2 29 3" xfId="837" xr:uid="{00000000-0005-0000-0000-000044030000}"/>
    <cellStyle name="normální 2 3" xfId="838" xr:uid="{00000000-0005-0000-0000-000045030000}"/>
    <cellStyle name="normální 2 3 2" xfId="839" xr:uid="{00000000-0005-0000-0000-000046030000}"/>
    <cellStyle name="normální 2 3 2 2" xfId="840" xr:uid="{00000000-0005-0000-0000-000047030000}"/>
    <cellStyle name="normální 2 3 2 3" xfId="841" xr:uid="{00000000-0005-0000-0000-000048030000}"/>
    <cellStyle name="normální 2 3 2 4" xfId="842" xr:uid="{00000000-0005-0000-0000-000049030000}"/>
    <cellStyle name="normální 2 3 3" xfId="843" xr:uid="{00000000-0005-0000-0000-00004A030000}"/>
    <cellStyle name="normální 2 30" xfId="844" xr:uid="{00000000-0005-0000-0000-00004B030000}"/>
    <cellStyle name="normální 2 30 2" xfId="845" xr:uid="{00000000-0005-0000-0000-00004C030000}"/>
    <cellStyle name="normální 2 30 3" xfId="846" xr:uid="{00000000-0005-0000-0000-00004D030000}"/>
    <cellStyle name="normální 2 31" xfId="847" xr:uid="{00000000-0005-0000-0000-00004E030000}"/>
    <cellStyle name="normální 2 31 2" xfId="848" xr:uid="{00000000-0005-0000-0000-00004F030000}"/>
    <cellStyle name="normální 2 31 3" xfId="849" xr:uid="{00000000-0005-0000-0000-000050030000}"/>
    <cellStyle name="normální 2 32" xfId="850" xr:uid="{00000000-0005-0000-0000-000051030000}"/>
    <cellStyle name="normální 2 32 2" xfId="851" xr:uid="{00000000-0005-0000-0000-000052030000}"/>
    <cellStyle name="normální 2 32 3" xfId="852" xr:uid="{00000000-0005-0000-0000-000053030000}"/>
    <cellStyle name="normální 2 33" xfId="853" xr:uid="{00000000-0005-0000-0000-000054030000}"/>
    <cellStyle name="normální 2 33 2" xfId="854" xr:uid="{00000000-0005-0000-0000-000055030000}"/>
    <cellStyle name="normální 2 33 3" xfId="855" xr:uid="{00000000-0005-0000-0000-000056030000}"/>
    <cellStyle name="normální 2 34" xfId="856" xr:uid="{00000000-0005-0000-0000-000057030000}"/>
    <cellStyle name="normální 2 34 2" xfId="857" xr:uid="{00000000-0005-0000-0000-000058030000}"/>
    <cellStyle name="normální 2 34 3" xfId="858" xr:uid="{00000000-0005-0000-0000-000059030000}"/>
    <cellStyle name="normální 2 35" xfId="859" xr:uid="{00000000-0005-0000-0000-00005A030000}"/>
    <cellStyle name="normální 2 35 2" xfId="860" xr:uid="{00000000-0005-0000-0000-00005B030000}"/>
    <cellStyle name="normální 2 35 3" xfId="861" xr:uid="{00000000-0005-0000-0000-00005C030000}"/>
    <cellStyle name="normální 2 36" xfId="862" xr:uid="{00000000-0005-0000-0000-00005D030000}"/>
    <cellStyle name="normální 2 36 2" xfId="863" xr:uid="{00000000-0005-0000-0000-00005E030000}"/>
    <cellStyle name="normální 2 36 3" xfId="864" xr:uid="{00000000-0005-0000-0000-00005F030000}"/>
    <cellStyle name="normální 2 37" xfId="865" xr:uid="{00000000-0005-0000-0000-000060030000}"/>
    <cellStyle name="normální 2 37 2" xfId="866" xr:uid="{00000000-0005-0000-0000-000061030000}"/>
    <cellStyle name="normální 2 37 3" xfId="867" xr:uid="{00000000-0005-0000-0000-000062030000}"/>
    <cellStyle name="normální 2 38" xfId="868" xr:uid="{00000000-0005-0000-0000-000063030000}"/>
    <cellStyle name="normální 2 38 2" xfId="869" xr:uid="{00000000-0005-0000-0000-000064030000}"/>
    <cellStyle name="normální 2 38 3" xfId="870" xr:uid="{00000000-0005-0000-0000-000065030000}"/>
    <cellStyle name="normální 2 39" xfId="871" xr:uid="{00000000-0005-0000-0000-000066030000}"/>
    <cellStyle name="normální 2 39 2" xfId="872" xr:uid="{00000000-0005-0000-0000-000067030000}"/>
    <cellStyle name="normální 2 39 3" xfId="873" xr:uid="{00000000-0005-0000-0000-000068030000}"/>
    <cellStyle name="normální 2 4" xfId="874" xr:uid="{00000000-0005-0000-0000-000069030000}"/>
    <cellStyle name="normální 2 4 2" xfId="875" xr:uid="{00000000-0005-0000-0000-00006A030000}"/>
    <cellStyle name="Normální 2 40" xfId="876" xr:uid="{00000000-0005-0000-0000-00006B030000}"/>
    <cellStyle name="normální 2 40 2" xfId="877" xr:uid="{00000000-0005-0000-0000-00006C030000}"/>
    <cellStyle name="normální 2 40 2 2" xfId="878" xr:uid="{00000000-0005-0000-0000-00006D030000}"/>
    <cellStyle name="normální 2 40 2 2 2" xfId="879" xr:uid="{00000000-0005-0000-0000-00006E030000}"/>
    <cellStyle name="normální 2 40 2 3" xfId="880" xr:uid="{00000000-0005-0000-0000-00006F030000}"/>
    <cellStyle name="Normální 2 41" xfId="881" xr:uid="{00000000-0005-0000-0000-000070030000}"/>
    <cellStyle name="Normální 2 42" xfId="882" xr:uid="{00000000-0005-0000-0000-000071030000}"/>
    <cellStyle name="Normální 2 43" xfId="883" xr:uid="{00000000-0005-0000-0000-000072030000}"/>
    <cellStyle name="Normální 2 44" xfId="884" xr:uid="{00000000-0005-0000-0000-000073030000}"/>
    <cellStyle name="Normální 2 45" xfId="885" xr:uid="{00000000-0005-0000-0000-000074030000}"/>
    <cellStyle name="Normální 2 46" xfId="886" xr:uid="{00000000-0005-0000-0000-000075030000}"/>
    <cellStyle name="Normální 2 47" xfId="887" xr:uid="{00000000-0005-0000-0000-000076030000}"/>
    <cellStyle name="Normální 2 48" xfId="888" xr:uid="{00000000-0005-0000-0000-000077030000}"/>
    <cellStyle name="Normální 2 49" xfId="889" xr:uid="{00000000-0005-0000-0000-000078030000}"/>
    <cellStyle name="normální 2 5" xfId="890" xr:uid="{00000000-0005-0000-0000-000079030000}"/>
    <cellStyle name="normální 2 5 2" xfId="891" xr:uid="{00000000-0005-0000-0000-00007A030000}"/>
    <cellStyle name="Normální 2 50" xfId="892" xr:uid="{00000000-0005-0000-0000-00007B030000}"/>
    <cellStyle name="Normální 2 51" xfId="893" xr:uid="{00000000-0005-0000-0000-00007C030000}"/>
    <cellStyle name="Normální 2 52" xfId="894" xr:uid="{00000000-0005-0000-0000-00007D030000}"/>
    <cellStyle name="Normální 2 53" xfId="895" xr:uid="{00000000-0005-0000-0000-00007E030000}"/>
    <cellStyle name="Normální 2 54" xfId="896" xr:uid="{00000000-0005-0000-0000-00007F030000}"/>
    <cellStyle name="Normální 2 55" xfId="897" xr:uid="{00000000-0005-0000-0000-000080030000}"/>
    <cellStyle name="Normální 2 56" xfId="898" xr:uid="{00000000-0005-0000-0000-000081030000}"/>
    <cellStyle name="Normální 2 57" xfId="899" xr:uid="{00000000-0005-0000-0000-000082030000}"/>
    <cellStyle name="Normální 2 58" xfId="900" xr:uid="{00000000-0005-0000-0000-000083030000}"/>
    <cellStyle name="Normální 2 59" xfId="901" xr:uid="{00000000-0005-0000-0000-000084030000}"/>
    <cellStyle name="normální 2 6" xfId="902" xr:uid="{00000000-0005-0000-0000-000085030000}"/>
    <cellStyle name="normální 2 6 2" xfId="903" xr:uid="{00000000-0005-0000-0000-000086030000}"/>
    <cellStyle name="normální 2 60" xfId="904" xr:uid="{00000000-0005-0000-0000-000087030000}"/>
    <cellStyle name="normální 2 60 2" xfId="905" xr:uid="{00000000-0005-0000-0000-000088030000}"/>
    <cellStyle name="normální 2 60 3" xfId="906" xr:uid="{00000000-0005-0000-0000-000089030000}"/>
    <cellStyle name="normální 2 61" xfId="907" xr:uid="{00000000-0005-0000-0000-00008A030000}"/>
    <cellStyle name="normální 2 61 2" xfId="908" xr:uid="{00000000-0005-0000-0000-00008B030000}"/>
    <cellStyle name="normální 2 61 3" xfId="909" xr:uid="{00000000-0005-0000-0000-00008C030000}"/>
    <cellStyle name="normální 2 62" xfId="910" xr:uid="{00000000-0005-0000-0000-00008D030000}"/>
    <cellStyle name="normální 2 62 2" xfId="911" xr:uid="{00000000-0005-0000-0000-00008E030000}"/>
    <cellStyle name="normální 2 62 3" xfId="912" xr:uid="{00000000-0005-0000-0000-00008F030000}"/>
    <cellStyle name="normální 2 63" xfId="913" xr:uid="{00000000-0005-0000-0000-000090030000}"/>
    <cellStyle name="normální 2 63 2" xfId="914" xr:uid="{00000000-0005-0000-0000-000091030000}"/>
    <cellStyle name="normální 2 63 3" xfId="915" xr:uid="{00000000-0005-0000-0000-000092030000}"/>
    <cellStyle name="normální 2 64" xfId="916" xr:uid="{00000000-0005-0000-0000-000093030000}"/>
    <cellStyle name="normální 2 64 2" xfId="917" xr:uid="{00000000-0005-0000-0000-000094030000}"/>
    <cellStyle name="normální 2 64 3" xfId="918" xr:uid="{00000000-0005-0000-0000-000095030000}"/>
    <cellStyle name="normální 2 65" xfId="919" xr:uid="{00000000-0005-0000-0000-000096030000}"/>
    <cellStyle name="normální 2 65 2" xfId="920" xr:uid="{00000000-0005-0000-0000-000097030000}"/>
    <cellStyle name="normální 2 65 2 2" xfId="921" xr:uid="{00000000-0005-0000-0000-000098030000}"/>
    <cellStyle name="normální 2 65 2 2 2" xfId="922" xr:uid="{00000000-0005-0000-0000-000099030000}"/>
    <cellStyle name="normální 2 65 3" xfId="923" xr:uid="{00000000-0005-0000-0000-00009A030000}"/>
    <cellStyle name="normální 2 66" xfId="924" xr:uid="{00000000-0005-0000-0000-00009B030000}"/>
    <cellStyle name="normální 2 66 2" xfId="925" xr:uid="{00000000-0005-0000-0000-00009C030000}"/>
    <cellStyle name="normální 2 66 2 2" xfId="926" xr:uid="{00000000-0005-0000-0000-00009D030000}"/>
    <cellStyle name="normální 2 66 2 2 2" xfId="927" xr:uid="{00000000-0005-0000-0000-00009E030000}"/>
    <cellStyle name="normální 2 66 3" xfId="928" xr:uid="{00000000-0005-0000-0000-00009F030000}"/>
    <cellStyle name="normální 2 67" xfId="929" xr:uid="{00000000-0005-0000-0000-0000A0030000}"/>
    <cellStyle name="normální 2 67 2" xfId="930" xr:uid="{00000000-0005-0000-0000-0000A1030000}"/>
    <cellStyle name="normální 2 67 3" xfId="931" xr:uid="{00000000-0005-0000-0000-0000A2030000}"/>
    <cellStyle name="normální 2 68" xfId="932" xr:uid="{00000000-0005-0000-0000-0000A3030000}"/>
    <cellStyle name="normální 2 68 2" xfId="933" xr:uid="{00000000-0005-0000-0000-0000A4030000}"/>
    <cellStyle name="normální 2 68 3" xfId="934" xr:uid="{00000000-0005-0000-0000-0000A5030000}"/>
    <cellStyle name="normální 2 69" xfId="935" xr:uid="{00000000-0005-0000-0000-0000A6030000}"/>
    <cellStyle name="normální 2 69 2" xfId="936" xr:uid="{00000000-0005-0000-0000-0000A7030000}"/>
    <cellStyle name="normální 2 69 3" xfId="937" xr:uid="{00000000-0005-0000-0000-0000A8030000}"/>
    <cellStyle name="normální 2 7" xfId="938" xr:uid="{00000000-0005-0000-0000-0000A9030000}"/>
    <cellStyle name="normální 2 7 2" xfId="939" xr:uid="{00000000-0005-0000-0000-0000AA030000}"/>
    <cellStyle name="normální 2 70" xfId="940" xr:uid="{00000000-0005-0000-0000-0000AB030000}"/>
    <cellStyle name="normální 2 70 2" xfId="941" xr:uid="{00000000-0005-0000-0000-0000AC030000}"/>
    <cellStyle name="normální 2 70 2 2" xfId="942" xr:uid="{00000000-0005-0000-0000-0000AD030000}"/>
    <cellStyle name="normální 2 70 2 3" xfId="943" xr:uid="{00000000-0005-0000-0000-0000AE030000}"/>
    <cellStyle name="normální 2 70 3" xfId="944" xr:uid="{00000000-0005-0000-0000-0000AF030000}"/>
    <cellStyle name="normální 2 71" xfId="945" xr:uid="{00000000-0005-0000-0000-0000B0030000}"/>
    <cellStyle name="normální 2 71 2" xfId="946" xr:uid="{00000000-0005-0000-0000-0000B1030000}"/>
    <cellStyle name="normální 2 71 2 2" xfId="947" xr:uid="{00000000-0005-0000-0000-0000B2030000}"/>
    <cellStyle name="normální 2 71 2 3" xfId="948" xr:uid="{00000000-0005-0000-0000-0000B3030000}"/>
    <cellStyle name="normální 2 71 3" xfId="949" xr:uid="{00000000-0005-0000-0000-0000B4030000}"/>
    <cellStyle name="normální 2 72" xfId="950" xr:uid="{00000000-0005-0000-0000-0000B5030000}"/>
    <cellStyle name="normální 2 72 2" xfId="951" xr:uid="{00000000-0005-0000-0000-0000B6030000}"/>
    <cellStyle name="normální 2 72 2 2" xfId="952" xr:uid="{00000000-0005-0000-0000-0000B7030000}"/>
    <cellStyle name="normální 2 72 2 3" xfId="953" xr:uid="{00000000-0005-0000-0000-0000B8030000}"/>
    <cellStyle name="normální 2 72 3" xfId="954" xr:uid="{00000000-0005-0000-0000-0000B9030000}"/>
    <cellStyle name="normální 2 73" xfId="955" xr:uid="{00000000-0005-0000-0000-0000BA030000}"/>
    <cellStyle name="normální 2 73 2" xfId="956" xr:uid="{00000000-0005-0000-0000-0000BB030000}"/>
    <cellStyle name="normální 2 73 3" xfId="957" xr:uid="{00000000-0005-0000-0000-0000BC030000}"/>
    <cellStyle name="normální 2 73 3 2" xfId="958" xr:uid="{00000000-0005-0000-0000-0000BD030000}"/>
    <cellStyle name="normální 2 73 4" xfId="959" xr:uid="{00000000-0005-0000-0000-0000BE030000}"/>
    <cellStyle name="normální 2 74" xfId="960" xr:uid="{00000000-0005-0000-0000-0000BF030000}"/>
    <cellStyle name="normální 2 74 2" xfId="961" xr:uid="{00000000-0005-0000-0000-0000C0030000}"/>
    <cellStyle name="normální 2 74 3" xfId="962" xr:uid="{00000000-0005-0000-0000-0000C1030000}"/>
    <cellStyle name="normální 2 74 3 2" xfId="963" xr:uid="{00000000-0005-0000-0000-0000C2030000}"/>
    <cellStyle name="normální 2 74 4" xfId="964" xr:uid="{00000000-0005-0000-0000-0000C3030000}"/>
    <cellStyle name="normální 2 75" xfId="965" xr:uid="{00000000-0005-0000-0000-0000C4030000}"/>
    <cellStyle name="normální 2 75 2" xfId="966" xr:uid="{00000000-0005-0000-0000-0000C5030000}"/>
    <cellStyle name="normální 2 75 3" xfId="967" xr:uid="{00000000-0005-0000-0000-0000C6030000}"/>
    <cellStyle name="normální 2 75 3 2" xfId="968" xr:uid="{00000000-0005-0000-0000-0000C7030000}"/>
    <cellStyle name="normální 2 75 4" xfId="969" xr:uid="{00000000-0005-0000-0000-0000C8030000}"/>
    <cellStyle name="normální 2 76" xfId="970" xr:uid="{00000000-0005-0000-0000-0000C9030000}"/>
    <cellStyle name="normální 2 76 2" xfId="971" xr:uid="{00000000-0005-0000-0000-0000CA030000}"/>
    <cellStyle name="normální 2 76 3" xfId="972" xr:uid="{00000000-0005-0000-0000-0000CB030000}"/>
    <cellStyle name="normální 2 76 3 2" xfId="973" xr:uid="{00000000-0005-0000-0000-0000CC030000}"/>
    <cellStyle name="normální 2 76 4" xfId="974" xr:uid="{00000000-0005-0000-0000-0000CD030000}"/>
    <cellStyle name="normální 2 77" xfId="975" xr:uid="{00000000-0005-0000-0000-0000CE030000}"/>
    <cellStyle name="normální 2 77 2" xfId="976" xr:uid="{00000000-0005-0000-0000-0000CF030000}"/>
    <cellStyle name="normální 2 77 3" xfId="977" xr:uid="{00000000-0005-0000-0000-0000D0030000}"/>
    <cellStyle name="normální 2 78" xfId="978" xr:uid="{00000000-0005-0000-0000-0000D1030000}"/>
    <cellStyle name="normální 2 78 2" xfId="979" xr:uid="{00000000-0005-0000-0000-0000D2030000}"/>
    <cellStyle name="normální 2 78 3" xfId="980" xr:uid="{00000000-0005-0000-0000-0000D3030000}"/>
    <cellStyle name="normální 2 79" xfId="981" xr:uid="{00000000-0005-0000-0000-0000D4030000}"/>
    <cellStyle name="normální 2 79 2" xfId="982" xr:uid="{00000000-0005-0000-0000-0000D5030000}"/>
    <cellStyle name="normální 2 79 3" xfId="983" xr:uid="{00000000-0005-0000-0000-0000D6030000}"/>
    <cellStyle name="normální 2 8" xfId="984" xr:uid="{00000000-0005-0000-0000-0000D7030000}"/>
    <cellStyle name="normální 2 8 2" xfId="985" xr:uid="{00000000-0005-0000-0000-0000D8030000}"/>
    <cellStyle name="normální 2 80" xfId="986" xr:uid="{00000000-0005-0000-0000-0000D9030000}"/>
    <cellStyle name="normální 2 80 2" xfId="987" xr:uid="{00000000-0005-0000-0000-0000DA030000}"/>
    <cellStyle name="normální 2 80 3" xfId="988" xr:uid="{00000000-0005-0000-0000-0000DB030000}"/>
    <cellStyle name="normální 2 81" xfId="989" xr:uid="{00000000-0005-0000-0000-0000DC030000}"/>
    <cellStyle name="normální 2 81 2" xfId="990" xr:uid="{00000000-0005-0000-0000-0000DD030000}"/>
    <cellStyle name="normální 2 81 3" xfId="991" xr:uid="{00000000-0005-0000-0000-0000DE030000}"/>
    <cellStyle name="normální 2 82" xfId="992" xr:uid="{00000000-0005-0000-0000-0000DF030000}"/>
    <cellStyle name="normální 2 82 2" xfId="993" xr:uid="{00000000-0005-0000-0000-0000E0030000}"/>
    <cellStyle name="normální 2 82 3" xfId="994" xr:uid="{00000000-0005-0000-0000-0000E1030000}"/>
    <cellStyle name="normální 2 83" xfId="995" xr:uid="{00000000-0005-0000-0000-0000E2030000}"/>
    <cellStyle name="normální 2 83 2" xfId="996" xr:uid="{00000000-0005-0000-0000-0000E3030000}"/>
    <cellStyle name="normální 2 83 3" xfId="997" xr:uid="{00000000-0005-0000-0000-0000E4030000}"/>
    <cellStyle name="normální 2 84" xfId="998" xr:uid="{00000000-0005-0000-0000-0000E5030000}"/>
    <cellStyle name="normální 2 84 2" xfId="999" xr:uid="{00000000-0005-0000-0000-0000E6030000}"/>
    <cellStyle name="normální 2 84 3" xfId="1000" xr:uid="{00000000-0005-0000-0000-0000E7030000}"/>
    <cellStyle name="normální 2 85" xfId="1001" xr:uid="{00000000-0005-0000-0000-0000E8030000}"/>
    <cellStyle name="normální 2 85 2" xfId="1002" xr:uid="{00000000-0005-0000-0000-0000E9030000}"/>
    <cellStyle name="normální 2 85 3" xfId="1003" xr:uid="{00000000-0005-0000-0000-0000EA030000}"/>
    <cellStyle name="normální 2 86" xfId="1004" xr:uid="{00000000-0005-0000-0000-0000EB030000}"/>
    <cellStyle name="normální 2 86 2" xfId="1005" xr:uid="{00000000-0005-0000-0000-0000EC030000}"/>
    <cellStyle name="normální 2 86 3" xfId="1006" xr:uid="{00000000-0005-0000-0000-0000ED030000}"/>
    <cellStyle name="normální 2 87" xfId="1007" xr:uid="{00000000-0005-0000-0000-0000EE030000}"/>
    <cellStyle name="normální 2 87 2" xfId="1008" xr:uid="{00000000-0005-0000-0000-0000EF030000}"/>
    <cellStyle name="normální 2 87 3" xfId="1009" xr:uid="{00000000-0005-0000-0000-0000F0030000}"/>
    <cellStyle name="normální 2 88" xfId="1010" xr:uid="{00000000-0005-0000-0000-0000F1030000}"/>
    <cellStyle name="normální 2 88 2" xfId="1011" xr:uid="{00000000-0005-0000-0000-0000F2030000}"/>
    <cellStyle name="normální 2 88 3" xfId="1012" xr:uid="{00000000-0005-0000-0000-0000F3030000}"/>
    <cellStyle name="normální 2 89" xfId="1013" xr:uid="{00000000-0005-0000-0000-0000F4030000}"/>
    <cellStyle name="normální 2 89 2" xfId="1014" xr:uid="{00000000-0005-0000-0000-0000F5030000}"/>
    <cellStyle name="normální 2 89 3" xfId="1015" xr:uid="{00000000-0005-0000-0000-0000F6030000}"/>
    <cellStyle name="normální 2 9" xfId="1016" xr:uid="{00000000-0005-0000-0000-0000F7030000}"/>
    <cellStyle name="normální 2 9 2" xfId="1017" xr:uid="{00000000-0005-0000-0000-0000F8030000}"/>
    <cellStyle name="normální 2 90" xfId="1018" xr:uid="{00000000-0005-0000-0000-0000F9030000}"/>
    <cellStyle name="normální 2 90 2" xfId="1019" xr:uid="{00000000-0005-0000-0000-0000FA030000}"/>
    <cellStyle name="normální 2 91" xfId="1020" xr:uid="{00000000-0005-0000-0000-0000FB030000}"/>
    <cellStyle name="normální 2 91 2" xfId="1021" xr:uid="{00000000-0005-0000-0000-0000FC030000}"/>
    <cellStyle name="Normální 2 92" xfId="1022" xr:uid="{00000000-0005-0000-0000-0000FD030000}"/>
    <cellStyle name="normální 2 92 2" xfId="1023" xr:uid="{00000000-0005-0000-0000-0000FE030000}"/>
    <cellStyle name="normální 2 92 2 2" xfId="1024" xr:uid="{00000000-0005-0000-0000-0000FF030000}"/>
    <cellStyle name="Normální 2 93" xfId="1025" xr:uid="{00000000-0005-0000-0000-000000040000}"/>
    <cellStyle name="normální 2 94" xfId="1026" xr:uid="{00000000-0005-0000-0000-000001040000}"/>
    <cellStyle name="normální 2 95" xfId="1027" xr:uid="{00000000-0005-0000-0000-000002040000}"/>
    <cellStyle name="normální 2 96" xfId="1028" xr:uid="{00000000-0005-0000-0000-000003040000}"/>
    <cellStyle name="normální 2 97" xfId="1029" xr:uid="{00000000-0005-0000-0000-000004040000}"/>
    <cellStyle name="normální 2 98" xfId="1030" xr:uid="{00000000-0005-0000-0000-000005040000}"/>
    <cellStyle name="normální 2 99" xfId="1031" xr:uid="{00000000-0005-0000-0000-000006040000}"/>
    <cellStyle name="normální 20" xfId="1032" xr:uid="{00000000-0005-0000-0000-000007040000}"/>
    <cellStyle name="normální 21" xfId="1033" xr:uid="{00000000-0005-0000-0000-000008040000}"/>
    <cellStyle name="normální 22" xfId="1034" xr:uid="{00000000-0005-0000-0000-000009040000}"/>
    <cellStyle name="normální 23" xfId="1035" xr:uid="{00000000-0005-0000-0000-00000A040000}"/>
    <cellStyle name="normální 24" xfId="1036" xr:uid="{00000000-0005-0000-0000-00000B040000}"/>
    <cellStyle name="normální 25" xfId="1037" xr:uid="{00000000-0005-0000-0000-00000C040000}"/>
    <cellStyle name="normální 26" xfId="1038" xr:uid="{00000000-0005-0000-0000-00000D040000}"/>
    <cellStyle name="normální 27" xfId="1039" xr:uid="{00000000-0005-0000-0000-00000E040000}"/>
    <cellStyle name="normální 27 2" xfId="1040" xr:uid="{00000000-0005-0000-0000-00000F040000}"/>
    <cellStyle name="normální 27 3" xfId="1041" xr:uid="{00000000-0005-0000-0000-000010040000}"/>
    <cellStyle name="normální 28" xfId="1042" xr:uid="{00000000-0005-0000-0000-000011040000}"/>
    <cellStyle name="normální 28 2" xfId="1043" xr:uid="{00000000-0005-0000-0000-000012040000}"/>
    <cellStyle name="normální 28 3" xfId="1044" xr:uid="{00000000-0005-0000-0000-000013040000}"/>
    <cellStyle name="normální 29" xfId="1045" xr:uid="{00000000-0005-0000-0000-000014040000}"/>
    <cellStyle name="normální 29 2" xfId="1046" xr:uid="{00000000-0005-0000-0000-000015040000}"/>
    <cellStyle name="normální 29 3" xfId="1047" xr:uid="{00000000-0005-0000-0000-000016040000}"/>
    <cellStyle name="normální 3" xfId="2" xr:uid="{00000000-0005-0000-0000-000017040000}"/>
    <cellStyle name="normální 3 10" xfId="1048" xr:uid="{00000000-0005-0000-0000-000018040000}"/>
    <cellStyle name="normální 3 10 2" xfId="1049" xr:uid="{00000000-0005-0000-0000-000019040000}"/>
    <cellStyle name="normální 3 11" xfId="1050" xr:uid="{00000000-0005-0000-0000-00001A040000}"/>
    <cellStyle name="normální 3 11 2" xfId="1051" xr:uid="{00000000-0005-0000-0000-00001B040000}"/>
    <cellStyle name="normální 3 11 2 2" xfId="1052" xr:uid="{00000000-0005-0000-0000-00001C040000}"/>
    <cellStyle name="normální 3 11 2 2 2" xfId="1053" xr:uid="{00000000-0005-0000-0000-00001D040000}"/>
    <cellStyle name="normální 3 11 2 2 3" xfId="1054" xr:uid="{00000000-0005-0000-0000-00001E040000}"/>
    <cellStyle name="normální 3 11 3" xfId="1055" xr:uid="{00000000-0005-0000-0000-00001F040000}"/>
    <cellStyle name="normální 3 11 3 2" xfId="1056" xr:uid="{00000000-0005-0000-0000-000020040000}"/>
    <cellStyle name="normální 3 11 3 3" xfId="1057" xr:uid="{00000000-0005-0000-0000-000021040000}"/>
    <cellStyle name="normální 3 11 3 3 2" xfId="1058" xr:uid="{00000000-0005-0000-0000-000022040000}"/>
    <cellStyle name="normální 3 11 3 3 2 2" xfId="1059" xr:uid="{00000000-0005-0000-0000-000023040000}"/>
    <cellStyle name="normální 3 11 3 3 3" xfId="1060" xr:uid="{00000000-0005-0000-0000-000024040000}"/>
    <cellStyle name="Normální 3 12" xfId="1061" xr:uid="{00000000-0005-0000-0000-000025040000}"/>
    <cellStyle name="Normální 3 13" xfId="1062" xr:uid="{00000000-0005-0000-0000-000026040000}"/>
    <cellStyle name="Normální 3 14" xfId="1063" xr:uid="{00000000-0005-0000-0000-000027040000}"/>
    <cellStyle name="normální 3 2" xfId="1064" xr:uid="{00000000-0005-0000-0000-000028040000}"/>
    <cellStyle name="normální 3 2 10" xfId="1065" xr:uid="{00000000-0005-0000-0000-000029040000}"/>
    <cellStyle name="normální 3 2 11" xfId="1066" xr:uid="{00000000-0005-0000-0000-00002A040000}"/>
    <cellStyle name="normální 3 2 11 10" xfId="1067" xr:uid="{00000000-0005-0000-0000-00002B040000}"/>
    <cellStyle name="Normální 3 2 11 11" xfId="1068" xr:uid="{00000000-0005-0000-0000-00002C040000}"/>
    <cellStyle name="Normální 3 2 11 12" xfId="1069" xr:uid="{00000000-0005-0000-0000-00002D040000}"/>
    <cellStyle name="Normální 3 2 11 13" xfId="1070" xr:uid="{00000000-0005-0000-0000-00002E040000}"/>
    <cellStyle name="Normální 3 2 11 14" xfId="1071" xr:uid="{00000000-0005-0000-0000-00002F040000}"/>
    <cellStyle name="Normální 3 2 11 15" xfId="1072" xr:uid="{00000000-0005-0000-0000-000030040000}"/>
    <cellStyle name="Normální 3 2 11 16" xfId="1073" xr:uid="{00000000-0005-0000-0000-000031040000}"/>
    <cellStyle name="Normální 3 2 11 17" xfId="1074" xr:uid="{00000000-0005-0000-0000-000032040000}"/>
    <cellStyle name="Normální 3 2 11 18" xfId="1075" xr:uid="{00000000-0005-0000-0000-000033040000}"/>
    <cellStyle name="Normální 3 2 11 19" xfId="1076" xr:uid="{00000000-0005-0000-0000-000034040000}"/>
    <cellStyle name="Normální 3 2 11 2" xfId="1077" xr:uid="{00000000-0005-0000-0000-000035040000}"/>
    <cellStyle name="Normální 3 2 11 20" xfId="1078" xr:uid="{00000000-0005-0000-0000-000036040000}"/>
    <cellStyle name="Normální 3 2 11 21" xfId="1079" xr:uid="{00000000-0005-0000-0000-000037040000}"/>
    <cellStyle name="Normální 3 2 11 22" xfId="1080" xr:uid="{00000000-0005-0000-0000-000038040000}"/>
    <cellStyle name="Normální 3 2 11 23" xfId="1081" xr:uid="{00000000-0005-0000-0000-000039040000}"/>
    <cellStyle name="Normální 3 2 11 24" xfId="1082" xr:uid="{00000000-0005-0000-0000-00003A040000}"/>
    <cellStyle name="Normální 3 2 11 25" xfId="1083" xr:uid="{00000000-0005-0000-0000-00003B040000}"/>
    <cellStyle name="Normální 3 2 11 26" xfId="1084" xr:uid="{00000000-0005-0000-0000-00003C040000}"/>
    <cellStyle name="Normální 3 2 11 27" xfId="1085" xr:uid="{00000000-0005-0000-0000-00003D040000}"/>
    <cellStyle name="Normální 3 2 11 28" xfId="1086" xr:uid="{00000000-0005-0000-0000-00003E040000}"/>
    <cellStyle name="Normální 3 2 11 29" xfId="1087" xr:uid="{00000000-0005-0000-0000-00003F040000}"/>
    <cellStyle name="normální 3 2 11 3" xfId="1088" xr:uid="{00000000-0005-0000-0000-000040040000}"/>
    <cellStyle name="Normální 3 2 11 30" xfId="1089" xr:uid="{00000000-0005-0000-0000-000041040000}"/>
    <cellStyle name="Normální 3 2 11 31" xfId="1090" xr:uid="{00000000-0005-0000-0000-000042040000}"/>
    <cellStyle name="Normální 3 2 11 32" xfId="1091" xr:uid="{00000000-0005-0000-0000-000043040000}"/>
    <cellStyle name="Normální 3 2 11 33" xfId="1092" xr:uid="{00000000-0005-0000-0000-000044040000}"/>
    <cellStyle name="Normální 3 2 11 34" xfId="1093" xr:uid="{00000000-0005-0000-0000-000045040000}"/>
    <cellStyle name="Normální 3 2 11 35" xfId="1094" xr:uid="{00000000-0005-0000-0000-000046040000}"/>
    <cellStyle name="Normální 3 2 11 36" xfId="1095" xr:uid="{00000000-0005-0000-0000-000047040000}"/>
    <cellStyle name="Normální 3 2 11 37" xfId="1096" xr:uid="{00000000-0005-0000-0000-000048040000}"/>
    <cellStyle name="Normální 3 2 11 38" xfId="1097" xr:uid="{00000000-0005-0000-0000-000049040000}"/>
    <cellStyle name="Normální 3 2 11 39" xfId="1098" xr:uid="{00000000-0005-0000-0000-00004A040000}"/>
    <cellStyle name="normální 3 2 11 4" xfId="1099" xr:uid="{00000000-0005-0000-0000-00004B040000}"/>
    <cellStyle name="Normální 3 2 11 40" xfId="1100" xr:uid="{00000000-0005-0000-0000-00004C040000}"/>
    <cellStyle name="Normální 3 2 11 41" xfId="1101" xr:uid="{00000000-0005-0000-0000-00004D040000}"/>
    <cellStyle name="normální 3 2 11 5" xfId="1102" xr:uid="{00000000-0005-0000-0000-00004E040000}"/>
    <cellStyle name="normální 3 2 11 6" xfId="1103" xr:uid="{00000000-0005-0000-0000-00004F040000}"/>
    <cellStyle name="normální 3 2 11 7" xfId="1104" xr:uid="{00000000-0005-0000-0000-000050040000}"/>
    <cellStyle name="normální 3 2 11 8" xfId="1105" xr:uid="{00000000-0005-0000-0000-000051040000}"/>
    <cellStyle name="normální 3 2 11 9" xfId="1106" xr:uid="{00000000-0005-0000-0000-000052040000}"/>
    <cellStyle name="normální 3 2 12" xfId="1107" xr:uid="{00000000-0005-0000-0000-000053040000}"/>
    <cellStyle name="normální 3 2 13" xfId="1108" xr:uid="{00000000-0005-0000-0000-000054040000}"/>
    <cellStyle name="Normální 3 2 2" xfId="1109" xr:uid="{00000000-0005-0000-0000-000055040000}"/>
    <cellStyle name="Normální 3 2 2 2" xfId="1110" xr:uid="{00000000-0005-0000-0000-000056040000}"/>
    <cellStyle name="normální 3 2 3" xfId="1111" xr:uid="{00000000-0005-0000-0000-000057040000}"/>
    <cellStyle name="normální 3 2 4" xfId="1112" xr:uid="{00000000-0005-0000-0000-000058040000}"/>
    <cellStyle name="normální 3 2 5" xfId="1113" xr:uid="{00000000-0005-0000-0000-000059040000}"/>
    <cellStyle name="normální 3 2 6" xfId="1114" xr:uid="{00000000-0005-0000-0000-00005A040000}"/>
    <cellStyle name="normální 3 2 7" xfId="1115" xr:uid="{00000000-0005-0000-0000-00005B040000}"/>
    <cellStyle name="normální 3 2 8" xfId="1116" xr:uid="{00000000-0005-0000-0000-00005C040000}"/>
    <cellStyle name="normální 3 2 9" xfId="1117" xr:uid="{00000000-0005-0000-0000-00005D040000}"/>
    <cellStyle name="normální 3 3" xfId="1118" xr:uid="{00000000-0005-0000-0000-00005E040000}"/>
    <cellStyle name="normální 3 3 10" xfId="1119" xr:uid="{00000000-0005-0000-0000-00005F040000}"/>
    <cellStyle name="normální 3 3 11" xfId="1120" xr:uid="{00000000-0005-0000-0000-000060040000}"/>
    <cellStyle name="normální 3 3 11 10" xfId="1121" xr:uid="{00000000-0005-0000-0000-000061040000}"/>
    <cellStyle name="Normální 3 3 11 11" xfId="1122" xr:uid="{00000000-0005-0000-0000-000062040000}"/>
    <cellStyle name="Normální 3 3 11 12" xfId="1123" xr:uid="{00000000-0005-0000-0000-000063040000}"/>
    <cellStyle name="Normální 3 3 11 13" xfId="1124" xr:uid="{00000000-0005-0000-0000-000064040000}"/>
    <cellStyle name="Normální 3 3 11 14" xfId="1125" xr:uid="{00000000-0005-0000-0000-000065040000}"/>
    <cellStyle name="Normální 3 3 11 15" xfId="1126" xr:uid="{00000000-0005-0000-0000-000066040000}"/>
    <cellStyle name="Normální 3 3 11 16" xfId="1127" xr:uid="{00000000-0005-0000-0000-000067040000}"/>
    <cellStyle name="Normální 3 3 11 17" xfId="1128" xr:uid="{00000000-0005-0000-0000-000068040000}"/>
    <cellStyle name="Normální 3 3 11 18" xfId="1129" xr:uid="{00000000-0005-0000-0000-000069040000}"/>
    <cellStyle name="Normální 3 3 11 19" xfId="1130" xr:uid="{00000000-0005-0000-0000-00006A040000}"/>
    <cellStyle name="Normální 3 3 11 2" xfId="1131" xr:uid="{00000000-0005-0000-0000-00006B040000}"/>
    <cellStyle name="Normální 3 3 11 20" xfId="1132" xr:uid="{00000000-0005-0000-0000-00006C040000}"/>
    <cellStyle name="Normální 3 3 11 21" xfId="1133" xr:uid="{00000000-0005-0000-0000-00006D040000}"/>
    <cellStyle name="Normální 3 3 11 22" xfId="1134" xr:uid="{00000000-0005-0000-0000-00006E040000}"/>
    <cellStyle name="Normální 3 3 11 23" xfId="1135" xr:uid="{00000000-0005-0000-0000-00006F040000}"/>
    <cellStyle name="Normální 3 3 11 24" xfId="1136" xr:uid="{00000000-0005-0000-0000-000070040000}"/>
    <cellStyle name="Normální 3 3 11 25" xfId="1137" xr:uid="{00000000-0005-0000-0000-000071040000}"/>
    <cellStyle name="Normální 3 3 11 26" xfId="1138" xr:uid="{00000000-0005-0000-0000-000072040000}"/>
    <cellStyle name="Normální 3 3 11 27" xfId="1139" xr:uid="{00000000-0005-0000-0000-000073040000}"/>
    <cellStyle name="Normální 3 3 11 28" xfId="1140" xr:uid="{00000000-0005-0000-0000-000074040000}"/>
    <cellStyle name="Normální 3 3 11 29" xfId="1141" xr:uid="{00000000-0005-0000-0000-000075040000}"/>
    <cellStyle name="normální 3 3 11 3" xfId="1142" xr:uid="{00000000-0005-0000-0000-000076040000}"/>
    <cellStyle name="Normální 3 3 11 30" xfId="1143" xr:uid="{00000000-0005-0000-0000-000077040000}"/>
    <cellStyle name="Normální 3 3 11 31" xfId="1144" xr:uid="{00000000-0005-0000-0000-000078040000}"/>
    <cellStyle name="Normální 3 3 11 32" xfId="1145" xr:uid="{00000000-0005-0000-0000-000079040000}"/>
    <cellStyle name="Normální 3 3 11 33" xfId="1146" xr:uid="{00000000-0005-0000-0000-00007A040000}"/>
    <cellStyle name="Normální 3 3 11 34" xfId="1147" xr:uid="{00000000-0005-0000-0000-00007B040000}"/>
    <cellStyle name="Normální 3 3 11 35" xfId="1148" xr:uid="{00000000-0005-0000-0000-00007C040000}"/>
    <cellStyle name="Normální 3 3 11 36" xfId="1149" xr:uid="{00000000-0005-0000-0000-00007D040000}"/>
    <cellStyle name="Normální 3 3 11 37" xfId="1150" xr:uid="{00000000-0005-0000-0000-00007E040000}"/>
    <cellStyle name="Normální 3 3 11 38" xfId="1151" xr:uid="{00000000-0005-0000-0000-00007F040000}"/>
    <cellStyle name="Normální 3 3 11 39" xfId="1152" xr:uid="{00000000-0005-0000-0000-000080040000}"/>
    <cellStyle name="normální 3 3 11 4" xfId="1153" xr:uid="{00000000-0005-0000-0000-000081040000}"/>
    <cellStyle name="Normální 3 3 11 40" xfId="1154" xr:uid="{00000000-0005-0000-0000-000082040000}"/>
    <cellStyle name="Normální 3 3 11 41" xfId="1155" xr:uid="{00000000-0005-0000-0000-000083040000}"/>
    <cellStyle name="normální 3 3 11 5" xfId="1156" xr:uid="{00000000-0005-0000-0000-000084040000}"/>
    <cellStyle name="normální 3 3 11 6" xfId="1157" xr:uid="{00000000-0005-0000-0000-000085040000}"/>
    <cellStyle name="normální 3 3 11 7" xfId="1158" xr:uid="{00000000-0005-0000-0000-000086040000}"/>
    <cellStyle name="normální 3 3 11 8" xfId="1159" xr:uid="{00000000-0005-0000-0000-000087040000}"/>
    <cellStyle name="normální 3 3 11 9" xfId="1160" xr:uid="{00000000-0005-0000-0000-000088040000}"/>
    <cellStyle name="normální 3 3 12" xfId="1161" xr:uid="{00000000-0005-0000-0000-000089040000}"/>
    <cellStyle name="normální 3 3 13" xfId="1162" xr:uid="{00000000-0005-0000-0000-00008A040000}"/>
    <cellStyle name="Normální 3 3 2" xfId="1163" xr:uid="{00000000-0005-0000-0000-00008B040000}"/>
    <cellStyle name="Normální 3 3 2 2" xfId="1164" xr:uid="{00000000-0005-0000-0000-00008C040000}"/>
    <cellStyle name="Normální 3 3 2 3" xfId="1165" xr:uid="{00000000-0005-0000-0000-00008D040000}"/>
    <cellStyle name="Normální 3 3 2 4" xfId="1166" xr:uid="{00000000-0005-0000-0000-00008E040000}"/>
    <cellStyle name="normální 3 3 3" xfId="1167" xr:uid="{00000000-0005-0000-0000-00008F040000}"/>
    <cellStyle name="normální 3 3 4" xfId="1168" xr:uid="{00000000-0005-0000-0000-000090040000}"/>
    <cellStyle name="normální 3 3 5" xfId="1169" xr:uid="{00000000-0005-0000-0000-000091040000}"/>
    <cellStyle name="normální 3 3 6" xfId="1170" xr:uid="{00000000-0005-0000-0000-000092040000}"/>
    <cellStyle name="normální 3 3 7" xfId="1171" xr:uid="{00000000-0005-0000-0000-000093040000}"/>
    <cellStyle name="normální 3 3 8" xfId="1172" xr:uid="{00000000-0005-0000-0000-000094040000}"/>
    <cellStyle name="normální 3 3 9" xfId="1173" xr:uid="{00000000-0005-0000-0000-000095040000}"/>
    <cellStyle name="Normální 3 4" xfId="1174" xr:uid="{00000000-0005-0000-0000-000096040000}"/>
    <cellStyle name="Normální 3 4 2" xfId="1175" xr:uid="{00000000-0005-0000-0000-000097040000}"/>
    <cellStyle name="Normální 3 4 3" xfId="1176" xr:uid="{00000000-0005-0000-0000-000098040000}"/>
    <cellStyle name="Normální 3 4 4" xfId="1177" xr:uid="{00000000-0005-0000-0000-000099040000}"/>
    <cellStyle name="normální 3 5" xfId="1178" xr:uid="{00000000-0005-0000-0000-00009A040000}"/>
    <cellStyle name="normální 3 5 2" xfId="1179" xr:uid="{00000000-0005-0000-0000-00009B040000}"/>
    <cellStyle name="normální 3 6" xfId="1180" xr:uid="{00000000-0005-0000-0000-00009C040000}"/>
    <cellStyle name="normální 3 6 2" xfId="1181" xr:uid="{00000000-0005-0000-0000-00009D040000}"/>
    <cellStyle name="normální 3 7" xfId="1182" xr:uid="{00000000-0005-0000-0000-00009E040000}"/>
    <cellStyle name="normální 3 7 2" xfId="1183" xr:uid="{00000000-0005-0000-0000-00009F040000}"/>
    <cellStyle name="normální 3 8" xfId="1184" xr:uid="{00000000-0005-0000-0000-0000A0040000}"/>
    <cellStyle name="normální 3 8 2" xfId="1185" xr:uid="{00000000-0005-0000-0000-0000A1040000}"/>
    <cellStyle name="normální 3 9" xfId="1186" xr:uid="{00000000-0005-0000-0000-0000A2040000}"/>
    <cellStyle name="normální 3 9 2" xfId="1187" xr:uid="{00000000-0005-0000-0000-0000A3040000}"/>
    <cellStyle name="normální 30" xfId="1188" xr:uid="{00000000-0005-0000-0000-0000A4040000}"/>
    <cellStyle name="normální 30 2" xfId="1189" xr:uid="{00000000-0005-0000-0000-0000A5040000}"/>
    <cellStyle name="normální 30 3" xfId="1190" xr:uid="{00000000-0005-0000-0000-0000A6040000}"/>
    <cellStyle name="normální 31" xfId="1191" xr:uid="{00000000-0005-0000-0000-0000A7040000}"/>
    <cellStyle name="normální 32" xfId="1192" xr:uid="{00000000-0005-0000-0000-0000A8040000}"/>
    <cellStyle name="normální 32 2" xfId="1193" xr:uid="{00000000-0005-0000-0000-0000A9040000}"/>
    <cellStyle name="normální 32 3" xfId="1194" xr:uid="{00000000-0005-0000-0000-0000AA040000}"/>
    <cellStyle name="normální 33" xfId="1195" xr:uid="{00000000-0005-0000-0000-0000AB040000}"/>
    <cellStyle name="normální 33 2" xfId="1196" xr:uid="{00000000-0005-0000-0000-0000AC040000}"/>
    <cellStyle name="normální 33 3" xfId="1197" xr:uid="{00000000-0005-0000-0000-0000AD040000}"/>
    <cellStyle name="normální 33 4" xfId="1198" xr:uid="{00000000-0005-0000-0000-0000AE040000}"/>
    <cellStyle name="normální 33 5" xfId="1199" xr:uid="{00000000-0005-0000-0000-0000AF040000}"/>
    <cellStyle name="normální 34" xfId="1200" xr:uid="{00000000-0005-0000-0000-0000B0040000}"/>
    <cellStyle name="normální 34 2" xfId="1201" xr:uid="{00000000-0005-0000-0000-0000B1040000}"/>
    <cellStyle name="normální 34 3" xfId="1202" xr:uid="{00000000-0005-0000-0000-0000B2040000}"/>
    <cellStyle name="normální 35" xfId="1203" xr:uid="{00000000-0005-0000-0000-0000B3040000}"/>
    <cellStyle name="normální 35 2" xfId="1204" xr:uid="{00000000-0005-0000-0000-0000B4040000}"/>
    <cellStyle name="normální 35 3" xfId="1205" xr:uid="{00000000-0005-0000-0000-0000B5040000}"/>
    <cellStyle name="normální 36" xfId="1206" xr:uid="{00000000-0005-0000-0000-0000B6040000}"/>
    <cellStyle name="normální 36 2" xfId="1207" xr:uid="{00000000-0005-0000-0000-0000B7040000}"/>
    <cellStyle name="normální 36 3" xfId="1208" xr:uid="{00000000-0005-0000-0000-0000B8040000}"/>
    <cellStyle name="normální 37" xfId="1209" xr:uid="{00000000-0005-0000-0000-0000B9040000}"/>
    <cellStyle name="normální 37 2" xfId="1210" xr:uid="{00000000-0005-0000-0000-0000BA040000}"/>
    <cellStyle name="normální 37 3" xfId="1211" xr:uid="{00000000-0005-0000-0000-0000BB040000}"/>
    <cellStyle name="normální 38" xfId="1212" xr:uid="{00000000-0005-0000-0000-0000BC040000}"/>
    <cellStyle name="normální 4" xfId="1213" xr:uid="{00000000-0005-0000-0000-0000BD040000}"/>
    <cellStyle name="normální 4 2" xfId="1214" xr:uid="{00000000-0005-0000-0000-0000BE040000}"/>
    <cellStyle name="normální 4 2 2" xfId="1215" xr:uid="{00000000-0005-0000-0000-0000BF040000}"/>
    <cellStyle name="normální 4 3" xfId="1216" xr:uid="{00000000-0005-0000-0000-0000C0040000}"/>
    <cellStyle name="normální 4 3 2" xfId="1217" xr:uid="{00000000-0005-0000-0000-0000C1040000}"/>
    <cellStyle name="normální 4_Nab_Hager_BTTO-2010" xfId="1218" xr:uid="{00000000-0005-0000-0000-0000C2040000}"/>
    <cellStyle name="normální 40" xfId="1219" xr:uid="{00000000-0005-0000-0000-0000C3040000}"/>
    <cellStyle name="normální 41" xfId="1220" xr:uid="{00000000-0005-0000-0000-0000C4040000}"/>
    <cellStyle name="normální 42" xfId="1221" xr:uid="{00000000-0005-0000-0000-0000C5040000}"/>
    <cellStyle name="normální 43" xfId="1222" xr:uid="{00000000-0005-0000-0000-0000C6040000}"/>
    <cellStyle name="normální 44" xfId="1223" xr:uid="{00000000-0005-0000-0000-0000C7040000}"/>
    <cellStyle name="normální 45" xfId="1224" xr:uid="{00000000-0005-0000-0000-0000C8040000}"/>
    <cellStyle name="normální 46" xfId="1225" xr:uid="{00000000-0005-0000-0000-0000C9040000}"/>
    <cellStyle name="normální 47" xfId="1226" xr:uid="{00000000-0005-0000-0000-0000CA040000}"/>
    <cellStyle name="normální 48" xfId="1227" xr:uid="{00000000-0005-0000-0000-0000CB040000}"/>
    <cellStyle name="normální 49" xfId="1228" xr:uid="{00000000-0005-0000-0000-0000CC040000}"/>
    <cellStyle name="normální 5" xfId="1229" xr:uid="{00000000-0005-0000-0000-0000CD040000}"/>
    <cellStyle name="normální 5 2" xfId="1230" xr:uid="{00000000-0005-0000-0000-0000CE040000}"/>
    <cellStyle name="normální 5 3" xfId="1231" xr:uid="{00000000-0005-0000-0000-0000CF040000}"/>
    <cellStyle name="normální 5 3 2" xfId="1232" xr:uid="{00000000-0005-0000-0000-0000D0040000}"/>
    <cellStyle name="normální 50" xfId="1233" xr:uid="{00000000-0005-0000-0000-0000D1040000}"/>
    <cellStyle name="normální 51" xfId="1234" xr:uid="{00000000-0005-0000-0000-0000D2040000}"/>
    <cellStyle name="normální 52" xfId="1235" xr:uid="{00000000-0005-0000-0000-0000D3040000}"/>
    <cellStyle name="normální 54" xfId="1236" xr:uid="{00000000-0005-0000-0000-0000D4040000}"/>
    <cellStyle name="normální 55" xfId="1237" xr:uid="{00000000-0005-0000-0000-0000D5040000}"/>
    <cellStyle name="normální 56" xfId="1238" xr:uid="{00000000-0005-0000-0000-0000D6040000}"/>
    <cellStyle name="normální 57" xfId="1239" xr:uid="{00000000-0005-0000-0000-0000D7040000}"/>
    <cellStyle name="normální 6" xfId="1240" xr:uid="{00000000-0005-0000-0000-0000D8040000}"/>
    <cellStyle name="normální 6 2" xfId="1241" xr:uid="{00000000-0005-0000-0000-0000D9040000}"/>
    <cellStyle name="normální 6 3" xfId="1242" xr:uid="{00000000-0005-0000-0000-0000DA040000}"/>
    <cellStyle name="normální 7" xfId="1243" xr:uid="{00000000-0005-0000-0000-0000DB040000}"/>
    <cellStyle name="normální 7 2" xfId="1244" xr:uid="{00000000-0005-0000-0000-0000DC040000}"/>
    <cellStyle name="normální 7 3" xfId="1245" xr:uid="{00000000-0005-0000-0000-0000DD040000}"/>
    <cellStyle name="normální 8" xfId="1246" xr:uid="{00000000-0005-0000-0000-0000DE040000}"/>
    <cellStyle name="normální 8 2" xfId="1247" xr:uid="{00000000-0005-0000-0000-0000DF040000}"/>
    <cellStyle name="normální 8 3" xfId="1248" xr:uid="{00000000-0005-0000-0000-0000E0040000}"/>
    <cellStyle name="normální 9" xfId="1249" xr:uid="{00000000-0005-0000-0000-0000E1040000}"/>
    <cellStyle name="normální 9 2" xfId="1250" xr:uid="{00000000-0005-0000-0000-0000E2040000}"/>
    <cellStyle name="Normalny_0029 BARVA pobrano Ewa" xfId="1251" xr:uid="{00000000-0005-0000-0000-0000E3040000}"/>
    <cellStyle name="Note" xfId="1252" xr:uid="{00000000-0005-0000-0000-0000E4040000}"/>
    <cellStyle name="O…‹aO‚e [0.00]_Region Orders (2)" xfId="1253" xr:uid="{00000000-0005-0000-0000-0000E5040000}"/>
    <cellStyle name="O…‹aO‚e_Region Orders (2)" xfId="1254" xr:uid="{00000000-0005-0000-0000-0000E6040000}"/>
    <cellStyle name="Output" xfId="1255" xr:uid="{00000000-0005-0000-0000-0000E7040000}"/>
    <cellStyle name="per.style" xfId="1256" xr:uid="{00000000-0005-0000-0000-0000E8040000}"/>
    <cellStyle name="Percent [0]" xfId="1257" xr:uid="{00000000-0005-0000-0000-0000E9040000}"/>
    <cellStyle name="Percent [0] 2" xfId="1258" xr:uid="{00000000-0005-0000-0000-0000EA040000}"/>
    <cellStyle name="Percent [00]" xfId="1259" xr:uid="{00000000-0005-0000-0000-0000EB040000}"/>
    <cellStyle name="Percent [2]" xfId="1260" xr:uid="{00000000-0005-0000-0000-0000EC040000}"/>
    <cellStyle name="Percent [2] 2" xfId="1261" xr:uid="{00000000-0005-0000-0000-0000ED040000}"/>
    <cellStyle name="Percent_#6 Temps &amp; Contractors" xfId="1262" xr:uid="{00000000-0005-0000-0000-0000EE040000}"/>
    <cellStyle name="POPIS" xfId="1263" xr:uid="{00000000-0005-0000-0000-0000EF040000}"/>
    <cellStyle name="popis polozky" xfId="1264" xr:uid="{00000000-0005-0000-0000-0000F0040000}"/>
    <cellStyle name="Poznámka 2" xfId="1265" xr:uid="{00000000-0005-0000-0000-0000F1040000}"/>
    <cellStyle name="Poznámka 2 2" xfId="1266" xr:uid="{00000000-0005-0000-0000-0000F2040000}"/>
    <cellStyle name="Poznámka 2 2 2" xfId="1267" xr:uid="{00000000-0005-0000-0000-0000F3040000}"/>
    <cellStyle name="Poznámka 2 2 3" xfId="1268" xr:uid="{00000000-0005-0000-0000-0000F4040000}"/>
    <cellStyle name="Poznámka 2 2 4" xfId="1269" xr:uid="{00000000-0005-0000-0000-0000F5040000}"/>
    <cellStyle name="Poznámka 2 3" xfId="1270" xr:uid="{00000000-0005-0000-0000-0000F6040000}"/>
    <cellStyle name="Poznámka 2 3 2" xfId="1271" xr:uid="{00000000-0005-0000-0000-0000F7040000}"/>
    <cellStyle name="Poznámka 2 3 3" xfId="1272" xr:uid="{00000000-0005-0000-0000-0000F8040000}"/>
    <cellStyle name="Poznámka 2 3 3 2" xfId="1273" xr:uid="{00000000-0005-0000-0000-0000F9040000}"/>
    <cellStyle name="Poznámka 2 3 3 2 2" xfId="1274" xr:uid="{00000000-0005-0000-0000-0000FA040000}"/>
    <cellStyle name="Poznámka 2 3 3 3" xfId="1275" xr:uid="{00000000-0005-0000-0000-0000FB040000}"/>
    <cellStyle name="Poznámka 2 3 3 4" xfId="1276" xr:uid="{00000000-0005-0000-0000-0000FC040000}"/>
    <cellStyle name="Poznámka 2 3 4" xfId="1277" xr:uid="{00000000-0005-0000-0000-0000FD040000}"/>
    <cellStyle name="Poznámka 2 4" xfId="1278" xr:uid="{00000000-0005-0000-0000-0000FE040000}"/>
    <cellStyle name="Poznámka 2 5" xfId="1279" xr:uid="{00000000-0005-0000-0000-0000FF040000}"/>
    <cellStyle name="Poznámka 2 5 2" xfId="1280" xr:uid="{00000000-0005-0000-0000-000000050000}"/>
    <cellStyle name="Poznámka 2 5 2 2" xfId="1281" xr:uid="{00000000-0005-0000-0000-000001050000}"/>
    <cellStyle name="Poznámka 2 5 2 2 2" xfId="1282" xr:uid="{00000000-0005-0000-0000-000002050000}"/>
    <cellStyle name="Poznámka 2 5 2 3" xfId="1283" xr:uid="{00000000-0005-0000-0000-000003050000}"/>
    <cellStyle name="Poznámka 2 5 2 4" xfId="1284" xr:uid="{00000000-0005-0000-0000-000004050000}"/>
    <cellStyle name="Poznámka 2 5 3" xfId="1285" xr:uid="{00000000-0005-0000-0000-000005050000}"/>
    <cellStyle name="Poznámka 2 5 4" xfId="1286" xr:uid="{00000000-0005-0000-0000-000006050000}"/>
    <cellStyle name="Poznámka 2 6" xfId="1287" xr:uid="{00000000-0005-0000-0000-000007050000}"/>
    <cellStyle name="Poznámka 2 6 2" xfId="1288" xr:uid="{00000000-0005-0000-0000-000008050000}"/>
    <cellStyle name="Poznámka 2 7" xfId="1289" xr:uid="{00000000-0005-0000-0000-000009050000}"/>
    <cellStyle name="Poznámka 2 7 2" xfId="1290" xr:uid="{00000000-0005-0000-0000-00000A050000}"/>
    <cellStyle name="Poznámka 3" xfId="1291" xr:uid="{00000000-0005-0000-0000-00000B050000}"/>
    <cellStyle name="Poznámka 3 2" xfId="1292" xr:uid="{00000000-0005-0000-0000-00000C050000}"/>
    <cellStyle name="Poznámka 3 3" xfId="1293" xr:uid="{00000000-0005-0000-0000-00000D050000}"/>
    <cellStyle name="Poznámka 3 4" xfId="1294" xr:uid="{00000000-0005-0000-0000-00000E050000}"/>
    <cellStyle name="Poznámka 4" xfId="1295" xr:uid="{00000000-0005-0000-0000-00000F050000}"/>
    <cellStyle name="Poznámka 4 2" xfId="1296" xr:uid="{00000000-0005-0000-0000-000010050000}"/>
    <cellStyle name="Poznámka 4 3" xfId="1297" xr:uid="{00000000-0005-0000-0000-000011050000}"/>
    <cellStyle name="Poznámka 5" xfId="1298" xr:uid="{00000000-0005-0000-0000-000012050000}"/>
    <cellStyle name="PrePop Currency (0)" xfId="1299" xr:uid="{00000000-0005-0000-0000-000013050000}"/>
    <cellStyle name="PrePop Currency (2)" xfId="1300" xr:uid="{00000000-0005-0000-0000-000014050000}"/>
    <cellStyle name="PrePop Units (0)" xfId="1301" xr:uid="{00000000-0005-0000-0000-000015050000}"/>
    <cellStyle name="PrePop Units (1)" xfId="1302" xr:uid="{00000000-0005-0000-0000-000016050000}"/>
    <cellStyle name="PrePop Units (2)" xfId="1303" xr:uid="{00000000-0005-0000-0000-000017050000}"/>
    <cellStyle name="pricing" xfId="1304" xr:uid="{00000000-0005-0000-0000-000018050000}"/>
    <cellStyle name="pricing 2" xfId="1305" xr:uid="{00000000-0005-0000-0000-000019050000}"/>
    <cellStyle name="procent 2" xfId="1306" xr:uid="{00000000-0005-0000-0000-00001A050000}"/>
    <cellStyle name="procent 3" xfId="1307" xr:uid="{00000000-0005-0000-0000-00001B050000}"/>
    <cellStyle name="procent 4" xfId="1308" xr:uid="{00000000-0005-0000-0000-00001C050000}"/>
    <cellStyle name="procent 5" xfId="1309" xr:uid="{00000000-0005-0000-0000-00001D050000}"/>
    <cellStyle name="Propojená buňka 2" xfId="1310" xr:uid="{00000000-0005-0000-0000-00001E050000}"/>
    <cellStyle name="Propojená buňka 2 2" xfId="1311" xr:uid="{00000000-0005-0000-0000-00001F050000}"/>
    <cellStyle name="Propojená buňka 2 3" xfId="1312" xr:uid="{00000000-0005-0000-0000-000020050000}"/>
    <cellStyle name="Propojená buňka 3" xfId="1313" xr:uid="{00000000-0005-0000-0000-000021050000}"/>
    <cellStyle name="Průměr" xfId="1314" xr:uid="{00000000-0005-0000-0000-000022050000}"/>
    <cellStyle name="PSChar" xfId="1315" xr:uid="{00000000-0005-0000-0000-000023050000}"/>
    <cellStyle name="PSChar 2" xfId="1316" xr:uid="{00000000-0005-0000-0000-000024050000}"/>
    <cellStyle name="RevList" xfId="1317" xr:uid="{00000000-0005-0000-0000-000025050000}"/>
    <cellStyle name="SAPBEXaggData" xfId="1318" xr:uid="{00000000-0005-0000-0000-000026050000}"/>
    <cellStyle name="SAPBEXaggDataEmph" xfId="1319" xr:uid="{00000000-0005-0000-0000-000027050000}"/>
    <cellStyle name="SAPBEXaggItem" xfId="1320" xr:uid="{00000000-0005-0000-0000-000028050000}"/>
    <cellStyle name="SAPBEXaggItemX" xfId="1321" xr:uid="{00000000-0005-0000-0000-000029050000}"/>
    <cellStyle name="SAPBEXexcBad7" xfId="1322" xr:uid="{00000000-0005-0000-0000-00002A050000}"/>
    <cellStyle name="SAPBEXexcBad8" xfId="1323" xr:uid="{00000000-0005-0000-0000-00002B050000}"/>
    <cellStyle name="SAPBEXexcBad9" xfId="1324" xr:uid="{00000000-0005-0000-0000-00002C050000}"/>
    <cellStyle name="SAPBEXexcCritical4" xfId="1325" xr:uid="{00000000-0005-0000-0000-00002D050000}"/>
    <cellStyle name="SAPBEXexcCritical5" xfId="1326" xr:uid="{00000000-0005-0000-0000-00002E050000}"/>
    <cellStyle name="SAPBEXexcCritical6" xfId="1327" xr:uid="{00000000-0005-0000-0000-00002F050000}"/>
    <cellStyle name="SAPBEXexcGood1" xfId="1328" xr:uid="{00000000-0005-0000-0000-000030050000}"/>
    <cellStyle name="SAPBEXexcGood2" xfId="1329" xr:uid="{00000000-0005-0000-0000-000031050000}"/>
    <cellStyle name="SAPBEXexcGood3" xfId="1330" xr:uid="{00000000-0005-0000-0000-000032050000}"/>
    <cellStyle name="SAPBEXfilterDrill" xfId="1331" xr:uid="{00000000-0005-0000-0000-000033050000}"/>
    <cellStyle name="SAPBEXfilterItem" xfId="1332" xr:uid="{00000000-0005-0000-0000-000034050000}"/>
    <cellStyle name="SAPBEXfilterText" xfId="1333" xr:uid="{00000000-0005-0000-0000-000035050000}"/>
    <cellStyle name="SAPBEXfilterText 10" xfId="1334" xr:uid="{00000000-0005-0000-0000-000036050000}"/>
    <cellStyle name="SAPBEXfilterText 11" xfId="1335" xr:uid="{00000000-0005-0000-0000-000037050000}"/>
    <cellStyle name="SAPBEXfilterText 12" xfId="1336" xr:uid="{00000000-0005-0000-0000-000038050000}"/>
    <cellStyle name="SAPBEXfilterText 13" xfId="1337" xr:uid="{00000000-0005-0000-0000-000039050000}"/>
    <cellStyle name="SAPBEXfilterText 14" xfId="1338" xr:uid="{00000000-0005-0000-0000-00003A050000}"/>
    <cellStyle name="SAPBEXfilterText 15" xfId="1339" xr:uid="{00000000-0005-0000-0000-00003B050000}"/>
    <cellStyle name="SAPBEXfilterText 16" xfId="1340" xr:uid="{00000000-0005-0000-0000-00003C050000}"/>
    <cellStyle name="SAPBEXfilterText 17" xfId="1341" xr:uid="{00000000-0005-0000-0000-00003D050000}"/>
    <cellStyle name="SAPBEXfilterText 18" xfId="1342" xr:uid="{00000000-0005-0000-0000-00003E050000}"/>
    <cellStyle name="SAPBEXfilterText 19" xfId="1343" xr:uid="{00000000-0005-0000-0000-00003F050000}"/>
    <cellStyle name="SAPBEXfilterText 2" xfId="1344" xr:uid="{00000000-0005-0000-0000-000040050000}"/>
    <cellStyle name="SAPBEXfilterText 20" xfId="1345" xr:uid="{00000000-0005-0000-0000-000041050000}"/>
    <cellStyle name="SAPBEXfilterText 21" xfId="1346" xr:uid="{00000000-0005-0000-0000-000042050000}"/>
    <cellStyle name="SAPBEXfilterText 22" xfId="1347" xr:uid="{00000000-0005-0000-0000-000043050000}"/>
    <cellStyle name="SAPBEXfilterText 23" xfId="1348" xr:uid="{00000000-0005-0000-0000-000044050000}"/>
    <cellStyle name="SAPBEXfilterText 24" xfId="1349" xr:uid="{00000000-0005-0000-0000-000045050000}"/>
    <cellStyle name="SAPBEXfilterText 25" xfId="1350" xr:uid="{00000000-0005-0000-0000-000046050000}"/>
    <cellStyle name="SAPBEXfilterText 26" xfId="1351" xr:uid="{00000000-0005-0000-0000-000047050000}"/>
    <cellStyle name="SAPBEXfilterText 27" xfId="1352" xr:uid="{00000000-0005-0000-0000-000048050000}"/>
    <cellStyle name="SAPBEXfilterText 28" xfId="1353" xr:uid="{00000000-0005-0000-0000-000049050000}"/>
    <cellStyle name="SAPBEXfilterText 29" xfId="1354" xr:uid="{00000000-0005-0000-0000-00004A050000}"/>
    <cellStyle name="SAPBEXfilterText 3" xfId="1355" xr:uid="{00000000-0005-0000-0000-00004B050000}"/>
    <cellStyle name="SAPBEXfilterText 30" xfId="1356" xr:uid="{00000000-0005-0000-0000-00004C050000}"/>
    <cellStyle name="SAPBEXfilterText 31" xfId="1357" xr:uid="{00000000-0005-0000-0000-00004D050000}"/>
    <cellStyle name="SAPBEXfilterText 32" xfId="1358" xr:uid="{00000000-0005-0000-0000-00004E050000}"/>
    <cellStyle name="SAPBEXfilterText 33" xfId="1359" xr:uid="{00000000-0005-0000-0000-00004F050000}"/>
    <cellStyle name="SAPBEXfilterText 34" xfId="1360" xr:uid="{00000000-0005-0000-0000-000050050000}"/>
    <cellStyle name="SAPBEXfilterText 35" xfId="1361" xr:uid="{00000000-0005-0000-0000-000051050000}"/>
    <cellStyle name="SAPBEXfilterText 36" xfId="1362" xr:uid="{00000000-0005-0000-0000-000052050000}"/>
    <cellStyle name="SAPBEXfilterText 37" xfId="1363" xr:uid="{00000000-0005-0000-0000-000053050000}"/>
    <cellStyle name="SAPBEXfilterText 38" xfId="1364" xr:uid="{00000000-0005-0000-0000-000054050000}"/>
    <cellStyle name="SAPBEXfilterText 39" xfId="1365" xr:uid="{00000000-0005-0000-0000-000055050000}"/>
    <cellStyle name="SAPBEXfilterText 4" xfId="1366" xr:uid="{00000000-0005-0000-0000-000056050000}"/>
    <cellStyle name="SAPBEXfilterText 5" xfId="1367" xr:uid="{00000000-0005-0000-0000-000057050000}"/>
    <cellStyle name="SAPBEXfilterText 6" xfId="1368" xr:uid="{00000000-0005-0000-0000-000058050000}"/>
    <cellStyle name="SAPBEXfilterText 7" xfId="1369" xr:uid="{00000000-0005-0000-0000-000059050000}"/>
    <cellStyle name="SAPBEXfilterText 8" xfId="1370" xr:uid="{00000000-0005-0000-0000-00005A050000}"/>
    <cellStyle name="SAPBEXfilterText 9" xfId="1371" xr:uid="{00000000-0005-0000-0000-00005B050000}"/>
    <cellStyle name="SAPBEXformats" xfId="1372" xr:uid="{00000000-0005-0000-0000-00005C050000}"/>
    <cellStyle name="SAPBEXheaderItem" xfId="1373" xr:uid="{00000000-0005-0000-0000-00005D050000}"/>
    <cellStyle name="SAPBEXheaderItem 10" xfId="1374" xr:uid="{00000000-0005-0000-0000-00005E050000}"/>
    <cellStyle name="SAPBEXheaderItem 11" xfId="1375" xr:uid="{00000000-0005-0000-0000-00005F050000}"/>
    <cellStyle name="SAPBEXheaderItem 12" xfId="1376" xr:uid="{00000000-0005-0000-0000-000060050000}"/>
    <cellStyle name="SAPBEXheaderItem 13" xfId="1377" xr:uid="{00000000-0005-0000-0000-000061050000}"/>
    <cellStyle name="SAPBEXheaderItem 14" xfId="1378" xr:uid="{00000000-0005-0000-0000-000062050000}"/>
    <cellStyle name="SAPBEXheaderItem 15" xfId="1379" xr:uid="{00000000-0005-0000-0000-000063050000}"/>
    <cellStyle name="SAPBEXheaderItem 16" xfId="1380" xr:uid="{00000000-0005-0000-0000-000064050000}"/>
    <cellStyle name="SAPBEXheaderItem 17" xfId="1381" xr:uid="{00000000-0005-0000-0000-000065050000}"/>
    <cellStyle name="SAPBEXheaderItem 18" xfId="1382" xr:uid="{00000000-0005-0000-0000-000066050000}"/>
    <cellStyle name="SAPBEXheaderItem 19" xfId="1383" xr:uid="{00000000-0005-0000-0000-000067050000}"/>
    <cellStyle name="SAPBEXheaderItem 2" xfId="1384" xr:uid="{00000000-0005-0000-0000-000068050000}"/>
    <cellStyle name="SAPBEXheaderItem 20" xfId="1385" xr:uid="{00000000-0005-0000-0000-000069050000}"/>
    <cellStyle name="SAPBEXheaderItem 21" xfId="1386" xr:uid="{00000000-0005-0000-0000-00006A050000}"/>
    <cellStyle name="SAPBEXheaderItem 22" xfId="1387" xr:uid="{00000000-0005-0000-0000-00006B050000}"/>
    <cellStyle name="SAPBEXheaderItem 23" xfId="1388" xr:uid="{00000000-0005-0000-0000-00006C050000}"/>
    <cellStyle name="SAPBEXheaderItem 24" xfId="1389" xr:uid="{00000000-0005-0000-0000-00006D050000}"/>
    <cellStyle name="SAPBEXheaderItem 25" xfId="1390" xr:uid="{00000000-0005-0000-0000-00006E050000}"/>
    <cellStyle name="SAPBEXheaderItem 26" xfId="1391" xr:uid="{00000000-0005-0000-0000-00006F050000}"/>
    <cellStyle name="SAPBEXheaderItem 27" xfId="1392" xr:uid="{00000000-0005-0000-0000-000070050000}"/>
    <cellStyle name="SAPBEXheaderItem 28" xfId="1393" xr:uid="{00000000-0005-0000-0000-000071050000}"/>
    <cellStyle name="SAPBEXheaderItem 29" xfId="1394" xr:uid="{00000000-0005-0000-0000-000072050000}"/>
    <cellStyle name="SAPBEXheaderItem 3" xfId="1395" xr:uid="{00000000-0005-0000-0000-000073050000}"/>
    <cellStyle name="SAPBEXheaderItem 30" xfId="1396" xr:uid="{00000000-0005-0000-0000-000074050000}"/>
    <cellStyle name="SAPBEXheaderItem 31" xfId="1397" xr:uid="{00000000-0005-0000-0000-000075050000}"/>
    <cellStyle name="SAPBEXheaderItem 32" xfId="1398" xr:uid="{00000000-0005-0000-0000-000076050000}"/>
    <cellStyle name="SAPBEXheaderItem 33" xfId="1399" xr:uid="{00000000-0005-0000-0000-000077050000}"/>
    <cellStyle name="SAPBEXheaderItem 34" xfId="1400" xr:uid="{00000000-0005-0000-0000-000078050000}"/>
    <cellStyle name="SAPBEXheaderItem 35" xfId="1401" xr:uid="{00000000-0005-0000-0000-000079050000}"/>
    <cellStyle name="SAPBEXheaderItem 36" xfId="1402" xr:uid="{00000000-0005-0000-0000-00007A050000}"/>
    <cellStyle name="SAPBEXheaderItem 37" xfId="1403" xr:uid="{00000000-0005-0000-0000-00007B050000}"/>
    <cellStyle name="SAPBEXheaderItem 38" xfId="1404" xr:uid="{00000000-0005-0000-0000-00007C050000}"/>
    <cellStyle name="SAPBEXheaderItem 39" xfId="1405" xr:uid="{00000000-0005-0000-0000-00007D050000}"/>
    <cellStyle name="SAPBEXheaderItem 4" xfId="1406" xr:uid="{00000000-0005-0000-0000-00007E050000}"/>
    <cellStyle name="SAPBEXheaderItem 5" xfId="1407" xr:uid="{00000000-0005-0000-0000-00007F050000}"/>
    <cellStyle name="SAPBEXheaderItem 6" xfId="1408" xr:uid="{00000000-0005-0000-0000-000080050000}"/>
    <cellStyle name="SAPBEXheaderItem 7" xfId="1409" xr:uid="{00000000-0005-0000-0000-000081050000}"/>
    <cellStyle name="SAPBEXheaderItem 8" xfId="1410" xr:uid="{00000000-0005-0000-0000-000082050000}"/>
    <cellStyle name="SAPBEXheaderItem 9" xfId="1411" xr:uid="{00000000-0005-0000-0000-000083050000}"/>
    <cellStyle name="SAPBEXheaderText" xfId="1412" xr:uid="{00000000-0005-0000-0000-000084050000}"/>
    <cellStyle name="SAPBEXheaderText 10" xfId="1413" xr:uid="{00000000-0005-0000-0000-000085050000}"/>
    <cellStyle name="SAPBEXheaderText 11" xfId="1414" xr:uid="{00000000-0005-0000-0000-000086050000}"/>
    <cellStyle name="SAPBEXheaderText 12" xfId="1415" xr:uid="{00000000-0005-0000-0000-000087050000}"/>
    <cellStyle name="SAPBEXheaderText 13" xfId="1416" xr:uid="{00000000-0005-0000-0000-000088050000}"/>
    <cellStyle name="SAPBEXheaderText 14" xfId="1417" xr:uid="{00000000-0005-0000-0000-000089050000}"/>
    <cellStyle name="SAPBEXheaderText 15" xfId="1418" xr:uid="{00000000-0005-0000-0000-00008A050000}"/>
    <cellStyle name="SAPBEXheaderText 16" xfId="1419" xr:uid="{00000000-0005-0000-0000-00008B050000}"/>
    <cellStyle name="SAPBEXheaderText 17" xfId="1420" xr:uid="{00000000-0005-0000-0000-00008C050000}"/>
    <cellStyle name="SAPBEXheaderText 18" xfId="1421" xr:uid="{00000000-0005-0000-0000-00008D050000}"/>
    <cellStyle name="SAPBEXheaderText 19" xfId="1422" xr:uid="{00000000-0005-0000-0000-00008E050000}"/>
    <cellStyle name="SAPBEXheaderText 2" xfId="1423" xr:uid="{00000000-0005-0000-0000-00008F050000}"/>
    <cellStyle name="SAPBEXheaderText 20" xfId="1424" xr:uid="{00000000-0005-0000-0000-000090050000}"/>
    <cellStyle name="SAPBEXheaderText 21" xfId="1425" xr:uid="{00000000-0005-0000-0000-000091050000}"/>
    <cellStyle name="SAPBEXheaderText 22" xfId="1426" xr:uid="{00000000-0005-0000-0000-000092050000}"/>
    <cellStyle name="SAPBEXheaderText 23" xfId="1427" xr:uid="{00000000-0005-0000-0000-000093050000}"/>
    <cellStyle name="SAPBEXheaderText 24" xfId="1428" xr:uid="{00000000-0005-0000-0000-000094050000}"/>
    <cellStyle name="SAPBEXheaderText 25" xfId="1429" xr:uid="{00000000-0005-0000-0000-000095050000}"/>
    <cellStyle name="SAPBEXheaderText 26" xfId="1430" xr:uid="{00000000-0005-0000-0000-000096050000}"/>
    <cellStyle name="SAPBEXheaderText 27" xfId="1431" xr:uid="{00000000-0005-0000-0000-000097050000}"/>
    <cellStyle name="SAPBEXheaderText 28" xfId="1432" xr:uid="{00000000-0005-0000-0000-000098050000}"/>
    <cellStyle name="SAPBEXheaderText 29" xfId="1433" xr:uid="{00000000-0005-0000-0000-000099050000}"/>
    <cellStyle name="SAPBEXheaderText 3" xfId="1434" xr:uid="{00000000-0005-0000-0000-00009A050000}"/>
    <cellStyle name="SAPBEXheaderText 30" xfId="1435" xr:uid="{00000000-0005-0000-0000-00009B050000}"/>
    <cellStyle name="SAPBEXheaderText 31" xfId="1436" xr:uid="{00000000-0005-0000-0000-00009C050000}"/>
    <cellStyle name="SAPBEXheaderText 32" xfId="1437" xr:uid="{00000000-0005-0000-0000-00009D050000}"/>
    <cellStyle name="SAPBEXheaderText 33" xfId="1438" xr:uid="{00000000-0005-0000-0000-00009E050000}"/>
    <cellStyle name="SAPBEXheaderText 34" xfId="1439" xr:uid="{00000000-0005-0000-0000-00009F050000}"/>
    <cellStyle name="SAPBEXheaderText 35" xfId="1440" xr:uid="{00000000-0005-0000-0000-0000A0050000}"/>
    <cellStyle name="SAPBEXheaderText 36" xfId="1441" xr:uid="{00000000-0005-0000-0000-0000A1050000}"/>
    <cellStyle name="SAPBEXheaderText 37" xfId="1442" xr:uid="{00000000-0005-0000-0000-0000A2050000}"/>
    <cellStyle name="SAPBEXheaderText 38" xfId="1443" xr:uid="{00000000-0005-0000-0000-0000A3050000}"/>
    <cellStyle name="SAPBEXheaderText 39" xfId="1444" xr:uid="{00000000-0005-0000-0000-0000A4050000}"/>
    <cellStyle name="SAPBEXheaderText 4" xfId="1445" xr:uid="{00000000-0005-0000-0000-0000A5050000}"/>
    <cellStyle name="SAPBEXheaderText 5" xfId="1446" xr:uid="{00000000-0005-0000-0000-0000A6050000}"/>
    <cellStyle name="SAPBEXheaderText 6" xfId="1447" xr:uid="{00000000-0005-0000-0000-0000A7050000}"/>
    <cellStyle name="SAPBEXheaderText 7" xfId="1448" xr:uid="{00000000-0005-0000-0000-0000A8050000}"/>
    <cellStyle name="SAPBEXheaderText 8" xfId="1449" xr:uid="{00000000-0005-0000-0000-0000A9050000}"/>
    <cellStyle name="SAPBEXheaderText 9" xfId="1450" xr:uid="{00000000-0005-0000-0000-0000AA050000}"/>
    <cellStyle name="SAPBEXHLevel0" xfId="1451" xr:uid="{00000000-0005-0000-0000-0000AB050000}"/>
    <cellStyle name="SAPBEXHLevel0 10" xfId="1452" xr:uid="{00000000-0005-0000-0000-0000AC050000}"/>
    <cellStyle name="SAPBEXHLevel0 11" xfId="1453" xr:uid="{00000000-0005-0000-0000-0000AD050000}"/>
    <cellStyle name="SAPBEXHLevel0 12" xfId="1454" xr:uid="{00000000-0005-0000-0000-0000AE050000}"/>
    <cellStyle name="SAPBEXHLevel0 13" xfId="1455" xr:uid="{00000000-0005-0000-0000-0000AF050000}"/>
    <cellStyle name="SAPBEXHLevel0 14" xfId="1456" xr:uid="{00000000-0005-0000-0000-0000B0050000}"/>
    <cellStyle name="SAPBEXHLevel0 15" xfId="1457" xr:uid="{00000000-0005-0000-0000-0000B1050000}"/>
    <cellStyle name="SAPBEXHLevel0 16" xfId="1458" xr:uid="{00000000-0005-0000-0000-0000B2050000}"/>
    <cellStyle name="SAPBEXHLevel0 17" xfId="1459" xr:uid="{00000000-0005-0000-0000-0000B3050000}"/>
    <cellStyle name="SAPBEXHLevel0 18" xfId="1460" xr:uid="{00000000-0005-0000-0000-0000B4050000}"/>
    <cellStyle name="SAPBEXHLevel0 19" xfId="1461" xr:uid="{00000000-0005-0000-0000-0000B5050000}"/>
    <cellStyle name="SAPBEXHLevel0 2" xfId="1462" xr:uid="{00000000-0005-0000-0000-0000B6050000}"/>
    <cellStyle name="SAPBEXHLevel0 20" xfId="1463" xr:uid="{00000000-0005-0000-0000-0000B7050000}"/>
    <cellStyle name="SAPBEXHLevel0 21" xfId="1464" xr:uid="{00000000-0005-0000-0000-0000B8050000}"/>
    <cellStyle name="SAPBEXHLevel0 22" xfId="1465" xr:uid="{00000000-0005-0000-0000-0000B9050000}"/>
    <cellStyle name="SAPBEXHLevel0 23" xfId="1466" xr:uid="{00000000-0005-0000-0000-0000BA050000}"/>
    <cellStyle name="SAPBEXHLevel0 24" xfId="1467" xr:uid="{00000000-0005-0000-0000-0000BB050000}"/>
    <cellStyle name="SAPBEXHLevel0 25" xfId="1468" xr:uid="{00000000-0005-0000-0000-0000BC050000}"/>
    <cellStyle name="SAPBEXHLevel0 26" xfId="1469" xr:uid="{00000000-0005-0000-0000-0000BD050000}"/>
    <cellStyle name="SAPBEXHLevel0 27" xfId="1470" xr:uid="{00000000-0005-0000-0000-0000BE050000}"/>
    <cellStyle name="SAPBEXHLevel0 28" xfId="1471" xr:uid="{00000000-0005-0000-0000-0000BF050000}"/>
    <cellStyle name="SAPBEXHLevel0 29" xfId="1472" xr:uid="{00000000-0005-0000-0000-0000C0050000}"/>
    <cellStyle name="SAPBEXHLevel0 3" xfId="1473" xr:uid="{00000000-0005-0000-0000-0000C1050000}"/>
    <cellStyle name="SAPBEXHLevel0 30" xfId="1474" xr:uid="{00000000-0005-0000-0000-0000C2050000}"/>
    <cellStyle name="SAPBEXHLevel0 31" xfId="1475" xr:uid="{00000000-0005-0000-0000-0000C3050000}"/>
    <cellStyle name="SAPBEXHLevel0 32" xfId="1476" xr:uid="{00000000-0005-0000-0000-0000C4050000}"/>
    <cellStyle name="SAPBEXHLevel0 33" xfId="1477" xr:uid="{00000000-0005-0000-0000-0000C5050000}"/>
    <cellStyle name="SAPBEXHLevel0 34" xfId="1478" xr:uid="{00000000-0005-0000-0000-0000C6050000}"/>
    <cellStyle name="SAPBEXHLevel0 35" xfId="1479" xr:uid="{00000000-0005-0000-0000-0000C7050000}"/>
    <cellStyle name="SAPBEXHLevel0 36" xfId="1480" xr:uid="{00000000-0005-0000-0000-0000C8050000}"/>
    <cellStyle name="SAPBEXHLevel0 37" xfId="1481" xr:uid="{00000000-0005-0000-0000-0000C9050000}"/>
    <cellStyle name="SAPBEXHLevel0 38" xfId="1482" xr:uid="{00000000-0005-0000-0000-0000CA050000}"/>
    <cellStyle name="SAPBEXHLevel0 39" xfId="1483" xr:uid="{00000000-0005-0000-0000-0000CB050000}"/>
    <cellStyle name="SAPBEXHLevel0 4" xfId="1484" xr:uid="{00000000-0005-0000-0000-0000CC050000}"/>
    <cellStyle name="SAPBEXHLevel0 5" xfId="1485" xr:uid="{00000000-0005-0000-0000-0000CD050000}"/>
    <cellStyle name="SAPBEXHLevel0 6" xfId="1486" xr:uid="{00000000-0005-0000-0000-0000CE050000}"/>
    <cellStyle name="SAPBEXHLevel0 7" xfId="1487" xr:uid="{00000000-0005-0000-0000-0000CF050000}"/>
    <cellStyle name="SAPBEXHLevel0 8" xfId="1488" xr:uid="{00000000-0005-0000-0000-0000D0050000}"/>
    <cellStyle name="SAPBEXHLevel0 9" xfId="1489" xr:uid="{00000000-0005-0000-0000-0000D1050000}"/>
    <cellStyle name="SAPBEXHLevel0X" xfId="1490" xr:uid="{00000000-0005-0000-0000-0000D2050000}"/>
    <cellStyle name="SAPBEXHLevel0X 10" xfId="1491" xr:uid="{00000000-0005-0000-0000-0000D3050000}"/>
    <cellStyle name="SAPBEXHLevel0X 11" xfId="1492" xr:uid="{00000000-0005-0000-0000-0000D4050000}"/>
    <cellStyle name="SAPBEXHLevel0X 12" xfId="1493" xr:uid="{00000000-0005-0000-0000-0000D5050000}"/>
    <cellStyle name="SAPBEXHLevel0X 13" xfId="1494" xr:uid="{00000000-0005-0000-0000-0000D6050000}"/>
    <cellStyle name="SAPBEXHLevel0X 14" xfId="1495" xr:uid="{00000000-0005-0000-0000-0000D7050000}"/>
    <cellStyle name="SAPBEXHLevel0X 15" xfId="1496" xr:uid="{00000000-0005-0000-0000-0000D8050000}"/>
    <cellStyle name="SAPBEXHLevel0X 16" xfId="1497" xr:uid="{00000000-0005-0000-0000-0000D9050000}"/>
    <cellStyle name="SAPBEXHLevel0X 17" xfId="1498" xr:uid="{00000000-0005-0000-0000-0000DA050000}"/>
    <cellStyle name="SAPBEXHLevel0X 18" xfId="1499" xr:uid="{00000000-0005-0000-0000-0000DB050000}"/>
    <cellStyle name="SAPBEXHLevel0X 19" xfId="1500" xr:uid="{00000000-0005-0000-0000-0000DC050000}"/>
    <cellStyle name="SAPBEXHLevel0X 2" xfId="1501" xr:uid="{00000000-0005-0000-0000-0000DD050000}"/>
    <cellStyle name="SAPBEXHLevel0X 20" xfId="1502" xr:uid="{00000000-0005-0000-0000-0000DE050000}"/>
    <cellStyle name="SAPBEXHLevel0X 21" xfId="1503" xr:uid="{00000000-0005-0000-0000-0000DF050000}"/>
    <cellStyle name="SAPBEXHLevel0X 22" xfId="1504" xr:uid="{00000000-0005-0000-0000-0000E0050000}"/>
    <cellStyle name="SAPBEXHLevel0X 23" xfId="1505" xr:uid="{00000000-0005-0000-0000-0000E1050000}"/>
    <cellStyle name="SAPBEXHLevel0X 24" xfId="1506" xr:uid="{00000000-0005-0000-0000-0000E2050000}"/>
    <cellStyle name="SAPBEXHLevel0X 25" xfId="1507" xr:uid="{00000000-0005-0000-0000-0000E3050000}"/>
    <cellStyle name="SAPBEXHLevel0X 26" xfId="1508" xr:uid="{00000000-0005-0000-0000-0000E4050000}"/>
    <cellStyle name="SAPBEXHLevel0X 27" xfId="1509" xr:uid="{00000000-0005-0000-0000-0000E5050000}"/>
    <cellStyle name="SAPBEXHLevel0X 28" xfId="1510" xr:uid="{00000000-0005-0000-0000-0000E6050000}"/>
    <cellStyle name="SAPBEXHLevel0X 29" xfId="1511" xr:uid="{00000000-0005-0000-0000-0000E7050000}"/>
    <cellStyle name="SAPBEXHLevel0X 3" xfId="1512" xr:uid="{00000000-0005-0000-0000-0000E8050000}"/>
    <cellStyle name="SAPBEXHLevel0X 30" xfId="1513" xr:uid="{00000000-0005-0000-0000-0000E9050000}"/>
    <cellStyle name="SAPBEXHLevel0X 31" xfId="1514" xr:uid="{00000000-0005-0000-0000-0000EA050000}"/>
    <cellStyle name="SAPBEXHLevel0X 32" xfId="1515" xr:uid="{00000000-0005-0000-0000-0000EB050000}"/>
    <cellStyle name="SAPBEXHLevel0X 33" xfId="1516" xr:uid="{00000000-0005-0000-0000-0000EC050000}"/>
    <cellStyle name="SAPBEXHLevel0X 34" xfId="1517" xr:uid="{00000000-0005-0000-0000-0000ED050000}"/>
    <cellStyle name="SAPBEXHLevel0X 35" xfId="1518" xr:uid="{00000000-0005-0000-0000-0000EE050000}"/>
    <cellStyle name="SAPBEXHLevel0X 36" xfId="1519" xr:uid="{00000000-0005-0000-0000-0000EF050000}"/>
    <cellStyle name="SAPBEXHLevel0X 37" xfId="1520" xr:uid="{00000000-0005-0000-0000-0000F0050000}"/>
    <cellStyle name="SAPBEXHLevel0X 38" xfId="1521" xr:uid="{00000000-0005-0000-0000-0000F1050000}"/>
    <cellStyle name="SAPBEXHLevel0X 39" xfId="1522" xr:uid="{00000000-0005-0000-0000-0000F2050000}"/>
    <cellStyle name="SAPBEXHLevel0X 4" xfId="1523" xr:uid="{00000000-0005-0000-0000-0000F3050000}"/>
    <cellStyle name="SAPBEXHLevel0X 5" xfId="1524" xr:uid="{00000000-0005-0000-0000-0000F4050000}"/>
    <cellStyle name="SAPBEXHLevel0X 6" xfId="1525" xr:uid="{00000000-0005-0000-0000-0000F5050000}"/>
    <cellStyle name="SAPBEXHLevel0X 7" xfId="1526" xr:uid="{00000000-0005-0000-0000-0000F6050000}"/>
    <cellStyle name="SAPBEXHLevel0X 8" xfId="1527" xr:uid="{00000000-0005-0000-0000-0000F7050000}"/>
    <cellStyle name="SAPBEXHLevel0X 9" xfId="1528" xr:uid="{00000000-0005-0000-0000-0000F8050000}"/>
    <cellStyle name="SAPBEXHLevel1" xfId="1529" xr:uid="{00000000-0005-0000-0000-0000F9050000}"/>
    <cellStyle name="SAPBEXHLevel1 10" xfId="1530" xr:uid="{00000000-0005-0000-0000-0000FA050000}"/>
    <cellStyle name="SAPBEXHLevel1 11" xfId="1531" xr:uid="{00000000-0005-0000-0000-0000FB050000}"/>
    <cellStyle name="SAPBEXHLevel1 12" xfId="1532" xr:uid="{00000000-0005-0000-0000-0000FC050000}"/>
    <cellStyle name="SAPBEXHLevel1 13" xfId="1533" xr:uid="{00000000-0005-0000-0000-0000FD050000}"/>
    <cellStyle name="SAPBEXHLevel1 14" xfId="1534" xr:uid="{00000000-0005-0000-0000-0000FE050000}"/>
    <cellStyle name="SAPBEXHLevel1 15" xfId="1535" xr:uid="{00000000-0005-0000-0000-0000FF050000}"/>
    <cellStyle name="SAPBEXHLevel1 16" xfId="1536" xr:uid="{00000000-0005-0000-0000-000000060000}"/>
    <cellStyle name="SAPBEXHLevel1 17" xfId="1537" xr:uid="{00000000-0005-0000-0000-000001060000}"/>
    <cellStyle name="SAPBEXHLevel1 18" xfId="1538" xr:uid="{00000000-0005-0000-0000-000002060000}"/>
    <cellStyle name="SAPBEXHLevel1 19" xfId="1539" xr:uid="{00000000-0005-0000-0000-000003060000}"/>
    <cellStyle name="SAPBEXHLevel1 2" xfId="1540" xr:uid="{00000000-0005-0000-0000-000004060000}"/>
    <cellStyle name="SAPBEXHLevel1 20" xfId="1541" xr:uid="{00000000-0005-0000-0000-000005060000}"/>
    <cellStyle name="SAPBEXHLevel1 21" xfId="1542" xr:uid="{00000000-0005-0000-0000-000006060000}"/>
    <cellStyle name="SAPBEXHLevel1 22" xfId="1543" xr:uid="{00000000-0005-0000-0000-000007060000}"/>
    <cellStyle name="SAPBEXHLevel1 23" xfId="1544" xr:uid="{00000000-0005-0000-0000-000008060000}"/>
    <cellStyle name="SAPBEXHLevel1 24" xfId="1545" xr:uid="{00000000-0005-0000-0000-000009060000}"/>
    <cellStyle name="SAPBEXHLevel1 25" xfId="1546" xr:uid="{00000000-0005-0000-0000-00000A060000}"/>
    <cellStyle name="SAPBEXHLevel1 26" xfId="1547" xr:uid="{00000000-0005-0000-0000-00000B060000}"/>
    <cellStyle name="SAPBEXHLevel1 27" xfId="1548" xr:uid="{00000000-0005-0000-0000-00000C060000}"/>
    <cellStyle name="SAPBEXHLevel1 28" xfId="1549" xr:uid="{00000000-0005-0000-0000-00000D060000}"/>
    <cellStyle name="SAPBEXHLevel1 29" xfId="1550" xr:uid="{00000000-0005-0000-0000-00000E060000}"/>
    <cellStyle name="SAPBEXHLevel1 3" xfId="1551" xr:uid="{00000000-0005-0000-0000-00000F060000}"/>
    <cellStyle name="SAPBEXHLevel1 30" xfId="1552" xr:uid="{00000000-0005-0000-0000-000010060000}"/>
    <cellStyle name="SAPBEXHLevel1 31" xfId="1553" xr:uid="{00000000-0005-0000-0000-000011060000}"/>
    <cellStyle name="SAPBEXHLevel1 32" xfId="1554" xr:uid="{00000000-0005-0000-0000-000012060000}"/>
    <cellStyle name="SAPBEXHLevel1 33" xfId="1555" xr:uid="{00000000-0005-0000-0000-000013060000}"/>
    <cellStyle name="SAPBEXHLevel1 34" xfId="1556" xr:uid="{00000000-0005-0000-0000-000014060000}"/>
    <cellStyle name="SAPBEXHLevel1 35" xfId="1557" xr:uid="{00000000-0005-0000-0000-000015060000}"/>
    <cellStyle name="SAPBEXHLevel1 36" xfId="1558" xr:uid="{00000000-0005-0000-0000-000016060000}"/>
    <cellStyle name="SAPBEXHLevel1 37" xfId="1559" xr:uid="{00000000-0005-0000-0000-000017060000}"/>
    <cellStyle name="SAPBEXHLevel1 38" xfId="1560" xr:uid="{00000000-0005-0000-0000-000018060000}"/>
    <cellStyle name="SAPBEXHLevel1 39" xfId="1561" xr:uid="{00000000-0005-0000-0000-000019060000}"/>
    <cellStyle name="SAPBEXHLevel1 4" xfId="1562" xr:uid="{00000000-0005-0000-0000-00001A060000}"/>
    <cellStyle name="SAPBEXHLevel1 5" xfId="1563" xr:uid="{00000000-0005-0000-0000-00001B060000}"/>
    <cellStyle name="SAPBEXHLevel1 6" xfId="1564" xr:uid="{00000000-0005-0000-0000-00001C060000}"/>
    <cellStyle name="SAPBEXHLevel1 7" xfId="1565" xr:uid="{00000000-0005-0000-0000-00001D060000}"/>
    <cellStyle name="SAPBEXHLevel1 8" xfId="1566" xr:uid="{00000000-0005-0000-0000-00001E060000}"/>
    <cellStyle name="SAPBEXHLevel1 9" xfId="1567" xr:uid="{00000000-0005-0000-0000-00001F060000}"/>
    <cellStyle name="SAPBEXHLevel1X" xfId="1568" xr:uid="{00000000-0005-0000-0000-000020060000}"/>
    <cellStyle name="SAPBEXHLevel1X 10" xfId="1569" xr:uid="{00000000-0005-0000-0000-000021060000}"/>
    <cellStyle name="SAPBEXHLevel1X 11" xfId="1570" xr:uid="{00000000-0005-0000-0000-000022060000}"/>
    <cellStyle name="SAPBEXHLevel1X 12" xfId="1571" xr:uid="{00000000-0005-0000-0000-000023060000}"/>
    <cellStyle name="SAPBEXHLevel1X 13" xfId="1572" xr:uid="{00000000-0005-0000-0000-000024060000}"/>
    <cellStyle name="SAPBEXHLevel1X 14" xfId="1573" xr:uid="{00000000-0005-0000-0000-000025060000}"/>
    <cellStyle name="SAPBEXHLevel1X 15" xfId="1574" xr:uid="{00000000-0005-0000-0000-000026060000}"/>
    <cellStyle name="SAPBEXHLevel1X 16" xfId="1575" xr:uid="{00000000-0005-0000-0000-000027060000}"/>
    <cellStyle name="SAPBEXHLevel1X 17" xfId="1576" xr:uid="{00000000-0005-0000-0000-000028060000}"/>
    <cellStyle name="SAPBEXHLevel1X 18" xfId="1577" xr:uid="{00000000-0005-0000-0000-000029060000}"/>
    <cellStyle name="SAPBEXHLevel1X 19" xfId="1578" xr:uid="{00000000-0005-0000-0000-00002A060000}"/>
    <cellStyle name="SAPBEXHLevel1X 2" xfId="1579" xr:uid="{00000000-0005-0000-0000-00002B060000}"/>
    <cellStyle name="SAPBEXHLevel1X 20" xfId="1580" xr:uid="{00000000-0005-0000-0000-00002C060000}"/>
    <cellStyle name="SAPBEXHLevel1X 21" xfId="1581" xr:uid="{00000000-0005-0000-0000-00002D060000}"/>
    <cellStyle name="SAPBEXHLevel1X 22" xfId="1582" xr:uid="{00000000-0005-0000-0000-00002E060000}"/>
    <cellStyle name="SAPBEXHLevel1X 23" xfId="1583" xr:uid="{00000000-0005-0000-0000-00002F060000}"/>
    <cellStyle name="SAPBEXHLevel1X 24" xfId="1584" xr:uid="{00000000-0005-0000-0000-000030060000}"/>
    <cellStyle name="SAPBEXHLevel1X 25" xfId="1585" xr:uid="{00000000-0005-0000-0000-000031060000}"/>
    <cellStyle name="SAPBEXHLevel1X 26" xfId="1586" xr:uid="{00000000-0005-0000-0000-000032060000}"/>
    <cellStyle name="SAPBEXHLevel1X 27" xfId="1587" xr:uid="{00000000-0005-0000-0000-000033060000}"/>
    <cellStyle name="SAPBEXHLevel1X 28" xfId="1588" xr:uid="{00000000-0005-0000-0000-000034060000}"/>
    <cellStyle name="SAPBEXHLevel1X 29" xfId="1589" xr:uid="{00000000-0005-0000-0000-000035060000}"/>
    <cellStyle name="SAPBEXHLevel1X 3" xfId="1590" xr:uid="{00000000-0005-0000-0000-000036060000}"/>
    <cellStyle name="SAPBEXHLevel1X 30" xfId="1591" xr:uid="{00000000-0005-0000-0000-000037060000}"/>
    <cellStyle name="SAPBEXHLevel1X 31" xfId="1592" xr:uid="{00000000-0005-0000-0000-000038060000}"/>
    <cellStyle name="SAPBEXHLevel1X 32" xfId="1593" xr:uid="{00000000-0005-0000-0000-000039060000}"/>
    <cellStyle name="SAPBEXHLevel1X 33" xfId="1594" xr:uid="{00000000-0005-0000-0000-00003A060000}"/>
    <cellStyle name="SAPBEXHLevel1X 34" xfId="1595" xr:uid="{00000000-0005-0000-0000-00003B060000}"/>
    <cellStyle name="SAPBEXHLevel1X 35" xfId="1596" xr:uid="{00000000-0005-0000-0000-00003C060000}"/>
    <cellStyle name="SAPBEXHLevel1X 36" xfId="1597" xr:uid="{00000000-0005-0000-0000-00003D060000}"/>
    <cellStyle name="SAPBEXHLevel1X 37" xfId="1598" xr:uid="{00000000-0005-0000-0000-00003E060000}"/>
    <cellStyle name="SAPBEXHLevel1X 38" xfId="1599" xr:uid="{00000000-0005-0000-0000-00003F060000}"/>
    <cellStyle name="SAPBEXHLevel1X 39" xfId="1600" xr:uid="{00000000-0005-0000-0000-000040060000}"/>
    <cellStyle name="SAPBEXHLevel1X 4" xfId="1601" xr:uid="{00000000-0005-0000-0000-000041060000}"/>
    <cellStyle name="SAPBEXHLevel1X 5" xfId="1602" xr:uid="{00000000-0005-0000-0000-000042060000}"/>
    <cellStyle name="SAPBEXHLevel1X 6" xfId="1603" xr:uid="{00000000-0005-0000-0000-000043060000}"/>
    <cellStyle name="SAPBEXHLevel1X 7" xfId="1604" xr:uid="{00000000-0005-0000-0000-000044060000}"/>
    <cellStyle name="SAPBEXHLevel1X 8" xfId="1605" xr:uid="{00000000-0005-0000-0000-000045060000}"/>
    <cellStyle name="SAPBEXHLevel1X 9" xfId="1606" xr:uid="{00000000-0005-0000-0000-000046060000}"/>
    <cellStyle name="SAPBEXHLevel2" xfId="1607" xr:uid="{00000000-0005-0000-0000-000047060000}"/>
    <cellStyle name="SAPBEXHLevel2 10" xfId="1608" xr:uid="{00000000-0005-0000-0000-000048060000}"/>
    <cellStyle name="SAPBEXHLevel2 11" xfId="1609" xr:uid="{00000000-0005-0000-0000-000049060000}"/>
    <cellStyle name="SAPBEXHLevel2 12" xfId="1610" xr:uid="{00000000-0005-0000-0000-00004A060000}"/>
    <cellStyle name="SAPBEXHLevel2 13" xfId="1611" xr:uid="{00000000-0005-0000-0000-00004B060000}"/>
    <cellStyle name="SAPBEXHLevel2 14" xfId="1612" xr:uid="{00000000-0005-0000-0000-00004C060000}"/>
    <cellStyle name="SAPBEXHLevel2 15" xfId="1613" xr:uid="{00000000-0005-0000-0000-00004D060000}"/>
    <cellStyle name="SAPBEXHLevel2 16" xfId="1614" xr:uid="{00000000-0005-0000-0000-00004E060000}"/>
    <cellStyle name="SAPBEXHLevel2 17" xfId="1615" xr:uid="{00000000-0005-0000-0000-00004F060000}"/>
    <cellStyle name="SAPBEXHLevel2 18" xfId="1616" xr:uid="{00000000-0005-0000-0000-000050060000}"/>
    <cellStyle name="SAPBEXHLevel2 19" xfId="1617" xr:uid="{00000000-0005-0000-0000-000051060000}"/>
    <cellStyle name="SAPBEXHLevel2 2" xfId="1618" xr:uid="{00000000-0005-0000-0000-000052060000}"/>
    <cellStyle name="SAPBEXHLevel2 20" xfId="1619" xr:uid="{00000000-0005-0000-0000-000053060000}"/>
    <cellStyle name="SAPBEXHLevel2 21" xfId="1620" xr:uid="{00000000-0005-0000-0000-000054060000}"/>
    <cellStyle name="SAPBEXHLevel2 22" xfId="1621" xr:uid="{00000000-0005-0000-0000-000055060000}"/>
    <cellStyle name="SAPBEXHLevel2 23" xfId="1622" xr:uid="{00000000-0005-0000-0000-000056060000}"/>
    <cellStyle name="SAPBEXHLevel2 24" xfId="1623" xr:uid="{00000000-0005-0000-0000-000057060000}"/>
    <cellStyle name="SAPBEXHLevel2 25" xfId="1624" xr:uid="{00000000-0005-0000-0000-000058060000}"/>
    <cellStyle name="SAPBEXHLevel2 26" xfId="1625" xr:uid="{00000000-0005-0000-0000-000059060000}"/>
    <cellStyle name="SAPBEXHLevel2 27" xfId="1626" xr:uid="{00000000-0005-0000-0000-00005A060000}"/>
    <cellStyle name="SAPBEXHLevel2 28" xfId="1627" xr:uid="{00000000-0005-0000-0000-00005B060000}"/>
    <cellStyle name="SAPBEXHLevel2 29" xfId="1628" xr:uid="{00000000-0005-0000-0000-00005C060000}"/>
    <cellStyle name="SAPBEXHLevel2 3" xfId="1629" xr:uid="{00000000-0005-0000-0000-00005D060000}"/>
    <cellStyle name="SAPBEXHLevel2 30" xfId="1630" xr:uid="{00000000-0005-0000-0000-00005E060000}"/>
    <cellStyle name="SAPBEXHLevel2 31" xfId="1631" xr:uid="{00000000-0005-0000-0000-00005F060000}"/>
    <cellStyle name="SAPBEXHLevel2 32" xfId="1632" xr:uid="{00000000-0005-0000-0000-000060060000}"/>
    <cellStyle name="SAPBEXHLevel2 33" xfId="1633" xr:uid="{00000000-0005-0000-0000-000061060000}"/>
    <cellStyle name="SAPBEXHLevel2 34" xfId="1634" xr:uid="{00000000-0005-0000-0000-000062060000}"/>
    <cellStyle name="SAPBEXHLevel2 35" xfId="1635" xr:uid="{00000000-0005-0000-0000-000063060000}"/>
    <cellStyle name="SAPBEXHLevel2 36" xfId="1636" xr:uid="{00000000-0005-0000-0000-000064060000}"/>
    <cellStyle name="SAPBEXHLevel2 37" xfId="1637" xr:uid="{00000000-0005-0000-0000-000065060000}"/>
    <cellStyle name="SAPBEXHLevel2 38" xfId="1638" xr:uid="{00000000-0005-0000-0000-000066060000}"/>
    <cellStyle name="SAPBEXHLevel2 39" xfId="1639" xr:uid="{00000000-0005-0000-0000-000067060000}"/>
    <cellStyle name="SAPBEXHLevel2 4" xfId="1640" xr:uid="{00000000-0005-0000-0000-000068060000}"/>
    <cellStyle name="SAPBEXHLevel2 5" xfId="1641" xr:uid="{00000000-0005-0000-0000-000069060000}"/>
    <cellStyle name="SAPBEXHLevel2 6" xfId="1642" xr:uid="{00000000-0005-0000-0000-00006A060000}"/>
    <cellStyle name="SAPBEXHLevel2 7" xfId="1643" xr:uid="{00000000-0005-0000-0000-00006B060000}"/>
    <cellStyle name="SAPBEXHLevel2 8" xfId="1644" xr:uid="{00000000-0005-0000-0000-00006C060000}"/>
    <cellStyle name="SAPBEXHLevel2 9" xfId="1645" xr:uid="{00000000-0005-0000-0000-00006D060000}"/>
    <cellStyle name="SAPBEXHLevel2X" xfId="1646" xr:uid="{00000000-0005-0000-0000-00006E060000}"/>
    <cellStyle name="SAPBEXHLevel2X 10" xfId="1647" xr:uid="{00000000-0005-0000-0000-00006F060000}"/>
    <cellStyle name="SAPBEXHLevel2X 11" xfId="1648" xr:uid="{00000000-0005-0000-0000-000070060000}"/>
    <cellStyle name="SAPBEXHLevel2X 12" xfId="1649" xr:uid="{00000000-0005-0000-0000-000071060000}"/>
    <cellStyle name="SAPBEXHLevel2X 13" xfId="1650" xr:uid="{00000000-0005-0000-0000-000072060000}"/>
    <cellStyle name="SAPBEXHLevel2X 14" xfId="1651" xr:uid="{00000000-0005-0000-0000-000073060000}"/>
    <cellStyle name="SAPBEXHLevel2X 15" xfId="1652" xr:uid="{00000000-0005-0000-0000-000074060000}"/>
    <cellStyle name="SAPBEXHLevel2X 16" xfId="1653" xr:uid="{00000000-0005-0000-0000-000075060000}"/>
    <cellStyle name="SAPBEXHLevel2X 17" xfId="1654" xr:uid="{00000000-0005-0000-0000-000076060000}"/>
    <cellStyle name="SAPBEXHLevel2X 18" xfId="1655" xr:uid="{00000000-0005-0000-0000-000077060000}"/>
    <cellStyle name="SAPBEXHLevel2X 19" xfId="1656" xr:uid="{00000000-0005-0000-0000-000078060000}"/>
    <cellStyle name="SAPBEXHLevel2X 2" xfId="1657" xr:uid="{00000000-0005-0000-0000-000079060000}"/>
    <cellStyle name="SAPBEXHLevel2X 20" xfId="1658" xr:uid="{00000000-0005-0000-0000-00007A060000}"/>
    <cellStyle name="SAPBEXHLevel2X 21" xfId="1659" xr:uid="{00000000-0005-0000-0000-00007B060000}"/>
    <cellStyle name="SAPBEXHLevel2X 22" xfId="1660" xr:uid="{00000000-0005-0000-0000-00007C060000}"/>
    <cellStyle name="SAPBEXHLevel2X 23" xfId="1661" xr:uid="{00000000-0005-0000-0000-00007D060000}"/>
    <cellStyle name="SAPBEXHLevel2X 24" xfId="1662" xr:uid="{00000000-0005-0000-0000-00007E060000}"/>
    <cellStyle name="SAPBEXHLevel2X 25" xfId="1663" xr:uid="{00000000-0005-0000-0000-00007F060000}"/>
    <cellStyle name="SAPBEXHLevel2X 26" xfId="1664" xr:uid="{00000000-0005-0000-0000-000080060000}"/>
    <cellStyle name="SAPBEXHLevel2X 27" xfId="1665" xr:uid="{00000000-0005-0000-0000-000081060000}"/>
    <cellStyle name="SAPBEXHLevel2X 28" xfId="1666" xr:uid="{00000000-0005-0000-0000-000082060000}"/>
    <cellStyle name="SAPBEXHLevel2X 29" xfId="1667" xr:uid="{00000000-0005-0000-0000-000083060000}"/>
    <cellStyle name="SAPBEXHLevel2X 3" xfId="1668" xr:uid="{00000000-0005-0000-0000-000084060000}"/>
    <cellStyle name="SAPBEXHLevel2X 30" xfId="1669" xr:uid="{00000000-0005-0000-0000-000085060000}"/>
    <cellStyle name="SAPBEXHLevel2X 31" xfId="1670" xr:uid="{00000000-0005-0000-0000-000086060000}"/>
    <cellStyle name="SAPBEXHLevel2X 32" xfId="1671" xr:uid="{00000000-0005-0000-0000-000087060000}"/>
    <cellStyle name="SAPBEXHLevel2X 33" xfId="1672" xr:uid="{00000000-0005-0000-0000-000088060000}"/>
    <cellStyle name="SAPBEXHLevel2X 34" xfId="1673" xr:uid="{00000000-0005-0000-0000-000089060000}"/>
    <cellStyle name="SAPBEXHLevel2X 35" xfId="1674" xr:uid="{00000000-0005-0000-0000-00008A060000}"/>
    <cellStyle name="SAPBEXHLevel2X 36" xfId="1675" xr:uid="{00000000-0005-0000-0000-00008B060000}"/>
    <cellStyle name="SAPBEXHLevel2X 37" xfId="1676" xr:uid="{00000000-0005-0000-0000-00008C060000}"/>
    <cellStyle name="SAPBEXHLevel2X 38" xfId="1677" xr:uid="{00000000-0005-0000-0000-00008D060000}"/>
    <cellStyle name="SAPBEXHLevel2X 39" xfId="1678" xr:uid="{00000000-0005-0000-0000-00008E060000}"/>
    <cellStyle name="SAPBEXHLevel2X 4" xfId="1679" xr:uid="{00000000-0005-0000-0000-00008F060000}"/>
    <cellStyle name="SAPBEXHLevel2X 5" xfId="1680" xr:uid="{00000000-0005-0000-0000-000090060000}"/>
    <cellStyle name="SAPBEXHLevel2X 6" xfId="1681" xr:uid="{00000000-0005-0000-0000-000091060000}"/>
    <cellStyle name="SAPBEXHLevel2X 7" xfId="1682" xr:uid="{00000000-0005-0000-0000-000092060000}"/>
    <cellStyle name="SAPBEXHLevel2X 8" xfId="1683" xr:uid="{00000000-0005-0000-0000-000093060000}"/>
    <cellStyle name="SAPBEXHLevel2X 9" xfId="1684" xr:uid="{00000000-0005-0000-0000-000094060000}"/>
    <cellStyle name="SAPBEXHLevel3" xfId="1685" xr:uid="{00000000-0005-0000-0000-000095060000}"/>
    <cellStyle name="SAPBEXHLevel3 10" xfId="1686" xr:uid="{00000000-0005-0000-0000-000096060000}"/>
    <cellStyle name="SAPBEXHLevel3 11" xfId="1687" xr:uid="{00000000-0005-0000-0000-000097060000}"/>
    <cellStyle name="SAPBEXHLevel3 12" xfId="1688" xr:uid="{00000000-0005-0000-0000-000098060000}"/>
    <cellStyle name="SAPBEXHLevel3 13" xfId="1689" xr:uid="{00000000-0005-0000-0000-000099060000}"/>
    <cellStyle name="SAPBEXHLevel3 14" xfId="1690" xr:uid="{00000000-0005-0000-0000-00009A060000}"/>
    <cellStyle name="SAPBEXHLevel3 15" xfId="1691" xr:uid="{00000000-0005-0000-0000-00009B060000}"/>
    <cellStyle name="SAPBEXHLevel3 16" xfId="1692" xr:uid="{00000000-0005-0000-0000-00009C060000}"/>
    <cellStyle name="SAPBEXHLevel3 17" xfId="1693" xr:uid="{00000000-0005-0000-0000-00009D060000}"/>
    <cellStyle name="SAPBEXHLevel3 18" xfId="1694" xr:uid="{00000000-0005-0000-0000-00009E060000}"/>
    <cellStyle name="SAPBEXHLevel3 19" xfId="1695" xr:uid="{00000000-0005-0000-0000-00009F060000}"/>
    <cellStyle name="SAPBEXHLevel3 2" xfId="1696" xr:uid="{00000000-0005-0000-0000-0000A0060000}"/>
    <cellStyle name="SAPBEXHLevel3 20" xfId="1697" xr:uid="{00000000-0005-0000-0000-0000A1060000}"/>
    <cellStyle name="SAPBEXHLevel3 21" xfId="1698" xr:uid="{00000000-0005-0000-0000-0000A2060000}"/>
    <cellStyle name="SAPBEXHLevel3 22" xfId="1699" xr:uid="{00000000-0005-0000-0000-0000A3060000}"/>
    <cellStyle name="SAPBEXHLevel3 23" xfId="1700" xr:uid="{00000000-0005-0000-0000-0000A4060000}"/>
    <cellStyle name="SAPBEXHLevel3 24" xfId="1701" xr:uid="{00000000-0005-0000-0000-0000A5060000}"/>
    <cellStyle name="SAPBEXHLevel3 25" xfId="1702" xr:uid="{00000000-0005-0000-0000-0000A6060000}"/>
    <cellStyle name="SAPBEXHLevel3 26" xfId="1703" xr:uid="{00000000-0005-0000-0000-0000A7060000}"/>
    <cellStyle name="SAPBEXHLevel3 27" xfId="1704" xr:uid="{00000000-0005-0000-0000-0000A8060000}"/>
    <cellStyle name="SAPBEXHLevel3 28" xfId="1705" xr:uid="{00000000-0005-0000-0000-0000A9060000}"/>
    <cellStyle name="SAPBEXHLevel3 29" xfId="1706" xr:uid="{00000000-0005-0000-0000-0000AA060000}"/>
    <cellStyle name="SAPBEXHLevel3 3" xfId="1707" xr:uid="{00000000-0005-0000-0000-0000AB060000}"/>
    <cellStyle name="SAPBEXHLevel3 30" xfId="1708" xr:uid="{00000000-0005-0000-0000-0000AC060000}"/>
    <cellStyle name="SAPBEXHLevel3 31" xfId="1709" xr:uid="{00000000-0005-0000-0000-0000AD060000}"/>
    <cellStyle name="SAPBEXHLevel3 32" xfId="1710" xr:uid="{00000000-0005-0000-0000-0000AE060000}"/>
    <cellStyle name="SAPBEXHLevel3 33" xfId="1711" xr:uid="{00000000-0005-0000-0000-0000AF060000}"/>
    <cellStyle name="SAPBEXHLevel3 34" xfId="1712" xr:uid="{00000000-0005-0000-0000-0000B0060000}"/>
    <cellStyle name="SAPBEXHLevel3 35" xfId="1713" xr:uid="{00000000-0005-0000-0000-0000B1060000}"/>
    <cellStyle name="SAPBEXHLevel3 36" xfId="1714" xr:uid="{00000000-0005-0000-0000-0000B2060000}"/>
    <cellStyle name="SAPBEXHLevel3 37" xfId="1715" xr:uid="{00000000-0005-0000-0000-0000B3060000}"/>
    <cellStyle name="SAPBEXHLevel3 38" xfId="1716" xr:uid="{00000000-0005-0000-0000-0000B4060000}"/>
    <cellStyle name="SAPBEXHLevel3 39" xfId="1717" xr:uid="{00000000-0005-0000-0000-0000B5060000}"/>
    <cellStyle name="SAPBEXHLevel3 4" xfId="1718" xr:uid="{00000000-0005-0000-0000-0000B6060000}"/>
    <cellStyle name="SAPBEXHLevel3 5" xfId="1719" xr:uid="{00000000-0005-0000-0000-0000B7060000}"/>
    <cellStyle name="SAPBEXHLevel3 6" xfId="1720" xr:uid="{00000000-0005-0000-0000-0000B8060000}"/>
    <cellStyle name="SAPBEXHLevel3 7" xfId="1721" xr:uid="{00000000-0005-0000-0000-0000B9060000}"/>
    <cellStyle name="SAPBEXHLevel3 8" xfId="1722" xr:uid="{00000000-0005-0000-0000-0000BA060000}"/>
    <cellStyle name="SAPBEXHLevel3 9" xfId="1723" xr:uid="{00000000-0005-0000-0000-0000BB060000}"/>
    <cellStyle name="SAPBEXHLevel3X" xfId="1724" xr:uid="{00000000-0005-0000-0000-0000BC060000}"/>
    <cellStyle name="SAPBEXHLevel3X 10" xfId="1725" xr:uid="{00000000-0005-0000-0000-0000BD060000}"/>
    <cellStyle name="SAPBEXHLevel3X 11" xfId="1726" xr:uid="{00000000-0005-0000-0000-0000BE060000}"/>
    <cellStyle name="SAPBEXHLevel3X 12" xfId="1727" xr:uid="{00000000-0005-0000-0000-0000BF060000}"/>
    <cellStyle name="SAPBEXHLevel3X 13" xfId="1728" xr:uid="{00000000-0005-0000-0000-0000C0060000}"/>
    <cellStyle name="SAPBEXHLevel3X 14" xfId="1729" xr:uid="{00000000-0005-0000-0000-0000C1060000}"/>
    <cellStyle name="SAPBEXHLevel3X 15" xfId="1730" xr:uid="{00000000-0005-0000-0000-0000C2060000}"/>
    <cellStyle name="SAPBEXHLevel3X 16" xfId="1731" xr:uid="{00000000-0005-0000-0000-0000C3060000}"/>
    <cellStyle name="SAPBEXHLevel3X 17" xfId="1732" xr:uid="{00000000-0005-0000-0000-0000C4060000}"/>
    <cellStyle name="SAPBEXHLevel3X 18" xfId="1733" xr:uid="{00000000-0005-0000-0000-0000C5060000}"/>
    <cellStyle name="SAPBEXHLevel3X 19" xfId="1734" xr:uid="{00000000-0005-0000-0000-0000C6060000}"/>
    <cellStyle name="SAPBEXHLevel3X 2" xfId="1735" xr:uid="{00000000-0005-0000-0000-0000C7060000}"/>
    <cellStyle name="SAPBEXHLevel3X 20" xfId="1736" xr:uid="{00000000-0005-0000-0000-0000C8060000}"/>
    <cellStyle name="SAPBEXHLevel3X 21" xfId="1737" xr:uid="{00000000-0005-0000-0000-0000C9060000}"/>
    <cellStyle name="SAPBEXHLevel3X 22" xfId="1738" xr:uid="{00000000-0005-0000-0000-0000CA060000}"/>
    <cellStyle name="SAPBEXHLevel3X 23" xfId="1739" xr:uid="{00000000-0005-0000-0000-0000CB060000}"/>
    <cellStyle name="SAPBEXHLevel3X 24" xfId="1740" xr:uid="{00000000-0005-0000-0000-0000CC060000}"/>
    <cellStyle name="SAPBEXHLevel3X 25" xfId="1741" xr:uid="{00000000-0005-0000-0000-0000CD060000}"/>
    <cellStyle name="SAPBEXHLevel3X 26" xfId="1742" xr:uid="{00000000-0005-0000-0000-0000CE060000}"/>
    <cellStyle name="SAPBEXHLevel3X 27" xfId="1743" xr:uid="{00000000-0005-0000-0000-0000CF060000}"/>
    <cellStyle name="SAPBEXHLevel3X 28" xfId="1744" xr:uid="{00000000-0005-0000-0000-0000D0060000}"/>
    <cellStyle name="SAPBEXHLevel3X 29" xfId="1745" xr:uid="{00000000-0005-0000-0000-0000D1060000}"/>
    <cellStyle name="SAPBEXHLevel3X 3" xfId="1746" xr:uid="{00000000-0005-0000-0000-0000D2060000}"/>
    <cellStyle name="SAPBEXHLevel3X 30" xfId="1747" xr:uid="{00000000-0005-0000-0000-0000D3060000}"/>
    <cellStyle name="SAPBEXHLevel3X 31" xfId="1748" xr:uid="{00000000-0005-0000-0000-0000D4060000}"/>
    <cellStyle name="SAPBEXHLevel3X 32" xfId="1749" xr:uid="{00000000-0005-0000-0000-0000D5060000}"/>
    <cellStyle name="SAPBEXHLevel3X 33" xfId="1750" xr:uid="{00000000-0005-0000-0000-0000D6060000}"/>
    <cellStyle name="SAPBEXHLevel3X 34" xfId="1751" xr:uid="{00000000-0005-0000-0000-0000D7060000}"/>
    <cellStyle name="SAPBEXHLevel3X 35" xfId="1752" xr:uid="{00000000-0005-0000-0000-0000D8060000}"/>
    <cellStyle name="SAPBEXHLevel3X 36" xfId="1753" xr:uid="{00000000-0005-0000-0000-0000D9060000}"/>
    <cellStyle name="SAPBEXHLevel3X 37" xfId="1754" xr:uid="{00000000-0005-0000-0000-0000DA060000}"/>
    <cellStyle name="SAPBEXHLevel3X 38" xfId="1755" xr:uid="{00000000-0005-0000-0000-0000DB060000}"/>
    <cellStyle name="SAPBEXHLevel3X 39" xfId="1756" xr:uid="{00000000-0005-0000-0000-0000DC060000}"/>
    <cellStyle name="SAPBEXHLevel3X 4" xfId="1757" xr:uid="{00000000-0005-0000-0000-0000DD060000}"/>
    <cellStyle name="SAPBEXHLevel3X 5" xfId="1758" xr:uid="{00000000-0005-0000-0000-0000DE060000}"/>
    <cellStyle name="SAPBEXHLevel3X 6" xfId="1759" xr:uid="{00000000-0005-0000-0000-0000DF060000}"/>
    <cellStyle name="SAPBEXHLevel3X 7" xfId="1760" xr:uid="{00000000-0005-0000-0000-0000E0060000}"/>
    <cellStyle name="SAPBEXHLevel3X 8" xfId="1761" xr:uid="{00000000-0005-0000-0000-0000E1060000}"/>
    <cellStyle name="SAPBEXHLevel3X 9" xfId="1762" xr:uid="{00000000-0005-0000-0000-0000E2060000}"/>
    <cellStyle name="SAPBEXchaText" xfId="1763" xr:uid="{00000000-0005-0000-0000-0000E3060000}"/>
    <cellStyle name="SAPBEXresData" xfId="1764" xr:uid="{00000000-0005-0000-0000-0000E4060000}"/>
    <cellStyle name="SAPBEXresDataEmph" xfId="1765" xr:uid="{00000000-0005-0000-0000-0000E5060000}"/>
    <cellStyle name="SAPBEXresItem" xfId="1766" xr:uid="{00000000-0005-0000-0000-0000E6060000}"/>
    <cellStyle name="SAPBEXresItemX" xfId="1767" xr:uid="{00000000-0005-0000-0000-0000E7060000}"/>
    <cellStyle name="SAPBEXstdData" xfId="1768" xr:uid="{00000000-0005-0000-0000-0000E8060000}"/>
    <cellStyle name="SAPBEXstdDataEmph" xfId="1769" xr:uid="{00000000-0005-0000-0000-0000E9060000}"/>
    <cellStyle name="SAPBEXstdItem" xfId="1770" xr:uid="{00000000-0005-0000-0000-0000EA060000}"/>
    <cellStyle name="SAPBEXstdItemX" xfId="1771" xr:uid="{00000000-0005-0000-0000-0000EB060000}"/>
    <cellStyle name="SAPBEXtitle" xfId="1772" xr:uid="{00000000-0005-0000-0000-0000EC060000}"/>
    <cellStyle name="SAPBEXtitle 10" xfId="1773" xr:uid="{00000000-0005-0000-0000-0000ED060000}"/>
    <cellStyle name="SAPBEXtitle 11" xfId="1774" xr:uid="{00000000-0005-0000-0000-0000EE060000}"/>
    <cellStyle name="SAPBEXtitle 12" xfId="1775" xr:uid="{00000000-0005-0000-0000-0000EF060000}"/>
    <cellStyle name="SAPBEXtitle 13" xfId="1776" xr:uid="{00000000-0005-0000-0000-0000F0060000}"/>
    <cellStyle name="SAPBEXtitle 14" xfId="1777" xr:uid="{00000000-0005-0000-0000-0000F1060000}"/>
    <cellStyle name="SAPBEXtitle 15" xfId="1778" xr:uid="{00000000-0005-0000-0000-0000F2060000}"/>
    <cellStyle name="SAPBEXtitle 16" xfId="1779" xr:uid="{00000000-0005-0000-0000-0000F3060000}"/>
    <cellStyle name="SAPBEXtitle 17" xfId="1780" xr:uid="{00000000-0005-0000-0000-0000F4060000}"/>
    <cellStyle name="SAPBEXtitle 18" xfId="1781" xr:uid="{00000000-0005-0000-0000-0000F5060000}"/>
    <cellStyle name="SAPBEXtitle 19" xfId="1782" xr:uid="{00000000-0005-0000-0000-0000F6060000}"/>
    <cellStyle name="SAPBEXtitle 2" xfId="1783" xr:uid="{00000000-0005-0000-0000-0000F7060000}"/>
    <cellStyle name="SAPBEXtitle 20" xfId="1784" xr:uid="{00000000-0005-0000-0000-0000F8060000}"/>
    <cellStyle name="SAPBEXtitle 21" xfId="1785" xr:uid="{00000000-0005-0000-0000-0000F9060000}"/>
    <cellStyle name="SAPBEXtitle 22" xfId="1786" xr:uid="{00000000-0005-0000-0000-0000FA060000}"/>
    <cellStyle name="SAPBEXtitle 23" xfId="1787" xr:uid="{00000000-0005-0000-0000-0000FB060000}"/>
    <cellStyle name="SAPBEXtitle 24" xfId="1788" xr:uid="{00000000-0005-0000-0000-0000FC060000}"/>
    <cellStyle name="SAPBEXtitle 25" xfId="1789" xr:uid="{00000000-0005-0000-0000-0000FD060000}"/>
    <cellStyle name="SAPBEXtitle 26" xfId="1790" xr:uid="{00000000-0005-0000-0000-0000FE060000}"/>
    <cellStyle name="SAPBEXtitle 27" xfId="1791" xr:uid="{00000000-0005-0000-0000-0000FF060000}"/>
    <cellStyle name="SAPBEXtitle 28" xfId="1792" xr:uid="{00000000-0005-0000-0000-000000070000}"/>
    <cellStyle name="SAPBEXtitle 29" xfId="1793" xr:uid="{00000000-0005-0000-0000-000001070000}"/>
    <cellStyle name="SAPBEXtitle 3" xfId="1794" xr:uid="{00000000-0005-0000-0000-000002070000}"/>
    <cellStyle name="SAPBEXtitle 30" xfId="1795" xr:uid="{00000000-0005-0000-0000-000003070000}"/>
    <cellStyle name="SAPBEXtitle 31" xfId="1796" xr:uid="{00000000-0005-0000-0000-000004070000}"/>
    <cellStyle name="SAPBEXtitle 32" xfId="1797" xr:uid="{00000000-0005-0000-0000-000005070000}"/>
    <cellStyle name="SAPBEXtitle 33" xfId="1798" xr:uid="{00000000-0005-0000-0000-000006070000}"/>
    <cellStyle name="SAPBEXtitle 34" xfId="1799" xr:uid="{00000000-0005-0000-0000-000007070000}"/>
    <cellStyle name="SAPBEXtitle 35" xfId="1800" xr:uid="{00000000-0005-0000-0000-000008070000}"/>
    <cellStyle name="SAPBEXtitle 36" xfId="1801" xr:uid="{00000000-0005-0000-0000-000009070000}"/>
    <cellStyle name="SAPBEXtitle 37" xfId="1802" xr:uid="{00000000-0005-0000-0000-00000A070000}"/>
    <cellStyle name="SAPBEXtitle 38" xfId="1803" xr:uid="{00000000-0005-0000-0000-00000B070000}"/>
    <cellStyle name="SAPBEXtitle 39" xfId="1804" xr:uid="{00000000-0005-0000-0000-00000C070000}"/>
    <cellStyle name="SAPBEXtitle 4" xfId="1805" xr:uid="{00000000-0005-0000-0000-00000D070000}"/>
    <cellStyle name="SAPBEXtitle 5" xfId="1806" xr:uid="{00000000-0005-0000-0000-00000E070000}"/>
    <cellStyle name="SAPBEXtitle 6" xfId="1807" xr:uid="{00000000-0005-0000-0000-00000F070000}"/>
    <cellStyle name="SAPBEXtitle 7" xfId="1808" xr:uid="{00000000-0005-0000-0000-000010070000}"/>
    <cellStyle name="SAPBEXtitle 8" xfId="1809" xr:uid="{00000000-0005-0000-0000-000011070000}"/>
    <cellStyle name="SAPBEXtitle 9" xfId="1810" xr:uid="{00000000-0005-0000-0000-000012070000}"/>
    <cellStyle name="SAPBEXundefined" xfId="1811" xr:uid="{00000000-0005-0000-0000-000013070000}"/>
    <cellStyle name="SKP" xfId="1812" xr:uid="{00000000-0005-0000-0000-000014070000}"/>
    <cellStyle name="součet" xfId="1813" xr:uid="{00000000-0005-0000-0000-000015070000}"/>
    <cellStyle name="Správně 2" xfId="1814" xr:uid="{00000000-0005-0000-0000-000016070000}"/>
    <cellStyle name="Správně 2 2" xfId="1815" xr:uid="{00000000-0005-0000-0000-000017070000}"/>
    <cellStyle name="Správně 2 3" xfId="1816" xr:uid="{00000000-0005-0000-0000-000018070000}"/>
    <cellStyle name="Správně 3" xfId="1817" xr:uid="{00000000-0005-0000-0000-000019070000}"/>
    <cellStyle name="Správně 4" xfId="1818" xr:uid="{00000000-0005-0000-0000-00001A070000}"/>
    <cellStyle name="Standard_aktuell" xfId="1819" xr:uid="{00000000-0005-0000-0000-00001B070000}"/>
    <cellStyle name="Styl 1" xfId="1820" xr:uid="{00000000-0005-0000-0000-00001C070000}"/>
    <cellStyle name="Styl 1 2" xfId="1821" xr:uid="{00000000-0005-0000-0000-00001D070000}"/>
    <cellStyle name="Styl 1 2 2" xfId="1822" xr:uid="{00000000-0005-0000-0000-00001E070000}"/>
    <cellStyle name="Styl 1 2 3" xfId="1823" xr:uid="{00000000-0005-0000-0000-00001F070000}"/>
    <cellStyle name="Styl 1 2 4" xfId="1824" xr:uid="{00000000-0005-0000-0000-000020070000}"/>
    <cellStyle name="Styl 1 3" xfId="1825" xr:uid="{00000000-0005-0000-0000-000021070000}"/>
    <cellStyle name="Subtotal" xfId="1826" xr:uid="{00000000-0005-0000-0000-000022070000}"/>
    <cellStyle name="text" xfId="1827" xr:uid="{00000000-0005-0000-0000-000023070000}"/>
    <cellStyle name="text 2" xfId="1828" xr:uid="{00000000-0005-0000-0000-000024070000}"/>
    <cellStyle name="Text Indent A" xfId="1829" xr:uid="{00000000-0005-0000-0000-000025070000}"/>
    <cellStyle name="Text Indent B" xfId="1830" xr:uid="{00000000-0005-0000-0000-000026070000}"/>
    <cellStyle name="Text Indent B 2" xfId="1831" xr:uid="{00000000-0005-0000-0000-000027070000}"/>
    <cellStyle name="Text Indent C" xfId="1832" xr:uid="{00000000-0005-0000-0000-000028070000}"/>
    <cellStyle name="Text Indent C 2" xfId="1833" xr:uid="{00000000-0005-0000-0000-000029070000}"/>
    <cellStyle name="Text upozornění 2" xfId="1834" xr:uid="{00000000-0005-0000-0000-00002A070000}"/>
    <cellStyle name="Text upozornění 2 2" xfId="1835" xr:uid="{00000000-0005-0000-0000-00002B070000}"/>
    <cellStyle name="Text upozornění 2 3" xfId="1836" xr:uid="{00000000-0005-0000-0000-00002C070000}"/>
    <cellStyle name="Text upozornění 3" xfId="1837" xr:uid="{00000000-0005-0000-0000-00002D070000}"/>
    <cellStyle name="Title" xfId="1838" xr:uid="{00000000-0005-0000-0000-00002E070000}"/>
    <cellStyle name="titre1" xfId="1839" xr:uid="{00000000-0005-0000-0000-00002F070000}"/>
    <cellStyle name="titre2" xfId="1840" xr:uid="{00000000-0005-0000-0000-000030070000}"/>
    <cellStyle name="Total" xfId="1841" xr:uid="{00000000-0005-0000-0000-000031070000}"/>
    <cellStyle name="TYP ŘÁDKU_4(sloupceJ-L)" xfId="1842" xr:uid="{00000000-0005-0000-0000-000032070000}"/>
    <cellStyle name="Valeurs dans tableau" xfId="1843" xr:uid="{00000000-0005-0000-0000-000033070000}"/>
    <cellStyle name="Vstup 2" xfId="1844" xr:uid="{00000000-0005-0000-0000-000034070000}"/>
    <cellStyle name="Vstup 2 2" xfId="1845" xr:uid="{00000000-0005-0000-0000-000035070000}"/>
    <cellStyle name="Vstup 2 3" xfId="1846" xr:uid="{00000000-0005-0000-0000-000036070000}"/>
    <cellStyle name="Vstup 3" xfId="1847" xr:uid="{00000000-0005-0000-0000-000037070000}"/>
    <cellStyle name="Vstup 4" xfId="1848" xr:uid="{00000000-0005-0000-0000-000038070000}"/>
    <cellStyle name="Výpočet 2" xfId="1849" xr:uid="{00000000-0005-0000-0000-000039070000}"/>
    <cellStyle name="Výpočet 2 2" xfId="1850" xr:uid="{00000000-0005-0000-0000-00003A070000}"/>
    <cellStyle name="Výpočet 2 3" xfId="1851" xr:uid="{00000000-0005-0000-0000-00003B070000}"/>
    <cellStyle name="Výpočet 3" xfId="1852" xr:uid="{00000000-0005-0000-0000-00003C070000}"/>
    <cellStyle name="Výpočet 4" xfId="1853" xr:uid="{00000000-0005-0000-0000-00003D070000}"/>
    <cellStyle name="Výstup 2" xfId="1854" xr:uid="{00000000-0005-0000-0000-00003E070000}"/>
    <cellStyle name="Výstup 2 2" xfId="1855" xr:uid="{00000000-0005-0000-0000-00003F070000}"/>
    <cellStyle name="Výstup 2 3" xfId="1856" xr:uid="{00000000-0005-0000-0000-000040070000}"/>
    <cellStyle name="Výstup 3" xfId="1857" xr:uid="{00000000-0005-0000-0000-000041070000}"/>
    <cellStyle name="Výstup 4" xfId="1858" xr:uid="{00000000-0005-0000-0000-000042070000}"/>
    <cellStyle name="Vysvětlující text 2" xfId="1859" xr:uid="{00000000-0005-0000-0000-000043070000}"/>
    <cellStyle name="Vysvětlující text 2 2" xfId="1860" xr:uid="{00000000-0005-0000-0000-000044070000}"/>
    <cellStyle name="Vysvětlující text 2 3" xfId="1861" xr:uid="{00000000-0005-0000-0000-000045070000}"/>
    <cellStyle name="Vysvětlující text 3" xfId="1862" xr:uid="{00000000-0005-0000-0000-000046070000}"/>
    <cellStyle name="Warning Text" xfId="1863" xr:uid="{00000000-0005-0000-0000-000047070000}"/>
    <cellStyle name="zbozi_p" xfId="1864" xr:uid="{00000000-0005-0000-0000-000048070000}"/>
    <cellStyle name="Zboží" xfId="1865" xr:uid="{00000000-0005-0000-0000-000049070000}"/>
    <cellStyle name="Zvýraznění 1 2" xfId="1866" xr:uid="{00000000-0005-0000-0000-00004A070000}"/>
    <cellStyle name="Zvýraznění 1 2 2" xfId="1867" xr:uid="{00000000-0005-0000-0000-00004B070000}"/>
    <cellStyle name="Zvýraznění 1 2 3" xfId="1868" xr:uid="{00000000-0005-0000-0000-00004C070000}"/>
    <cellStyle name="Zvýraznění 1 3" xfId="1869" xr:uid="{00000000-0005-0000-0000-00004D070000}"/>
    <cellStyle name="Zvýraznění 1 4" xfId="1870" xr:uid="{00000000-0005-0000-0000-00004E070000}"/>
    <cellStyle name="Zvýraznění 2 2" xfId="1871" xr:uid="{00000000-0005-0000-0000-00004F070000}"/>
    <cellStyle name="Zvýraznění 2 2 2" xfId="1872" xr:uid="{00000000-0005-0000-0000-000050070000}"/>
    <cellStyle name="Zvýraznění 2 2 3" xfId="1873" xr:uid="{00000000-0005-0000-0000-000051070000}"/>
    <cellStyle name="Zvýraznění 2 3" xfId="1874" xr:uid="{00000000-0005-0000-0000-000052070000}"/>
    <cellStyle name="Zvýraznění 2 4" xfId="1875" xr:uid="{00000000-0005-0000-0000-000053070000}"/>
    <cellStyle name="Zvýraznění 3 2" xfId="1876" xr:uid="{00000000-0005-0000-0000-000054070000}"/>
    <cellStyle name="Zvýraznění 3 2 2" xfId="1877" xr:uid="{00000000-0005-0000-0000-000055070000}"/>
    <cellStyle name="Zvýraznění 3 2 3" xfId="1878" xr:uid="{00000000-0005-0000-0000-000056070000}"/>
    <cellStyle name="Zvýraznění 3 3" xfId="1879" xr:uid="{00000000-0005-0000-0000-000057070000}"/>
    <cellStyle name="Zvýraznění 3 4" xfId="1880" xr:uid="{00000000-0005-0000-0000-000058070000}"/>
    <cellStyle name="Zvýraznění 4 2" xfId="1881" xr:uid="{00000000-0005-0000-0000-000059070000}"/>
    <cellStyle name="Zvýraznění 4 2 2" xfId="1882" xr:uid="{00000000-0005-0000-0000-00005A070000}"/>
    <cellStyle name="Zvýraznění 4 2 3" xfId="1883" xr:uid="{00000000-0005-0000-0000-00005B070000}"/>
    <cellStyle name="Zvýraznění 4 3" xfId="1884" xr:uid="{00000000-0005-0000-0000-00005C070000}"/>
    <cellStyle name="Zvýraznění 4 4" xfId="1885" xr:uid="{00000000-0005-0000-0000-00005D070000}"/>
    <cellStyle name="Zvýraznění 5 2" xfId="1886" xr:uid="{00000000-0005-0000-0000-00005E070000}"/>
    <cellStyle name="Zvýraznění 5 2 2" xfId="1887" xr:uid="{00000000-0005-0000-0000-00005F070000}"/>
    <cellStyle name="Zvýraznění 5 2 3" xfId="1888" xr:uid="{00000000-0005-0000-0000-000060070000}"/>
    <cellStyle name="Zvýraznění 5 3" xfId="1889" xr:uid="{00000000-0005-0000-0000-000061070000}"/>
    <cellStyle name="Zvýraznění 5 4" xfId="1890" xr:uid="{00000000-0005-0000-0000-000062070000}"/>
    <cellStyle name="Zvýraznění 6 2" xfId="1891" xr:uid="{00000000-0005-0000-0000-000063070000}"/>
    <cellStyle name="Zvýraznění 6 2 2" xfId="1892" xr:uid="{00000000-0005-0000-0000-000064070000}"/>
    <cellStyle name="Zvýraznění 6 2 3" xfId="1893" xr:uid="{00000000-0005-0000-0000-000065070000}"/>
    <cellStyle name="Zvýraznění 6 3" xfId="1894" xr:uid="{00000000-0005-0000-0000-000066070000}"/>
    <cellStyle name="Zvýraznění 6 4" xfId="1895" xr:uid="{00000000-0005-0000-0000-000067070000}"/>
    <cellStyle name="Обычный_severnaja_PDH" xfId="1896" xr:uid="{00000000-0005-0000-0000-000068070000}"/>
    <cellStyle name="常规_Schedule 2,Taian product price list-2 (28-05-04)" xfId="1897" xr:uid="{00000000-0005-0000-0000-000069070000}"/>
    <cellStyle name="桁区切り [0.00]_22Oct01Toyota Indirect Cost Summary Package-F(P&amp;W shop)" xfId="1898" xr:uid="{00000000-0005-0000-0000-00006A070000}"/>
    <cellStyle name="桁区切り_Package -F PROPOSED STAFF SCHEDULE 27,July,01" xfId="1899" xr:uid="{00000000-0005-0000-0000-00006B070000}"/>
    <cellStyle name="標準_22Oct01Toyota Indirect Cost Summary Package-F(P&amp;W shop)" xfId="1900" xr:uid="{00000000-0005-0000-0000-00006C07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tab2016\16142%20-%20Doubravn&#237;k%20kostel\DOUBRAVNIK%20KOSTEL%20REVIZE%20R1%2009_2019\zadavaci%20dokumentace_11_11_2019\VYKAZ%20VYMER%20BEZ%20ARCHEOLOGICKOHO%20PRUZKUMU\AKTUALIZACE%20PO%20PRIPOMINKACH\17_1_2020\Kostel%20Doubravn&#237;k%202019-12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\Desktop\ROZPOCET_Kostel%20Doubravn&#237;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tab2016\16142%20-%20Doubravn&#237;k%20kostel\DOUBRAVNIK%20KOSTEL%20REVIZE%20R1%2009_2019\zadavaci%20dokumentace_11_11_2019\VYKAZ%20VYMER%20BEZ%20ARCHEOLOGICKOHO%20PRUZKUMU\AKTUALIZACE%20PO%20PRIPOMINKACH\17_1_2020\Kostel%20Doubravn&#237;k%202019-12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36745217.070000008</v>
          </cell>
        </row>
        <row r="26">
          <cell r="G26">
            <v>7716496</v>
          </cell>
        </row>
        <row r="29">
          <cell r="G29">
            <v>44461713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36649195.230000004</v>
          </cell>
        </row>
        <row r="26">
          <cell r="G26">
            <v>7696331</v>
          </cell>
        </row>
        <row r="29">
          <cell r="G29">
            <v>44345526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36533559.660000004</v>
          </cell>
        </row>
        <row r="26">
          <cell r="G26">
            <v>7672048</v>
          </cell>
        </row>
        <row r="29">
          <cell r="G29">
            <v>44205608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35" t="s">
        <v>40</v>
      </c>
    </row>
    <row r="2" spans="1:7" ht="57.75" customHeight="1">
      <c r="A2" s="489" t="s">
        <v>41</v>
      </c>
      <c r="B2" s="489"/>
      <c r="C2" s="489"/>
      <c r="D2" s="489"/>
      <c r="E2" s="489"/>
      <c r="F2" s="489"/>
      <c r="G2" s="4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41" sqref="C41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59</v>
      </c>
      <c r="C4" s="555" t="s">
        <v>60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1433201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ht="22.5" outlineLevel="1">
      <c r="A9" s="167">
        <v>1</v>
      </c>
      <c r="B9" s="168" t="s">
        <v>1085</v>
      </c>
      <c r="C9" s="183" t="s">
        <v>1086</v>
      </c>
      <c r="D9" s="169" t="s">
        <v>437</v>
      </c>
      <c r="E9" s="170">
        <v>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1433201</v>
      </c>
      <c r="K9" s="172">
        <f>ROUND(E9*J9,2)</f>
        <v>1433201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8" t="s">
        <v>617</v>
      </c>
      <c r="B14" s="558"/>
      <c r="C14" s="559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9"/>
      <c r="B15" s="540"/>
      <c r="C15" s="541"/>
      <c r="D15" s="540"/>
      <c r="E15" s="540"/>
      <c r="F15" s="540"/>
      <c r="G15" s="54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43"/>
      <c r="B16" s="544"/>
      <c r="C16" s="545"/>
      <c r="D16" s="544"/>
      <c r="E16" s="544"/>
      <c r="F16" s="544"/>
      <c r="G16" s="54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3"/>
      <c r="B17" s="544"/>
      <c r="C17" s="545"/>
      <c r="D17" s="544"/>
      <c r="E17" s="544"/>
      <c r="F17" s="544"/>
      <c r="G17" s="54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3"/>
      <c r="B18" s="544"/>
      <c r="C18" s="545"/>
      <c r="D18" s="544"/>
      <c r="E18" s="544"/>
      <c r="F18" s="544"/>
      <c r="G18" s="54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7"/>
      <c r="B19" s="548"/>
      <c r="C19" s="549"/>
      <c r="D19" s="548"/>
      <c r="E19" s="548"/>
      <c r="F19" s="548"/>
      <c r="G19" s="55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J7" sqref="J7"/>
    </sheetView>
  </sheetViews>
  <sheetFormatPr defaultRowHeight="12.75"/>
  <cols>
    <col min="1" max="1" width="40.7109375" style="192" customWidth="1"/>
    <col min="2" max="2" width="22.140625" style="192" customWidth="1"/>
    <col min="3" max="4" width="8.85546875" style="192"/>
    <col min="5" max="9" width="9.140625" style="192" hidden="1" customWidth="1"/>
    <col min="10" max="256" width="8.85546875" style="192"/>
    <col min="257" max="257" width="40.7109375" style="192" customWidth="1"/>
    <col min="258" max="258" width="22.140625" style="192" customWidth="1"/>
    <col min="259" max="260" width="8.85546875" style="192"/>
    <col min="261" max="265" width="0" style="192" hidden="1" customWidth="1"/>
    <col min="266" max="512" width="8.85546875" style="192"/>
    <col min="513" max="513" width="40.7109375" style="192" customWidth="1"/>
    <col min="514" max="514" width="22.140625" style="192" customWidth="1"/>
    <col min="515" max="516" width="8.85546875" style="192"/>
    <col min="517" max="521" width="0" style="192" hidden="1" customWidth="1"/>
    <col min="522" max="768" width="8.85546875" style="192"/>
    <col min="769" max="769" width="40.7109375" style="192" customWidth="1"/>
    <col min="770" max="770" width="22.140625" style="192" customWidth="1"/>
    <col min="771" max="772" width="8.85546875" style="192"/>
    <col min="773" max="777" width="0" style="192" hidden="1" customWidth="1"/>
    <col min="778" max="1024" width="8.85546875" style="192"/>
    <col min="1025" max="1025" width="40.7109375" style="192" customWidth="1"/>
    <col min="1026" max="1026" width="22.140625" style="192" customWidth="1"/>
    <col min="1027" max="1028" width="8.85546875" style="192"/>
    <col min="1029" max="1033" width="0" style="192" hidden="1" customWidth="1"/>
    <col min="1034" max="1280" width="8.85546875" style="192"/>
    <col min="1281" max="1281" width="40.7109375" style="192" customWidth="1"/>
    <col min="1282" max="1282" width="22.140625" style="192" customWidth="1"/>
    <col min="1283" max="1284" width="8.85546875" style="192"/>
    <col min="1285" max="1289" width="0" style="192" hidden="1" customWidth="1"/>
    <col min="1290" max="1536" width="8.85546875" style="192"/>
    <col min="1537" max="1537" width="40.7109375" style="192" customWidth="1"/>
    <col min="1538" max="1538" width="22.140625" style="192" customWidth="1"/>
    <col min="1539" max="1540" width="8.85546875" style="192"/>
    <col min="1541" max="1545" width="0" style="192" hidden="1" customWidth="1"/>
    <col min="1546" max="1792" width="8.85546875" style="192"/>
    <col min="1793" max="1793" width="40.7109375" style="192" customWidth="1"/>
    <col min="1794" max="1794" width="22.140625" style="192" customWidth="1"/>
    <col min="1795" max="1796" width="8.85546875" style="192"/>
    <col min="1797" max="1801" width="0" style="192" hidden="1" customWidth="1"/>
    <col min="1802" max="2048" width="8.85546875" style="192"/>
    <col min="2049" max="2049" width="40.7109375" style="192" customWidth="1"/>
    <col min="2050" max="2050" width="22.140625" style="192" customWidth="1"/>
    <col min="2051" max="2052" width="8.85546875" style="192"/>
    <col min="2053" max="2057" width="0" style="192" hidden="1" customWidth="1"/>
    <col min="2058" max="2304" width="8.85546875" style="192"/>
    <col min="2305" max="2305" width="40.7109375" style="192" customWidth="1"/>
    <col min="2306" max="2306" width="22.140625" style="192" customWidth="1"/>
    <col min="2307" max="2308" width="8.85546875" style="192"/>
    <col min="2309" max="2313" width="0" style="192" hidden="1" customWidth="1"/>
    <col min="2314" max="2560" width="8.85546875" style="192"/>
    <col min="2561" max="2561" width="40.7109375" style="192" customWidth="1"/>
    <col min="2562" max="2562" width="22.140625" style="192" customWidth="1"/>
    <col min="2563" max="2564" width="8.85546875" style="192"/>
    <col min="2565" max="2569" width="0" style="192" hidden="1" customWidth="1"/>
    <col min="2570" max="2816" width="8.85546875" style="192"/>
    <col min="2817" max="2817" width="40.7109375" style="192" customWidth="1"/>
    <col min="2818" max="2818" width="22.140625" style="192" customWidth="1"/>
    <col min="2819" max="2820" width="8.85546875" style="192"/>
    <col min="2821" max="2825" width="0" style="192" hidden="1" customWidth="1"/>
    <col min="2826" max="3072" width="8.85546875" style="192"/>
    <col min="3073" max="3073" width="40.7109375" style="192" customWidth="1"/>
    <col min="3074" max="3074" width="22.140625" style="192" customWidth="1"/>
    <col min="3075" max="3076" width="8.85546875" style="192"/>
    <col min="3077" max="3081" width="0" style="192" hidden="1" customWidth="1"/>
    <col min="3082" max="3328" width="8.85546875" style="192"/>
    <col min="3329" max="3329" width="40.7109375" style="192" customWidth="1"/>
    <col min="3330" max="3330" width="22.140625" style="192" customWidth="1"/>
    <col min="3331" max="3332" width="8.85546875" style="192"/>
    <col min="3333" max="3337" width="0" style="192" hidden="1" customWidth="1"/>
    <col min="3338" max="3584" width="8.85546875" style="192"/>
    <col min="3585" max="3585" width="40.7109375" style="192" customWidth="1"/>
    <col min="3586" max="3586" width="22.140625" style="192" customWidth="1"/>
    <col min="3587" max="3588" width="8.85546875" style="192"/>
    <col min="3589" max="3593" width="0" style="192" hidden="1" customWidth="1"/>
    <col min="3594" max="3840" width="8.85546875" style="192"/>
    <col min="3841" max="3841" width="40.7109375" style="192" customWidth="1"/>
    <col min="3842" max="3842" width="22.140625" style="192" customWidth="1"/>
    <col min="3843" max="3844" width="8.85546875" style="192"/>
    <col min="3845" max="3849" width="0" style="192" hidden="1" customWidth="1"/>
    <col min="3850" max="4096" width="8.85546875" style="192"/>
    <col min="4097" max="4097" width="40.7109375" style="192" customWidth="1"/>
    <col min="4098" max="4098" width="22.140625" style="192" customWidth="1"/>
    <col min="4099" max="4100" width="8.85546875" style="192"/>
    <col min="4101" max="4105" width="0" style="192" hidden="1" customWidth="1"/>
    <col min="4106" max="4352" width="8.85546875" style="192"/>
    <col min="4353" max="4353" width="40.7109375" style="192" customWidth="1"/>
    <col min="4354" max="4354" width="22.140625" style="192" customWidth="1"/>
    <col min="4355" max="4356" width="8.85546875" style="192"/>
    <col min="4357" max="4361" width="0" style="192" hidden="1" customWidth="1"/>
    <col min="4362" max="4608" width="8.85546875" style="192"/>
    <col min="4609" max="4609" width="40.7109375" style="192" customWidth="1"/>
    <col min="4610" max="4610" width="22.140625" style="192" customWidth="1"/>
    <col min="4611" max="4612" width="8.85546875" style="192"/>
    <col min="4613" max="4617" width="0" style="192" hidden="1" customWidth="1"/>
    <col min="4618" max="4864" width="8.85546875" style="192"/>
    <col min="4865" max="4865" width="40.7109375" style="192" customWidth="1"/>
    <col min="4866" max="4866" width="22.140625" style="192" customWidth="1"/>
    <col min="4867" max="4868" width="8.85546875" style="192"/>
    <col min="4869" max="4873" width="0" style="192" hidden="1" customWidth="1"/>
    <col min="4874" max="5120" width="8.85546875" style="192"/>
    <col min="5121" max="5121" width="40.7109375" style="192" customWidth="1"/>
    <col min="5122" max="5122" width="22.140625" style="192" customWidth="1"/>
    <col min="5123" max="5124" width="8.85546875" style="192"/>
    <col min="5125" max="5129" width="0" style="192" hidden="1" customWidth="1"/>
    <col min="5130" max="5376" width="8.85546875" style="192"/>
    <col min="5377" max="5377" width="40.7109375" style="192" customWidth="1"/>
    <col min="5378" max="5378" width="22.140625" style="192" customWidth="1"/>
    <col min="5379" max="5380" width="8.85546875" style="192"/>
    <col min="5381" max="5385" width="0" style="192" hidden="1" customWidth="1"/>
    <col min="5386" max="5632" width="8.85546875" style="192"/>
    <col min="5633" max="5633" width="40.7109375" style="192" customWidth="1"/>
    <col min="5634" max="5634" width="22.140625" style="192" customWidth="1"/>
    <col min="5635" max="5636" width="8.85546875" style="192"/>
    <col min="5637" max="5641" width="0" style="192" hidden="1" customWidth="1"/>
    <col min="5642" max="5888" width="8.85546875" style="192"/>
    <col min="5889" max="5889" width="40.7109375" style="192" customWidth="1"/>
    <col min="5890" max="5890" width="22.140625" style="192" customWidth="1"/>
    <col min="5891" max="5892" width="8.85546875" style="192"/>
    <col min="5893" max="5897" width="0" style="192" hidden="1" customWidth="1"/>
    <col min="5898" max="6144" width="8.85546875" style="192"/>
    <col min="6145" max="6145" width="40.7109375" style="192" customWidth="1"/>
    <col min="6146" max="6146" width="22.140625" style="192" customWidth="1"/>
    <col min="6147" max="6148" width="8.85546875" style="192"/>
    <col min="6149" max="6153" width="0" style="192" hidden="1" customWidth="1"/>
    <col min="6154" max="6400" width="8.85546875" style="192"/>
    <col min="6401" max="6401" width="40.7109375" style="192" customWidth="1"/>
    <col min="6402" max="6402" width="22.140625" style="192" customWidth="1"/>
    <col min="6403" max="6404" width="8.85546875" style="192"/>
    <col min="6405" max="6409" width="0" style="192" hidden="1" customWidth="1"/>
    <col min="6410" max="6656" width="8.85546875" style="192"/>
    <col min="6657" max="6657" width="40.7109375" style="192" customWidth="1"/>
    <col min="6658" max="6658" width="22.140625" style="192" customWidth="1"/>
    <col min="6659" max="6660" width="8.85546875" style="192"/>
    <col min="6661" max="6665" width="0" style="192" hidden="1" customWidth="1"/>
    <col min="6666" max="6912" width="8.85546875" style="192"/>
    <col min="6913" max="6913" width="40.7109375" style="192" customWidth="1"/>
    <col min="6914" max="6914" width="22.140625" style="192" customWidth="1"/>
    <col min="6915" max="6916" width="8.85546875" style="192"/>
    <col min="6917" max="6921" width="0" style="192" hidden="1" customWidth="1"/>
    <col min="6922" max="7168" width="8.85546875" style="192"/>
    <col min="7169" max="7169" width="40.7109375" style="192" customWidth="1"/>
    <col min="7170" max="7170" width="22.140625" style="192" customWidth="1"/>
    <col min="7171" max="7172" width="8.85546875" style="192"/>
    <col min="7173" max="7177" width="0" style="192" hidden="1" customWidth="1"/>
    <col min="7178" max="7424" width="8.85546875" style="192"/>
    <col min="7425" max="7425" width="40.7109375" style="192" customWidth="1"/>
    <col min="7426" max="7426" width="22.140625" style="192" customWidth="1"/>
    <col min="7427" max="7428" width="8.85546875" style="192"/>
    <col min="7429" max="7433" width="0" style="192" hidden="1" customWidth="1"/>
    <col min="7434" max="7680" width="8.85546875" style="192"/>
    <col min="7681" max="7681" width="40.7109375" style="192" customWidth="1"/>
    <col min="7682" max="7682" width="22.140625" style="192" customWidth="1"/>
    <col min="7683" max="7684" width="8.85546875" style="192"/>
    <col min="7685" max="7689" width="0" style="192" hidden="1" customWidth="1"/>
    <col min="7690" max="7936" width="8.85546875" style="192"/>
    <col min="7937" max="7937" width="40.7109375" style="192" customWidth="1"/>
    <col min="7938" max="7938" width="22.140625" style="192" customWidth="1"/>
    <col min="7939" max="7940" width="8.85546875" style="192"/>
    <col min="7941" max="7945" width="0" style="192" hidden="1" customWidth="1"/>
    <col min="7946" max="8192" width="8.85546875" style="192"/>
    <col min="8193" max="8193" width="40.7109375" style="192" customWidth="1"/>
    <col min="8194" max="8194" width="22.140625" style="192" customWidth="1"/>
    <col min="8195" max="8196" width="8.85546875" style="192"/>
    <col min="8197" max="8201" width="0" style="192" hidden="1" customWidth="1"/>
    <col min="8202" max="8448" width="8.85546875" style="192"/>
    <col min="8449" max="8449" width="40.7109375" style="192" customWidth="1"/>
    <col min="8450" max="8450" width="22.140625" style="192" customWidth="1"/>
    <col min="8451" max="8452" width="8.85546875" style="192"/>
    <col min="8453" max="8457" width="0" style="192" hidden="1" customWidth="1"/>
    <col min="8458" max="8704" width="8.85546875" style="192"/>
    <col min="8705" max="8705" width="40.7109375" style="192" customWidth="1"/>
    <col min="8706" max="8706" width="22.140625" style="192" customWidth="1"/>
    <col min="8707" max="8708" width="8.85546875" style="192"/>
    <col min="8709" max="8713" width="0" style="192" hidden="1" customWidth="1"/>
    <col min="8714" max="8960" width="8.85546875" style="192"/>
    <col min="8961" max="8961" width="40.7109375" style="192" customWidth="1"/>
    <col min="8962" max="8962" width="22.140625" style="192" customWidth="1"/>
    <col min="8963" max="8964" width="8.85546875" style="192"/>
    <col min="8965" max="8969" width="0" style="192" hidden="1" customWidth="1"/>
    <col min="8970" max="9216" width="8.85546875" style="192"/>
    <col min="9217" max="9217" width="40.7109375" style="192" customWidth="1"/>
    <col min="9218" max="9218" width="22.140625" style="192" customWidth="1"/>
    <col min="9219" max="9220" width="8.85546875" style="192"/>
    <col min="9221" max="9225" width="0" style="192" hidden="1" customWidth="1"/>
    <col min="9226" max="9472" width="8.85546875" style="192"/>
    <col min="9473" max="9473" width="40.7109375" style="192" customWidth="1"/>
    <col min="9474" max="9474" width="22.140625" style="192" customWidth="1"/>
    <col min="9475" max="9476" width="8.85546875" style="192"/>
    <col min="9477" max="9481" width="0" style="192" hidden="1" customWidth="1"/>
    <col min="9482" max="9728" width="8.85546875" style="192"/>
    <col min="9729" max="9729" width="40.7109375" style="192" customWidth="1"/>
    <col min="9730" max="9730" width="22.140625" style="192" customWidth="1"/>
    <col min="9731" max="9732" width="8.85546875" style="192"/>
    <col min="9733" max="9737" width="0" style="192" hidden="1" customWidth="1"/>
    <col min="9738" max="9984" width="8.85546875" style="192"/>
    <col min="9985" max="9985" width="40.7109375" style="192" customWidth="1"/>
    <col min="9986" max="9986" width="22.140625" style="192" customWidth="1"/>
    <col min="9987" max="9988" width="8.85546875" style="192"/>
    <col min="9989" max="9993" width="0" style="192" hidden="1" customWidth="1"/>
    <col min="9994" max="10240" width="8.85546875" style="192"/>
    <col min="10241" max="10241" width="40.7109375" style="192" customWidth="1"/>
    <col min="10242" max="10242" width="22.140625" style="192" customWidth="1"/>
    <col min="10243" max="10244" width="8.85546875" style="192"/>
    <col min="10245" max="10249" width="0" style="192" hidden="1" customWidth="1"/>
    <col min="10250" max="10496" width="8.85546875" style="192"/>
    <col min="10497" max="10497" width="40.7109375" style="192" customWidth="1"/>
    <col min="10498" max="10498" width="22.140625" style="192" customWidth="1"/>
    <col min="10499" max="10500" width="8.85546875" style="192"/>
    <col min="10501" max="10505" width="0" style="192" hidden="1" customWidth="1"/>
    <col min="10506" max="10752" width="8.85546875" style="192"/>
    <col min="10753" max="10753" width="40.7109375" style="192" customWidth="1"/>
    <col min="10754" max="10754" width="22.140625" style="192" customWidth="1"/>
    <col min="10755" max="10756" width="8.85546875" style="192"/>
    <col min="10757" max="10761" width="0" style="192" hidden="1" customWidth="1"/>
    <col min="10762" max="11008" width="8.85546875" style="192"/>
    <col min="11009" max="11009" width="40.7109375" style="192" customWidth="1"/>
    <col min="11010" max="11010" width="22.140625" style="192" customWidth="1"/>
    <col min="11011" max="11012" width="8.85546875" style="192"/>
    <col min="11013" max="11017" width="0" style="192" hidden="1" customWidth="1"/>
    <col min="11018" max="11264" width="8.85546875" style="192"/>
    <col min="11265" max="11265" width="40.7109375" style="192" customWidth="1"/>
    <col min="11266" max="11266" width="22.140625" style="192" customWidth="1"/>
    <col min="11267" max="11268" width="8.85546875" style="192"/>
    <col min="11269" max="11273" width="0" style="192" hidden="1" customWidth="1"/>
    <col min="11274" max="11520" width="8.85546875" style="192"/>
    <col min="11521" max="11521" width="40.7109375" style="192" customWidth="1"/>
    <col min="11522" max="11522" width="22.140625" style="192" customWidth="1"/>
    <col min="11523" max="11524" width="8.85546875" style="192"/>
    <col min="11525" max="11529" width="0" style="192" hidden="1" customWidth="1"/>
    <col min="11530" max="11776" width="8.85546875" style="192"/>
    <col min="11777" max="11777" width="40.7109375" style="192" customWidth="1"/>
    <col min="11778" max="11778" width="22.140625" style="192" customWidth="1"/>
    <col min="11779" max="11780" width="8.85546875" style="192"/>
    <col min="11781" max="11785" width="0" style="192" hidden="1" customWidth="1"/>
    <col min="11786" max="12032" width="8.85546875" style="192"/>
    <col min="12033" max="12033" width="40.7109375" style="192" customWidth="1"/>
    <col min="12034" max="12034" width="22.140625" style="192" customWidth="1"/>
    <col min="12035" max="12036" width="8.85546875" style="192"/>
    <col min="12037" max="12041" width="0" style="192" hidden="1" customWidth="1"/>
    <col min="12042" max="12288" width="8.85546875" style="192"/>
    <col min="12289" max="12289" width="40.7109375" style="192" customWidth="1"/>
    <col min="12290" max="12290" width="22.140625" style="192" customWidth="1"/>
    <col min="12291" max="12292" width="8.85546875" style="192"/>
    <col min="12293" max="12297" width="0" style="192" hidden="1" customWidth="1"/>
    <col min="12298" max="12544" width="8.85546875" style="192"/>
    <col min="12545" max="12545" width="40.7109375" style="192" customWidth="1"/>
    <col min="12546" max="12546" width="22.140625" style="192" customWidth="1"/>
    <col min="12547" max="12548" width="8.85546875" style="192"/>
    <col min="12549" max="12553" width="0" style="192" hidden="1" customWidth="1"/>
    <col min="12554" max="12800" width="8.85546875" style="192"/>
    <col min="12801" max="12801" width="40.7109375" style="192" customWidth="1"/>
    <col min="12802" max="12802" width="22.140625" style="192" customWidth="1"/>
    <col min="12803" max="12804" width="8.85546875" style="192"/>
    <col min="12805" max="12809" width="0" style="192" hidden="1" customWidth="1"/>
    <col min="12810" max="13056" width="8.85546875" style="192"/>
    <col min="13057" max="13057" width="40.7109375" style="192" customWidth="1"/>
    <col min="13058" max="13058" width="22.140625" style="192" customWidth="1"/>
    <col min="13059" max="13060" width="8.85546875" style="192"/>
    <col min="13061" max="13065" width="0" style="192" hidden="1" customWidth="1"/>
    <col min="13066" max="13312" width="8.85546875" style="192"/>
    <col min="13313" max="13313" width="40.7109375" style="192" customWidth="1"/>
    <col min="13314" max="13314" width="22.140625" style="192" customWidth="1"/>
    <col min="13315" max="13316" width="8.85546875" style="192"/>
    <col min="13317" max="13321" width="0" style="192" hidden="1" customWidth="1"/>
    <col min="13322" max="13568" width="8.85546875" style="192"/>
    <col min="13569" max="13569" width="40.7109375" style="192" customWidth="1"/>
    <col min="13570" max="13570" width="22.140625" style="192" customWidth="1"/>
    <col min="13571" max="13572" width="8.85546875" style="192"/>
    <col min="13573" max="13577" width="0" style="192" hidden="1" customWidth="1"/>
    <col min="13578" max="13824" width="8.85546875" style="192"/>
    <col min="13825" max="13825" width="40.7109375" style="192" customWidth="1"/>
    <col min="13826" max="13826" width="22.140625" style="192" customWidth="1"/>
    <col min="13827" max="13828" width="8.85546875" style="192"/>
    <col min="13829" max="13833" width="0" style="192" hidden="1" customWidth="1"/>
    <col min="13834" max="14080" width="8.85546875" style="192"/>
    <col min="14081" max="14081" width="40.7109375" style="192" customWidth="1"/>
    <col min="14082" max="14082" width="22.140625" style="192" customWidth="1"/>
    <col min="14083" max="14084" width="8.85546875" style="192"/>
    <col min="14085" max="14089" width="0" style="192" hidden="1" customWidth="1"/>
    <col min="14090" max="14336" width="8.85546875" style="192"/>
    <col min="14337" max="14337" width="40.7109375" style="192" customWidth="1"/>
    <col min="14338" max="14338" width="22.140625" style="192" customWidth="1"/>
    <col min="14339" max="14340" width="8.85546875" style="192"/>
    <col min="14341" max="14345" width="0" style="192" hidden="1" customWidth="1"/>
    <col min="14346" max="14592" width="8.85546875" style="192"/>
    <col min="14593" max="14593" width="40.7109375" style="192" customWidth="1"/>
    <col min="14594" max="14594" width="22.140625" style="192" customWidth="1"/>
    <col min="14595" max="14596" width="8.85546875" style="192"/>
    <col min="14597" max="14601" width="0" style="192" hidden="1" customWidth="1"/>
    <col min="14602" max="14848" width="8.85546875" style="192"/>
    <col min="14849" max="14849" width="40.7109375" style="192" customWidth="1"/>
    <col min="14850" max="14850" width="22.140625" style="192" customWidth="1"/>
    <col min="14851" max="14852" width="8.85546875" style="192"/>
    <col min="14853" max="14857" width="0" style="192" hidden="1" customWidth="1"/>
    <col min="14858" max="15104" width="8.85546875" style="192"/>
    <col min="15105" max="15105" width="40.7109375" style="192" customWidth="1"/>
    <col min="15106" max="15106" width="22.140625" style="192" customWidth="1"/>
    <col min="15107" max="15108" width="8.85546875" style="192"/>
    <col min="15109" max="15113" width="0" style="192" hidden="1" customWidth="1"/>
    <col min="15114" max="15360" width="8.85546875" style="192"/>
    <col min="15361" max="15361" width="40.7109375" style="192" customWidth="1"/>
    <col min="15362" max="15362" width="22.140625" style="192" customWidth="1"/>
    <col min="15363" max="15364" width="8.85546875" style="192"/>
    <col min="15365" max="15369" width="0" style="192" hidden="1" customWidth="1"/>
    <col min="15370" max="15616" width="8.85546875" style="192"/>
    <col min="15617" max="15617" width="40.7109375" style="192" customWidth="1"/>
    <col min="15618" max="15618" width="22.140625" style="192" customWidth="1"/>
    <col min="15619" max="15620" width="8.85546875" style="192"/>
    <col min="15621" max="15625" width="0" style="192" hidden="1" customWidth="1"/>
    <col min="15626" max="15872" width="8.85546875" style="192"/>
    <col min="15873" max="15873" width="40.7109375" style="192" customWidth="1"/>
    <col min="15874" max="15874" width="22.140625" style="192" customWidth="1"/>
    <col min="15875" max="15876" width="8.85546875" style="192"/>
    <col min="15877" max="15881" width="0" style="192" hidden="1" customWidth="1"/>
    <col min="15882" max="16128" width="8.85546875" style="192"/>
    <col min="16129" max="16129" width="40.7109375" style="192" customWidth="1"/>
    <col min="16130" max="16130" width="22.140625" style="192" customWidth="1"/>
    <col min="16131" max="16132" width="8.85546875" style="192"/>
    <col min="16133" max="16137" width="0" style="192" hidden="1" customWidth="1"/>
    <col min="16138" max="16384" width="8.85546875" style="192"/>
  </cols>
  <sheetData>
    <row r="1" spans="1:2" ht="27" thickBot="1">
      <c r="A1" s="560" t="s">
        <v>1403</v>
      </c>
      <c r="B1" s="561"/>
    </row>
    <row r="2" spans="1:2" ht="13.5" thickBot="1">
      <c r="A2" s="402" t="s">
        <v>1404</v>
      </c>
      <c r="B2" s="403"/>
    </row>
    <row r="3" spans="1:2">
      <c r="A3" s="200"/>
      <c r="B3" s="404"/>
    </row>
    <row r="4" spans="1:2">
      <c r="A4" s="207" t="s">
        <v>1093</v>
      </c>
      <c r="B4" s="405" t="s">
        <v>1</v>
      </c>
    </row>
    <row r="5" spans="1:2">
      <c r="A5" s="215" t="s">
        <v>1405</v>
      </c>
      <c r="B5" s="406">
        <f>'Vnitřní silnoproudé instalace'!G81</f>
        <v>0</v>
      </c>
    </row>
    <row r="6" spans="1:2">
      <c r="A6" s="224" t="s">
        <v>1406</v>
      </c>
      <c r="B6" s="406">
        <f>'Elektro svítidla'!G41</f>
        <v>0</v>
      </c>
    </row>
    <row r="7" spans="1:2">
      <c r="A7" s="224" t="s">
        <v>1407</v>
      </c>
      <c r="B7" s="406">
        <f>'Topné prvky, větrání'!G42</f>
        <v>0</v>
      </c>
    </row>
    <row r="8" spans="1:2">
      <c r="A8" s="224"/>
      <c r="B8" s="406"/>
    </row>
    <row r="9" spans="1:2">
      <c r="A9" s="407"/>
      <c r="B9" s="406"/>
    </row>
    <row r="10" spans="1:2" ht="25.5">
      <c r="A10" s="408" t="s">
        <v>1408</v>
      </c>
      <c r="B10" s="406"/>
    </row>
    <row r="11" spans="1:2">
      <c r="A11" s="407" t="s">
        <v>1409</v>
      </c>
      <c r="B11" s="406">
        <f>'Rozvaděč RE'!G29</f>
        <v>0</v>
      </c>
    </row>
    <row r="12" spans="1:2">
      <c r="A12" s="407" t="s">
        <v>1410</v>
      </c>
      <c r="B12" s="406">
        <f>'Rozvaděč RZS1'!G34</f>
        <v>0</v>
      </c>
    </row>
    <row r="13" spans="1:2">
      <c r="A13" s="407" t="s">
        <v>1411</v>
      </c>
      <c r="B13" s="406">
        <f>'Rozvaděč RZS2'!G36</f>
        <v>0</v>
      </c>
    </row>
    <row r="14" spans="1:2">
      <c r="A14" s="407" t="s">
        <v>1412</v>
      </c>
      <c r="B14" s="406">
        <f>'Rozvaděč RZS2.1'!G23</f>
        <v>0</v>
      </c>
    </row>
    <row r="15" spans="1:2">
      <c r="A15" s="407" t="s">
        <v>1413</v>
      </c>
      <c r="B15" s="406">
        <f>'Skrin RO'!G22</f>
        <v>0</v>
      </c>
    </row>
    <row r="16" spans="1:2">
      <c r="A16" s="407" t="s">
        <v>1414</v>
      </c>
      <c r="B16" s="406">
        <f>SUM(B11:B15)*0.05</f>
        <v>0</v>
      </c>
    </row>
    <row r="17" spans="1:9">
      <c r="A17" s="407" t="s">
        <v>1415</v>
      </c>
      <c r="B17" s="406">
        <f>SUM(B11:B16)</f>
        <v>0</v>
      </c>
    </row>
    <row r="18" spans="1:9">
      <c r="A18" s="409"/>
      <c r="B18" s="410"/>
    </row>
    <row r="19" spans="1:9" ht="16.5" thickBot="1">
      <c r="A19" s="411" t="s">
        <v>1416</v>
      </c>
      <c r="B19" s="412">
        <f>SUM(B17,B5:B7)</f>
        <v>0</v>
      </c>
    </row>
    <row r="21" spans="1:9" ht="99" customHeight="1">
      <c r="A21" s="562" t="s">
        <v>1163</v>
      </c>
      <c r="B21" s="562"/>
      <c r="C21" s="562"/>
      <c r="D21" s="562"/>
      <c r="E21" s="562"/>
      <c r="F21" s="562"/>
      <c r="G21" s="562"/>
      <c r="H21" s="562"/>
      <c r="I21" s="562"/>
    </row>
    <row r="22" spans="1:9">
      <c r="A22" s="562"/>
      <c r="B22" s="562"/>
      <c r="C22" s="562"/>
      <c r="D22" s="562"/>
      <c r="E22" s="562"/>
      <c r="F22" s="562"/>
      <c r="G22" s="562"/>
      <c r="H22" s="562"/>
      <c r="I22" s="562"/>
    </row>
    <row r="23" spans="1:9">
      <c r="A23" s="562"/>
      <c r="B23" s="562"/>
      <c r="C23" s="562"/>
      <c r="D23" s="562"/>
      <c r="E23" s="562"/>
      <c r="F23" s="562"/>
      <c r="G23" s="562"/>
      <c r="H23" s="562"/>
      <c r="I23" s="562"/>
    </row>
    <row r="24" spans="1:9">
      <c r="A24" s="562"/>
      <c r="B24" s="562"/>
      <c r="C24" s="562"/>
      <c r="D24" s="562"/>
      <c r="E24" s="562"/>
      <c r="F24" s="562"/>
      <c r="G24" s="562"/>
      <c r="H24" s="562"/>
      <c r="I24" s="562"/>
    </row>
    <row r="25" spans="1:9">
      <c r="A25" s="562"/>
      <c r="B25" s="562"/>
      <c r="C25" s="562"/>
      <c r="D25" s="562"/>
      <c r="E25" s="562"/>
      <c r="F25" s="562"/>
      <c r="G25" s="562"/>
      <c r="H25" s="562"/>
      <c r="I25" s="562"/>
    </row>
  </sheetData>
  <mergeCells count="2">
    <mergeCell ref="A1:B1"/>
    <mergeCell ref="A21:I25"/>
  </mergeCells>
  <pageMargins left="0.7" right="0.7" top="0.78740157499999996" bottom="0.78740157499999996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5"/>
  <sheetViews>
    <sheetView topLeftCell="A46" workbookViewId="0">
      <selection activeCell="E21" sqref="D6:E21"/>
    </sheetView>
  </sheetViews>
  <sheetFormatPr defaultRowHeight="12.75"/>
  <cols>
    <col min="1" max="1" width="57.28515625" style="192" customWidth="1"/>
    <col min="2" max="2" width="6.5703125" style="192" bestFit="1" customWidth="1"/>
    <col min="3" max="3" width="6" style="192" bestFit="1" customWidth="1"/>
    <col min="4" max="6" width="14.85546875" style="192" customWidth="1"/>
    <col min="7" max="7" width="14.7109375" style="192" bestFit="1" customWidth="1"/>
    <col min="8" max="8" width="4.5703125" style="192" bestFit="1" customWidth="1"/>
    <col min="9" max="9" width="8.85546875" style="192"/>
    <col min="10" max="10" width="10.42578125" style="192" bestFit="1" customWidth="1"/>
    <col min="11" max="256" width="8.85546875" style="192"/>
    <col min="257" max="257" width="57.28515625" style="192" customWidth="1"/>
    <col min="258" max="258" width="6.5703125" style="192" bestFit="1" customWidth="1"/>
    <col min="259" max="259" width="6" style="192" bestFit="1" customWidth="1"/>
    <col min="260" max="262" width="14.85546875" style="192" customWidth="1"/>
    <col min="263" max="263" width="14.7109375" style="192" bestFit="1" customWidth="1"/>
    <col min="264" max="264" width="4.5703125" style="192" bestFit="1" customWidth="1"/>
    <col min="265" max="265" width="8.85546875" style="192"/>
    <col min="266" max="266" width="10.42578125" style="192" bestFit="1" customWidth="1"/>
    <col min="267" max="512" width="8.85546875" style="192"/>
    <col min="513" max="513" width="57.28515625" style="192" customWidth="1"/>
    <col min="514" max="514" width="6.5703125" style="192" bestFit="1" customWidth="1"/>
    <col min="515" max="515" width="6" style="192" bestFit="1" customWidth="1"/>
    <col min="516" max="518" width="14.85546875" style="192" customWidth="1"/>
    <col min="519" max="519" width="14.7109375" style="192" bestFit="1" customWidth="1"/>
    <col min="520" max="520" width="4.5703125" style="192" bestFit="1" customWidth="1"/>
    <col min="521" max="521" width="8.85546875" style="192"/>
    <col min="522" max="522" width="10.42578125" style="192" bestFit="1" customWidth="1"/>
    <col min="523" max="768" width="8.85546875" style="192"/>
    <col min="769" max="769" width="57.28515625" style="192" customWidth="1"/>
    <col min="770" max="770" width="6.5703125" style="192" bestFit="1" customWidth="1"/>
    <col min="771" max="771" width="6" style="192" bestFit="1" customWidth="1"/>
    <col min="772" max="774" width="14.85546875" style="192" customWidth="1"/>
    <col min="775" max="775" width="14.7109375" style="192" bestFit="1" customWidth="1"/>
    <col min="776" max="776" width="4.5703125" style="192" bestFit="1" customWidth="1"/>
    <col min="777" max="777" width="8.85546875" style="192"/>
    <col min="778" max="778" width="10.42578125" style="192" bestFit="1" customWidth="1"/>
    <col min="779" max="1024" width="8.85546875" style="192"/>
    <col min="1025" max="1025" width="57.28515625" style="192" customWidth="1"/>
    <col min="1026" max="1026" width="6.5703125" style="192" bestFit="1" customWidth="1"/>
    <col min="1027" max="1027" width="6" style="192" bestFit="1" customWidth="1"/>
    <col min="1028" max="1030" width="14.85546875" style="192" customWidth="1"/>
    <col min="1031" max="1031" width="14.7109375" style="192" bestFit="1" customWidth="1"/>
    <col min="1032" max="1032" width="4.5703125" style="192" bestFit="1" customWidth="1"/>
    <col min="1033" max="1033" width="8.85546875" style="192"/>
    <col min="1034" max="1034" width="10.42578125" style="192" bestFit="1" customWidth="1"/>
    <col min="1035" max="1280" width="8.85546875" style="192"/>
    <col min="1281" max="1281" width="57.28515625" style="192" customWidth="1"/>
    <col min="1282" max="1282" width="6.5703125" style="192" bestFit="1" customWidth="1"/>
    <col min="1283" max="1283" width="6" style="192" bestFit="1" customWidth="1"/>
    <col min="1284" max="1286" width="14.85546875" style="192" customWidth="1"/>
    <col min="1287" max="1287" width="14.7109375" style="192" bestFit="1" customWidth="1"/>
    <col min="1288" max="1288" width="4.5703125" style="192" bestFit="1" customWidth="1"/>
    <col min="1289" max="1289" width="8.85546875" style="192"/>
    <col min="1290" max="1290" width="10.42578125" style="192" bestFit="1" customWidth="1"/>
    <col min="1291" max="1536" width="8.85546875" style="192"/>
    <col min="1537" max="1537" width="57.28515625" style="192" customWidth="1"/>
    <col min="1538" max="1538" width="6.5703125" style="192" bestFit="1" customWidth="1"/>
    <col min="1539" max="1539" width="6" style="192" bestFit="1" customWidth="1"/>
    <col min="1540" max="1542" width="14.85546875" style="192" customWidth="1"/>
    <col min="1543" max="1543" width="14.7109375" style="192" bestFit="1" customWidth="1"/>
    <col min="1544" max="1544" width="4.5703125" style="192" bestFit="1" customWidth="1"/>
    <col min="1545" max="1545" width="8.85546875" style="192"/>
    <col min="1546" max="1546" width="10.42578125" style="192" bestFit="1" customWidth="1"/>
    <col min="1547" max="1792" width="8.85546875" style="192"/>
    <col min="1793" max="1793" width="57.28515625" style="192" customWidth="1"/>
    <col min="1794" max="1794" width="6.5703125" style="192" bestFit="1" customWidth="1"/>
    <col min="1795" max="1795" width="6" style="192" bestFit="1" customWidth="1"/>
    <col min="1796" max="1798" width="14.85546875" style="192" customWidth="1"/>
    <col min="1799" max="1799" width="14.7109375" style="192" bestFit="1" customWidth="1"/>
    <col min="1800" max="1800" width="4.5703125" style="192" bestFit="1" customWidth="1"/>
    <col min="1801" max="1801" width="8.85546875" style="192"/>
    <col min="1802" max="1802" width="10.42578125" style="192" bestFit="1" customWidth="1"/>
    <col min="1803" max="2048" width="8.85546875" style="192"/>
    <col min="2049" max="2049" width="57.28515625" style="192" customWidth="1"/>
    <col min="2050" max="2050" width="6.5703125" style="192" bestFit="1" customWidth="1"/>
    <col min="2051" max="2051" width="6" style="192" bestFit="1" customWidth="1"/>
    <col min="2052" max="2054" width="14.85546875" style="192" customWidth="1"/>
    <col min="2055" max="2055" width="14.7109375" style="192" bestFit="1" customWidth="1"/>
    <col min="2056" max="2056" width="4.5703125" style="192" bestFit="1" customWidth="1"/>
    <col min="2057" max="2057" width="8.85546875" style="192"/>
    <col min="2058" max="2058" width="10.42578125" style="192" bestFit="1" customWidth="1"/>
    <col min="2059" max="2304" width="8.85546875" style="192"/>
    <col min="2305" max="2305" width="57.28515625" style="192" customWidth="1"/>
    <col min="2306" max="2306" width="6.5703125" style="192" bestFit="1" customWidth="1"/>
    <col min="2307" max="2307" width="6" style="192" bestFit="1" customWidth="1"/>
    <col min="2308" max="2310" width="14.85546875" style="192" customWidth="1"/>
    <col min="2311" max="2311" width="14.7109375" style="192" bestFit="1" customWidth="1"/>
    <col min="2312" max="2312" width="4.5703125" style="192" bestFit="1" customWidth="1"/>
    <col min="2313" max="2313" width="8.85546875" style="192"/>
    <col min="2314" max="2314" width="10.42578125" style="192" bestFit="1" customWidth="1"/>
    <col min="2315" max="2560" width="8.85546875" style="192"/>
    <col min="2561" max="2561" width="57.28515625" style="192" customWidth="1"/>
    <col min="2562" max="2562" width="6.5703125" style="192" bestFit="1" customWidth="1"/>
    <col min="2563" max="2563" width="6" style="192" bestFit="1" customWidth="1"/>
    <col min="2564" max="2566" width="14.85546875" style="192" customWidth="1"/>
    <col min="2567" max="2567" width="14.7109375" style="192" bestFit="1" customWidth="1"/>
    <col min="2568" max="2568" width="4.5703125" style="192" bestFit="1" customWidth="1"/>
    <col min="2569" max="2569" width="8.85546875" style="192"/>
    <col min="2570" max="2570" width="10.42578125" style="192" bestFit="1" customWidth="1"/>
    <col min="2571" max="2816" width="8.85546875" style="192"/>
    <col min="2817" max="2817" width="57.28515625" style="192" customWidth="1"/>
    <col min="2818" max="2818" width="6.5703125" style="192" bestFit="1" customWidth="1"/>
    <col min="2819" max="2819" width="6" style="192" bestFit="1" customWidth="1"/>
    <col min="2820" max="2822" width="14.85546875" style="192" customWidth="1"/>
    <col min="2823" max="2823" width="14.7109375" style="192" bestFit="1" customWidth="1"/>
    <col min="2824" max="2824" width="4.5703125" style="192" bestFit="1" customWidth="1"/>
    <col min="2825" max="2825" width="8.85546875" style="192"/>
    <col min="2826" max="2826" width="10.42578125" style="192" bestFit="1" customWidth="1"/>
    <col min="2827" max="3072" width="8.85546875" style="192"/>
    <col min="3073" max="3073" width="57.28515625" style="192" customWidth="1"/>
    <col min="3074" max="3074" width="6.5703125" style="192" bestFit="1" customWidth="1"/>
    <col min="3075" max="3075" width="6" style="192" bestFit="1" customWidth="1"/>
    <col min="3076" max="3078" width="14.85546875" style="192" customWidth="1"/>
    <col min="3079" max="3079" width="14.7109375" style="192" bestFit="1" customWidth="1"/>
    <col min="3080" max="3080" width="4.5703125" style="192" bestFit="1" customWidth="1"/>
    <col min="3081" max="3081" width="8.85546875" style="192"/>
    <col min="3082" max="3082" width="10.42578125" style="192" bestFit="1" customWidth="1"/>
    <col min="3083" max="3328" width="8.85546875" style="192"/>
    <col min="3329" max="3329" width="57.28515625" style="192" customWidth="1"/>
    <col min="3330" max="3330" width="6.5703125" style="192" bestFit="1" customWidth="1"/>
    <col min="3331" max="3331" width="6" style="192" bestFit="1" customWidth="1"/>
    <col min="3332" max="3334" width="14.85546875" style="192" customWidth="1"/>
    <col min="3335" max="3335" width="14.7109375" style="192" bestFit="1" customWidth="1"/>
    <col min="3336" max="3336" width="4.5703125" style="192" bestFit="1" customWidth="1"/>
    <col min="3337" max="3337" width="8.85546875" style="192"/>
    <col min="3338" max="3338" width="10.42578125" style="192" bestFit="1" customWidth="1"/>
    <col min="3339" max="3584" width="8.85546875" style="192"/>
    <col min="3585" max="3585" width="57.28515625" style="192" customWidth="1"/>
    <col min="3586" max="3586" width="6.5703125" style="192" bestFit="1" customWidth="1"/>
    <col min="3587" max="3587" width="6" style="192" bestFit="1" customWidth="1"/>
    <col min="3588" max="3590" width="14.85546875" style="192" customWidth="1"/>
    <col min="3591" max="3591" width="14.7109375" style="192" bestFit="1" customWidth="1"/>
    <col min="3592" max="3592" width="4.5703125" style="192" bestFit="1" customWidth="1"/>
    <col min="3593" max="3593" width="8.85546875" style="192"/>
    <col min="3594" max="3594" width="10.42578125" style="192" bestFit="1" customWidth="1"/>
    <col min="3595" max="3840" width="8.85546875" style="192"/>
    <col min="3841" max="3841" width="57.28515625" style="192" customWidth="1"/>
    <col min="3842" max="3842" width="6.5703125" style="192" bestFit="1" customWidth="1"/>
    <col min="3843" max="3843" width="6" style="192" bestFit="1" customWidth="1"/>
    <col min="3844" max="3846" width="14.85546875" style="192" customWidth="1"/>
    <col min="3847" max="3847" width="14.7109375" style="192" bestFit="1" customWidth="1"/>
    <col min="3848" max="3848" width="4.5703125" style="192" bestFit="1" customWidth="1"/>
    <col min="3849" max="3849" width="8.85546875" style="192"/>
    <col min="3850" max="3850" width="10.42578125" style="192" bestFit="1" customWidth="1"/>
    <col min="3851" max="4096" width="8.85546875" style="192"/>
    <col min="4097" max="4097" width="57.28515625" style="192" customWidth="1"/>
    <col min="4098" max="4098" width="6.5703125" style="192" bestFit="1" customWidth="1"/>
    <col min="4099" max="4099" width="6" style="192" bestFit="1" customWidth="1"/>
    <col min="4100" max="4102" width="14.85546875" style="192" customWidth="1"/>
    <col min="4103" max="4103" width="14.7109375" style="192" bestFit="1" customWidth="1"/>
    <col min="4104" max="4104" width="4.5703125" style="192" bestFit="1" customWidth="1"/>
    <col min="4105" max="4105" width="8.85546875" style="192"/>
    <col min="4106" max="4106" width="10.42578125" style="192" bestFit="1" customWidth="1"/>
    <col min="4107" max="4352" width="8.85546875" style="192"/>
    <col min="4353" max="4353" width="57.28515625" style="192" customWidth="1"/>
    <col min="4354" max="4354" width="6.5703125" style="192" bestFit="1" customWidth="1"/>
    <col min="4355" max="4355" width="6" style="192" bestFit="1" customWidth="1"/>
    <col min="4356" max="4358" width="14.85546875" style="192" customWidth="1"/>
    <col min="4359" max="4359" width="14.7109375" style="192" bestFit="1" customWidth="1"/>
    <col min="4360" max="4360" width="4.5703125" style="192" bestFit="1" customWidth="1"/>
    <col min="4361" max="4361" width="8.85546875" style="192"/>
    <col min="4362" max="4362" width="10.42578125" style="192" bestFit="1" customWidth="1"/>
    <col min="4363" max="4608" width="8.85546875" style="192"/>
    <col min="4609" max="4609" width="57.28515625" style="192" customWidth="1"/>
    <col min="4610" max="4610" width="6.5703125" style="192" bestFit="1" customWidth="1"/>
    <col min="4611" max="4611" width="6" style="192" bestFit="1" customWidth="1"/>
    <col min="4612" max="4614" width="14.85546875" style="192" customWidth="1"/>
    <col min="4615" max="4615" width="14.7109375" style="192" bestFit="1" customWidth="1"/>
    <col min="4616" max="4616" width="4.5703125" style="192" bestFit="1" customWidth="1"/>
    <col min="4617" max="4617" width="8.85546875" style="192"/>
    <col min="4618" max="4618" width="10.42578125" style="192" bestFit="1" customWidth="1"/>
    <col min="4619" max="4864" width="8.85546875" style="192"/>
    <col min="4865" max="4865" width="57.28515625" style="192" customWidth="1"/>
    <col min="4866" max="4866" width="6.5703125" style="192" bestFit="1" customWidth="1"/>
    <col min="4867" max="4867" width="6" style="192" bestFit="1" customWidth="1"/>
    <col min="4868" max="4870" width="14.85546875" style="192" customWidth="1"/>
    <col min="4871" max="4871" width="14.7109375" style="192" bestFit="1" customWidth="1"/>
    <col min="4872" max="4872" width="4.5703125" style="192" bestFit="1" customWidth="1"/>
    <col min="4873" max="4873" width="8.85546875" style="192"/>
    <col min="4874" max="4874" width="10.42578125" style="192" bestFit="1" customWidth="1"/>
    <col min="4875" max="5120" width="8.85546875" style="192"/>
    <col min="5121" max="5121" width="57.28515625" style="192" customWidth="1"/>
    <col min="5122" max="5122" width="6.5703125" style="192" bestFit="1" customWidth="1"/>
    <col min="5123" max="5123" width="6" style="192" bestFit="1" customWidth="1"/>
    <col min="5124" max="5126" width="14.85546875" style="192" customWidth="1"/>
    <col min="5127" max="5127" width="14.7109375" style="192" bestFit="1" customWidth="1"/>
    <col min="5128" max="5128" width="4.5703125" style="192" bestFit="1" customWidth="1"/>
    <col min="5129" max="5129" width="8.85546875" style="192"/>
    <col min="5130" max="5130" width="10.42578125" style="192" bestFit="1" customWidth="1"/>
    <col min="5131" max="5376" width="8.85546875" style="192"/>
    <col min="5377" max="5377" width="57.28515625" style="192" customWidth="1"/>
    <col min="5378" max="5378" width="6.5703125" style="192" bestFit="1" customWidth="1"/>
    <col min="5379" max="5379" width="6" style="192" bestFit="1" customWidth="1"/>
    <col min="5380" max="5382" width="14.85546875" style="192" customWidth="1"/>
    <col min="5383" max="5383" width="14.7109375" style="192" bestFit="1" customWidth="1"/>
    <col min="5384" max="5384" width="4.5703125" style="192" bestFit="1" customWidth="1"/>
    <col min="5385" max="5385" width="8.85546875" style="192"/>
    <col min="5386" max="5386" width="10.42578125" style="192" bestFit="1" customWidth="1"/>
    <col min="5387" max="5632" width="8.85546875" style="192"/>
    <col min="5633" max="5633" width="57.28515625" style="192" customWidth="1"/>
    <col min="5634" max="5634" width="6.5703125" style="192" bestFit="1" customWidth="1"/>
    <col min="5635" max="5635" width="6" style="192" bestFit="1" customWidth="1"/>
    <col min="5636" max="5638" width="14.85546875" style="192" customWidth="1"/>
    <col min="5639" max="5639" width="14.7109375" style="192" bestFit="1" customWidth="1"/>
    <col min="5640" max="5640" width="4.5703125" style="192" bestFit="1" customWidth="1"/>
    <col min="5641" max="5641" width="8.85546875" style="192"/>
    <col min="5642" max="5642" width="10.42578125" style="192" bestFit="1" customWidth="1"/>
    <col min="5643" max="5888" width="8.85546875" style="192"/>
    <col min="5889" max="5889" width="57.28515625" style="192" customWidth="1"/>
    <col min="5890" max="5890" width="6.5703125" style="192" bestFit="1" customWidth="1"/>
    <col min="5891" max="5891" width="6" style="192" bestFit="1" customWidth="1"/>
    <col min="5892" max="5894" width="14.85546875" style="192" customWidth="1"/>
    <col min="5895" max="5895" width="14.7109375" style="192" bestFit="1" customWidth="1"/>
    <col min="5896" max="5896" width="4.5703125" style="192" bestFit="1" customWidth="1"/>
    <col min="5897" max="5897" width="8.85546875" style="192"/>
    <col min="5898" max="5898" width="10.42578125" style="192" bestFit="1" customWidth="1"/>
    <col min="5899" max="6144" width="8.85546875" style="192"/>
    <col min="6145" max="6145" width="57.28515625" style="192" customWidth="1"/>
    <col min="6146" max="6146" width="6.5703125" style="192" bestFit="1" customWidth="1"/>
    <col min="6147" max="6147" width="6" style="192" bestFit="1" customWidth="1"/>
    <col min="6148" max="6150" width="14.85546875" style="192" customWidth="1"/>
    <col min="6151" max="6151" width="14.7109375" style="192" bestFit="1" customWidth="1"/>
    <col min="6152" max="6152" width="4.5703125" style="192" bestFit="1" customWidth="1"/>
    <col min="6153" max="6153" width="8.85546875" style="192"/>
    <col min="6154" max="6154" width="10.42578125" style="192" bestFit="1" customWidth="1"/>
    <col min="6155" max="6400" width="8.85546875" style="192"/>
    <col min="6401" max="6401" width="57.28515625" style="192" customWidth="1"/>
    <col min="6402" max="6402" width="6.5703125" style="192" bestFit="1" customWidth="1"/>
    <col min="6403" max="6403" width="6" style="192" bestFit="1" customWidth="1"/>
    <col min="6404" max="6406" width="14.85546875" style="192" customWidth="1"/>
    <col min="6407" max="6407" width="14.7109375" style="192" bestFit="1" customWidth="1"/>
    <col min="6408" max="6408" width="4.5703125" style="192" bestFit="1" customWidth="1"/>
    <col min="6409" max="6409" width="8.85546875" style="192"/>
    <col min="6410" max="6410" width="10.42578125" style="192" bestFit="1" customWidth="1"/>
    <col min="6411" max="6656" width="8.85546875" style="192"/>
    <col min="6657" max="6657" width="57.28515625" style="192" customWidth="1"/>
    <col min="6658" max="6658" width="6.5703125" style="192" bestFit="1" customWidth="1"/>
    <col min="6659" max="6659" width="6" style="192" bestFit="1" customWidth="1"/>
    <col min="6660" max="6662" width="14.85546875" style="192" customWidth="1"/>
    <col min="6663" max="6663" width="14.7109375" style="192" bestFit="1" customWidth="1"/>
    <col min="6664" max="6664" width="4.5703125" style="192" bestFit="1" customWidth="1"/>
    <col min="6665" max="6665" width="8.85546875" style="192"/>
    <col min="6666" max="6666" width="10.42578125" style="192" bestFit="1" customWidth="1"/>
    <col min="6667" max="6912" width="8.85546875" style="192"/>
    <col min="6913" max="6913" width="57.28515625" style="192" customWidth="1"/>
    <col min="6914" max="6914" width="6.5703125" style="192" bestFit="1" customWidth="1"/>
    <col min="6915" max="6915" width="6" style="192" bestFit="1" customWidth="1"/>
    <col min="6916" max="6918" width="14.85546875" style="192" customWidth="1"/>
    <col min="6919" max="6919" width="14.7109375" style="192" bestFit="1" customWidth="1"/>
    <col min="6920" max="6920" width="4.5703125" style="192" bestFit="1" customWidth="1"/>
    <col min="6921" max="6921" width="8.85546875" style="192"/>
    <col min="6922" max="6922" width="10.42578125" style="192" bestFit="1" customWidth="1"/>
    <col min="6923" max="7168" width="8.85546875" style="192"/>
    <col min="7169" max="7169" width="57.28515625" style="192" customWidth="1"/>
    <col min="7170" max="7170" width="6.5703125" style="192" bestFit="1" customWidth="1"/>
    <col min="7171" max="7171" width="6" style="192" bestFit="1" customWidth="1"/>
    <col min="7172" max="7174" width="14.85546875" style="192" customWidth="1"/>
    <col min="7175" max="7175" width="14.7109375" style="192" bestFit="1" customWidth="1"/>
    <col min="7176" max="7176" width="4.5703125" style="192" bestFit="1" customWidth="1"/>
    <col min="7177" max="7177" width="8.85546875" style="192"/>
    <col min="7178" max="7178" width="10.42578125" style="192" bestFit="1" customWidth="1"/>
    <col min="7179" max="7424" width="8.85546875" style="192"/>
    <col min="7425" max="7425" width="57.28515625" style="192" customWidth="1"/>
    <col min="7426" max="7426" width="6.5703125" style="192" bestFit="1" customWidth="1"/>
    <col min="7427" max="7427" width="6" style="192" bestFit="1" customWidth="1"/>
    <col min="7428" max="7430" width="14.85546875" style="192" customWidth="1"/>
    <col min="7431" max="7431" width="14.7109375" style="192" bestFit="1" customWidth="1"/>
    <col min="7432" max="7432" width="4.5703125" style="192" bestFit="1" customWidth="1"/>
    <col min="7433" max="7433" width="8.85546875" style="192"/>
    <col min="7434" max="7434" width="10.42578125" style="192" bestFit="1" customWidth="1"/>
    <col min="7435" max="7680" width="8.85546875" style="192"/>
    <col min="7681" max="7681" width="57.28515625" style="192" customWidth="1"/>
    <col min="7682" max="7682" width="6.5703125" style="192" bestFit="1" customWidth="1"/>
    <col min="7683" max="7683" width="6" style="192" bestFit="1" customWidth="1"/>
    <col min="7684" max="7686" width="14.85546875" style="192" customWidth="1"/>
    <col min="7687" max="7687" width="14.7109375" style="192" bestFit="1" customWidth="1"/>
    <col min="7688" max="7688" width="4.5703125" style="192" bestFit="1" customWidth="1"/>
    <col min="7689" max="7689" width="8.85546875" style="192"/>
    <col min="7690" max="7690" width="10.42578125" style="192" bestFit="1" customWidth="1"/>
    <col min="7691" max="7936" width="8.85546875" style="192"/>
    <col min="7937" max="7937" width="57.28515625" style="192" customWidth="1"/>
    <col min="7938" max="7938" width="6.5703125" style="192" bestFit="1" customWidth="1"/>
    <col min="7939" max="7939" width="6" style="192" bestFit="1" customWidth="1"/>
    <col min="7940" max="7942" width="14.85546875" style="192" customWidth="1"/>
    <col min="7943" max="7943" width="14.7109375" style="192" bestFit="1" customWidth="1"/>
    <col min="7944" max="7944" width="4.5703125" style="192" bestFit="1" customWidth="1"/>
    <col min="7945" max="7945" width="8.85546875" style="192"/>
    <col min="7946" max="7946" width="10.42578125" style="192" bestFit="1" customWidth="1"/>
    <col min="7947" max="8192" width="8.85546875" style="192"/>
    <col min="8193" max="8193" width="57.28515625" style="192" customWidth="1"/>
    <col min="8194" max="8194" width="6.5703125" style="192" bestFit="1" customWidth="1"/>
    <col min="8195" max="8195" width="6" style="192" bestFit="1" customWidth="1"/>
    <col min="8196" max="8198" width="14.85546875" style="192" customWidth="1"/>
    <col min="8199" max="8199" width="14.7109375" style="192" bestFit="1" customWidth="1"/>
    <col min="8200" max="8200" width="4.5703125" style="192" bestFit="1" customWidth="1"/>
    <col min="8201" max="8201" width="8.85546875" style="192"/>
    <col min="8202" max="8202" width="10.42578125" style="192" bestFit="1" customWidth="1"/>
    <col min="8203" max="8448" width="8.85546875" style="192"/>
    <col min="8449" max="8449" width="57.28515625" style="192" customWidth="1"/>
    <col min="8450" max="8450" width="6.5703125" style="192" bestFit="1" customWidth="1"/>
    <col min="8451" max="8451" width="6" style="192" bestFit="1" customWidth="1"/>
    <col min="8452" max="8454" width="14.85546875" style="192" customWidth="1"/>
    <col min="8455" max="8455" width="14.7109375" style="192" bestFit="1" customWidth="1"/>
    <col min="8456" max="8456" width="4.5703125" style="192" bestFit="1" customWidth="1"/>
    <col min="8457" max="8457" width="8.85546875" style="192"/>
    <col min="8458" max="8458" width="10.42578125" style="192" bestFit="1" customWidth="1"/>
    <col min="8459" max="8704" width="8.85546875" style="192"/>
    <col min="8705" max="8705" width="57.28515625" style="192" customWidth="1"/>
    <col min="8706" max="8706" width="6.5703125" style="192" bestFit="1" customWidth="1"/>
    <col min="8707" max="8707" width="6" style="192" bestFit="1" customWidth="1"/>
    <col min="8708" max="8710" width="14.85546875" style="192" customWidth="1"/>
    <col min="8711" max="8711" width="14.7109375" style="192" bestFit="1" customWidth="1"/>
    <col min="8712" max="8712" width="4.5703125" style="192" bestFit="1" customWidth="1"/>
    <col min="8713" max="8713" width="8.85546875" style="192"/>
    <col min="8714" max="8714" width="10.42578125" style="192" bestFit="1" customWidth="1"/>
    <col min="8715" max="8960" width="8.85546875" style="192"/>
    <col min="8961" max="8961" width="57.28515625" style="192" customWidth="1"/>
    <col min="8962" max="8962" width="6.5703125" style="192" bestFit="1" customWidth="1"/>
    <col min="8963" max="8963" width="6" style="192" bestFit="1" customWidth="1"/>
    <col min="8964" max="8966" width="14.85546875" style="192" customWidth="1"/>
    <col min="8967" max="8967" width="14.7109375" style="192" bestFit="1" customWidth="1"/>
    <col min="8968" max="8968" width="4.5703125" style="192" bestFit="1" customWidth="1"/>
    <col min="8969" max="8969" width="8.85546875" style="192"/>
    <col min="8970" max="8970" width="10.42578125" style="192" bestFit="1" customWidth="1"/>
    <col min="8971" max="9216" width="8.85546875" style="192"/>
    <col min="9217" max="9217" width="57.28515625" style="192" customWidth="1"/>
    <col min="9218" max="9218" width="6.5703125" style="192" bestFit="1" customWidth="1"/>
    <col min="9219" max="9219" width="6" style="192" bestFit="1" customWidth="1"/>
    <col min="9220" max="9222" width="14.85546875" style="192" customWidth="1"/>
    <col min="9223" max="9223" width="14.7109375" style="192" bestFit="1" customWidth="1"/>
    <col min="9224" max="9224" width="4.5703125" style="192" bestFit="1" customWidth="1"/>
    <col min="9225" max="9225" width="8.85546875" style="192"/>
    <col min="9226" max="9226" width="10.42578125" style="192" bestFit="1" customWidth="1"/>
    <col min="9227" max="9472" width="8.85546875" style="192"/>
    <col min="9473" max="9473" width="57.28515625" style="192" customWidth="1"/>
    <col min="9474" max="9474" width="6.5703125" style="192" bestFit="1" customWidth="1"/>
    <col min="9475" max="9475" width="6" style="192" bestFit="1" customWidth="1"/>
    <col min="9476" max="9478" width="14.85546875" style="192" customWidth="1"/>
    <col min="9479" max="9479" width="14.7109375" style="192" bestFit="1" customWidth="1"/>
    <col min="9480" max="9480" width="4.5703125" style="192" bestFit="1" customWidth="1"/>
    <col min="9481" max="9481" width="8.85546875" style="192"/>
    <col min="9482" max="9482" width="10.42578125" style="192" bestFit="1" customWidth="1"/>
    <col min="9483" max="9728" width="8.85546875" style="192"/>
    <col min="9729" max="9729" width="57.28515625" style="192" customWidth="1"/>
    <col min="9730" max="9730" width="6.5703125" style="192" bestFit="1" customWidth="1"/>
    <col min="9731" max="9731" width="6" style="192" bestFit="1" customWidth="1"/>
    <col min="9732" max="9734" width="14.85546875" style="192" customWidth="1"/>
    <col min="9735" max="9735" width="14.7109375" style="192" bestFit="1" customWidth="1"/>
    <col min="9736" max="9736" width="4.5703125" style="192" bestFit="1" customWidth="1"/>
    <col min="9737" max="9737" width="8.85546875" style="192"/>
    <col min="9738" max="9738" width="10.42578125" style="192" bestFit="1" customWidth="1"/>
    <col min="9739" max="9984" width="8.85546875" style="192"/>
    <col min="9985" max="9985" width="57.28515625" style="192" customWidth="1"/>
    <col min="9986" max="9986" width="6.5703125" style="192" bestFit="1" customWidth="1"/>
    <col min="9987" max="9987" width="6" style="192" bestFit="1" customWidth="1"/>
    <col min="9988" max="9990" width="14.85546875" style="192" customWidth="1"/>
    <col min="9991" max="9991" width="14.7109375" style="192" bestFit="1" customWidth="1"/>
    <col min="9992" max="9992" width="4.5703125" style="192" bestFit="1" customWidth="1"/>
    <col min="9993" max="9993" width="8.85546875" style="192"/>
    <col min="9994" max="9994" width="10.42578125" style="192" bestFit="1" customWidth="1"/>
    <col min="9995" max="10240" width="8.85546875" style="192"/>
    <col min="10241" max="10241" width="57.28515625" style="192" customWidth="1"/>
    <col min="10242" max="10242" width="6.5703125" style="192" bestFit="1" customWidth="1"/>
    <col min="10243" max="10243" width="6" style="192" bestFit="1" customWidth="1"/>
    <col min="10244" max="10246" width="14.85546875" style="192" customWidth="1"/>
    <col min="10247" max="10247" width="14.7109375" style="192" bestFit="1" customWidth="1"/>
    <col min="10248" max="10248" width="4.5703125" style="192" bestFit="1" customWidth="1"/>
    <col min="10249" max="10249" width="8.85546875" style="192"/>
    <col min="10250" max="10250" width="10.42578125" style="192" bestFit="1" customWidth="1"/>
    <col min="10251" max="10496" width="8.85546875" style="192"/>
    <col min="10497" max="10497" width="57.28515625" style="192" customWidth="1"/>
    <col min="10498" max="10498" width="6.5703125" style="192" bestFit="1" customWidth="1"/>
    <col min="10499" max="10499" width="6" style="192" bestFit="1" customWidth="1"/>
    <col min="10500" max="10502" width="14.85546875" style="192" customWidth="1"/>
    <col min="10503" max="10503" width="14.7109375" style="192" bestFit="1" customWidth="1"/>
    <col min="10504" max="10504" width="4.5703125" style="192" bestFit="1" customWidth="1"/>
    <col min="10505" max="10505" width="8.85546875" style="192"/>
    <col min="10506" max="10506" width="10.42578125" style="192" bestFit="1" customWidth="1"/>
    <col min="10507" max="10752" width="8.85546875" style="192"/>
    <col min="10753" max="10753" width="57.28515625" style="192" customWidth="1"/>
    <col min="10754" max="10754" width="6.5703125" style="192" bestFit="1" customWidth="1"/>
    <col min="10755" max="10755" width="6" style="192" bestFit="1" customWidth="1"/>
    <col min="10756" max="10758" width="14.85546875" style="192" customWidth="1"/>
    <col min="10759" max="10759" width="14.7109375" style="192" bestFit="1" customWidth="1"/>
    <col min="10760" max="10760" width="4.5703125" style="192" bestFit="1" customWidth="1"/>
    <col min="10761" max="10761" width="8.85546875" style="192"/>
    <col min="10762" max="10762" width="10.42578125" style="192" bestFit="1" customWidth="1"/>
    <col min="10763" max="11008" width="8.85546875" style="192"/>
    <col min="11009" max="11009" width="57.28515625" style="192" customWidth="1"/>
    <col min="11010" max="11010" width="6.5703125" style="192" bestFit="1" customWidth="1"/>
    <col min="11011" max="11011" width="6" style="192" bestFit="1" customWidth="1"/>
    <col min="11012" max="11014" width="14.85546875" style="192" customWidth="1"/>
    <col min="11015" max="11015" width="14.7109375" style="192" bestFit="1" customWidth="1"/>
    <col min="11016" max="11016" width="4.5703125" style="192" bestFit="1" customWidth="1"/>
    <col min="11017" max="11017" width="8.85546875" style="192"/>
    <col min="11018" max="11018" width="10.42578125" style="192" bestFit="1" customWidth="1"/>
    <col min="11019" max="11264" width="8.85546875" style="192"/>
    <col min="11265" max="11265" width="57.28515625" style="192" customWidth="1"/>
    <col min="11266" max="11266" width="6.5703125" style="192" bestFit="1" customWidth="1"/>
    <col min="11267" max="11267" width="6" style="192" bestFit="1" customWidth="1"/>
    <col min="11268" max="11270" width="14.85546875" style="192" customWidth="1"/>
    <col min="11271" max="11271" width="14.7109375" style="192" bestFit="1" customWidth="1"/>
    <col min="11272" max="11272" width="4.5703125" style="192" bestFit="1" customWidth="1"/>
    <col min="11273" max="11273" width="8.85546875" style="192"/>
    <col min="11274" max="11274" width="10.42578125" style="192" bestFit="1" customWidth="1"/>
    <col min="11275" max="11520" width="8.85546875" style="192"/>
    <col min="11521" max="11521" width="57.28515625" style="192" customWidth="1"/>
    <col min="11522" max="11522" width="6.5703125" style="192" bestFit="1" customWidth="1"/>
    <col min="11523" max="11523" width="6" style="192" bestFit="1" customWidth="1"/>
    <col min="11524" max="11526" width="14.85546875" style="192" customWidth="1"/>
    <col min="11527" max="11527" width="14.7109375" style="192" bestFit="1" customWidth="1"/>
    <col min="11528" max="11528" width="4.5703125" style="192" bestFit="1" customWidth="1"/>
    <col min="11529" max="11529" width="8.85546875" style="192"/>
    <col min="11530" max="11530" width="10.42578125" style="192" bestFit="1" customWidth="1"/>
    <col min="11531" max="11776" width="8.85546875" style="192"/>
    <col min="11777" max="11777" width="57.28515625" style="192" customWidth="1"/>
    <col min="11778" max="11778" width="6.5703125" style="192" bestFit="1" customWidth="1"/>
    <col min="11779" max="11779" width="6" style="192" bestFit="1" customWidth="1"/>
    <col min="11780" max="11782" width="14.85546875" style="192" customWidth="1"/>
    <col min="11783" max="11783" width="14.7109375" style="192" bestFit="1" customWidth="1"/>
    <col min="11784" max="11784" width="4.5703125" style="192" bestFit="1" customWidth="1"/>
    <col min="11785" max="11785" width="8.85546875" style="192"/>
    <col min="11786" max="11786" width="10.42578125" style="192" bestFit="1" customWidth="1"/>
    <col min="11787" max="12032" width="8.85546875" style="192"/>
    <col min="12033" max="12033" width="57.28515625" style="192" customWidth="1"/>
    <col min="12034" max="12034" width="6.5703125" style="192" bestFit="1" customWidth="1"/>
    <col min="12035" max="12035" width="6" style="192" bestFit="1" customWidth="1"/>
    <col min="12036" max="12038" width="14.85546875" style="192" customWidth="1"/>
    <col min="12039" max="12039" width="14.7109375" style="192" bestFit="1" customWidth="1"/>
    <col min="12040" max="12040" width="4.5703125" style="192" bestFit="1" customWidth="1"/>
    <col min="12041" max="12041" width="8.85546875" style="192"/>
    <col min="12042" max="12042" width="10.42578125" style="192" bestFit="1" customWidth="1"/>
    <col min="12043" max="12288" width="8.85546875" style="192"/>
    <col min="12289" max="12289" width="57.28515625" style="192" customWidth="1"/>
    <col min="12290" max="12290" width="6.5703125" style="192" bestFit="1" customWidth="1"/>
    <col min="12291" max="12291" width="6" style="192" bestFit="1" customWidth="1"/>
    <col min="12292" max="12294" width="14.85546875" style="192" customWidth="1"/>
    <col min="12295" max="12295" width="14.7109375" style="192" bestFit="1" customWidth="1"/>
    <col min="12296" max="12296" width="4.5703125" style="192" bestFit="1" customWidth="1"/>
    <col min="12297" max="12297" width="8.85546875" style="192"/>
    <col min="12298" max="12298" width="10.42578125" style="192" bestFit="1" customWidth="1"/>
    <col min="12299" max="12544" width="8.85546875" style="192"/>
    <col min="12545" max="12545" width="57.28515625" style="192" customWidth="1"/>
    <col min="12546" max="12546" width="6.5703125" style="192" bestFit="1" customWidth="1"/>
    <col min="12547" max="12547" width="6" style="192" bestFit="1" customWidth="1"/>
    <col min="12548" max="12550" width="14.85546875" style="192" customWidth="1"/>
    <col min="12551" max="12551" width="14.7109375" style="192" bestFit="1" customWidth="1"/>
    <col min="12552" max="12552" width="4.5703125" style="192" bestFit="1" customWidth="1"/>
    <col min="12553" max="12553" width="8.85546875" style="192"/>
    <col min="12554" max="12554" width="10.42578125" style="192" bestFit="1" customWidth="1"/>
    <col min="12555" max="12800" width="8.85546875" style="192"/>
    <col min="12801" max="12801" width="57.28515625" style="192" customWidth="1"/>
    <col min="12802" max="12802" width="6.5703125" style="192" bestFit="1" customWidth="1"/>
    <col min="12803" max="12803" width="6" style="192" bestFit="1" customWidth="1"/>
    <col min="12804" max="12806" width="14.85546875" style="192" customWidth="1"/>
    <col min="12807" max="12807" width="14.7109375" style="192" bestFit="1" customWidth="1"/>
    <col min="12808" max="12808" width="4.5703125" style="192" bestFit="1" customWidth="1"/>
    <col min="12809" max="12809" width="8.85546875" style="192"/>
    <col min="12810" max="12810" width="10.42578125" style="192" bestFit="1" customWidth="1"/>
    <col min="12811" max="13056" width="8.85546875" style="192"/>
    <col min="13057" max="13057" width="57.28515625" style="192" customWidth="1"/>
    <col min="13058" max="13058" width="6.5703125" style="192" bestFit="1" customWidth="1"/>
    <col min="13059" max="13059" width="6" style="192" bestFit="1" customWidth="1"/>
    <col min="13060" max="13062" width="14.85546875" style="192" customWidth="1"/>
    <col min="13063" max="13063" width="14.7109375" style="192" bestFit="1" customWidth="1"/>
    <col min="13064" max="13064" width="4.5703125" style="192" bestFit="1" customWidth="1"/>
    <col min="13065" max="13065" width="8.85546875" style="192"/>
    <col min="13066" max="13066" width="10.42578125" style="192" bestFit="1" customWidth="1"/>
    <col min="13067" max="13312" width="8.85546875" style="192"/>
    <col min="13313" max="13313" width="57.28515625" style="192" customWidth="1"/>
    <col min="13314" max="13314" width="6.5703125" style="192" bestFit="1" customWidth="1"/>
    <col min="13315" max="13315" width="6" style="192" bestFit="1" customWidth="1"/>
    <col min="13316" max="13318" width="14.85546875" style="192" customWidth="1"/>
    <col min="13319" max="13319" width="14.7109375" style="192" bestFit="1" customWidth="1"/>
    <col min="13320" max="13320" width="4.5703125" style="192" bestFit="1" customWidth="1"/>
    <col min="13321" max="13321" width="8.85546875" style="192"/>
    <col min="13322" max="13322" width="10.42578125" style="192" bestFit="1" customWidth="1"/>
    <col min="13323" max="13568" width="8.85546875" style="192"/>
    <col min="13569" max="13569" width="57.28515625" style="192" customWidth="1"/>
    <col min="13570" max="13570" width="6.5703125" style="192" bestFit="1" customWidth="1"/>
    <col min="13571" max="13571" width="6" style="192" bestFit="1" customWidth="1"/>
    <col min="13572" max="13574" width="14.85546875" style="192" customWidth="1"/>
    <col min="13575" max="13575" width="14.7109375" style="192" bestFit="1" customWidth="1"/>
    <col min="13576" max="13576" width="4.5703125" style="192" bestFit="1" customWidth="1"/>
    <col min="13577" max="13577" width="8.85546875" style="192"/>
    <col min="13578" max="13578" width="10.42578125" style="192" bestFit="1" customWidth="1"/>
    <col min="13579" max="13824" width="8.85546875" style="192"/>
    <col min="13825" max="13825" width="57.28515625" style="192" customWidth="1"/>
    <col min="13826" max="13826" width="6.5703125" style="192" bestFit="1" customWidth="1"/>
    <col min="13827" max="13827" width="6" style="192" bestFit="1" customWidth="1"/>
    <col min="13828" max="13830" width="14.85546875" style="192" customWidth="1"/>
    <col min="13831" max="13831" width="14.7109375" style="192" bestFit="1" customWidth="1"/>
    <col min="13832" max="13832" width="4.5703125" style="192" bestFit="1" customWidth="1"/>
    <col min="13833" max="13833" width="8.85546875" style="192"/>
    <col min="13834" max="13834" width="10.42578125" style="192" bestFit="1" customWidth="1"/>
    <col min="13835" max="14080" width="8.85546875" style="192"/>
    <col min="14081" max="14081" width="57.28515625" style="192" customWidth="1"/>
    <col min="14082" max="14082" width="6.5703125" style="192" bestFit="1" customWidth="1"/>
    <col min="14083" max="14083" width="6" style="192" bestFit="1" customWidth="1"/>
    <col min="14084" max="14086" width="14.85546875" style="192" customWidth="1"/>
    <col min="14087" max="14087" width="14.7109375" style="192" bestFit="1" customWidth="1"/>
    <col min="14088" max="14088" width="4.5703125" style="192" bestFit="1" customWidth="1"/>
    <col min="14089" max="14089" width="8.85546875" style="192"/>
    <col min="14090" max="14090" width="10.42578125" style="192" bestFit="1" customWidth="1"/>
    <col min="14091" max="14336" width="8.85546875" style="192"/>
    <col min="14337" max="14337" width="57.28515625" style="192" customWidth="1"/>
    <col min="14338" max="14338" width="6.5703125" style="192" bestFit="1" customWidth="1"/>
    <col min="14339" max="14339" width="6" style="192" bestFit="1" customWidth="1"/>
    <col min="14340" max="14342" width="14.85546875" style="192" customWidth="1"/>
    <col min="14343" max="14343" width="14.7109375" style="192" bestFit="1" customWidth="1"/>
    <col min="14344" max="14344" width="4.5703125" style="192" bestFit="1" customWidth="1"/>
    <col min="14345" max="14345" width="8.85546875" style="192"/>
    <col min="14346" max="14346" width="10.42578125" style="192" bestFit="1" customWidth="1"/>
    <col min="14347" max="14592" width="8.85546875" style="192"/>
    <col min="14593" max="14593" width="57.28515625" style="192" customWidth="1"/>
    <col min="14594" max="14594" width="6.5703125" style="192" bestFit="1" customWidth="1"/>
    <col min="14595" max="14595" width="6" style="192" bestFit="1" customWidth="1"/>
    <col min="14596" max="14598" width="14.85546875" style="192" customWidth="1"/>
    <col min="14599" max="14599" width="14.7109375" style="192" bestFit="1" customWidth="1"/>
    <col min="14600" max="14600" width="4.5703125" style="192" bestFit="1" customWidth="1"/>
    <col min="14601" max="14601" width="8.85546875" style="192"/>
    <col min="14602" max="14602" width="10.42578125" style="192" bestFit="1" customWidth="1"/>
    <col min="14603" max="14848" width="8.85546875" style="192"/>
    <col min="14849" max="14849" width="57.28515625" style="192" customWidth="1"/>
    <col min="14850" max="14850" width="6.5703125" style="192" bestFit="1" customWidth="1"/>
    <col min="14851" max="14851" width="6" style="192" bestFit="1" customWidth="1"/>
    <col min="14852" max="14854" width="14.85546875" style="192" customWidth="1"/>
    <col min="14855" max="14855" width="14.7109375" style="192" bestFit="1" customWidth="1"/>
    <col min="14856" max="14856" width="4.5703125" style="192" bestFit="1" customWidth="1"/>
    <col min="14857" max="14857" width="8.85546875" style="192"/>
    <col min="14858" max="14858" width="10.42578125" style="192" bestFit="1" customWidth="1"/>
    <col min="14859" max="15104" width="8.85546875" style="192"/>
    <col min="15105" max="15105" width="57.28515625" style="192" customWidth="1"/>
    <col min="15106" max="15106" width="6.5703125" style="192" bestFit="1" customWidth="1"/>
    <col min="15107" max="15107" width="6" style="192" bestFit="1" customWidth="1"/>
    <col min="15108" max="15110" width="14.85546875" style="192" customWidth="1"/>
    <col min="15111" max="15111" width="14.7109375" style="192" bestFit="1" customWidth="1"/>
    <col min="15112" max="15112" width="4.5703125" style="192" bestFit="1" customWidth="1"/>
    <col min="15113" max="15113" width="8.85546875" style="192"/>
    <col min="15114" max="15114" width="10.42578125" style="192" bestFit="1" customWidth="1"/>
    <col min="15115" max="15360" width="8.85546875" style="192"/>
    <col min="15361" max="15361" width="57.28515625" style="192" customWidth="1"/>
    <col min="15362" max="15362" width="6.5703125" style="192" bestFit="1" customWidth="1"/>
    <col min="15363" max="15363" width="6" style="192" bestFit="1" customWidth="1"/>
    <col min="15364" max="15366" width="14.85546875" style="192" customWidth="1"/>
    <col min="15367" max="15367" width="14.7109375" style="192" bestFit="1" customWidth="1"/>
    <col min="15368" max="15368" width="4.5703125" style="192" bestFit="1" customWidth="1"/>
    <col min="15369" max="15369" width="8.85546875" style="192"/>
    <col min="15370" max="15370" width="10.42578125" style="192" bestFit="1" customWidth="1"/>
    <col min="15371" max="15616" width="8.85546875" style="192"/>
    <col min="15617" max="15617" width="57.28515625" style="192" customWidth="1"/>
    <col min="15618" max="15618" width="6.5703125" style="192" bestFit="1" customWidth="1"/>
    <col min="15619" max="15619" width="6" style="192" bestFit="1" customWidth="1"/>
    <col min="15620" max="15622" width="14.85546875" style="192" customWidth="1"/>
    <col min="15623" max="15623" width="14.7109375" style="192" bestFit="1" customWidth="1"/>
    <col min="15624" max="15624" width="4.5703125" style="192" bestFit="1" customWidth="1"/>
    <col min="15625" max="15625" width="8.85546875" style="192"/>
    <col min="15626" max="15626" width="10.42578125" style="192" bestFit="1" customWidth="1"/>
    <col min="15627" max="15872" width="8.85546875" style="192"/>
    <col min="15873" max="15873" width="57.28515625" style="192" customWidth="1"/>
    <col min="15874" max="15874" width="6.5703125" style="192" bestFit="1" customWidth="1"/>
    <col min="15875" max="15875" width="6" style="192" bestFit="1" customWidth="1"/>
    <col min="15876" max="15878" width="14.85546875" style="192" customWidth="1"/>
    <col min="15879" max="15879" width="14.7109375" style="192" bestFit="1" customWidth="1"/>
    <col min="15880" max="15880" width="4.5703125" style="192" bestFit="1" customWidth="1"/>
    <col min="15881" max="15881" width="8.85546875" style="192"/>
    <col min="15882" max="15882" width="10.42578125" style="192" bestFit="1" customWidth="1"/>
    <col min="15883" max="16128" width="8.85546875" style="192"/>
    <col min="16129" max="16129" width="57.28515625" style="192" customWidth="1"/>
    <col min="16130" max="16130" width="6.5703125" style="192" bestFit="1" customWidth="1"/>
    <col min="16131" max="16131" width="6" style="192" bestFit="1" customWidth="1"/>
    <col min="16132" max="16134" width="14.85546875" style="192" customWidth="1"/>
    <col min="16135" max="16135" width="14.7109375" style="192" bestFit="1" customWidth="1"/>
    <col min="16136" max="16136" width="4.5703125" style="192" bestFit="1" customWidth="1"/>
    <col min="16137" max="16137" width="8.85546875" style="192"/>
    <col min="16138" max="16138" width="10.42578125" style="192" bestFit="1" customWidth="1"/>
    <col min="16139" max="16384" width="8.85546875" style="192"/>
  </cols>
  <sheetData>
    <row r="1" spans="1:8" ht="27" thickBot="1">
      <c r="A1" s="560" t="s">
        <v>1417</v>
      </c>
      <c r="B1" s="569"/>
      <c r="C1" s="569"/>
      <c r="D1" s="569"/>
      <c r="E1" s="569"/>
      <c r="F1" s="569"/>
      <c r="G1" s="561"/>
    </row>
    <row r="2" spans="1:8" ht="16.5" thickBot="1">
      <c r="A2" s="402" t="str">
        <f>'Silno souhrn'!A2</f>
        <v>Kostel povýšení svatého kříže Doubravník</v>
      </c>
      <c r="B2" s="194"/>
      <c r="C2" s="195"/>
      <c r="D2" s="195"/>
      <c r="E2" s="413"/>
      <c r="F2" s="198"/>
      <c r="G2" s="199"/>
    </row>
    <row r="3" spans="1:8" ht="15.75">
      <c r="A3" s="200"/>
      <c r="B3" s="201"/>
      <c r="C3" s="202"/>
      <c r="D3" s="202"/>
      <c r="E3" s="414"/>
      <c r="F3" s="205"/>
      <c r="G3" s="206"/>
    </row>
    <row r="4" spans="1:8">
      <c r="A4" s="207" t="s">
        <v>1093</v>
      </c>
      <c r="B4" s="208" t="s">
        <v>1094</v>
      </c>
      <c r="C4" s="209" t="s">
        <v>1095</v>
      </c>
      <c r="D4" s="209" t="s">
        <v>1096</v>
      </c>
      <c r="E4" s="415" t="s">
        <v>1097</v>
      </c>
      <c r="F4" s="212" t="s">
        <v>1098</v>
      </c>
      <c r="G4" s="213" t="s">
        <v>1099</v>
      </c>
      <c r="H4" s="214"/>
    </row>
    <row r="5" spans="1:8" ht="15.75">
      <c r="A5" s="563" t="s">
        <v>1418</v>
      </c>
      <c r="B5" s="564"/>
      <c r="C5" s="564"/>
      <c r="D5" s="564"/>
      <c r="E5" s="564"/>
      <c r="F5" s="564"/>
      <c r="G5" s="565"/>
      <c r="H5" s="214"/>
    </row>
    <row r="6" spans="1:8">
      <c r="A6" s="215" t="s">
        <v>1419</v>
      </c>
      <c r="B6" s="216" t="s">
        <v>208</v>
      </c>
      <c r="C6" s="217">
        <v>30</v>
      </c>
      <c r="D6" s="219"/>
      <c r="E6" s="219"/>
      <c r="F6" s="220">
        <f t="shared" ref="F6:F19" si="0">C6*D6</f>
        <v>0</v>
      </c>
      <c r="G6" s="221">
        <f t="shared" ref="G6:G19" si="1">C6*E6</f>
        <v>0</v>
      </c>
      <c r="H6" s="214"/>
    </row>
    <row r="7" spans="1:8">
      <c r="A7" s="215" t="s">
        <v>1420</v>
      </c>
      <c r="B7" s="216" t="s">
        <v>208</v>
      </c>
      <c r="C7" s="217">
        <v>1750</v>
      </c>
      <c r="D7" s="219"/>
      <c r="E7" s="219"/>
      <c r="F7" s="220">
        <f t="shared" si="0"/>
        <v>0</v>
      </c>
      <c r="G7" s="221">
        <f t="shared" si="1"/>
        <v>0</v>
      </c>
      <c r="H7" s="214"/>
    </row>
    <row r="8" spans="1:8">
      <c r="A8" s="215" t="s">
        <v>1421</v>
      </c>
      <c r="B8" s="216" t="s">
        <v>208</v>
      </c>
      <c r="C8" s="217">
        <v>570</v>
      </c>
      <c r="D8" s="219"/>
      <c r="E8" s="219"/>
      <c r="F8" s="220">
        <f t="shared" si="0"/>
        <v>0</v>
      </c>
      <c r="G8" s="221">
        <f t="shared" si="1"/>
        <v>0</v>
      </c>
    </row>
    <row r="9" spans="1:8">
      <c r="A9" s="215" t="s">
        <v>1422</v>
      </c>
      <c r="B9" s="216" t="s">
        <v>208</v>
      </c>
      <c r="C9" s="217">
        <v>1380</v>
      </c>
      <c r="D9" s="219"/>
      <c r="E9" s="219"/>
      <c r="F9" s="220">
        <f t="shared" si="0"/>
        <v>0</v>
      </c>
      <c r="G9" s="221">
        <f t="shared" si="1"/>
        <v>0</v>
      </c>
    </row>
    <row r="10" spans="1:8">
      <c r="A10" s="215" t="s">
        <v>1423</v>
      </c>
      <c r="B10" s="216" t="s">
        <v>208</v>
      </c>
      <c r="C10" s="217">
        <v>1150</v>
      </c>
      <c r="D10" s="219"/>
      <c r="E10" s="219"/>
      <c r="F10" s="220">
        <f t="shared" si="0"/>
        <v>0</v>
      </c>
      <c r="G10" s="221">
        <f t="shared" si="1"/>
        <v>0</v>
      </c>
      <c r="H10" s="416"/>
    </row>
    <row r="11" spans="1:8">
      <c r="A11" s="215" t="s">
        <v>1424</v>
      </c>
      <c r="B11" s="216" t="s">
        <v>208</v>
      </c>
      <c r="C11" s="217">
        <v>140</v>
      </c>
      <c r="D11" s="219"/>
      <c r="E11" s="219"/>
      <c r="F11" s="220">
        <f t="shared" si="0"/>
        <v>0</v>
      </c>
      <c r="G11" s="221">
        <f t="shared" si="1"/>
        <v>0</v>
      </c>
      <c r="H11" s="416"/>
    </row>
    <row r="12" spans="1:8">
      <c r="A12" s="215" t="s">
        <v>1425</v>
      </c>
      <c r="B12" s="216" t="s">
        <v>208</v>
      </c>
      <c r="C12" s="217">
        <v>300</v>
      </c>
      <c r="D12" s="219"/>
      <c r="E12" s="219"/>
      <c r="F12" s="220">
        <f t="shared" si="0"/>
        <v>0</v>
      </c>
      <c r="G12" s="221">
        <f t="shared" si="1"/>
        <v>0</v>
      </c>
      <c r="H12" s="416"/>
    </row>
    <row r="13" spans="1:8">
      <c r="A13" s="215" t="s">
        <v>1426</v>
      </c>
      <c r="B13" s="216" t="s">
        <v>208</v>
      </c>
      <c r="C13" s="217">
        <v>15</v>
      </c>
      <c r="D13" s="219"/>
      <c r="E13" s="219"/>
      <c r="F13" s="220">
        <f t="shared" si="0"/>
        <v>0</v>
      </c>
      <c r="G13" s="221">
        <f t="shared" si="1"/>
        <v>0</v>
      </c>
      <c r="H13" s="416"/>
    </row>
    <row r="14" spans="1:8">
      <c r="A14" s="215" t="s">
        <v>1427</v>
      </c>
      <c r="B14" s="216" t="s">
        <v>208</v>
      </c>
      <c r="C14" s="217">
        <v>120</v>
      </c>
      <c r="D14" s="219"/>
      <c r="E14" s="219"/>
      <c r="F14" s="220">
        <f t="shared" si="0"/>
        <v>0</v>
      </c>
      <c r="G14" s="221">
        <f t="shared" si="1"/>
        <v>0</v>
      </c>
      <c r="H14" s="416"/>
    </row>
    <row r="15" spans="1:8">
      <c r="A15" s="215" t="s">
        <v>1428</v>
      </c>
      <c r="B15" s="216" t="s">
        <v>208</v>
      </c>
      <c r="C15" s="217">
        <v>20</v>
      </c>
      <c r="D15" s="219"/>
      <c r="E15" s="219"/>
      <c r="F15" s="220">
        <f t="shared" si="0"/>
        <v>0</v>
      </c>
      <c r="G15" s="221">
        <f t="shared" si="1"/>
        <v>0</v>
      </c>
      <c r="H15" s="416"/>
    </row>
    <row r="16" spans="1:8">
      <c r="A16" s="215" t="s">
        <v>1429</v>
      </c>
      <c r="B16" s="216" t="s">
        <v>208</v>
      </c>
      <c r="C16" s="217">
        <v>80</v>
      </c>
      <c r="D16" s="219"/>
      <c r="E16" s="219"/>
      <c r="F16" s="220">
        <f t="shared" si="0"/>
        <v>0</v>
      </c>
      <c r="G16" s="221">
        <f t="shared" si="1"/>
        <v>0</v>
      </c>
      <c r="H16" s="416"/>
    </row>
    <row r="17" spans="1:8">
      <c r="A17" s="215" t="s">
        <v>1430</v>
      </c>
      <c r="B17" s="216" t="s">
        <v>208</v>
      </c>
      <c r="C17" s="217">
        <v>780</v>
      </c>
      <c r="D17" s="219"/>
      <c r="E17" s="219"/>
      <c r="F17" s="220">
        <f t="shared" si="0"/>
        <v>0</v>
      </c>
      <c r="G17" s="221">
        <f t="shared" si="1"/>
        <v>0</v>
      </c>
      <c r="H17" s="416"/>
    </row>
    <row r="18" spans="1:8">
      <c r="A18" s="215" t="s">
        <v>1431</v>
      </c>
      <c r="B18" s="216" t="s">
        <v>208</v>
      </c>
      <c r="C18" s="217">
        <v>30</v>
      </c>
      <c r="D18" s="219"/>
      <c r="E18" s="219"/>
      <c r="F18" s="220">
        <f t="shared" si="0"/>
        <v>0</v>
      </c>
      <c r="G18" s="221">
        <f t="shared" si="1"/>
        <v>0</v>
      </c>
      <c r="H18" s="416"/>
    </row>
    <row r="19" spans="1:8">
      <c r="A19" s="215" t="s">
        <v>1432</v>
      </c>
      <c r="B19" s="216" t="s">
        <v>208</v>
      </c>
      <c r="C19" s="217">
        <v>60</v>
      </c>
      <c r="D19" s="219"/>
      <c r="E19" s="219"/>
      <c r="F19" s="220">
        <f t="shared" si="0"/>
        <v>0</v>
      </c>
      <c r="G19" s="221">
        <f t="shared" si="1"/>
        <v>0</v>
      </c>
      <c r="H19" s="416"/>
    </row>
    <row r="20" spans="1:8">
      <c r="A20" s="215"/>
      <c r="B20" s="216"/>
      <c r="C20" s="217"/>
      <c r="D20" s="223"/>
      <c r="E20" s="232"/>
      <c r="F20" s="220"/>
      <c r="G20" s="221"/>
      <c r="H20" s="416"/>
    </row>
    <row r="21" spans="1:8">
      <c r="A21" s="417"/>
      <c r="B21" s="216"/>
      <c r="C21" s="217"/>
      <c r="D21" s="223"/>
      <c r="E21" s="232"/>
      <c r="F21" s="220"/>
      <c r="G21" s="221"/>
    </row>
    <row r="22" spans="1:8" ht="15.75">
      <c r="A22" s="563" t="s">
        <v>1433</v>
      </c>
      <c r="B22" s="564"/>
      <c r="C22" s="564"/>
      <c r="D22" s="564"/>
      <c r="E22" s="564"/>
      <c r="F22" s="564"/>
      <c r="G22" s="565"/>
    </row>
    <row r="23" spans="1:8">
      <c r="A23" s="418" t="s">
        <v>1434</v>
      </c>
      <c r="B23" s="216" t="s">
        <v>231</v>
      </c>
      <c r="C23" s="217">
        <f>C46+C47+C48</f>
        <v>21</v>
      </c>
      <c r="D23" s="219"/>
      <c r="E23" s="219"/>
      <c r="F23" s="220">
        <f>C23*D23</f>
        <v>0</v>
      </c>
      <c r="G23" s="221">
        <f>C23*E23</f>
        <v>0</v>
      </c>
    </row>
    <row r="24" spans="1:8">
      <c r="A24" s="418" t="s">
        <v>1435</v>
      </c>
      <c r="B24" s="216" t="s">
        <v>231</v>
      </c>
      <c r="C24" s="217">
        <f>C40+C41+C42+C43</f>
        <v>25</v>
      </c>
      <c r="D24" s="219"/>
      <c r="E24" s="219"/>
      <c r="F24" s="220">
        <f>C24*D24</f>
        <v>0</v>
      </c>
      <c r="G24" s="221">
        <f>C24*E24</f>
        <v>0</v>
      </c>
    </row>
    <row r="25" spans="1:8">
      <c r="A25" s="418" t="s">
        <v>1436</v>
      </c>
      <c r="B25" s="216" t="s">
        <v>231</v>
      </c>
      <c r="C25" s="217">
        <v>10</v>
      </c>
      <c r="D25" s="219"/>
      <c r="E25" s="219"/>
      <c r="F25" s="220">
        <f>C25*D25</f>
        <v>0</v>
      </c>
      <c r="G25" s="221">
        <f>C25*E25</f>
        <v>0</v>
      </c>
    </row>
    <row r="26" spans="1:8">
      <c r="A26" s="418" t="s">
        <v>1437</v>
      </c>
      <c r="B26" s="216" t="s">
        <v>231</v>
      </c>
      <c r="C26" s="217">
        <f>C53+C54</f>
        <v>5</v>
      </c>
      <c r="D26" s="219"/>
      <c r="E26" s="219"/>
      <c r="F26" s="220">
        <f t="shared" ref="F26:F32" si="2">C26*D26</f>
        <v>0</v>
      </c>
      <c r="G26" s="221">
        <f t="shared" ref="G26:G32" si="3">C26*E26</f>
        <v>0</v>
      </c>
    </row>
    <row r="27" spans="1:8">
      <c r="A27" s="418" t="s">
        <v>1438</v>
      </c>
      <c r="B27" s="216" t="s">
        <v>208</v>
      </c>
      <c r="C27" s="217">
        <v>150</v>
      </c>
      <c r="D27" s="219"/>
      <c r="E27" s="219"/>
      <c r="F27" s="220">
        <f t="shared" si="2"/>
        <v>0</v>
      </c>
      <c r="G27" s="221">
        <f t="shared" si="3"/>
        <v>0</v>
      </c>
    </row>
    <row r="28" spans="1:8">
      <c r="A28" s="418" t="s">
        <v>1439</v>
      </c>
      <c r="B28" s="216" t="s">
        <v>208</v>
      </c>
      <c r="C28" s="217">
        <v>120</v>
      </c>
      <c r="D28" s="219"/>
      <c r="E28" s="219"/>
      <c r="F28" s="220">
        <f t="shared" si="2"/>
        <v>0</v>
      </c>
      <c r="G28" s="221">
        <f t="shared" si="3"/>
        <v>0</v>
      </c>
    </row>
    <row r="29" spans="1:8">
      <c r="A29" s="418" t="s">
        <v>1440</v>
      </c>
      <c r="B29" s="216" t="s">
        <v>231</v>
      </c>
      <c r="C29" s="217">
        <v>1500</v>
      </c>
      <c r="D29" s="219"/>
      <c r="E29" s="219"/>
      <c r="F29" s="220">
        <f t="shared" si="2"/>
        <v>0</v>
      </c>
      <c r="G29" s="221">
        <f t="shared" si="3"/>
        <v>0</v>
      </c>
    </row>
    <row r="30" spans="1:8">
      <c r="A30" s="418" t="s">
        <v>1441</v>
      </c>
      <c r="B30" s="216" t="s">
        <v>231</v>
      </c>
      <c r="C30" s="217">
        <v>1250</v>
      </c>
      <c r="D30" s="219"/>
      <c r="E30" s="219"/>
      <c r="F30" s="220">
        <f t="shared" si="2"/>
        <v>0</v>
      </c>
      <c r="G30" s="221">
        <f t="shared" si="3"/>
        <v>0</v>
      </c>
    </row>
    <row r="31" spans="1:8">
      <c r="A31" s="418" t="s">
        <v>1442</v>
      </c>
      <c r="B31" s="216" t="s">
        <v>208</v>
      </c>
      <c r="C31" s="217">
        <v>350</v>
      </c>
      <c r="D31" s="223"/>
      <c r="E31" s="219"/>
      <c r="F31" s="220">
        <f t="shared" si="2"/>
        <v>0</v>
      </c>
      <c r="G31" s="221">
        <f t="shared" si="3"/>
        <v>0</v>
      </c>
    </row>
    <row r="32" spans="1:8">
      <c r="A32" s="418" t="s">
        <v>1443</v>
      </c>
      <c r="B32" s="216" t="s">
        <v>231</v>
      </c>
      <c r="C32" s="217">
        <v>40</v>
      </c>
      <c r="D32" s="223"/>
      <c r="E32" s="219"/>
      <c r="F32" s="220">
        <f t="shared" si="2"/>
        <v>0</v>
      </c>
      <c r="G32" s="221">
        <f t="shared" si="3"/>
        <v>0</v>
      </c>
    </row>
    <row r="33" spans="1:7">
      <c r="A33" s="215" t="s">
        <v>1444</v>
      </c>
      <c r="B33" s="216" t="s">
        <v>208</v>
      </c>
      <c r="C33" s="217">
        <v>250</v>
      </c>
      <c r="D33" s="219"/>
      <c r="E33" s="219"/>
      <c r="F33" s="220">
        <f>C33*D33</f>
        <v>0</v>
      </c>
      <c r="G33" s="221">
        <f>C33*E33</f>
        <v>0</v>
      </c>
    </row>
    <row r="34" spans="1:7" ht="25.5">
      <c r="A34" s="215" t="s">
        <v>1445</v>
      </c>
      <c r="B34" s="216" t="s">
        <v>231</v>
      </c>
      <c r="C34" s="217">
        <v>1</v>
      </c>
      <c r="D34" s="219"/>
      <c r="E34" s="219"/>
      <c r="F34" s="220">
        <f>C34*D34</f>
        <v>0</v>
      </c>
      <c r="G34" s="221">
        <f>C34*E34</f>
        <v>0</v>
      </c>
    </row>
    <row r="35" spans="1:7" ht="25.5">
      <c r="A35" s="215" t="s">
        <v>1446</v>
      </c>
      <c r="B35" s="216" t="s">
        <v>231</v>
      </c>
      <c r="C35" s="217">
        <v>3</v>
      </c>
      <c r="D35" s="219"/>
      <c r="E35" s="219"/>
      <c r="F35" s="220">
        <f>C35*D35</f>
        <v>0</v>
      </c>
      <c r="G35" s="221">
        <f>C35*E35</f>
        <v>0</v>
      </c>
    </row>
    <row r="36" spans="1:7">
      <c r="A36" s="215" t="s">
        <v>1447</v>
      </c>
      <c r="B36" s="216" t="s">
        <v>231</v>
      </c>
      <c r="C36" s="217">
        <v>2</v>
      </c>
      <c r="D36" s="219"/>
      <c r="E36" s="219"/>
      <c r="F36" s="220">
        <f>C36*D36</f>
        <v>0</v>
      </c>
      <c r="G36" s="221">
        <f>C36*E36</f>
        <v>0</v>
      </c>
    </row>
    <row r="37" spans="1:7">
      <c r="A37" s="215"/>
      <c r="B37" s="216"/>
      <c r="C37" s="217"/>
      <c r="D37" s="223"/>
      <c r="E37" s="232"/>
      <c r="F37" s="220"/>
      <c r="G37" s="221"/>
    </row>
    <row r="38" spans="1:7" ht="15.75">
      <c r="A38" s="563" t="s">
        <v>1448</v>
      </c>
      <c r="B38" s="564"/>
      <c r="C38" s="564"/>
      <c r="D38" s="564"/>
      <c r="E38" s="564"/>
      <c r="F38" s="564"/>
      <c r="G38" s="565"/>
    </row>
    <row r="39" spans="1:7">
      <c r="A39" s="417"/>
      <c r="B39" s="419"/>
      <c r="C39" s="419"/>
      <c r="D39" s="419"/>
      <c r="E39" s="419"/>
      <c r="F39" s="419"/>
      <c r="G39" s="420"/>
    </row>
    <row r="40" spans="1:7">
      <c r="A40" s="215" t="s">
        <v>1449</v>
      </c>
      <c r="B40" s="216" t="s">
        <v>231</v>
      </c>
      <c r="C40" s="217">
        <v>2</v>
      </c>
      <c r="D40" s="219"/>
      <c r="E40" s="219"/>
      <c r="F40" s="220">
        <f t="shared" ref="F40:F46" si="4">C40*D40</f>
        <v>0</v>
      </c>
      <c r="G40" s="221">
        <f t="shared" ref="G40:G46" si="5">C40*E40</f>
        <v>0</v>
      </c>
    </row>
    <row r="41" spans="1:7">
      <c r="A41" s="215" t="s">
        <v>1450</v>
      </c>
      <c r="B41" s="216" t="s">
        <v>231</v>
      </c>
      <c r="C41" s="217">
        <v>9</v>
      </c>
      <c r="D41" s="219"/>
      <c r="E41" s="219"/>
      <c r="F41" s="220">
        <f t="shared" si="4"/>
        <v>0</v>
      </c>
      <c r="G41" s="221">
        <f t="shared" si="5"/>
        <v>0</v>
      </c>
    </row>
    <row r="42" spans="1:7">
      <c r="A42" s="215" t="s">
        <v>1451</v>
      </c>
      <c r="B42" s="216" t="s">
        <v>231</v>
      </c>
      <c r="C42" s="217">
        <v>12</v>
      </c>
      <c r="D42" s="219"/>
      <c r="E42" s="219"/>
      <c r="F42" s="220">
        <f t="shared" si="4"/>
        <v>0</v>
      </c>
      <c r="G42" s="221">
        <f t="shared" si="5"/>
        <v>0</v>
      </c>
    </row>
    <row r="43" spans="1:7">
      <c r="A43" s="215" t="s">
        <v>1452</v>
      </c>
      <c r="B43" s="216" t="s">
        <v>231</v>
      </c>
      <c r="C43" s="217">
        <v>2</v>
      </c>
      <c r="D43" s="219"/>
      <c r="E43" s="219"/>
      <c r="F43" s="220">
        <f t="shared" si="4"/>
        <v>0</v>
      </c>
      <c r="G43" s="221">
        <f t="shared" si="5"/>
        <v>0</v>
      </c>
    </row>
    <row r="44" spans="1:7">
      <c r="A44" s="215" t="s">
        <v>1453</v>
      </c>
      <c r="B44" s="216" t="s">
        <v>231</v>
      </c>
      <c r="C44" s="217">
        <v>1</v>
      </c>
      <c r="D44" s="219"/>
      <c r="E44" s="219"/>
      <c r="F44" s="220">
        <f t="shared" si="4"/>
        <v>0</v>
      </c>
      <c r="G44" s="221">
        <f t="shared" si="5"/>
        <v>0</v>
      </c>
    </row>
    <row r="45" spans="1:7">
      <c r="A45" s="215" t="s">
        <v>1454</v>
      </c>
      <c r="B45" s="216" t="s">
        <v>231</v>
      </c>
      <c r="C45" s="217">
        <v>1</v>
      </c>
      <c r="D45" s="219"/>
      <c r="E45" s="219"/>
      <c r="F45" s="220">
        <f t="shared" si="4"/>
        <v>0</v>
      </c>
      <c r="G45" s="221">
        <f t="shared" si="5"/>
        <v>0</v>
      </c>
    </row>
    <row r="46" spans="1:7">
      <c r="A46" s="215" t="s">
        <v>1455</v>
      </c>
      <c r="B46" s="216" t="s">
        <v>231</v>
      </c>
      <c r="C46" s="217">
        <v>2</v>
      </c>
      <c r="D46" s="219"/>
      <c r="E46" s="219"/>
      <c r="F46" s="220">
        <f t="shared" si="4"/>
        <v>0</v>
      </c>
      <c r="G46" s="221">
        <f t="shared" si="5"/>
        <v>0</v>
      </c>
    </row>
    <row r="47" spans="1:7">
      <c r="A47" s="215" t="s">
        <v>1456</v>
      </c>
      <c r="B47" s="216" t="s">
        <v>231</v>
      </c>
      <c r="C47" s="217">
        <v>1</v>
      </c>
      <c r="D47" s="219"/>
      <c r="E47" s="219"/>
      <c r="F47" s="220">
        <f>C47*D47</f>
        <v>0</v>
      </c>
      <c r="G47" s="221">
        <f>C47*E47</f>
        <v>0</v>
      </c>
    </row>
    <row r="48" spans="1:7">
      <c r="A48" s="215" t="s">
        <v>1457</v>
      </c>
      <c r="B48" s="216" t="s">
        <v>231</v>
      </c>
      <c r="C48" s="217">
        <v>18</v>
      </c>
      <c r="D48" s="219"/>
      <c r="E48" s="219"/>
      <c r="F48" s="220">
        <f>C48*D48</f>
        <v>0</v>
      </c>
      <c r="G48" s="221">
        <f>C48*E48</f>
        <v>0</v>
      </c>
    </row>
    <row r="49" spans="1:7">
      <c r="A49" s="215" t="s">
        <v>1458</v>
      </c>
      <c r="B49" s="216" t="s">
        <v>231</v>
      </c>
      <c r="C49" s="217">
        <v>1</v>
      </c>
      <c r="D49" s="219"/>
      <c r="E49" s="219"/>
      <c r="F49" s="220">
        <f>C49*D49</f>
        <v>0</v>
      </c>
      <c r="G49" s="221">
        <f>C49*E49</f>
        <v>0</v>
      </c>
    </row>
    <row r="50" spans="1:7">
      <c r="A50" s="215" t="s">
        <v>1459</v>
      </c>
      <c r="B50" s="216" t="s">
        <v>231</v>
      </c>
      <c r="C50" s="217">
        <v>2</v>
      </c>
      <c r="D50" s="219"/>
      <c r="E50" s="219"/>
      <c r="F50" s="220">
        <f>C50*D50</f>
        <v>0</v>
      </c>
      <c r="G50" s="221">
        <f>C50*E50</f>
        <v>0</v>
      </c>
    </row>
    <row r="51" spans="1:7">
      <c r="A51" s="215"/>
      <c r="B51" s="216"/>
      <c r="C51" s="217"/>
      <c r="D51" s="223"/>
      <c r="E51" s="232"/>
      <c r="F51" s="220"/>
      <c r="G51" s="221"/>
    </row>
    <row r="52" spans="1:7" ht="15.75">
      <c r="A52" s="563" t="s">
        <v>1460</v>
      </c>
      <c r="B52" s="564"/>
      <c r="C52" s="564"/>
      <c r="D52" s="564"/>
      <c r="E52" s="564"/>
      <c r="F52" s="564"/>
      <c r="G52" s="565"/>
    </row>
    <row r="53" spans="1:7">
      <c r="A53" s="215" t="s">
        <v>1455</v>
      </c>
      <c r="B53" s="216" t="s">
        <v>231</v>
      </c>
      <c r="C53" s="217">
        <v>3</v>
      </c>
      <c r="D53" s="219"/>
      <c r="E53" s="219"/>
      <c r="F53" s="220">
        <f>C53*D53</f>
        <v>0</v>
      </c>
      <c r="G53" s="221">
        <f>C53*E53</f>
        <v>0</v>
      </c>
    </row>
    <row r="54" spans="1:7">
      <c r="A54" s="215" t="s">
        <v>1456</v>
      </c>
      <c r="B54" s="216" t="s">
        <v>231</v>
      </c>
      <c r="C54" s="217">
        <v>2</v>
      </c>
      <c r="D54" s="219"/>
      <c r="E54" s="219"/>
      <c r="F54" s="220">
        <f>C54*D54</f>
        <v>0</v>
      </c>
      <c r="G54" s="221">
        <f>C54*E54</f>
        <v>0</v>
      </c>
    </row>
    <row r="55" spans="1:7">
      <c r="A55" s="215"/>
      <c r="B55" s="216"/>
      <c r="C55" s="217"/>
      <c r="D55" s="223"/>
      <c r="E55" s="232"/>
      <c r="F55" s="220"/>
      <c r="G55" s="221"/>
    </row>
    <row r="56" spans="1:7" ht="15.75">
      <c r="A56" s="563" t="s">
        <v>1461</v>
      </c>
      <c r="B56" s="564"/>
      <c r="C56" s="564"/>
      <c r="D56" s="564"/>
      <c r="E56" s="564"/>
      <c r="F56" s="564"/>
      <c r="G56" s="565"/>
    </row>
    <row r="57" spans="1:7">
      <c r="A57" s="215"/>
      <c r="B57" s="216"/>
      <c r="C57" s="217"/>
      <c r="D57" s="223"/>
      <c r="E57" s="232"/>
      <c r="F57" s="220"/>
      <c r="G57" s="221"/>
    </row>
    <row r="58" spans="1:7">
      <c r="A58" s="215" t="s">
        <v>1449</v>
      </c>
      <c r="B58" s="216" t="s">
        <v>231</v>
      </c>
      <c r="C58" s="217">
        <v>4</v>
      </c>
      <c r="D58" s="219"/>
      <c r="E58" s="219"/>
      <c r="F58" s="220">
        <f>C58*D58</f>
        <v>0</v>
      </c>
      <c r="G58" s="221">
        <f>C58*E58</f>
        <v>0</v>
      </c>
    </row>
    <row r="59" spans="1:7">
      <c r="A59" s="215" t="s">
        <v>1450</v>
      </c>
      <c r="B59" s="216" t="s">
        <v>231</v>
      </c>
      <c r="C59" s="217">
        <v>1</v>
      </c>
      <c r="D59" s="219"/>
      <c r="E59" s="219"/>
      <c r="F59" s="220">
        <f>C59*D59</f>
        <v>0</v>
      </c>
      <c r="G59" s="221">
        <f>C59*E59</f>
        <v>0</v>
      </c>
    </row>
    <row r="60" spans="1:7">
      <c r="A60" s="215" t="s">
        <v>1455</v>
      </c>
      <c r="B60" s="216" t="s">
        <v>231</v>
      </c>
      <c r="C60" s="217">
        <v>11</v>
      </c>
      <c r="D60" s="219"/>
      <c r="E60" s="219"/>
      <c r="F60" s="220">
        <f>C60*D60</f>
        <v>0</v>
      </c>
      <c r="G60" s="221">
        <f>C60*E60</f>
        <v>0</v>
      </c>
    </row>
    <row r="61" spans="1:7">
      <c r="A61" s="215" t="s">
        <v>1462</v>
      </c>
      <c r="B61" s="216" t="s">
        <v>231</v>
      </c>
      <c r="C61" s="217">
        <v>30</v>
      </c>
      <c r="D61" s="219"/>
      <c r="E61" s="219"/>
      <c r="F61" s="220">
        <f>C61*D61</f>
        <v>0</v>
      </c>
      <c r="G61" s="221">
        <f>C61*E61</f>
        <v>0</v>
      </c>
    </row>
    <row r="62" spans="1:7">
      <c r="A62" s="215"/>
      <c r="B62" s="216"/>
      <c r="C62" s="217"/>
      <c r="D62" s="223"/>
      <c r="E62" s="232"/>
      <c r="F62" s="220"/>
      <c r="G62" s="221"/>
    </row>
    <row r="63" spans="1:7">
      <c r="A63" s="215"/>
      <c r="B63" s="216"/>
      <c r="C63" s="217"/>
      <c r="D63" s="217"/>
      <c r="E63" s="421"/>
      <c r="F63" s="220"/>
      <c r="G63" s="221"/>
    </row>
    <row r="64" spans="1:7">
      <c r="A64" s="234" t="s">
        <v>1149</v>
      </c>
      <c r="B64" s="216"/>
      <c r="C64" s="217"/>
      <c r="D64" s="217"/>
      <c r="E64" s="421"/>
      <c r="F64" s="220"/>
      <c r="G64" s="230"/>
    </row>
    <row r="65" spans="1:7">
      <c r="A65" s="215" t="s">
        <v>1150</v>
      </c>
      <c r="B65" s="216"/>
      <c r="C65" s="235"/>
      <c r="D65" s="235"/>
      <c r="E65" s="235"/>
      <c r="F65" s="235"/>
      <c r="G65" s="236">
        <f>SUM(G6:G20,G23:G37,G40:G62,G63:G63)</f>
        <v>0</v>
      </c>
    </row>
    <row r="66" spans="1:7">
      <c r="A66" s="215" t="s">
        <v>1151</v>
      </c>
      <c r="B66" s="216"/>
      <c r="C66" s="237"/>
      <c r="D66" s="237"/>
      <c r="E66" s="237"/>
      <c r="F66" s="237"/>
      <c r="G66" s="238">
        <f>SUM(F63:F63,F40:F62,F23:F37,F6:F21)</f>
        <v>0</v>
      </c>
    </row>
    <row r="67" spans="1:7">
      <c r="A67" s="215" t="s">
        <v>1152</v>
      </c>
      <c r="B67" s="216"/>
      <c r="C67" s="237"/>
      <c r="D67" s="237"/>
      <c r="E67" s="237"/>
      <c r="F67" s="237"/>
      <c r="G67" s="238">
        <f>(G66+G65)*0.1</f>
        <v>0</v>
      </c>
    </row>
    <row r="68" spans="1:7">
      <c r="A68" s="215" t="s">
        <v>1153</v>
      </c>
      <c r="B68" s="216"/>
      <c r="C68" s="237"/>
      <c r="D68" s="237"/>
      <c r="E68" s="237"/>
      <c r="F68" s="237"/>
      <c r="G68" s="238">
        <f>G66*0.05</f>
        <v>0</v>
      </c>
    </row>
    <row r="69" spans="1:7">
      <c r="A69" s="234" t="s">
        <v>1154</v>
      </c>
      <c r="B69" s="216"/>
      <c r="C69" s="237"/>
      <c r="D69" s="237"/>
      <c r="E69" s="237"/>
      <c r="F69" s="237"/>
      <c r="G69" s="238">
        <f>SUM(G65:G68)</f>
        <v>0</v>
      </c>
    </row>
    <row r="70" spans="1:7">
      <c r="A70" s="215"/>
      <c r="B70" s="216"/>
      <c r="C70" s="217"/>
      <c r="D70" s="217"/>
      <c r="E70" s="421"/>
      <c r="F70" s="220"/>
      <c r="G70" s="230"/>
    </row>
    <row r="71" spans="1:7" ht="15.75">
      <c r="A71" s="563" t="s">
        <v>30</v>
      </c>
      <c r="B71" s="564"/>
      <c r="C71" s="564"/>
      <c r="D71" s="564"/>
      <c r="E71" s="564"/>
      <c r="F71" s="564"/>
      <c r="G71" s="565"/>
    </row>
    <row r="72" spans="1:7">
      <c r="A72" s="207" t="s">
        <v>1100</v>
      </c>
      <c r="B72" s="239"/>
      <c r="C72" s="239"/>
      <c r="D72" s="239"/>
      <c r="E72" s="422"/>
      <c r="F72" s="241"/>
      <c r="G72" s="242"/>
    </row>
    <row r="73" spans="1:7">
      <c r="A73" s="207"/>
      <c r="B73" s="239"/>
      <c r="C73" s="239"/>
      <c r="D73" s="239"/>
      <c r="E73" s="422"/>
      <c r="F73" s="241"/>
      <c r="G73" s="242"/>
    </row>
    <row r="74" spans="1:7">
      <c r="A74" s="243" t="s">
        <v>1463</v>
      </c>
      <c r="B74" s="239" t="s">
        <v>1156</v>
      </c>
      <c r="C74" s="239">
        <v>60</v>
      </c>
      <c r="D74" s="239"/>
      <c r="E74" s="219"/>
      <c r="F74" s="244"/>
      <c r="G74" s="221">
        <f t="shared" ref="G74:G80" si="6">C74*E74</f>
        <v>0</v>
      </c>
    </row>
    <row r="75" spans="1:7">
      <c r="A75" s="243" t="s">
        <v>1464</v>
      </c>
      <c r="B75" s="239" t="s">
        <v>1156</v>
      </c>
      <c r="C75" s="239">
        <v>36</v>
      </c>
      <c r="D75" s="239"/>
      <c r="E75" s="219"/>
      <c r="F75" s="244"/>
      <c r="G75" s="221">
        <f t="shared" si="6"/>
        <v>0</v>
      </c>
    </row>
    <row r="76" spans="1:7">
      <c r="A76" s="243" t="s">
        <v>1155</v>
      </c>
      <c r="B76" s="239" t="s">
        <v>1156</v>
      </c>
      <c r="C76" s="239">
        <v>30</v>
      </c>
      <c r="D76" s="239"/>
      <c r="E76" s="219"/>
      <c r="F76" s="244"/>
      <c r="G76" s="221">
        <f t="shared" si="6"/>
        <v>0</v>
      </c>
    </row>
    <row r="77" spans="1:7">
      <c r="A77" s="245" t="s">
        <v>1158</v>
      </c>
      <c r="B77" s="239" t="s">
        <v>1156</v>
      </c>
      <c r="C77" s="246">
        <v>60</v>
      </c>
      <c r="D77" s="246"/>
      <c r="E77" s="219"/>
      <c r="F77" s="248"/>
      <c r="G77" s="221">
        <f t="shared" si="6"/>
        <v>0</v>
      </c>
    </row>
    <row r="78" spans="1:7">
      <c r="A78" s="245" t="s">
        <v>1465</v>
      </c>
      <c r="B78" s="239" t="s">
        <v>1160</v>
      </c>
      <c r="C78" s="246">
        <v>1</v>
      </c>
      <c r="D78" s="246"/>
      <c r="E78" s="219"/>
      <c r="F78" s="248"/>
      <c r="G78" s="221">
        <f t="shared" si="6"/>
        <v>0</v>
      </c>
    </row>
    <row r="79" spans="1:7">
      <c r="A79" s="245" t="s">
        <v>1466</v>
      </c>
      <c r="B79" s="239" t="s">
        <v>1160</v>
      </c>
      <c r="C79" s="246">
        <v>1</v>
      </c>
      <c r="D79" s="246"/>
      <c r="E79" s="219"/>
      <c r="F79" s="248"/>
      <c r="G79" s="221">
        <f t="shared" si="6"/>
        <v>0</v>
      </c>
    </row>
    <row r="80" spans="1:7" ht="13.5" thickBot="1">
      <c r="A80" s="245" t="s">
        <v>1467</v>
      </c>
      <c r="B80" s="239" t="s">
        <v>1160</v>
      </c>
      <c r="C80" s="246">
        <v>1</v>
      </c>
      <c r="D80" s="246"/>
      <c r="E80" s="219"/>
      <c r="F80" s="248"/>
      <c r="G80" s="221">
        <f t="shared" si="6"/>
        <v>0</v>
      </c>
    </row>
    <row r="81" spans="1:7" ht="16.5" thickBot="1">
      <c r="A81" s="566" t="s">
        <v>1162</v>
      </c>
      <c r="B81" s="567"/>
      <c r="C81" s="567"/>
      <c r="D81" s="567"/>
      <c r="E81" s="567"/>
      <c r="F81" s="568"/>
      <c r="G81" s="250">
        <f>SUM(G69:G70,G72:G80)</f>
        <v>0</v>
      </c>
    </row>
    <row r="82" spans="1:7">
      <c r="A82" s="214"/>
      <c r="B82" s="251"/>
      <c r="C82" s="251"/>
      <c r="D82" s="251"/>
      <c r="E82" s="423"/>
      <c r="F82" s="253"/>
      <c r="G82" s="214"/>
    </row>
    <row r="83" spans="1:7">
      <c r="A83" s="424"/>
      <c r="B83" s="425"/>
      <c r="C83" s="425"/>
      <c r="D83" s="425"/>
      <c r="E83" s="414"/>
      <c r="F83" s="205"/>
      <c r="G83" s="416"/>
    </row>
    <row r="84" spans="1:7">
      <c r="A84" s="426"/>
      <c r="B84" s="425"/>
      <c r="C84" s="425"/>
      <c r="D84" s="425"/>
      <c r="E84" s="427"/>
      <c r="F84" s="428"/>
      <c r="G84" s="429"/>
    </row>
    <row r="85" spans="1:7">
      <c r="A85" s="426"/>
      <c r="B85" s="425"/>
      <c r="C85" s="425"/>
      <c r="D85" s="425"/>
      <c r="E85" s="427"/>
      <c r="F85" s="428"/>
      <c r="G85" s="429"/>
    </row>
  </sheetData>
  <mergeCells count="8">
    <mergeCell ref="A71:G71"/>
    <mergeCell ref="A81:F81"/>
    <mergeCell ref="A1:G1"/>
    <mergeCell ref="A5:G5"/>
    <mergeCell ref="A22:G22"/>
    <mergeCell ref="A38:G38"/>
    <mergeCell ref="A52:G52"/>
    <mergeCell ref="A56:G56"/>
  </mergeCells>
  <pageMargins left="0.70866141732283472" right="0.70866141732283472" top="0.78740157480314965" bottom="0.78740157480314965" header="0.31496062992125984" footer="0.31496062992125984"/>
  <pageSetup paperSize="9" scale="66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6"/>
  <sheetViews>
    <sheetView topLeftCell="A22" zoomScale="85" zoomScaleNormal="85" workbookViewId="0">
      <selection activeCell="L10" sqref="L10"/>
    </sheetView>
  </sheetViews>
  <sheetFormatPr defaultRowHeight="12.75"/>
  <cols>
    <col min="1" max="1" width="59.5703125" style="192" customWidth="1"/>
    <col min="2" max="2" width="6.5703125" style="192" bestFit="1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bestFit="1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bestFit="1" customWidth="1"/>
    <col min="259" max="259" width="7.85546875" style="192" customWidth="1"/>
    <col min="260" max="262" width="14.85546875" style="192" customWidth="1"/>
    <col min="263" max="263" width="14.7109375" style="192" bestFit="1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bestFit="1" customWidth="1"/>
    <col min="515" max="515" width="7.85546875" style="192" customWidth="1"/>
    <col min="516" max="518" width="14.85546875" style="192" customWidth="1"/>
    <col min="519" max="519" width="14.7109375" style="192" bestFit="1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bestFit="1" customWidth="1"/>
    <col min="771" max="771" width="7.85546875" style="192" customWidth="1"/>
    <col min="772" max="774" width="14.85546875" style="192" customWidth="1"/>
    <col min="775" max="775" width="14.7109375" style="192" bestFit="1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bestFit="1" customWidth="1"/>
    <col min="1027" max="1027" width="7.85546875" style="192" customWidth="1"/>
    <col min="1028" max="1030" width="14.85546875" style="192" customWidth="1"/>
    <col min="1031" max="1031" width="14.7109375" style="192" bestFit="1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bestFit="1" customWidth="1"/>
    <col min="1283" max="1283" width="7.85546875" style="192" customWidth="1"/>
    <col min="1284" max="1286" width="14.85546875" style="192" customWidth="1"/>
    <col min="1287" max="1287" width="14.7109375" style="192" bestFit="1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bestFit="1" customWidth="1"/>
    <col min="1539" max="1539" width="7.85546875" style="192" customWidth="1"/>
    <col min="1540" max="1542" width="14.85546875" style="192" customWidth="1"/>
    <col min="1543" max="1543" width="14.7109375" style="192" bestFit="1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bestFit="1" customWidth="1"/>
    <col min="1795" max="1795" width="7.85546875" style="192" customWidth="1"/>
    <col min="1796" max="1798" width="14.85546875" style="192" customWidth="1"/>
    <col min="1799" max="1799" width="14.7109375" style="192" bestFit="1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bestFit="1" customWidth="1"/>
    <col min="2051" max="2051" width="7.85546875" style="192" customWidth="1"/>
    <col min="2052" max="2054" width="14.85546875" style="192" customWidth="1"/>
    <col min="2055" max="2055" width="14.7109375" style="192" bestFit="1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bestFit="1" customWidth="1"/>
    <col min="2307" max="2307" width="7.85546875" style="192" customWidth="1"/>
    <col min="2308" max="2310" width="14.85546875" style="192" customWidth="1"/>
    <col min="2311" max="2311" width="14.7109375" style="192" bestFit="1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bestFit="1" customWidth="1"/>
    <col min="2563" max="2563" width="7.85546875" style="192" customWidth="1"/>
    <col min="2564" max="2566" width="14.85546875" style="192" customWidth="1"/>
    <col min="2567" max="2567" width="14.7109375" style="192" bestFit="1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bestFit="1" customWidth="1"/>
    <col min="2819" max="2819" width="7.85546875" style="192" customWidth="1"/>
    <col min="2820" max="2822" width="14.85546875" style="192" customWidth="1"/>
    <col min="2823" max="2823" width="14.7109375" style="192" bestFit="1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bestFit="1" customWidth="1"/>
    <col min="3075" max="3075" width="7.85546875" style="192" customWidth="1"/>
    <col min="3076" max="3078" width="14.85546875" style="192" customWidth="1"/>
    <col min="3079" max="3079" width="14.7109375" style="192" bestFit="1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bestFit="1" customWidth="1"/>
    <col min="3331" max="3331" width="7.85546875" style="192" customWidth="1"/>
    <col min="3332" max="3334" width="14.85546875" style="192" customWidth="1"/>
    <col min="3335" max="3335" width="14.7109375" style="192" bestFit="1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bestFit="1" customWidth="1"/>
    <col min="3587" max="3587" width="7.85546875" style="192" customWidth="1"/>
    <col min="3588" max="3590" width="14.85546875" style="192" customWidth="1"/>
    <col min="3591" max="3591" width="14.7109375" style="192" bestFit="1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bestFit="1" customWidth="1"/>
    <col min="3843" max="3843" width="7.85546875" style="192" customWidth="1"/>
    <col min="3844" max="3846" width="14.85546875" style="192" customWidth="1"/>
    <col min="3847" max="3847" width="14.7109375" style="192" bestFit="1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bestFit="1" customWidth="1"/>
    <col min="4099" max="4099" width="7.85546875" style="192" customWidth="1"/>
    <col min="4100" max="4102" width="14.85546875" style="192" customWidth="1"/>
    <col min="4103" max="4103" width="14.7109375" style="192" bestFit="1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bestFit="1" customWidth="1"/>
    <col min="4355" max="4355" width="7.85546875" style="192" customWidth="1"/>
    <col min="4356" max="4358" width="14.85546875" style="192" customWidth="1"/>
    <col min="4359" max="4359" width="14.7109375" style="192" bestFit="1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bestFit="1" customWidth="1"/>
    <col min="4611" max="4611" width="7.85546875" style="192" customWidth="1"/>
    <col min="4612" max="4614" width="14.85546875" style="192" customWidth="1"/>
    <col min="4615" max="4615" width="14.7109375" style="192" bestFit="1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bestFit="1" customWidth="1"/>
    <col min="4867" max="4867" width="7.85546875" style="192" customWidth="1"/>
    <col min="4868" max="4870" width="14.85546875" style="192" customWidth="1"/>
    <col min="4871" max="4871" width="14.7109375" style="192" bestFit="1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bestFit="1" customWidth="1"/>
    <col min="5123" max="5123" width="7.85546875" style="192" customWidth="1"/>
    <col min="5124" max="5126" width="14.85546875" style="192" customWidth="1"/>
    <col min="5127" max="5127" width="14.7109375" style="192" bestFit="1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bestFit="1" customWidth="1"/>
    <col min="5379" max="5379" width="7.85546875" style="192" customWidth="1"/>
    <col min="5380" max="5382" width="14.85546875" style="192" customWidth="1"/>
    <col min="5383" max="5383" width="14.7109375" style="192" bestFit="1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bestFit="1" customWidth="1"/>
    <col min="5635" max="5635" width="7.85546875" style="192" customWidth="1"/>
    <col min="5636" max="5638" width="14.85546875" style="192" customWidth="1"/>
    <col min="5639" max="5639" width="14.7109375" style="192" bestFit="1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bestFit="1" customWidth="1"/>
    <col min="5891" max="5891" width="7.85546875" style="192" customWidth="1"/>
    <col min="5892" max="5894" width="14.85546875" style="192" customWidth="1"/>
    <col min="5895" max="5895" width="14.7109375" style="192" bestFit="1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bestFit="1" customWidth="1"/>
    <col min="6147" max="6147" width="7.85546875" style="192" customWidth="1"/>
    <col min="6148" max="6150" width="14.85546875" style="192" customWidth="1"/>
    <col min="6151" max="6151" width="14.7109375" style="192" bestFit="1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bestFit="1" customWidth="1"/>
    <col min="6403" max="6403" width="7.85546875" style="192" customWidth="1"/>
    <col min="6404" max="6406" width="14.85546875" style="192" customWidth="1"/>
    <col min="6407" max="6407" width="14.7109375" style="192" bestFit="1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bestFit="1" customWidth="1"/>
    <col min="6659" max="6659" width="7.85546875" style="192" customWidth="1"/>
    <col min="6660" max="6662" width="14.85546875" style="192" customWidth="1"/>
    <col min="6663" max="6663" width="14.7109375" style="192" bestFit="1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bestFit="1" customWidth="1"/>
    <col min="6915" max="6915" width="7.85546875" style="192" customWidth="1"/>
    <col min="6916" max="6918" width="14.85546875" style="192" customWidth="1"/>
    <col min="6919" max="6919" width="14.7109375" style="192" bestFit="1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bestFit="1" customWidth="1"/>
    <col min="7171" max="7171" width="7.85546875" style="192" customWidth="1"/>
    <col min="7172" max="7174" width="14.85546875" style="192" customWidth="1"/>
    <col min="7175" max="7175" width="14.7109375" style="192" bestFit="1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bestFit="1" customWidth="1"/>
    <col min="7427" max="7427" width="7.85546875" style="192" customWidth="1"/>
    <col min="7428" max="7430" width="14.85546875" style="192" customWidth="1"/>
    <col min="7431" max="7431" width="14.7109375" style="192" bestFit="1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bestFit="1" customWidth="1"/>
    <col min="7683" max="7683" width="7.85546875" style="192" customWidth="1"/>
    <col min="7684" max="7686" width="14.85546875" style="192" customWidth="1"/>
    <col min="7687" max="7687" width="14.7109375" style="192" bestFit="1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bestFit="1" customWidth="1"/>
    <col min="7939" max="7939" width="7.85546875" style="192" customWidth="1"/>
    <col min="7940" max="7942" width="14.85546875" style="192" customWidth="1"/>
    <col min="7943" max="7943" width="14.7109375" style="192" bestFit="1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bestFit="1" customWidth="1"/>
    <col min="8195" max="8195" width="7.85546875" style="192" customWidth="1"/>
    <col min="8196" max="8198" width="14.85546875" style="192" customWidth="1"/>
    <col min="8199" max="8199" width="14.7109375" style="192" bestFit="1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bestFit="1" customWidth="1"/>
    <col min="8451" max="8451" width="7.85546875" style="192" customWidth="1"/>
    <col min="8452" max="8454" width="14.85546875" style="192" customWidth="1"/>
    <col min="8455" max="8455" width="14.7109375" style="192" bestFit="1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bestFit="1" customWidth="1"/>
    <col min="8707" max="8707" width="7.85546875" style="192" customWidth="1"/>
    <col min="8708" max="8710" width="14.85546875" style="192" customWidth="1"/>
    <col min="8711" max="8711" width="14.7109375" style="192" bestFit="1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bestFit="1" customWidth="1"/>
    <col min="8963" max="8963" width="7.85546875" style="192" customWidth="1"/>
    <col min="8964" max="8966" width="14.85546875" style="192" customWidth="1"/>
    <col min="8967" max="8967" width="14.7109375" style="192" bestFit="1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bestFit="1" customWidth="1"/>
    <col min="9219" max="9219" width="7.85546875" style="192" customWidth="1"/>
    <col min="9220" max="9222" width="14.85546875" style="192" customWidth="1"/>
    <col min="9223" max="9223" width="14.7109375" style="192" bestFit="1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bestFit="1" customWidth="1"/>
    <col min="9475" max="9475" width="7.85546875" style="192" customWidth="1"/>
    <col min="9476" max="9478" width="14.85546875" style="192" customWidth="1"/>
    <col min="9479" max="9479" width="14.7109375" style="192" bestFit="1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bestFit="1" customWidth="1"/>
    <col min="9731" max="9731" width="7.85546875" style="192" customWidth="1"/>
    <col min="9732" max="9734" width="14.85546875" style="192" customWidth="1"/>
    <col min="9735" max="9735" width="14.7109375" style="192" bestFit="1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bestFit="1" customWidth="1"/>
    <col min="9987" max="9987" width="7.85546875" style="192" customWidth="1"/>
    <col min="9988" max="9990" width="14.85546875" style="192" customWidth="1"/>
    <col min="9991" max="9991" width="14.7109375" style="192" bestFit="1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bestFit="1" customWidth="1"/>
    <col min="10243" max="10243" width="7.85546875" style="192" customWidth="1"/>
    <col min="10244" max="10246" width="14.85546875" style="192" customWidth="1"/>
    <col min="10247" max="10247" width="14.7109375" style="192" bestFit="1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bestFit="1" customWidth="1"/>
    <col min="10499" max="10499" width="7.85546875" style="192" customWidth="1"/>
    <col min="10500" max="10502" width="14.85546875" style="192" customWidth="1"/>
    <col min="10503" max="10503" width="14.7109375" style="192" bestFit="1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bestFit="1" customWidth="1"/>
    <col min="10755" max="10755" width="7.85546875" style="192" customWidth="1"/>
    <col min="10756" max="10758" width="14.85546875" style="192" customWidth="1"/>
    <col min="10759" max="10759" width="14.7109375" style="192" bestFit="1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bestFit="1" customWidth="1"/>
    <col min="11011" max="11011" width="7.85546875" style="192" customWidth="1"/>
    <col min="11012" max="11014" width="14.85546875" style="192" customWidth="1"/>
    <col min="11015" max="11015" width="14.7109375" style="192" bestFit="1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bestFit="1" customWidth="1"/>
    <col min="11267" max="11267" width="7.85546875" style="192" customWidth="1"/>
    <col min="11268" max="11270" width="14.85546875" style="192" customWidth="1"/>
    <col min="11271" max="11271" width="14.7109375" style="192" bestFit="1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bestFit="1" customWidth="1"/>
    <col min="11523" max="11523" width="7.85546875" style="192" customWidth="1"/>
    <col min="11524" max="11526" width="14.85546875" style="192" customWidth="1"/>
    <col min="11527" max="11527" width="14.7109375" style="192" bestFit="1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bestFit="1" customWidth="1"/>
    <col min="11779" max="11779" width="7.85546875" style="192" customWidth="1"/>
    <col min="11780" max="11782" width="14.85546875" style="192" customWidth="1"/>
    <col min="11783" max="11783" width="14.7109375" style="192" bestFit="1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bestFit="1" customWidth="1"/>
    <col min="12035" max="12035" width="7.85546875" style="192" customWidth="1"/>
    <col min="12036" max="12038" width="14.85546875" style="192" customWidth="1"/>
    <col min="12039" max="12039" width="14.7109375" style="192" bestFit="1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bestFit="1" customWidth="1"/>
    <col min="12291" max="12291" width="7.85546875" style="192" customWidth="1"/>
    <col min="12292" max="12294" width="14.85546875" style="192" customWidth="1"/>
    <col min="12295" max="12295" width="14.7109375" style="192" bestFit="1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bestFit="1" customWidth="1"/>
    <col min="12547" max="12547" width="7.85546875" style="192" customWidth="1"/>
    <col min="12548" max="12550" width="14.85546875" style="192" customWidth="1"/>
    <col min="12551" max="12551" width="14.7109375" style="192" bestFit="1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bestFit="1" customWidth="1"/>
    <col min="12803" max="12803" width="7.85546875" style="192" customWidth="1"/>
    <col min="12804" max="12806" width="14.85546875" style="192" customWidth="1"/>
    <col min="12807" max="12807" width="14.7109375" style="192" bestFit="1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bestFit="1" customWidth="1"/>
    <col min="13059" max="13059" width="7.85546875" style="192" customWidth="1"/>
    <col min="13060" max="13062" width="14.85546875" style="192" customWidth="1"/>
    <col min="13063" max="13063" width="14.7109375" style="192" bestFit="1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bestFit="1" customWidth="1"/>
    <col min="13315" max="13315" width="7.85546875" style="192" customWidth="1"/>
    <col min="13316" max="13318" width="14.85546875" style="192" customWidth="1"/>
    <col min="13319" max="13319" width="14.7109375" style="192" bestFit="1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bestFit="1" customWidth="1"/>
    <col min="13571" max="13571" width="7.85546875" style="192" customWidth="1"/>
    <col min="13572" max="13574" width="14.85546875" style="192" customWidth="1"/>
    <col min="13575" max="13575" width="14.7109375" style="192" bestFit="1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bestFit="1" customWidth="1"/>
    <col min="13827" max="13827" width="7.85546875" style="192" customWidth="1"/>
    <col min="13828" max="13830" width="14.85546875" style="192" customWidth="1"/>
    <col min="13831" max="13831" width="14.7109375" style="192" bestFit="1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bestFit="1" customWidth="1"/>
    <col min="14083" max="14083" width="7.85546875" style="192" customWidth="1"/>
    <col min="14084" max="14086" width="14.85546875" style="192" customWidth="1"/>
    <col min="14087" max="14087" width="14.7109375" style="192" bestFit="1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bestFit="1" customWidth="1"/>
    <col min="14339" max="14339" width="7.85546875" style="192" customWidth="1"/>
    <col min="14340" max="14342" width="14.85546875" style="192" customWidth="1"/>
    <col min="14343" max="14343" width="14.7109375" style="192" bestFit="1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bestFit="1" customWidth="1"/>
    <col min="14595" max="14595" width="7.85546875" style="192" customWidth="1"/>
    <col min="14596" max="14598" width="14.85546875" style="192" customWidth="1"/>
    <col min="14599" max="14599" width="14.7109375" style="192" bestFit="1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bestFit="1" customWidth="1"/>
    <col min="14851" max="14851" width="7.85546875" style="192" customWidth="1"/>
    <col min="14852" max="14854" width="14.85546875" style="192" customWidth="1"/>
    <col min="14855" max="14855" width="14.7109375" style="192" bestFit="1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bestFit="1" customWidth="1"/>
    <col min="15107" max="15107" width="7.85546875" style="192" customWidth="1"/>
    <col min="15108" max="15110" width="14.85546875" style="192" customWidth="1"/>
    <col min="15111" max="15111" width="14.7109375" style="192" bestFit="1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bestFit="1" customWidth="1"/>
    <col min="15363" max="15363" width="7.85546875" style="192" customWidth="1"/>
    <col min="15364" max="15366" width="14.85546875" style="192" customWidth="1"/>
    <col min="15367" max="15367" width="14.7109375" style="192" bestFit="1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bestFit="1" customWidth="1"/>
    <col min="15619" max="15619" width="7.85546875" style="192" customWidth="1"/>
    <col min="15620" max="15622" width="14.85546875" style="192" customWidth="1"/>
    <col min="15623" max="15623" width="14.7109375" style="192" bestFit="1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bestFit="1" customWidth="1"/>
    <col min="15875" max="15875" width="7.85546875" style="192" customWidth="1"/>
    <col min="15876" max="15878" width="14.85546875" style="192" customWidth="1"/>
    <col min="15879" max="15879" width="14.7109375" style="192" bestFit="1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bestFit="1" customWidth="1"/>
    <col min="16131" max="16131" width="7.85546875" style="192" customWidth="1"/>
    <col min="16132" max="16134" width="14.85546875" style="192" customWidth="1"/>
    <col min="16135" max="16135" width="14.7109375" style="192" bestFit="1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1468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9" ht="15.75" customHeight="1">
      <c r="A5" s="430" t="s">
        <v>1469</v>
      </c>
      <c r="B5" s="431"/>
      <c r="C5" s="209"/>
      <c r="D5" s="210"/>
      <c r="E5" s="211"/>
      <c r="F5" s="212"/>
      <c r="G5" s="213"/>
      <c r="H5" s="214"/>
      <c r="I5" s="214"/>
    </row>
    <row r="6" spans="1:9" ht="150.75" customHeight="1">
      <c r="A6" s="432" t="s">
        <v>1470</v>
      </c>
      <c r="B6" s="216" t="s">
        <v>231</v>
      </c>
      <c r="C6" s="433">
        <v>30</v>
      </c>
      <c r="D6" s="434"/>
      <c r="E6" s="435"/>
      <c r="F6" s="436">
        <f>C6*D6</f>
        <v>0</v>
      </c>
      <c r="G6" s="437">
        <f>C6*E6</f>
        <v>0</v>
      </c>
      <c r="H6" s="214"/>
      <c r="I6" s="222"/>
    </row>
    <row r="7" spans="1:9">
      <c r="A7" s="438" t="s">
        <v>1471</v>
      </c>
      <c r="B7" s="216"/>
      <c r="C7" s="433"/>
      <c r="D7" s="439"/>
      <c r="E7" s="440"/>
      <c r="F7" s="436"/>
      <c r="G7" s="437"/>
      <c r="H7" s="214"/>
      <c r="I7" s="222"/>
    </row>
    <row r="8" spans="1:9" ht="102">
      <c r="A8" s="432" t="s">
        <v>1472</v>
      </c>
      <c r="B8" s="216" t="s">
        <v>231</v>
      </c>
      <c r="C8" s="433">
        <v>5</v>
      </c>
      <c r="D8" s="439"/>
      <c r="E8" s="434"/>
      <c r="F8" s="436"/>
      <c r="G8" s="437">
        <f t="shared" ref="G8:G26" si="0">C8*E8</f>
        <v>0</v>
      </c>
      <c r="H8" s="214"/>
      <c r="I8" s="222"/>
    </row>
    <row r="9" spans="1:9" ht="89.25">
      <c r="A9" s="432" t="s">
        <v>1473</v>
      </c>
      <c r="B9" s="216" t="s">
        <v>231</v>
      </c>
      <c r="C9" s="433">
        <v>3</v>
      </c>
      <c r="D9" s="439"/>
      <c r="E9" s="434"/>
      <c r="F9" s="436"/>
      <c r="G9" s="437">
        <f t="shared" si="0"/>
        <v>0</v>
      </c>
      <c r="H9" s="214"/>
      <c r="I9" s="222"/>
    </row>
    <row r="10" spans="1:9" ht="114.75">
      <c r="A10" s="432" t="s">
        <v>1474</v>
      </c>
      <c r="B10" s="216" t="s">
        <v>231</v>
      </c>
      <c r="C10" s="433">
        <v>10</v>
      </c>
      <c r="D10" s="439"/>
      <c r="E10" s="434"/>
      <c r="F10" s="436"/>
      <c r="G10" s="437">
        <f t="shared" si="0"/>
        <v>0</v>
      </c>
      <c r="H10" s="214"/>
      <c r="I10" s="222"/>
    </row>
    <row r="11" spans="1:9" ht="25.5">
      <c r="A11" s="432" t="s">
        <v>1475</v>
      </c>
      <c r="B11" s="216" t="s">
        <v>231</v>
      </c>
      <c r="C11" s="433">
        <v>14</v>
      </c>
      <c r="D11" s="439"/>
      <c r="E11" s="434"/>
      <c r="F11" s="436"/>
      <c r="G11" s="437">
        <f t="shared" si="0"/>
        <v>0</v>
      </c>
      <c r="H11" s="214"/>
      <c r="I11" s="222"/>
    </row>
    <row r="12" spans="1:9" ht="38.25">
      <c r="A12" s="432" t="s">
        <v>1476</v>
      </c>
      <c r="B12" s="216" t="s">
        <v>231</v>
      </c>
      <c r="C12" s="433">
        <v>14</v>
      </c>
      <c r="D12" s="439"/>
      <c r="E12" s="434"/>
      <c r="F12" s="436"/>
      <c r="G12" s="437">
        <f t="shared" si="0"/>
        <v>0</v>
      </c>
      <c r="H12" s="214"/>
      <c r="I12" s="222"/>
    </row>
    <row r="13" spans="1:9" ht="63.75">
      <c r="A13" s="432" t="s">
        <v>1477</v>
      </c>
      <c r="B13" s="216" t="s">
        <v>231</v>
      </c>
      <c r="C13" s="433">
        <v>2</v>
      </c>
      <c r="D13" s="439"/>
      <c r="E13" s="434"/>
      <c r="F13" s="436"/>
      <c r="G13" s="437">
        <f t="shared" si="0"/>
        <v>0</v>
      </c>
      <c r="H13" s="214"/>
      <c r="I13" s="222"/>
    </row>
    <row r="14" spans="1:9" ht="51">
      <c r="A14" s="432" t="s">
        <v>1478</v>
      </c>
      <c r="B14" s="216" t="s">
        <v>231</v>
      </c>
      <c r="C14" s="433">
        <v>2</v>
      </c>
      <c r="D14" s="439"/>
      <c r="E14" s="434"/>
      <c r="F14" s="436"/>
      <c r="G14" s="437">
        <f t="shared" si="0"/>
        <v>0</v>
      </c>
      <c r="H14" s="214"/>
      <c r="I14" s="222"/>
    </row>
    <row r="15" spans="1:9" ht="63.75">
      <c r="A15" s="432" t="s">
        <v>1479</v>
      </c>
      <c r="B15" s="216" t="s">
        <v>231</v>
      </c>
      <c r="C15" s="433">
        <v>1</v>
      </c>
      <c r="D15" s="439"/>
      <c r="E15" s="434"/>
      <c r="F15" s="436"/>
      <c r="G15" s="437">
        <f t="shared" si="0"/>
        <v>0</v>
      </c>
      <c r="H15" s="214"/>
      <c r="I15" s="222"/>
    </row>
    <row r="16" spans="1:9" ht="140.25">
      <c r="A16" s="432" t="s">
        <v>1480</v>
      </c>
      <c r="B16" s="216" t="s">
        <v>231</v>
      </c>
      <c r="C16" s="433">
        <v>2</v>
      </c>
      <c r="D16" s="439"/>
      <c r="E16" s="434"/>
      <c r="F16" s="436"/>
      <c r="G16" s="437">
        <f t="shared" si="0"/>
        <v>0</v>
      </c>
      <c r="H16" s="214"/>
      <c r="I16" s="222"/>
    </row>
    <row r="17" spans="1:9" ht="63.75">
      <c r="A17" s="432" t="s">
        <v>1481</v>
      </c>
      <c r="B17" s="216" t="s">
        <v>231</v>
      </c>
      <c r="C17" s="433">
        <v>2</v>
      </c>
      <c r="D17" s="439"/>
      <c r="E17" s="434"/>
      <c r="F17" s="436"/>
      <c r="G17" s="437">
        <f t="shared" si="0"/>
        <v>0</v>
      </c>
      <c r="H17" s="214"/>
      <c r="I17" s="222"/>
    </row>
    <row r="18" spans="1:9" ht="63.75">
      <c r="A18" s="432" t="s">
        <v>1482</v>
      </c>
      <c r="B18" s="216" t="s">
        <v>231</v>
      </c>
      <c r="C18" s="433">
        <v>1</v>
      </c>
      <c r="D18" s="439"/>
      <c r="E18" s="434"/>
      <c r="F18" s="436"/>
      <c r="G18" s="437">
        <f t="shared" si="0"/>
        <v>0</v>
      </c>
      <c r="H18" s="214"/>
      <c r="I18" s="222"/>
    </row>
    <row r="19" spans="1:9" ht="71.25" customHeight="1">
      <c r="A19" s="432" t="s">
        <v>1483</v>
      </c>
      <c r="B19" s="216" t="s">
        <v>231</v>
      </c>
      <c r="C19" s="433">
        <v>1</v>
      </c>
      <c r="D19" s="439"/>
      <c r="E19" s="434"/>
      <c r="F19" s="436"/>
      <c r="G19" s="437">
        <f t="shared" si="0"/>
        <v>0</v>
      </c>
      <c r="H19" s="214"/>
      <c r="I19" s="222"/>
    </row>
    <row r="20" spans="1:9" ht="114.75">
      <c r="A20" s="432" t="s">
        <v>1484</v>
      </c>
      <c r="B20" s="216" t="s">
        <v>231</v>
      </c>
      <c r="C20" s="433">
        <v>1</v>
      </c>
      <c r="D20" s="439"/>
      <c r="E20" s="434"/>
      <c r="F20" s="436"/>
      <c r="G20" s="437">
        <f t="shared" si="0"/>
        <v>0</v>
      </c>
      <c r="H20" s="214"/>
      <c r="I20" s="222"/>
    </row>
    <row r="21" spans="1:9" ht="114.75">
      <c r="A21" s="432" t="s">
        <v>1485</v>
      </c>
      <c r="B21" s="216" t="s">
        <v>231</v>
      </c>
      <c r="C21" s="433">
        <v>6</v>
      </c>
      <c r="D21" s="439"/>
      <c r="E21" s="434"/>
      <c r="F21" s="436"/>
      <c r="G21" s="437">
        <f t="shared" si="0"/>
        <v>0</v>
      </c>
      <c r="H21" s="214"/>
      <c r="I21" s="222"/>
    </row>
    <row r="22" spans="1:9" ht="89.25">
      <c r="A22" s="432" t="s">
        <v>1486</v>
      </c>
      <c r="B22" s="216" t="s">
        <v>231</v>
      </c>
      <c r="C22" s="433">
        <v>1</v>
      </c>
      <c r="D22" s="439"/>
      <c r="E22" s="434"/>
      <c r="F22" s="436"/>
      <c r="G22" s="437">
        <f t="shared" si="0"/>
        <v>0</v>
      </c>
      <c r="H22" s="214"/>
      <c r="I22" s="222"/>
    </row>
    <row r="23" spans="1:9" ht="51">
      <c r="A23" s="432" t="s">
        <v>1487</v>
      </c>
      <c r="B23" s="216" t="s">
        <v>231</v>
      </c>
      <c r="C23" s="433">
        <v>6</v>
      </c>
      <c r="D23" s="439"/>
      <c r="E23" s="434"/>
      <c r="F23" s="436"/>
      <c r="G23" s="437">
        <f t="shared" si="0"/>
        <v>0</v>
      </c>
      <c r="H23" s="214"/>
      <c r="I23" s="222"/>
    </row>
    <row r="24" spans="1:9" ht="140.25">
      <c r="A24" s="432" t="s">
        <v>1488</v>
      </c>
      <c r="B24" s="216" t="s">
        <v>231</v>
      </c>
      <c r="C24" s="433">
        <v>2</v>
      </c>
      <c r="D24" s="439"/>
      <c r="E24" s="434"/>
      <c r="F24" s="436"/>
      <c r="G24" s="437">
        <f t="shared" si="0"/>
        <v>0</v>
      </c>
      <c r="H24" s="214"/>
      <c r="I24" s="222"/>
    </row>
    <row r="25" spans="1:9" ht="38.25">
      <c r="A25" s="432" t="s">
        <v>1489</v>
      </c>
      <c r="B25" s="216" t="s">
        <v>231</v>
      </c>
      <c r="C25" s="433">
        <v>22</v>
      </c>
      <c r="D25" s="439"/>
      <c r="E25" s="434"/>
      <c r="F25" s="436"/>
      <c r="G25" s="437">
        <f t="shared" si="0"/>
        <v>0</v>
      </c>
      <c r="H25" s="214"/>
      <c r="I25" s="222"/>
    </row>
    <row r="26" spans="1:9" ht="51">
      <c r="A26" s="432" t="s">
        <v>1490</v>
      </c>
      <c r="B26" s="216" t="s">
        <v>231</v>
      </c>
      <c r="C26" s="433">
        <v>5</v>
      </c>
      <c r="D26" s="439"/>
      <c r="E26" s="434"/>
      <c r="F26" s="436"/>
      <c r="G26" s="437">
        <f t="shared" si="0"/>
        <v>0</v>
      </c>
      <c r="H26" s="214"/>
      <c r="I26" s="222"/>
    </row>
    <row r="27" spans="1:9">
      <c r="A27" s="215"/>
      <c r="B27" s="216"/>
      <c r="C27" s="217"/>
      <c r="D27" s="223"/>
      <c r="E27" s="439"/>
      <c r="F27" s="220"/>
      <c r="G27" s="221"/>
      <c r="H27" s="214"/>
      <c r="I27" s="222"/>
    </row>
    <row r="28" spans="1:9">
      <c r="A28" s="215"/>
      <c r="B28" s="216"/>
      <c r="C28" s="217"/>
      <c r="D28" s="223"/>
      <c r="E28" s="439"/>
      <c r="F28" s="220"/>
      <c r="G28" s="221"/>
      <c r="H28" s="214"/>
      <c r="I28" s="222"/>
    </row>
    <row r="29" spans="1:9">
      <c r="A29" s="224"/>
      <c r="B29" s="225"/>
      <c r="C29" s="441"/>
      <c r="D29" s="442"/>
      <c r="E29" s="443"/>
      <c r="F29" s="444"/>
      <c r="G29" s="230"/>
    </row>
    <row r="30" spans="1:9">
      <c r="A30" s="215"/>
      <c r="B30" s="216"/>
      <c r="C30" s="217"/>
      <c r="D30" s="223"/>
      <c r="E30" s="232"/>
      <c r="F30" s="220"/>
      <c r="G30" s="230"/>
    </row>
    <row r="31" spans="1:9">
      <c r="A31" s="234" t="s">
        <v>1149</v>
      </c>
      <c r="B31" s="216"/>
      <c r="C31" s="217"/>
      <c r="D31" s="223"/>
      <c r="E31" s="232"/>
      <c r="F31" s="220"/>
      <c r="G31" s="230"/>
    </row>
    <row r="32" spans="1:9">
      <c r="A32" s="215" t="s">
        <v>1150</v>
      </c>
      <c r="B32" s="216"/>
      <c r="C32" s="235"/>
      <c r="D32" s="223"/>
      <c r="E32" s="223"/>
      <c r="F32" s="235"/>
      <c r="G32" s="236">
        <f>SUM(G29:G31,G6:G28)</f>
        <v>0</v>
      </c>
    </row>
    <row r="33" spans="1:7">
      <c r="A33" s="215" t="s">
        <v>1151</v>
      </c>
      <c r="B33" s="216"/>
      <c r="C33" s="237"/>
      <c r="D33" s="223"/>
      <c r="E33" s="223"/>
      <c r="F33" s="237"/>
      <c r="G33" s="238">
        <f>SUM(F6:F28)</f>
        <v>0</v>
      </c>
    </row>
    <row r="34" spans="1:7">
      <c r="A34" s="215" t="s">
        <v>1152</v>
      </c>
      <c r="B34" s="216"/>
      <c r="C34" s="237"/>
      <c r="D34" s="223"/>
      <c r="E34" s="223"/>
      <c r="F34" s="237"/>
      <c r="G34" s="238">
        <f>(G33+G32)*0.1</f>
        <v>0</v>
      </c>
    </row>
    <row r="35" spans="1:7">
      <c r="A35" s="215" t="s">
        <v>1153</v>
      </c>
      <c r="B35" s="216"/>
      <c r="C35" s="237"/>
      <c r="D35" s="223"/>
      <c r="E35" s="223"/>
      <c r="F35" s="237"/>
      <c r="G35" s="238">
        <f>G33*0.05</f>
        <v>0</v>
      </c>
    </row>
    <row r="36" spans="1:7">
      <c r="A36" s="234" t="s">
        <v>1154</v>
      </c>
      <c r="B36" s="216"/>
      <c r="C36" s="237"/>
      <c r="D36" s="223"/>
      <c r="E36" s="223"/>
      <c r="F36" s="237"/>
      <c r="G36" s="238">
        <f>SUM(G32:G35)</f>
        <v>0</v>
      </c>
    </row>
    <row r="37" spans="1:7">
      <c r="A37" s="215"/>
      <c r="B37" s="216"/>
      <c r="C37" s="217"/>
      <c r="D37" s="223"/>
      <c r="E37" s="232"/>
      <c r="F37" s="220"/>
      <c r="G37" s="230"/>
    </row>
    <row r="38" spans="1:7" ht="15.75">
      <c r="A38" s="563" t="s">
        <v>30</v>
      </c>
      <c r="B38" s="564"/>
      <c r="C38" s="564"/>
      <c r="D38" s="564"/>
      <c r="E38" s="564"/>
      <c r="F38" s="564"/>
      <c r="G38" s="565"/>
    </row>
    <row r="39" spans="1:7">
      <c r="A39" s="215" t="s">
        <v>1491</v>
      </c>
      <c r="B39" s="216" t="s">
        <v>231</v>
      </c>
      <c r="C39" s="217">
        <v>14</v>
      </c>
      <c r="D39" s="223"/>
      <c r="E39" s="434"/>
      <c r="F39" s="220">
        <f>C39*D39</f>
        <v>0</v>
      </c>
      <c r="G39" s="221">
        <f>C39*E39</f>
        <v>0</v>
      </c>
    </row>
    <row r="40" spans="1:7" ht="13.5" thickBot="1">
      <c r="A40" s="245"/>
      <c r="B40" s="239"/>
      <c r="C40" s="246"/>
      <c r="D40" s="247"/>
      <c r="E40" s="445"/>
      <c r="F40" s="248"/>
      <c r="G40" s="242"/>
    </row>
    <row r="41" spans="1:7" ht="16.5" thickBot="1">
      <c r="A41" s="566" t="s">
        <v>1162</v>
      </c>
      <c r="B41" s="567"/>
      <c r="C41" s="567"/>
      <c r="D41" s="567"/>
      <c r="E41" s="567"/>
      <c r="F41" s="568"/>
      <c r="G41" s="250">
        <f>SUM(G36:G37,G39:G40)</f>
        <v>0</v>
      </c>
    </row>
    <row r="42" spans="1:7">
      <c r="A42" s="214"/>
      <c r="B42" s="251"/>
      <c r="C42" s="251"/>
      <c r="D42" s="252"/>
      <c r="E42" s="252"/>
      <c r="F42" s="253"/>
      <c r="G42" s="214"/>
    </row>
    <row r="43" spans="1:7">
      <c r="A43" s="424" t="s">
        <v>1492</v>
      </c>
      <c r="B43" s="425"/>
      <c r="C43" s="425"/>
      <c r="D43" s="204"/>
      <c r="E43" s="204"/>
      <c r="F43" s="205"/>
      <c r="G43" s="416"/>
    </row>
    <row r="44" spans="1:7">
      <c r="A44" s="424"/>
      <c r="B44" s="425"/>
      <c r="C44" s="425"/>
      <c r="D44" s="204"/>
      <c r="E44" s="204"/>
      <c r="F44" s="205"/>
      <c r="G44" s="416"/>
    </row>
    <row r="45" spans="1:7">
      <c r="A45" s="426"/>
      <c r="B45" s="425"/>
      <c r="C45" s="425"/>
      <c r="D45" s="204"/>
      <c r="E45" s="203"/>
      <c r="F45" s="428"/>
      <c r="G45" s="429"/>
    </row>
    <row r="46" spans="1:7">
      <c r="A46" s="426"/>
      <c r="B46" s="425"/>
      <c r="C46" s="425"/>
      <c r="D46" s="204"/>
      <c r="E46" s="203"/>
      <c r="F46" s="428"/>
      <c r="G46" s="429"/>
    </row>
  </sheetData>
  <mergeCells count="3">
    <mergeCell ref="A1:G1"/>
    <mergeCell ref="A38:G38"/>
    <mergeCell ref="A41:F41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7"/>
  <sheetViews>
    <sheetView topLeftCell="A19" workbookViewId="0">
      <selection activeCell="E20" sqref="D6:E20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1493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9" ht="372" customHeight="1">
      <c r="A5" s="563" t="s">
        <v>1494</v>
      </c>
      <c r="B5" s="564"/>
      <c r="C5" s="564"/>
      <c r="D5" s="564"/>
      <c r="E5" s="564"/>
      <c r="F5" s="564"/>
      <c r="G5" s="565"/>
      <c r="H5" s="214" t="s">
        <v>1102</v>
      </c>
      <c r="I5" s="214" t="s">
        <v>1103</v>
      </c>
    </row>
    <row r="6" spans="1:9">
      <c r="A6" s="454" t="s">
        <v>1495</v>
      </c>
      <c r="B6" s="455" t="s">
        <v>231</v>
      </c>
      <c r="C6" s="456">
        <v>2</v>
      </c>
      <c r="D6" s="218"/>
      <c r="E6" s="219"/>
      <c r="F6" s="220">
        <f>C6*D6</f>
        <v>0</v>
      </c>
      <c r="G6" s="221">
        <f>C6*E6</f>
        <v>0</v>
      </c>
      <c r="H6" s="214">
        <v>3</v>
      </c>
      <c r="I6" s="222">
        <f>C6*H6/60</f>
        <v>0.1</v>
      </c>
    </row>
    <row r="7" spans="1:9">
      <c r="A7" s="454" t="s">
        <v>1496</v>
      </c>
      <c r="B7" s="455" t="s">
        <v>231</v>
      </c>
      <c r="C7" s="456">
        <v>3</v>
      </c>
      <c r="D7" s="218"/>
      <c r="E7" s="219"/>
      <c r="F7" s="220">
        <f>C7*D7</f>
        <v>0</v>
      </c>
      <c r="G7" s="221">
        <f>C7*E7</f>
        <v>0</v>
      </c>
      <c r="H7" s="214"/>
      <c r="I7" s="222"/>
    </row>
    <row r="8" spans="1:9">
      <c r="A8" s="454" t="s">
        <v>1497</v>
      </c>
      <c r="B8" s="455" t="s">
        <v>231</v>
      </c>
      <c r="C8" s="456">
        <v>1</v>
      </c>
      <c r="D8" s="218"/>
      <c r="E8" s="219"/>
      <c r="F8" s="220">
        <f>C8*D8</f>
        <v>0</v>
      </c>
      <c r="G8" s="221">
        <f>C8*E8</f>
        <v>0</v>
      </c>
      <c r="H8" s="214"/>
      <c r="I8" s="222"/>
    </row>
    <row r="9" spans="1:9">
      <c r="A9" s="454" t="s">
        <v>1498</v>
      </c>
      <c r="B9" s="455" t="s">
        <v>231</v>
      </c>
      <c r="C9" s="456">
        <v>1</v>
      </c>
      <c r="D9" s="218"/>
      <c r="E9" s="219"/>
      <c r="F9" s="220">
        <f>C9*D9</f>
        <v>0</v>
      </c>
      <c r="G9" s="221">
        <f>C9*E9</f>
        <v>0</v>
      </c>
      <c r="H9" s="214"/>
      <c r="I9" s="222"/>
    </row>
    <row r="10" spans="1:9">
      <c r="A10" s="454" t="s">
        <v>1499</v>
      </c>
      <c r="B10" s="455" t="s">
        <v>231</v>
      </c>
      <c r="C10" s="456">
        <v>1</v>
      </c>
      <c r="D10" s="218"/>
      <c r="E10" s="219"/>
      <c r="F10" s="220">
        <f>C10*D10</f>
        <v>0</v>
      </c>
      <c r="G10" s="221">
        <f>C10*E10</f>
        <v>0</v>
      </c>
      <c r="H10" s="214"/>
      <c r="I10" s="222"/>
    </row>
    <row r="11" spans="1:9">
      <c r="A11" s="454" t="s">
        <v>1500</v>
      </c>
      <c r="B11" s="455" t="s">
        <v>231</v>
      </c>
      <c r="C11" s="456">
        <v>22</v>
      </c>
      <c r="D11" s="218"/>
      <c r="E11" s="219"/>
      <c r="F11" s="220">
        <f t="shared" ref="F11:F20" si="0">C11*D11</f>
        <v>0</v>
      </c>
      <c r="G11" s="221">
        <f t="shared" ref="G11:G20" si="1">C11*E11</f>
        <v>0</v>
      </c>
      <c r="H11" s="214"/>
      <c r="I11" s="222"/>
    </row>
    <row r="12" spans="1:9">
      <c r="A12" s="454" t="s">
        <v>1501</v>
      </c>
      <c r="B12" s="455" t="s">
        <v>231</v>
      </c>
      <c r="C12" s="456">
        <v>2</v>
      </c>
      <c r="D12" s="218"/>
      <c r="E12" s="219"/>
      <c r="F12" s="220">
        <f t="shared" si="0"/>
        <v>0</v>
      </c>
      <c r="G12" s="221">
        <f t="shared" si="1"/>
        <v>0</v>
      </c>
      <c r="H12" s="214"/>
      <c r="I12" s="222"/>
    </row>
    <row r="13" spans="1:9">
      <c r="A13" s="454" t="s">
        <v>1502</v>
      </c>
      <c r="B13" s="455" t="s">
        <v>231</v>
      </c>
      <c r="C13" s="456">
        <v>2</v>
      </c>
      <c r="D13" s="218"/>
      <c r="E13" s="219"/>
      <c r="F13" s="220">
        <f t="shared" si="0"/>
        <v>0</v>
      </c>
      <c r="G13" s="221">
        <f t="shared" si="1"/>
        <v>0</v>
      </c>
      <c r="H13" s="214"/>
      <c r="I13" s="222"/>
    </row>
    <row r="14" spans="1:9">
      <c r="A14" s="454" t="s">
        <v>1503</v>
      </c>
      <c r="B14" s="455" t="s">
        <v>231</v>
      </c>
      <c r="C14" s="456">
        <v>2</v>
      </c>
      <c r="D14" s="218"/>
      <c r="E14" s="219"/>
      <c r="F14" s="220">
        <f t="shared" si="0"/>
        <v>0</v>
      </c>
      <c r="G14" s="221">
        <f t="shared" si="1"/>
        <v>0</v>
      </c>
      <c r="H14" s="214"/>
      <c r="I14" s="222"/>
    </row>
    <row r="15" spans="1:9">
      <c r="A15" s="454" t="s">
        <v>1504</v>
      </c>
      <c r="B15" s="455" t="s">
        <v>231</v>
      </c>
      <c r="C15" s="456">
        <v>2</v>
      </c>
      <c r="D15" s="218"/>
      <c r="E15" s="219"/>
      <c r="F15" s="220">
        <f t="shared" si="0"/>
        <v>0</v>
      </c>
      <c r="G15" s="221">
        <f t="shared" si="1"/>
        <v>0</v>
      </c>
      <c r="H15" s="214"/>
      <c r="I15" s="222"/>
    </row>
    <row r="16" spans="1:9">
      <c r="A16" s="454" t="s">
        <v>1505</v>
      </c>
      <c r="B16" s="455" t="s">
        <v>231</v>
      </c>
      <c r="C16" s="456">
        <v>1</v>
      </c>
      <c r="D16" s="218"/>
      <c r="E16" s="219"/>
      <c r="F16" s="220">
        <f t="shared" si="0"/>
        <v>0</v>
      </c>
      <c r="G16" s="221">
        <f t="shared" si="1"/>
        <v>0</v>
      </c>
      <c r="H16" s="214"/>
      <c r="I16" s="222"/>
    </row>
    <row r="17" spans="1:9">
      <c r="A17" s="454" t="s">
        <v>1506</v>
      </c>
      <c r="B17" s="455" t="s">
        <v>231</v>
      </c>
      <c r="C17" s="456">
        <v>1</v>
      </c>
      <c r="D17" s="218"/>
      <c r="E17" s="219"/>
      <c r="F17" s="220">
        <f t="shared" si="0"/>
        <v>0</v>
      </c>
      <c r="G17" s="221">
        <f t="shared" si="1"/>
        <v>0</v>
      </c>
      <c r="H17" s="214"/>
      <c r="I17" s="222"/>
    </row>
    <row r="18" spans="1:9">
      <c r="A18" s="454" t="s">
        <v>1507</v>
      </c>
      <c r="B18" s="455" t="s">
        <v>231</v>
      </c>
      <c r="C18" s="456">
        <v>1</v>
      </c>
      <c r="D18" s="218"/>
      <c r="E18" s="219"/>
      <c r="F18" s="220">
        <f t="shared" si="0"/>
        <v>0</v>
      </c>
      <c r="G18" s="221">
        <f t="shared" si="1"/>
        <v>0</v>
      </c>
      <c r="H18" s="214"/>
      <c r="I18" s="222"/>
    </row>
    <row r="19" spans="1:9">
      <c r="A19" s="454" t="s">
        <v>1508</v>
      </c>
      <c r="B19" s="455" t="s">
        <v>231</v>
      </c>
      <c r="C19" s="456">
        <v>1</v>
      </c>
      <c r="D19" s="218"/>
      <c r="E19" s="219"/>
      <c r="F19" s="220">
        <f t="shared" si="0"/>
        <v>0</v>
      </c>
      <c r="G19" s="221">
        <f t="shared" si="1"/>
        <v>0</v>
      </c>
      <c r="H19" s="214"/>
      <c r="I19" s="222"/>
    </row>
    <row r="20" spans="1:9">
      <c r="A20" s="454" t="s">
        <v>1509</v>
      </c>
      <c r="B20" s="455" t="s">
        <v>231</v>
      </c>
      <c r="C20" s="456">
        <v>1</v>
      </c>
      <c r="D20" s="218"/>
      <c r="E20" s="219"/>
      <c r="F20" s="220">
        <f t="shared" si="0"/>
        <v>0</v>
      </c>
      <c r="G20" s="221">
        <f t="shared" si="1"/>
        <v>0</v>
      </c>
      <c r="H20" s="214"/>
      <c r="I20" s="222"/>
    </row>
    <row r="21" spans="1:9">
      <c r="A21" s="417"/>
      <c r="B21" s="457"/>
      <c r="C21" s="458"/>
      <c r="D21" s="459"/>
      <c r="E21" s="460"/>
      <c r="F21" s="461"/>
      <c r="G21" s="462"/>
      <c r="I21" s="222">
        <f>C21*H21/60</f>
        <v>0</v>
      </c>
    </row>
    <row r="22" spans="1:9" ht="15.75">
      <c r="A22" s="563" t="s">
        <v>1510</v>
      </c>
      <c r="B22" s="564"/>
      <c r="C22" s="564"/>
      <c r="D22" s="564"/>
      <c r="E22" s="564"/>
      <c r="F22" s="564"/>
      <c r="G22" s="565"/>
      <c r="I22" s="222">
        <f>C22*H22/60</f>
        <v>0</v>
      </c>
    </row>
    <row r="23" spans="1:9">
      <c r="A23" s="215" t="s">
        <v>1511</v>
      </c>
      <c r="B23" s="216" t="s">
        <v>231</v>
      </c>
      <c r="C23" s="217">
        <v>2</v>
      </c>
      <c r="D23" s="218"/>
      <c r="E23" s="218"/>
      <c r="F23" s="220">
        <f>C23*D23</f>
        <v>0</v>
      </c>
      <c r="G23" s="221">
        <f>C23*E23</f>
        <v>0</v>
      </c>
      <c r="H23" s="192">
        <v>3</v>
      </c>
      <c r="I23" s="222">
        <f>C23*H23/60</f>
        <v>0.1</v>
      </c>
    </row>
    <row r="24" spans="1:9" ht="257.25" customHeight="1">
      <c r="A24" s="432" t="s">
        <v>1512</v>
      </c>
      <c r="B24" s="216" t="s">
        <v>208</v>
      </c>
      <c r="C24" s="433">
        <v>5</v>
      </c>
      <c r="D24" s="218"/>
      <c r="E24" s="218"/>
      <c r="F24" s="220">
        <f>C24*D24</f>
        <v>0</v>
      </c>
      <c r="G24" s="463">
        <f>C24*E24</f>
        <v>0</v>
      </c>
      <c r="I24" s="222"/>
    </row>
    <row r="25" spans="1:9" ht="25.5">
      <c r="A25" s="215" t="s">
        <v>1513</v>
      </c>
      <c r="B25" s="216" t="s">
        <v>231</v>
      </c>
      <c r="C25" s="217">
        <v>6</v>
      </c>
      <c r="D25" s="218"/>
      <c r="E25" s="218"/>
      <c r="F25" s="220">
        <f>C25*D25</f>
        <v>0</v>
      </c>
      <c r="G25" s="221">
        <f>C25*E25</f>
        <v>0</v>
      </c>
      <c r="I25" s="222"/>
    </row>
    <row r="26" spans="1:9">
      <c r="A26" s="215"/>
      <c r="B26" s="216"/>
      <c r="C26" s="217"/>
      <c r="D26" s="223"/>
      <c r="E26" s="232"/>
      <c r="F26" s="220"/>
      <c r="G26" s="221"/>
      <c r="I26" s="222"/>
    </row>
    <row r="27" spans="1:9">
      <c r="A27" s="215"/>
      <c r="B27" s="216"/>
      <c r="C27" s="217"/>
      <c r="D27" s="223"/>
      <c r="E27" s="232"/>
      <c r="F27" s="220"/>
      <c r="G27" s="221"/>
      <c r="I27" s="222"/>
    </row>
    <row r="28" spans="1:9">
      <c r="A28" s="215"/>
      <c r="B28" s="216"/>
      <c r="C28" s="217"/>
      <c r="D28" s="223"/>
      <c r="E28" s="232"/>
      <c r="F28" s="220"/>
      <c r="G28" s="221"/>
      <c r="I28" s="222"/>
    </row>
    <row r="29" spans="1:9">
      <c r="A29" s="224"/>
      <c r="B29" s="225"/>
      <c r="C29" s="441"/>
      <c r="D29" s="442"/>
      <c r="E29" s="443"/>
      <c r="F29" s="444"/>
      <c r="G29" s="230"/>
    </row>
    <row r="30" spans="1:9">
      <c r="A30" s="215"/>
      <c r="B30" s="216"/>
      <c r="C30" s="217"/>
      <c r="D30" s="223"/>
      <c r="E30" s="232"/>
      <c r="F30" s="220"/>
      <c r="G30" s="230"/>
    </row>
    <row r="31" spans="1:9">
      <c r="A31" s="234" t="s">
        <v>1149</v>
      </c>
      <c r="B31" s="216"/>
      <c r="C31" s="217"/>
      <c r="D31" s="223"/>
      <c r="E31" s="232"/>
      <c r="F31" s="220"/>
      <c r="G31" s="230"/>
    </row>
    <row r="32" spans="1:9">
      <c r="A32" s="215" t="s">
        <v>1150</v>
      </c>
      <c r="B32" s="216"/>
      <c r="C32" s="235"/>
      <c r="D32" s="223"/>
      <c r="E32" s="223"/>
      <c r="F32" s="235"/>
      <c r="G32" s="236">
        <f>SUM(G29:G31,,G23:G27,G6:G20)</f>
        <v>0</v>
      </c>
    </row>
    <row r="33" spans="1:7">
      <c r="A33" s="215" t="s">
        <v>1151</v>
      </c>
      <c r="B33" s="216"/>
      <c r="C33" s="237"/>
      <c r="D33" s="223"/>
      <c r="E33" s="223"/>
      <c r="F33" s="237"/>
      <c r="G33" s="238">
        <f>SUM(F6:F20,F23:F27,)</f>
        <v>0</v>
      </c>
    </row>
    <row r="34" spans="1:7">
      <c r="A34" s="215" t="s">
        <v>1152</v>
      </c>
      <c r="B34" s="216"/>
      <c r="C34" s="237"/>
      <c r="D34" s="223"/>
      <c r="E34" s="223"/>
      <c r="F34" s="237"/>
      <c r="G34" s="238">
        <f>(G33+G32)*0.1</f>
        <v>0</v>
      </c>
    </row>
    <row r="35" spans="1:7">
      <c r="A35" s="215" t="s">
        <v>1153</v>
      </c>
      <c r="B35" s="216"/>
      <c r="C35" s="237"/>
      <c r="D35" s="223"/>
      <c r="E35" s="223"/>
      <c r="F35" s="237"/>
      <c r="G35" s="238">
        <f>G33*0.05</f>
        <v>0</v>
      </c>
    </row>
    <row r="36" spans="1:7">
      <c r="A36" s="234" t="s">
        <v>1154</v>
      </c>
      <c r="B36" s="216"/>
      <c r="C36" s="237"/>
      <c r="D36" s="223"/>
      <c r="E36" s="223"/>
      <c r="F36" s="237"/>
      <c r="G36" s="238">
        <f>SUM(G32:G35)</f>
        <v>0</v>
      </c>
    </row>
    <row r="37" spans="1:7">
      <c r="A37" s="215"/>
      <c r="B37" s="216"/>
      <c r="C37" s="217"/>
      <c r="D37" s="223"/>
      <c r="E37" s="232"/>
      <c r="F37" s="220"/>
      <c r="G37" s="230"/>
    </row>
    <row r="38" spans="1:7" ht="15.75">
      <c r="A38" s="563" t="s">
        <v>30</v>
      </c>
      <c r="B38" s="564"/>
      <c r="C38" s="564"/>
      <c r="D38" s="564"/>
      <c r="E38" s="564"/>
      <c r="F38" s="564"/>
      <c r="G38" s="565"/>
    </row>
    <row r="39" spans="1:7">
      <c r="A39" s="207" t="s">
        <v>1100</v>
      </c>
      <c r="B39" s="239"/>
      <c r="C39" s="239"/>
      <c r="D39" s="240"/>
      <c r="E39" s="240"/>
      <c r="F39" s="241"/>
      <c r="G39" s="242"/>
    </row>
    <row r="40" spans="1:7">
      <c r="A40" s="243" t="s">
        <v>1155</v>
      </c>
      <c r="B40" s="239" t="s">
        <v>1156</v>
      </c>
      <c r="C40" s="239">
        <v>15</v>
      </c>
      <c r="D40" s="240"/>
      <c r="E40" s="218"/>
      <c r="F40" s="244"/>
      <c r="G40" s="221">
        <f>C40*E40</f>
        <v>0</v>
      </c>
    </row>
    <row r="41" spans="1:7" ht="13.5" thickBot="1">
      <c r="A41" s="464"/>
      <c r="B41" s="465"/>
      <c r="C41" s="466"/>
      <c r="D41" s="467"/>
      <c r="E41" s="468"/>
      <c r="F41" s="469"/>
      <c r="G41" s="470"/>
    </row>
    <row r="42" spans="1:7" ht="16.5" thickBot="1">
      <c r="A42" s="566" t="s">
        <v>1162</v>
      </c>
      <c r="B42" s="567"/>
      <c r="C42" s="567"/>
      <c r="D42" s="567"/>
      <c r="E42" s="567"/>
      <c r="F42" s="568"/>
      <c r="G42" s="250">
        <f>SUM(G36:G37,G39:G41)</f>
        <v>0</v>
      </c>
    </row>
    <row r="43" spans="1:7">
      <c r="A43" s="214"/>
      <c r="B43" s="251"/>
      <c r="C43" s="251"/>
      <c r="D43" s="252"/>
      <c r="E43" s="252"/>
      <c r="F43" s="253"/>
      <c r="G43" s="214"/>
    </row>
    <row r="44" spans="1:7">
      <c r="A44" s="424" t="s">
        <v>1492</v>
      </c>
      <c r="B44" s="425"/>
      <c r="C44" s="425"/>
      <c r="D44" s="204"/>
      <c r="E44" s="204"/>
      <c r="F44" s="205"/>
      <c r="G44" s="416"/>
    </row>
    <row r="45" spans="1:7">
      <c r="A45" s="424"/>
      <c r="B45" s="425"/>
      <c r="C45" s="425"/>
      <c r="D45" s="204"/>
      <c r="E45" s="204"/>
      <c r="F45" s="205"/>
      <c r="G45" s="416"/>
    </row>
    <row r="46" spans="1:7">
      <c r="A46" s="426"/>
      <c r="B46" s="425"/>
      <c r="C46" s="425"/>
      <c r="D46" s="204"/>
      <c r="E46" s="203"/>
      <c r="F46" s="428"/>
      <c r="G46" s="429"/>
    </row>
    <row r="47" spans="1:7">
      <c r="A47" s="426"/>
      <c r="B47" s="425"/>
      <c r="C47" s="425"/>
      <c r="D47" s="204"/>
      <c r="E47" s="203"/>
      <c r="F47" s="428"/>
      <c r="G47" s="429"/>
    </row>
  </sheetData>
  <mergeCells count="5">
    <mergeCell ref="A1:G1"/>
    <mergeCell ref="A5:G5"/>
    <mergeCell ref="A22:G22"/>
    <mergeCell ref="A38:G38"/>
    <mergeCell ref="A42:F42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4"/>
  <sheetViews>
    <sheetView workbookViewId="0">
      <selection activeCell="E21" sqref="D5:E21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1409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 thickBot="1">
      <c r="A4" s="471" t="s">
        <v>1093</v>
      </c>
      <c r="B4" s="472" t="s">
        <v>1094</v>
      </c>
      <c r="C4" s="473" t="s">
        <v>1095</v>
      </c>
      <c r="D4" s="474" t="s">
        <v>1096</v>
      </c>
      <c r="E4" s="475" t="s">
        <v>1097</v>
      </c>
      <c r="F4" s="476" t="s">
        <v>1098</v>
      </c>
      <c r="G4" s="477" t="s">
        <v>1099</v>
      </c>
      <c r="H4" s="214" t="s">
        <v>1100</v>
      </c>
      <c r="I4" s="214">
        <v>320</v>
      </c>
    </row>
    <row r="5" spans="1:9" ht="25.5">
      <c r="A5" s="478" t="s">
        <v>1514</v>
      </c>
      <c r="B5" s="457" t="s">
        <v>231</v>
      </c>
      <c r="C5" s="458">
        <v>1</v>
      </c>
      <c r="D5" s="479"/>
      <c r="E5" s="480"/>
      <c r="F5" s="461">
        <f t="shared" ref="F5:F17" si="0">C5*D5</f>
        <v>0</v>
      </c>
      <c r="G5" s="462">
        <f t="shared" ref="G5:G17" si="1">C5*E5</f>
        <v>0</v>
      </c>
      <c r="H5" s="192">
        <v>3</v>
      </c>
      <c r="I5" s="222">
        <f>C5*H5/60</f>
        <v>0.05</v>
      </c>
    </row>
    <row r="6" spans="1:9">
      <c r="A6" s="215" t="s">
        <v>1515</v>
      </c>
      <c r="B6" s="216" t="s">
        <v>231</v>
      </c>
      <c r="C6" s="217">
        <v>1</v>
      </c>
      <c r="D6" s="218"/>
      <c r="E6" s="219"/>
      <c r="F6" s="220">
        <f t="shared" si="0"/>
        <v>0</v>
      </c>
      <c r="G6" s="221">
        <f t="shared" si="1"/>
        <v>0</v>
      </c>
      <c r="I6" s="222"/>
    </row>
    <row r="7" spans="1:9">
      <c r="A7" s="215" t="s">
        <v>1516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I7" s="222"/>
    </row>
    <row r="8" spans="1:9">
      <c r="A8" s="215" t="s">
        <v>1517</v>
      </c>
      <c r="B8" s="216" t="s">
        <v>231</v>
      </c>
      <c r="C8" s="217">
        <v>3</v>
      </c>
      <c r="D8" s="218"/>
      <c r="E8" s="219"/>
      <c r="F8" s="220">
        <f t="shared" si="0"/>
        <v>0</v>
      </c>
      <c r="G8" s="221">
        <f t="shared" si="1"/>
        <v>0</v>
      </c>
      <c r="I8" s="222"/>
    </row>
    <row r="9" spans="1:9">
      <c r="A9" s="215" t="s">
        <v>1518</v>
      </c>
      <c r="B9" s="216" t="s">
        <v>231</v>
      </c>
      <c r="C9" s="217">
        <v>6</v>
      </c>
      <c r="D9" s="218"/>
      <c r="E9" s="219"/>
      <c r="F9" s="220">
        <f t="shared" si="0"/>
        <v>0</v>
      </c>
      <c r="G9" s="221">
        <f t="shared" si="1"/>
        <v>0</v>
      </c>
      <c r="I9" s="222"/>
    </row>
    <row r="10" spans="1:9">
      <c r="A10" s="215" t="s">
        <v>1519</v>
      </c>
      <c r="B10" s="216" t="s">
        <v>231</v>
      </c>
      <c r="C10" s="217">
        <v>1</v>
      </c>
      <c r="D10" s="218"/>
      <c r="E10" s="219"/>
      <c r="F10" s="220">
        <f t="shared" si="0"/>
        <v>0</v>
      </c>
      <c r="G10" s="221">
        <f t="shared" si="1"/>
        <v>0</v>
      </c>
      <c r="I10" s="222"/>
    </row>
    <row r="11" spans="1:9">
      <c r="A11" s="215" t="s">
        <v>1520</v>
      </c>
      <c r="B11" s="216" t="s">
        <v>231</v>
      </c>
      <c r="C11" s="217">
        <v>1</v>
      </c>
      <c r="D11" s="218"/>
      <c r="E11" s="219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1521</v>
      </c>
      <c r="B12" s="216" t="s">
        <v>231</v>
      </c>
      <c r="C12" s="217">
        <v>1</v>
      </c>
      <c r="D12" s="218"/>
      <c r="E12" s="219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1522</v>
      </c>
      <c r="B13" s="216" t="s">
        <v>231</v>
      </c>
      <c r="C13" s="217">
        <v>2</v>
      </c>
      <c r="D13" s="218"/>
      <c r="E13" s="219"/>
      <c r="F13" s="220">
        <f t="shared" si="0"/>
        <v>0</v>
      </c>
      <c r="G13" s="221">
        <f t="shared" si="1"/>
        <v>0</v>
      </c>
      <c r="I13" s="222"/>
    </row>
    <row r="14" spans="1:9">
      <c r="A14" s="215" t="s">
        <v>1523</v>
      </c>
      <c r="B14" s="216" t="s">
        <v>231</v>
      </c>
      <c r="C14" s="217">
        <v>1</v>
      </c>
      <c r="D14" s="218"/>
      <c r="E14" s="219"/>
      <c r="F14" s="220">
        <f t="shared" si="0"/>
        <v>0</v>
      </c>
      <c r="G14" s="221">
        <f t="shared" si="1"/>
        <v>0</v>
      </c>
      <c r="I14" s="222"/>
    </row>
    <row r="15" spans="1:9">
      <c r="A15" s="215" t="s">
        <v>1524</v>
      </c>
      <c r="B15" s="216" t="s">
        <v>437</v>
      </c>
      <c r="C15" s="217">
        <v>1</v>
      </c>
      <c r="D15" s="218"/>
      <c r="E15" s="481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1525</v>
      </c>
      <c r="B16" s="216" t="s">
        <v>437</v>
      </c>
      <c r="C16" s="217">
        <v>1</v>
      </c>
      <c r="D16" s="218"/>
      <c r="E16" s="481"/>
      <c r="F16" s="220">
        <f t="shared" si="0"/>
        <v>0</v>
      </c>
      <c r="G16" s="221">
        <f t="shared" si="1"/>
        <v>0</v>
      </c>
      <c r="I16" s="222"/>
    </row>
    <row r="17" spans="1:7">
      <c r="A17" s="215" t="s">
        <v>1526</v>
      </c>
      <c r="B17" s="216" t="s">
        <v>437</v>
      </c>
      <c r="C17" s="217">
        <v>1</v>
      </c>
      <c r="D17" s="218"/>
      <c r="E17" s="481"/>
      <c r="F17" s="220">
        <f t="shared" si="0"/>
        <v>0</v>
      </c>
      <c r="G17" s="230">
        <f t="shared" si="1"/>
        <v>0</v>
      </c>
    </row>
    <row r="18" spans="1:7">
      <c r="A18" s="234" t="s">
        <v>1149</v>
      </c>
      <c r="B18" s="216"/>
      <c r="C18" s="217"/>
      <c r="D18" s="223"/>
      <c r="E18" s="232"/>
      <c r="F18" s="220"/>
      <c r="G18" s="230"/>
    </row>
    <row r="19" spans="1:7">
      <c r="A19" s="215" t="s">
        <v>1150</v>
      </c>
      <c r="B19" s="216"/>
      <c r="C19" s="235"/>
      <c r="D19" s="223"/>
      <c r="E19" s="223"/>
      <c r="F19" s="235"/>
      <c r="G19" s="236">
        <f>SUM(G5:G18)</f>
        <v>0</v>
      </c>
    </row>
    <row r="20" spans="1:7">
      <c r="A20" s="215" t="s">
        <v>1151</v>
      </c>
      <c r="B20" s="216"/>
      <c r="C20" s="237"/>
      <c r="D20" s="223"/>
      <c r="E20" s="223"/>
      <c r="F20" s="237"/>
      <c r="G20" s="238">
        <f>SUM(F5:F18)</f>
        <v>0</v>
      </c>
    </row>
    <row r="21" spans="1:7">
      <c r="A21" s="215" t="s">
        <v>1152</v>
      </c>
      <c r="B21" s="216"/>
      <c r="C21" s="237"/>
      <c r="D21" s="223"/>
      <c r="E21" s="223"/>
      <c r="F21" s="237"/>
      <c r="G21" s="238">
        <f>(G20+G19)*0.1</f>
        <v>0</v>
      </c>
    </row>
    <row r="22" spans="1:7">
      <c r="A22" s="215" t="s">
        <v>1153</v>
      </c>
      <c r="B22" s="216"/>
      <c r="C22" s="237"/>
      <c r="D22" s="223"/>
      <c r="E22" s="223"/>
      <c r="F22" s="237"/>
      <c r="G22" s="238">
        <f>G20*0.05</f>
        <v>0</v>
      </c>
    </row>
    <row r="23" spans="1:7">
      <c r="A23" s="234" t="s">
        <v>1154</v>
      </c>
      <c r="B23" s="216"/>
      <c r="C23" s="237"/>
      <c r="D23" s="223"/>
      <c r="E23" s="223"/>
      <c r="F23" s="237"/>
      <c r="G23" s="238">
        <f>SUM(G19:G22)</f>
        <v>0</v>
      </c>
    </row>
    <row r="24" spans="1:7">
      <c r="A24" s="215"/>
      <c r="B24" s="216"/>
      <c r="C24" s="217"/>
      <c r="D24" s="223"/>
      <c r="E24" s="232"/>
      <c r="F24" s="220"/>
      <c r="G24" s="230"/>
    </row>
    <row r="25" spans="1:7" ht="15.75">
      <c r="A25" s="563" t="s">
        <v>30</v>
      </c>
      <c r="B25" s="564"/>
      <c r="C25" s="564"/>
      <c r="D25" s="564"/>
      <c r="E25" s="564"/>
      <c r="F25" s="564"/>
      <c r="G25" s="565"/>
    </row>
    <row r="26" spans="1:7">
      <c r="A26" s="207" t="s">
        <v>1100</v>
      </c>
      <c r="B26" s="239"/>
      <c r="C26" s="239"/>
      <c r="D26" s="240"/>
      <c r="E26" s="240"/>
      <c r="F26" s="241"/>
      <c r="G26" s="242"/>
    </row>
    <row r="27" spans="1:7">
      <c r="A27" s="407" t="s">
        <v>1527</v>
      </c>
      <c r="B27" s="482" t="s">
        <v>1528</v>
      </c>
      <c r="C27" s="483">
        <v>1</v>
      </c>
      <c r="D27" s="223"/>
      <c r="E27" s="219"/>
      <c r="F27" s="220"/>
      <c r="G27" s="221">
        <f>C27*E27</f>
        <v>0</v>
      </c>
    </row>
    <row r="28" spans="1:7" ht="13.5" thickBot="1">
      <c r="A28" s="464"/>
      <c r="B28" s="465"/>
      <c r="C28" s="466"/>
      <c r="D28" s="467"/>
      <c r="E28" s="468"/>
      <c r="F28" s="469"/>
      <c r="G28" s="470"/>
    </row>
    <row r="29" spans="1:7" ht="16.5" thickBot="1">
      <c r="A29" s="566" t="s">
        <v>1162</v>
      </c>
      <c r="B29" s="567"/>
      <c r="C29" s="567"/>
      <c r="D29" s="567"/>
      <c r="E29" s="567"/>
      <c r="F29" s="568"/>
      <c r="G29" s="250">
        <f>SUM(G23:G24,G26:G28)</f>
        <v>0</v>
      </c>
    </row>
    <row r="30" spans="1:7">
      <c r="A30" s="214"/>
      <c r="B30" s="251"/>
      <c r="C30" s="251"/>
      <c r="D30" s="252"/>
      <c r="E30" s="252"/>
      <c r="F30" s="253"/>
      <c r="G30" s="214"/>
    </row>
    <row r="31" spans="1:7">
      <c r="A31" s="424" t="s">
        <v>1492</v>
      </c>
      <c r="B31" s="425"/>
      <c r="C31" s="425"/>
      <c r="D31" s="204"/>
      <c r="E31" s="204"/>
      <c r="F31" s="205"/>
      <c r="G31" s="416"/>
    </row>
    <row r="32" spans="1:7">
      <c r="A32" s="424"/>
      <c r="B32" s="425"/>
      <c r="C32" s="425"/>
      <c r="D32" s="204"/>
      <c r="E32" s="204"/>
      <c r="F32" s="205"/>
      <c r="G32" s="416"/>
    </row>
    <row r="33" spans="1:7">
      <c r="A33" s="426"/>
      <c r="B33" s="425"/>
      <c r="C33" s="425"/>
      <c r="D33" s="204"/>
      <c r="E33" s="203"/>
      <c r="F33" s="428"/>
      <c r="G33" s="429"/>
    </row>
    <row r="34" spans="1:7">
      <c r="A34" s="426"/>
      <c r="B34" s="425"/>
      <c r="C34" s="425"/>
      <c r="D34" s="204"/>
      <c r="E34" s="203"/>
      <c r="F34" s="428"/>
      <c r="G34" s="429"/>
    </row>
  </sheetData>
  <mergeCells count="3">
    <mergeCell ref="A1:G1"/>
    <mergeCell ref="A25:G25"/>
    <mergeCell ref="A29:F29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6"/>
  <sheetViews>
    <sheetView workbookViewId="0">
      <selection activeCell="E28" sqref="D5:E28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1410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 thickBot="1">
      <c r="A4" s="471" t="s">
        <v>1093</v>
      </c>
      <c r="B4" s="472" t="s">
        <v>1094</v>
      </c>
      <c r="C4" s="473" t="s">
        <v>1095</v>
      </c>
      <c r="D4" s="474" t="s">
        <v>1096</v>
      </c>
      <c r="E4" s="475" t="s">
        <v>1097</v>
      </c>
      <c r="F4" s="476" t="s">
        <v>1098</v>
      </c>
      <c r="G4" s="477" t="s">
        <v>1099</v>
      </c>
      <c r="H4" s="214" t="s">
        <v>1100</v>
      </c>
      <c r="I4" s="214">
        <v>320</v>
      </c>
    </row>
    <row r="5" spans="1:9">
      <c r="A5" s="478" t="s">
        <v>1529</v>
      </c>
      <c r="B5" s="457" t="s">
        <v>231</v>
      </c>
      <c r="C5" s="458">
        <v>1</v>
      </c>
      <c r="D5" s="479"/>
      <c r="E5" s="480"/>
      <c r="F5" s="461">
        <f t="shared" ref="F5:F24" si="0">C5*D5</f>
        <v>0</v>
      </c>
      <c r="G5" s="462">
        <f t="shared" ref="G5:G23" si="1">C5*E5</f>
        <v>0</v>
      </c>
      <c r="H5" s="214"/>
      <c r="I5" s="222"/>
    </row>
    <row r="6" spans="1:9">
      <c r="A6" s="478" t="s">
        <v>1530</v>
      </c>
      <c r="B6" s="457" t="s">
        <v>231</v>
      </c>
      <c r="C6" s="458">
        <v>1</v>
      </c>
      <c r="D6" s="479"/>
      <c r="E6" s="480"/>
      <c r="F6" s="461">
        <f t="shared" si="0"/>
        <v>0</v>
      </c>
      <c r="G6" s="462">
        <f t="shared" si="1"/>
        <v>0</v>
      </c>
      <c r="H6" s="214"/>
      <c r="I6" s="222"/>
    </row>
    <row r="7" spans="1:9">
      <c r="A7" s="215" t="s">
        <v>1531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1532</v>
      </c>
      <c r="B8" s="216" t="s">
        <v>231</v>
      </c>
      <c r="C8" s="217">
        <v>4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1521</v>
      </c>
      <c r="B9" s="216" t="s">
        <v>231</v>
      </c>
      <c r="C9" s="217">
        <v>14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1533</v>
      </c>
      <c r="B10" s="216" t="s">
        <v>231</v>
      </c>
      <c r="C10" s="217">
        <v>6</v>
      </c>
      <c r="D10" s="218"/>
      <c r="E10" s="219"/>
      <c r="F10" s="220">
        <f t="shared" si="0"/>
        <v>0</v>
      </c>
      <c r="G10" s="221">
        <f t="shared" si="1"/>
        <v>0</v>
      </c>
      <c r="H10" s="192">
        <v>20</v>
      </c>
      <c r="I10" s="222">
        <f>C10*H10/60</f>
        <v>2</v>
      </c>
    </row>
    <row r="11" spans="1:9">
      <c r="A11" s="215" t="s">
        <v>1534</v>
      </c>
      <c r="B11" s="216" t="s">
        <v>231</v>
      </c>
      <c r="C11" s="217">
        <v>1</v>
      </c>
      <c r="D11" s="218"/>
      <c r="E11" s="219"/>
      <c r="F11" s="220">
        <f t="shared" si="0"/>
        <v>0</v>
      </c>
      <c r="G11" s="221">
        <f t="shared" si="1"/>
        <v>0</v>
      </c>
      <c r="I11" s="222">
        <f>C11*H11/60</f>
        <v>0</v>
      </c>
    </row>
    <row r="12" spans="1:9" ht="15.75" customHeight="1">
      <c r="A12" s="215" t="s">
        <v>1535</v>
      </c>
      <c r="B12" s="216" t="s">
        <v>231</v>
      </c>
      <c r="C12" s="217">
        <v>3</v>
      </c>
      <c r="D12" s="218"/>
      <c r="E12" s="219"/>
      <c r="F12" s="220">
        <f t="shared" si="0"/>
        <v>0</v>
      </c>
      <c r="G12" s="221">
        <f t="shared" si="1"/>
        <v>0</v>
      </c>
      <c r="I12" s="222">
        <f>C12*H12/60</f>
        <v>0</v>
      </c>
    </row>
    <row r="13" spans="1:9">
      <c r="A13" s="215" t="s">
        <v>1536</v>
      </c>
      <c r="B13" s="216" t="s">
        <v>231</v>
      </c>
      <c r="C13" s="217">
        <v>2</v>
      </c>
      <c r="D13" s="218"/>
      <c r="E13" s="219"/>
      <c r="F13" s="220">
        <f t="shared" si="0"/>
        <v>0</v>
      </c>
      <c r="G13" s="221">
        <f t="shared" si="1"/>
        <v>0</v>
      </c>
      <c r="H13" s="192">
        <v>3</v>
      </c>
      <c r="I13" s="222">
        <f>C13*H13/60</f>
        <v>0.1</v>
      </c>
    </row>
    <row r="14" spans="1:9">
      <c r="A14" s="215" t="s">
        <v>1537</v>
      </c>
      <c r="B14" s="216" t="s">
        <v>231</v>
      </c>
      <c r="C14" s="217">
        <v>1</v>
      </c>
      <c r="D14" s="218"/>
      <c r="E14" s="219"/>
      <c r="F14" s="220">
        <f>C14*D14</f>
        <v>0</v>
      </c>
      <c r="G14" s="221">
        <f>C14*E14</f>
        <v>0</v>
      </c>
      <c r="I14" s="222"/>
    </row>
    <row r="15" spans="1:9">
      <c r="A15" s="215" t="s">
        <v>1538</v>
      </c>
      <c r="B15" s="216" t="s">
        <v>231</v>
      </c>
      <c r="C15" s="217">
        <v>2</v>
      </c>
      <c r="D15" s="218"/>
      <c r="E15" s="219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1519</v>
      </c>
      <c r="B16" s="216" t="s">
        <v>231</v>
      </c>
      <c r="C16" s="217">
        <v>2</v>
      </c>
      <c r="D16" s="218"/>
      <c r="E16" s="219"/>
      <c r="F16" s="220">
        <f t="shared" si="0"/>
        <v>0</v>
      </c>
      <c r="G16" s="221">
        <f t="shared" si="1"/>
        <v>0</v>
      </c>
      <c r="I16" s="222"/>
    </row>
    <row r="17" spans="1:9">
      <c r="A17" s="215" t="s">
        <v>1539</v>
      </c>
      <c r="B17" s="216" t="s">
        <v>231</v>
      </c>
      <c r="C17" s="217">
        <v>4</v>
      </c>
      <c r="D17" s="218"/>
      <c r="E17" s="219"/>
      <c r="F17" s="220">
        <f t="shared" si="0"/>
        <v>0</v>
      </c>
      <c r="G17" s="221">
        <f t="shared" si="1"/>
        <v>0</v>
      </c>
      <c r="I17" s="222"/>
    </row>
    <row r="18" spans="1:9">
      <c r="A18" s="215" t="s">
        <v>1540</v>
      </c>
      <c r="B18" s="216" t="s">
        <v>231</v>
      </c>
      <c r="C18" s="217">
        <v>1</v>
      </c>
      <c r="D18" s="218"/>
      <c r="E18" s="219"/>
      <c r="F18" s="220">
        <f t="shared" si="0"/>
        <v>0</v>
      </c>
      <c r="G18" s="221">
        <f t="shared" si="1"/>
        <v>0</v>
      </c>
      <c r="I18" s="222"/>
    </row>
    <row r="19" spans="1:9">
      <c r="A19" s="215" t="s">
        <v>1541</v>
      </c>
      <c r="B19" s="216" t="s">
        <v>231</v>
      </c>
      <c r="C19" s="217">
        <v>4</v>
      </c>
      <c r="D19" s="218"/>
      <c r="E19" s="219"/>
      <c r="F19" s="220">
        <f t="shared" si="0"/>
        <v>0</v>
      </c>
      <c r="G19" s="221">
        <f t="shared" si="1"/>
        <v>0</v>
      </c>
      <c r="I19" s="222"/>
    </row>
    <row r="20" spans="1:9">
      <c r="A20" s="215" t="s">
        <v>1542</v>
      </c>
      <c r="B20" s="216" t="s">
        <v>231</v>
      </c>
      <c r="C20" s="217">
        <v>28</v>
      </c>
      <c r="D20" s="218"/>
      <c r="E20" s="219"/>
      <c r="F20" s="220">
        <f t="shared" si="0"/>
        <v>0</v>
      </c>
      <c r="G20" s="230">
        <f t="shared" si="1"/>
        <v>0</v>
      </c>
      <c r="I20" s="222"/>
    </row>
    <row r="21" spans="1:9">
      <c r="A21" s="215" t="s">
        <v>1543</v>
      </c>
      <c r="B21" s="216" t="s">
        <v>231</v>
      </c>
      <c r="C21" s="217">
        <v>3</v>
      </c>
      <c r="D21" s="218"/>
      <c r="E21" s="219"/>
      <c r="F21" s="220">
        <f t="shared" si="0"/>
        <v>0</v>
      </c>
      <c r="G21" s="230">
        <f t="shared" si="1"/>
        <v>0</v>
      </c>
      <c r="I21" s="222"/>
    </row>
    <row r="22" spans="1:9">
      <c r="A22" s="215" t="s">
        <v>1524</v>
      </c>
      <c r="B22" s="216" t="s">
        <v>437</v>
      </c>
      <c r="C22" s="217">
        <v>1</v>
      </c>
      <c r="D22" s="218"/>
      <c r="E22" s="481"/>
      <c r="F22" s="220">
        <f t="shared" si="0"/>
        <v>0</v>
      </c>
      <c r="G22" s="221">
        <f t="shared" si="1"/>
        <v>0</v>
      </c>
      <c r="I22" s="222"/>
    </row>
    <row r="23" spans="1:9">
      <c r="A23" s="215" t="s">
        <v>1525</v>
      </c>
      <c r="B23" s="216" t="s">
        <v>437</v>
      </c>
      <c r="C23" s="217">
        <v>1</v>
      </c>
      <c r="D23" s="218"/>
      <c r="E23" s="481"/>
      <c r="F23" s="220">
        <f t="shared" si="0"/>
        <v>0</v>
      </c>
      <c r="G23" s="221">
        <f t="shared" si="1"/>
        <v>0</v>
      </c>
      <c r="I23" s="222"/>
    </row>
    <row r="24" spans="1:9">
      <c r="A24" s="215" t="s">
        <v>1526</v>
      </c>
      <c r="B24" s="216" t="s">
        <v>437</v>
      </c>
      <c r="C24" s="217">
        <v>1</v>
      </c>
      <c r="D24" s="218"/>
      <c r="E24" s="481"/>
      <c r="F24" s="220">
        <f t="shared" si="0"/>
        <v>0</v>
      </c>
      <c r="G24" s="230">
        <f>C24*E24</f>
        <v>0</v>
      </c>
      <c r="I24" s="222"/>
    </row>
    <row r="25" spans="1:9">
      <c r="A25" s="215"/>
      <c r="B25" s="216"/>
      <c r="C25" s="217"/>
      <c r="D25" s="223"/>
      <c r="E25" s="232"/>
      <c r="F25" s="220"/>
      <c r="G25" s="230"/>
      <c r="I25" s="222"/>
    </row>
    <row r="26" spans="1:9">
      <c r="A26" s="234" t="s">
        <v>1149</v>
      </c>
      <c r="B26" s="216"/>
      <c r="C26" s="217"/>
      <c r="D26" s="223"/>
      <c r="E26" s="232"/>
      <c r="F26" s="220"/>
      <c r="G26" s="230"/>
      <c r="I26" s="222"/>
    </row>
    <row r="27" spans="1:9">
      <c r="A27" s="215" t="s">
        <v>1150</v>
      </c>
      <c r="B27" s="216"/>
      <c r="C27" s="235"/>
      <c r="D27" s="223"/>
      <c r="E27" s="223"/>
      <c r="F27" s="235"/>
      <c r="G27" s="236">
        <f>SUM(G5:G26)</f>
        <v>0</v>
      </c>
      <c r="H27" s="192">
        <v>6</v>
      </c>
      <c r="I27" s="222">
        <f>C27*H27/60</f>
        <v>0</v>
      </c>
    </row>
    <row r="28" spans="1:9">
      <c r="A28" s="215" t="s">
        <v>1151</v>
      </c>
      <c r="B28" s="216"/>
      <c r="C28" s="237"/>
      <c r="D28" s="223"/>
      <c r="E28" s="223"/>
      <c r="F28" s="237"/>
      <c r="G28" s="238">
        <f>SUM(F5:F26)</f>
        <v>0</v>
      </c>
      <c r="I28" s="222"/>
    </row>
    <row r="29" spans="1:9">
      <c r="A29" s="215" t="s">
        <v>1152</v>
      </c>
      <c r="B29" s="216"/>
      <c r="C29" s="237"/>
      <c r="D29" s="223"/>
      <c r="E29" s="223"/>
      <c r="F29" s="237"/>
      <c r="G29" s="238">
        <f>(G28+G27)*0.1</f>
        <v>0</v>
      </c>
      <c r="I29" s="222"/>
    </row>
    <row r="30" spans="1:9">
      <c r="A30" s="215" t="s">
        <v>1153</v>
      </c>
      <c r="B30" s="216"/>
      <c r="C30" s="237"/>
      <c r="D30" s="223"/>
      <c r="E30" s="223"/>
      <c r="F30" s="237"/>
      <c r="G30" s="238">
        <f>G28*0.05</f>
        <v>0</v>
      </c>
      <c r="I30" s="222"/>
    </row>
    <row r="31" spans="1:9">
      <c r="A31" s="234" t="s">
        <v>1154</v>
      </c>
      <c r="B31" s="216"/>
      <c r="C31" s="237"/>
      <c r="D31" s="223"/>
      <c r="E31" s="223"/>
      <c r="F31" s="237"/>
      <c r="G31" s="238">
        <f>SUM(G27:G30)</f>
        <v>0</v>
      </c>
      <c r="I31" s="222"/>
    </row>
    <row r="32" spans="1:9">
      <c r="A32" s="215"/>
      <c r="B32" s="216"/>
      <c r="C32" s="217"/>
      <c r="D32" s="223"/>
      <c r="E32" s="232"/>
      <c r="F32" s="220"/>
      <c r="G32" s="230"/>
      <c r="I32" s="222"/>
    </row>
    <row r="33" spans="1:9" ht="15.75" customHeight="1" thickBot="1">
      <c r="A33" s="464"/>
      <c r="B33" s="465"/>
      <c r="C33" s="466"/>
      <c r="D33" s="467"/>
      <c r="E33" s="468"/>
      <c r="F33" s="469"/>
      <c r="G33" s="470"/>
      <c r="I33" s="222"/>
    </row>
    <row r="34" spans="1:9" ht="16.5" thickBot="1">
      <c r="A34" s="566" t="s">
        <v>1162</v>
      </c>
      <c r="B34" s="567"/>
      <c r="C34" s="567"/>
      <c r="D34" s="567"/>
      <c r="E34" s="567"/>
      <c r="F34" s="568"/>
      <c r="G34" s="250">
        <f>SUM(G31:G32,G33:G33)</f>
        <v>0</v>
      </c>
      <c r="I34" s="222">
        <f>C34*H34/60</f>
        <v>0</v>
      </c>
    </row>
    <row r="35" spans="1:9">
      <c r="A35" s="426"/>
      <c r="B35" s="425"/>
      <c r="C35" s="425"/>
      <c r="D35" s="204"/>
      <c r="E35" s="203"/>
      <c r="F35" s="428"/>
      <c r="G35" s="429"/>
    </row>
    <row r="36" spans="1:9">
      <c r="A36" s="426"/>
      <c r="B36" s="425"/>
      <c r="C36" s="425"/>
      <c r="D36" s="204"/>
      <c r="E36" s="203"/>
      <c r="F36" s="428"/>
      <c r="G36" s="429"/>
    </row>
  </sheetData>
  <mergeCells count="2">
    <mergeCell ref="A1:G1"/>
    <mergeCell ref="A34:F34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1"/>
  <sheetViews>
    <sheetView topLeftCell="A4" workbookViewId="0">
      <selection activeCell="E28" sqref="D5:E28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1411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9">
      <c r="A5" s="215" t="s">
        <v>1544</v>
      </c>
      <c r="B5" s="216" t="s">
        <v>231</v>
      </c>
      <c r="C5" s="217">
        <v>1</v>
      </c>
      <c r="D5" s="218"/>
      <c r="E5" s="219"/>
      <c r="F5" s="220">
        <f>C5*D5</f>
        <v>0</v>
      </c>
      <c r="G5" s="221">
        <f>C5*E5</f>
        <v>0</v>
      </c>
      <c r="H5" s="214"/>
      <c r="I5" s="222"/>
    </row>
    <row r="6" spans="1:9">
      <c r="A6" s="478" t="s">
        <v>1530</v>
      </c>
      <c r="B6" s="457" t="s">
        <v>231</v>
      </c>
      <c r="C6" s="458">
        <v>1</v>
      </c>
      <c r="D6" s="479"/>
      <c r="E6" s="480"/>
      <c r="F6" s="220">
        <f>C6*D6</f>
        <v>0</v>
      </c>
      <c r="G6" s="221">
        <f>C6*E6</f>
        <v>0</v>
      </c>
      <c r="H6" s="214"/>
      <c r="I6" s="222"/>
    </row>
    <row r="7" spans="1:9">
      <c r="A7" s="215" t="s">
        <v>1531</v>
      </c>
      <c r="B7" s="216" t="s">
        <v>231</v>
      </c>
      <c r="C7" s="217">
        <v>1</v>
      </c>
      <c r="D7" s="218"/>
      <c r="E7" s="219"/>
      <c r="F7" s="220">
        <f>C7*D7</f>
        <v>0</v>
      </c>
      <c r="G7" s="221">
        <f>C7*E7</f>
        <v>0</v>
      </c>
      <c r="H7" s="214"/>
      <c r="I7" s="222"/>
    </row>
    <row r="8" spans="1:9">
      <c r="A8" s="215" t="s">
        <v>1517</v>
      </c>
      <c r="B8" s="216" t="s">
        <v>231</v>
      </c>
      <c r="C8" s="217">
        <v>1</v>
      </c>
      <c r="D8" s="218"/>
      <c r="E8" s="219"/>
      <c r="F8" s="220">
        <f>C8*D8</f>
        <v>0</v>
      </c>
      <c r="G8" s="221">
        <f>C8*E8</f>
        <v>0</v>
      </c>
      <c r="H8" s="214"/>
      <c r="I8" s="222"/>
    </row>
    <row r="9" spans="1:9">
      <c r="A9" s="215" t="s">
        <v>1545</v>
      </c>
      <c r="B9" s="216" t="s">
        <v>231</v>
      </c>
      <c r="C9" s="217">
        <v>3</v>
      </c>
      <c r="D9" s="218"/>
      <c r="E9" s="219"/>
      <c r="F9" s="220">
        <f t="shared" ref="F9:F26" si="0">C9*D9</f>
        <v>0</v>
      </c>
      <c r="G9" s="221">
        <f t="shared" ref="G9:G26" si="1">C9*E9</f>
        <v>0</v>
      </c>
      <c r="H9" s="192">
        <v>20</v>
      </c>
      <c r="I9" s="222">
        <f>C9*H9/60</f>
        <v>1</v>
      </c>
    </row>
    <row r="10" spans="1:9">
      <c r="A10" s="215" t="s">
        <v>1533</v>
      </c>
      <c r="B10" s="216" t="s">
        <v>231</v>
      </c>
      <c r="C10" s="217">
        <v>17</v>
      </c>
      <c r="D10" s="218"/>
      <c r="E10" s="219"/>
      <c r="F10" s="220">
        <f t="shared" si="0"/>
        <v>0</v>
      </c>
      <c r="G10" s="221">
        <f t="shared" si="1"/>
        <v>0</v>
      </c>
      <c r="I10" s="222">
        <f>C10*H10/60</f>
        <v>0</v>
      </c>
    </row>
    <row r="11" spans="1:9">
      <c r="A11" s="215" t="s">
        <v>1521</v>
      </c>
      <c r="B11" s="216" t="s">
        <v>231</v>
      </c>
      <c r="C11" s="217">
        <v>3</v>
      </c>
      <c r="D11" s="218"/>
      <c r="E11" s="219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1546</v>
      </c>
      <c r="B12" s="216" t="s">
        <v>231</v>
      </c>
      <c r="C12" s="217">
        <v>1</v>
      </c>
      <c r="D12" s="218"/>
      <c r="E12" s="219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1532</v>
      </c>
      <c r="B13" s="216" t="s">
        <v>231</v>
      </c>
      <c r="C13" s="217">
        <v>1</v>
      </c>
      <c r="D13" s="218"/>
      <c r="E13" s="219"/>
      <c r="F13" s="220">
        <f t="shared" si="0"/>
        <v>0</v>
      </c>
      <c r="G13" s="221">
        <f t="shared" si="1"/>
        <v>0</v>
      </c>
      <c r="I13" s="222"/>
    </row>
    <row r="14" spans="1:9">
      <c r="A14" s="215" t="s">
        <v>1547</v>
      </c>
      <c r="B14" s="216" t="s">
        <v>231</v>
      </c>
      <c r="C14" s="217">
        <v>1</v>
      </c>
      <c r="D14" s="218"/>
      <c r="E14" s="219"/>
      <c r="F14" s="220">
        <f t="shared" si="0"/>
        <v>0</v>
      </c>
      <c r="G14" s="221">
        <f t="shared" si="1"/>
        <v>0</v>
      </c>
      <c r="I14" s="222"/>
    </row>
    <row r="15" spans="1:9">
      <c r="A15" s="215" t="s">
        <v>1519</v>
      </c>
      <c r="B15" s="216" t="s">
        <v>231</v>
      </c>
      <c r="C15" s="217">
        <v>2</v>
      </c>
      <c r="D15" s="218"/>
      <c r="E15" s="219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1548</v>
      </c>
      <c r="B16" s="216" t="s">
        <v>231</v>
      </c>
      <c r="C16" s="217">
        <v>1</v>
      </c>
      <c r="D16" s="218"/>
      <c r="E16" s="219"/>
      <c r="F16" s="220">
        <f t="shared" si="0"/>
        <v>0</v>
      </c>
      <c r="G16" s="221">
        <f t="shared" si="1"/>
        <v>0</v>
      </c>
      <c r="I16" s="222"/>
    </row>
    <row r="17" spans="1:9">
      <c r="A17" s="215" t="s">
        <v>1549</v>
      </c>
      <c r="B17" s="216" t="s">
        <v>231</v>
      </c>
      <c r="C17" s="217">
        <v>1</v>
      </c>
      <c r="D17" s="218"/>
      <c r="E17" s="219"/>
      <c r="F17" s="220">
        <f t="shared" si="0"/>
        <v>0</v>
      </c>
      <c r="G17" s="221">
        <f t="shared" si="1"/>
        <v>0</v>
      </c>
      <c r="I17" s="222"/>
    </row>
    <row r="18" spans="1:9">
      <c r="A18" s="215" t="s">
        <v>1550</v>
      </c>
      <c r="B18" s="216" t="s">
        <v>231</v>
      </c>
      <c r="C18" s="217">
        <v>15</v>
      </c>
      <c r="D18" s="218"/>
      <c r="E18" s="219"/>
      <c r="F18" s="220">
        <f t="shared" si="0"/>
        <v>0</v>
      </c>
      <c r="G18" s="221">
        <f t="shared" si="1"/>
        <v>0</v>
      </c>
      <c r="I18" s="222"/>
    </row>
    <row r="19" spans="1:9">
      <c r="A19" s="215" t="s">
        <v>1551</v>
      </c>
      <c r="B19" s="216" t="s">
        <v>231</v>
      </c>
      <c r="C19" s="217">
        <v>8</v>
      </c>
      <c r="D19" s="218"/>
      <c r="E19" s="219"/>
      <c r="F19" s="220">
        <f t="shared" si="0"/>
        <v>0</v>
      </c>
      <c r="G19" s="221">
        <f t="shared" si="1"/>
        <v>0</v>
      </c>
      <c r="I19" s="222"/>
    </row>
    <row r="20" spans="1:9">
      <c r="A20" s="215" t="s">
        <v>1552</v>
      </c>
      <c r="B20" s="216" t="s">
        <v>231</v>
      </c>
      <c r="C20" s="217">
        <v>17</v>
      </c>
      <c r="D20" s="218"/>
      <c r="E20" s="219"/>
      <c r="F20" s="220">
        <f t="shared" si="0"/>
        <v>0</v>
      </c>
      <c r="G20" s="221">
        <f t="shared" si="1"/>
        <v>0</v>
      </c>
      <c r="I20" s="222"/>
    </row>
    <row r="21" spans="1:9" ht="15.75" customHeight="1">
      <c r="A21" s="215" t="s">
        <v>1535</v>
      </c>
      <c r="B21" s="216" t="s">
        <v>231</v>
      </c>
      <c r="C21" s="217">
        <v>1</v>
      </c>
      <c r="D21" s="218"/>
      <c r="E21" s="219"/>
      <c r="F21" s="220">
        <f t="shared" si="0"/>
        <v>0</v>
      </c>
      <c r="G21" s="221">
        <f t="shared" si="1"/>
        <v>0</v>
      </c>
      <c r="I21" s="222">
        <f>C21*H21/60</f>
        <v>0</v>
      </c>
    </row>
    <row r="22" spans="1:9">
      <c r="A22" s="215" t="s">
        <v>1536</v>
      </c>
      <c r="B22" s="216" t="s">
        <v>231</v>
      </c>
      <c r="C22" s="217">
        <v>2</v>
      </c>
      <c r="D22" s="218"/>
      <c r="E22" s="219"/>
      <c r="F22" s="220">
        <f t="shared" si="0"/>
        <v>0</v>
      </c>
      <c r="G22" s="221">
        <f t="shared" si="1"/>
        <v>0</v>
      </c>
      <c r="H22" s="192">
        <v>3</v>
      </c>
      <c r="I22" s="222">
        <f>C22*H22/60</f>
        <v>0.1</v>
      </c>
    </row>
    <row r="23" spans="1:9">
      <c r="A23" s="215" t="s">
        <v>1553</v>
      </c>
      <c r="B23" s="216" t="s">
        <v>231</v>
      </c>
      <c r="C23" s="217">
        <v>1</v>
      </c>
      <c r="D23" s="218"/>
      <c r="E23" s="219"/>
      <c r="F23" s="220">
        <f t="shared" si="0"/>
        <v>0</v>
      </c>
      <c r="G23" s="221">
        <f t="shared" si="1"/>
        <v>0</v>
      </c>
      <c r="I23" s="222"/>
    </row>
    <row r="24" spans="1:9">
      <c r="A24" s="215" t="s">
        <v>1524</v>
      </c>
      <c r="B24" s="216" t="s">
        <v>437</v>
      </c>
      <c r="C24" s="217">
        <v>1</v>
      </c>
      <c r="D24" s="218"/>
      <c r="E24" s="481"/>
      <c r="F24" s="220">
        <f t="shared" si="0"/>
        <v>0</v>
      </c>
      <c r="G24" s="221">
        <f t="shared" si="1"/>
        <v>0</v>
      </c>
      <c r="I24" s="222"/>
    </row>
    <row r="25" spans="1:9">
      <c r="A25" s="215" t="s">
        <v>1525</v>
      </c>
      <c r="B25" s="216" t="s">
        <v>437</v>
      </c>
      <c r="C25" s="217">
        <v>1</v>
      </c>
      <c r="D25" s="218"/>
      <c r="E25" s="481"/>
      <c r="F25" s="220">
        <f t="shared" si="0"/>
        <v>0</v>
      </c>
      <c r="G25" s="221">
        <f t="shared" si="1"/>
        <v>0</v>
      </c>
      <c r="I25" s="222"/>
    </row>
    <row r="26" spans="1:9">
      <c r="A26" s="215" t="s">
        <v>1526</v>
      </c>
      <c r="B26" s="216" t="s">
        <v>437</v>
      </c>
      <c r="C26" s="217">
        <v>1</v>
      </c>
      <c r="D26" s="218"/>
      <c r="E26" s="481"/>
      <c r="F26" s="220">
        <f t="shared" si="0"/>
        <v>0</v>
      </c>
      <c r="G26" s="221">
        <f t="shared" si="1"/>
        <v>0</v>
      </c>
      <c r="I26" s="222"/>
    </row>
    <row r="27" spans="1:9">
      <c r="A27" s="215"/>
      <c r="B27" s="216"/>
      <c r="C27" s="217"/>
      <c r="D27" s="223"/>
      <c r="E27" s="232"/>
      <c r="F27" s="220"/>
      <c r="G27" s="230"/>
      <c r="I27" s="222"/>
    </row>
    <row r="28" spans="1:9">
      <c r="A28" s="234" t="s">
        <v>1149</v>
      </c>
      <c r="B28" s="216"/>
      <c r="C28" s="217"/>
      <c r="D28" s="223"/>
      <c r="E28" s="232"/>
      <c r="F28" s="220"/>
      <c r="G28" s="230"/>
      <c r="I28" s="222"/>
    </row>
    <row r="29" spans="1:9">
      <c r="A29" s="215" t="s">
        <v>1150</v>
      </c>
      <c r="B29" s="216"/>
      <c r="C29" s="235"/>
      <c r="D29" s="223"/>
      <c r="E29" s="223"/>
      <c r="F29" s="235"/>
      <c r="G29" s="236">
        <f>SUM(G5:G28)</f>
        <v>0</v>
      </c>
      <c r="H29" s="192">
        <v>6</v>
      </c>
      <c r="I29" s="222">
        <f>C29*H29/60</f>
        <v>0</v>
      </c>
    </row>
    <row r="30" spans="1:9">
      <c r="A30" s="215" t="s">
        <v>1151</v>
      </c>
      <c r="B30" s="216"/>
      <c r="C30" s="237"/>
      <c r="D30" s="223"/>
      <c r="E30" s="223"/>
      <c r="F30" s="237"/>
      <c r="G30" s="238">
        <f>SUM(F5:F28)</f>
        <v>0</v>
      </c>
      <c r="I30" s="222"/>
    </row>
    <row r="31" spans="1:9">
      <c r="A31" s="215" t="s">
        <v>1152</v>
      </c>
      <c r="B31" s="216"/>
      <c r="C31" s="237"/>
      <c r="D31" s="223"/>
      <c r="E31" s="223"/>
      <c r="F31" s="237"/>
      <c r="G31" s="238">
        <f>(G30+G29)*0.1</f>
        <v>0</v>
      </c>
      <c r="I31" s="222"/>
    </row>
    <row r="32" spans="1:9">
      <c r="A32" s="215" t="s">
        <v>1153</v>
      </c>
      <c r="B32" s="216"/>
      <c r="C32" s="237"/>
      <c r="D32" s="223"/>
      <c r="E32" s="223"/>
      <c r="F32" s="237"/>
      <c r="G32" s="238">
        <f>G30*0.05</f>
        <v>0</v>
      </c>
      <c r="I32" s="222"/>
    </row>
    <row r="33" spans="1:9">
      <c r="A33" s="234" t="s">
        <v>1154</v>
      </c>
      <c r="B33" s="216"/>
      <c r="C33" s="237"/>
      <c r="D33" s="223"/>
      <c r="E33" s="223"/>
      <c r="F33" s="237"/>
      <c r="G33" s="238">
        <f>SUM(G29:G32)</f>
        <v>0</v>
      </c>
      <c r="I33" s="222"/>
    </row>
    <row r="34" spans="1:9">
      <c r="A34" s="215"/>
      <c r="B34" s="216"/>
      <c r="C34" s="217"/>
      <c r="D34" s="223"/>
      <c r="E34" s="232"/>
      <c r="F34" s="220"/>
      <c r="G34" s="230"/>
      <c r="I34" s="222"/>
    </row>
    <row r="35" spans="1:9" ht="13.5" thickBot="1">
      <c r="A35" s="464"/>
      <c r="B35" s="465"/>
      <c r="C35" s="466"/>
      <c r="D35" s="467"/>
      <c r="E35" s="468"/>
      <c r="F35" s="469"/>
      <c r="G35" s="470"/>
      <c r="I35" s="222"/>
    </row>
    <row r="36" spans="1:9" ht="16.5" thickBot="1">
      <c r="A36" s="566" t="s">
        <v>1162</v>
      </c>
      <c r="B36" s="567"/>
      <c r="C36" s="567"/>
      <c r="D36" s="567"/>
      <c r="E36" s="567"/>
      <c r="F36" s="568"/>
      <c r="G36" s="250">
        <f>SUM(G33:G34,G35:G35)</f>
        <v>0</v>
      </c>
      <c r="I36" s="222"/>
    </row>
    <row r="37" spans="1:9">
      <c r="A37" s="214"/>
      <c r="B37" s="251"/>
      <c r="C37" s="251"/>
      <c r="D37" s="252"/>
      <c r="E37" s="252"/>
      <c r="F37" s="253"/>
      <c r="G37" s="214"/>
    </row>
    <row r="38" spans="1:9">
      <c r="A38" s="424" t="s">
        <v>1492</v>
      </c>
      <c r="B38" s="425"/>
      <c r="C38" s="425"/>
      <c r="D38" s="204"/>
      <c r="E38" s="204"/>
      <c r="F38" s="205"/>
      <c r="G38" s="416"/>
    </row>
    <row r="39" spans="1:9">
      <c r="A39" s="424"/>
      <c r="B39" s="425"/>
      <c r="C39" s="425"/>
      <c r="D39" s="204"/>
      <c r="E39" s="204"/>
      <c r="F39" s="205"/>
      <c r="G39" s="416"/>
    </row>
    <row r="40" spans="1:9">
      <c r="A40" s="426"/>
      <c r="B40" s="425"/>
      <c r="C40" s="425"/>
      <c r="D40" s="204"/>
      <c r="E40" s="203"/>
      <c r="F40" s="428"/>
      <c r="G40" s="429"/>
    </row>
    <row r="41" spans="1:9">
      <c r="A41" s="426"/>
      <c r="B41" s="425"/>
      <c r="C41" s="425"/>
      <c r="D41" s="204"/>
      <c r="E41" s="203"/>
      <c r="F41" s="428"/>
      <c r="G41" s="429"/>
    </row>
  </sheetData>
  <mergeCells count="2">
    <mergeCell ref="A1:G1"/>
    <mergeCell ref="A36:F36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6"/>
  <sheetViews>
    <sheetView workbookViewId="0">
      <selection activeCell="E15" sqref="D5:E15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1412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9">
      <c r="A5" s="215" t="s">
        <v>1554</v>
      </c>
      <c r="B5" s="216" t="s">
        <v>231</v>
      </c>
      <c r="C5" s="217">
        <v>1</v>
      </c>
      <c r="D5" s="218"/>
      <c r="E5" s="219"/>
      <c r="F5" s="220">
        <f t="shared" ref="F5:F13" si="0">C5*D5</f>
        <v>0</v>
      </c>
      <c r="G5" s="221">
        <f t="shared" ref="G5:G13" si="1">C5*E5</f>
        <v>0</v>
      </c>
      <c r="H5" s="214" t="s">
        <v>1102</v>
      </c>
      <c r="I5" s="214" t="s">
        <v>1103</v>
      </c>
    </row>
    <row r="6" spans="1:9">
      <c r="A6" s="478" t="s">
        <v>1530</v>
      </c>
      <c r="B6" s="457" t="s">
        <v>231</v>
      </c>
      <c r="C6" s="458">
        <v>1</v>
      </c>
      <c r="D6" s="479"/>
      <c r="E6" s="480"/>
      <c r="F6" s="220">
        <f t="shared" si="0"/>
        <v>0</v>
      </c>
      <c r="G6" s="221">
        <f t="shared" si="1"/>
        <v>0</v>
      </c>
      <c r="H6" s="214">
        <v>3</v>
      </c>
      <c r="I6" s="222">
        <f>C6*H6/60</f>
        <v>0.05</v>
      </c>
    </row>
    <row r="7" spans="1:9">
      <c r="A7" s="215" t="s">
        <v>1555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1533</v>
      </c>
      <c r="B8" s="216" t="s">
        <v>231</v>
      </c>
      <c r="C8" s="217">
        <v>2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1536</v>
      </c>
      <c r="B9" s="216" t="s">
        <v>231</v>
      </c>
      <c r="C9" s="217">
        <v>4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1535</v>
      </c>
      <c r="B10" s="216" t="s">
        <v>231</v>
      </c>
      <c r="C10" s="217">
        <v>1</v>
      </c>
      <c r="D10" s="218"/>
      <c r="E10" s="219"/>
      <c r="F10" s="220">
        <f t="shared" si="0"/>
        <v>0</v>
      </c>
      <c r="G10" s="221">
        <f t="shared" si="1"/>
        <v>0</v>
      </c>
      <c r="H10" s="214"/>
      <c r="I10" s="222"/>
    </row>
    <row r="11" spans="1:9">
      <c r="A11" s="215" t="s">
        <v>1524</v>
      </c>
      <c r="B11" s="216" t="s">
        <v>437</v>
      </c>
      <c r="C11" s="217">
        <v>1</v>
      </c>
      <c r="D11" s="218"/>
      <c r="E11" s="481"/>
      <c r="F11" s="220">
        <f t="shared" si="0"/>
        <v>0</v>
      </c>
      <c r="G11" s="221">
        <f t="shared" si="1"/>
        <v>0</v>
      </c>
      <c r="H11" s="192">
        <v>3</v>
      </c>
      <c r="I11" s="222">
        <f>C11*H11/60</f>
        <v>0.05</v>
      </c>
    </row>
    <row r="12" spans="1:9">
      <c r="A12" s="215" t="s">
        <v>1525</v>
      </c>
      <c r="B12" s="216" t="s">
        <v>437</v>
      </c>
      <c r="C12" s="217">
        <v>1</v>
      </c>
      <c r="D12" s="218"/>
      <c r="E12" s="481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1526</v>
      </c>
      <c r="B13" s="216" t="s">
        <v>437</v>
      </c>
      <c r="C13" s="217">
        <v>1</v>
      </c>
      <c r="D13" s="218"/>
      <c r="E13" s="481"/>
      <c r="F13" s="220">
        <f t="shared" si="0"/>
        <v>0</v>
      </c>
      <c r="G13" s="221">
        <f t="shared" si="1"/>
        <v>0</v>
      </c>
      <c r="I13" s="222"/>
    </row>
    <row r="14" spans="1:9">
      <c r="A14" s="215"/>
      <c r="B14" s="216"/>
      <c r="C14" s="217"/>
      <c r="D14" s="223"/>
      <c r="E14" s="232"/>
      <c r="F14" s="220"/>
      <c r="G14" s="230"/>
      <c r="I14" s="222"/>
    </row>
    <row r="15" spans="1:9">
      <c r="A15" s="234" t="s">
        <v>1149</v>
      </c>
      <c r="B15" s="216"/>
      <c r="C15" s="217"/>
      <c r="D15" s="223"/>
      <c r="E15" s="232"/>
      <c r="F15" s="220"/>
      <c r="G15" s="230"/>
      <c r="I15" s="222"/>
    </row>
    <row r="16" spans="1:9">
      <c r="A16" s="215" t="s">
        <v>1150</v>
      </c>
      <c r="B16" s="216"/>
      <c r="C16" s="235"/>
      <c r="D16" s="223"/>
      <c r="E16" s="223"/>
      <c r="F16" s="235"/>
      <c r="G16" s="236">
        <f>SUM(G5:G15)</f>
        <v>0</v>
      </c>
      <c r="I16" s="222"/>
    </row>
    <row r="17" spans="1:9">
      <c r="A17" s="215" t="s">
        <v>1151</v>
      </c>
      <c r="B17" s="216"/>
      <c r="C17" s="237"/>
      <c r="D17" s="223"/>
      <c r="E17" s="223"/>
      <c r="F17" s="237"/>
      <c r="G17" s="238">
        <f>SUM(F5:F15)</f>
        <v>0</v>
      </c>
      <c r="I17" s="222"/>
    </row>
    <row r="18" spans="1:9">
      <c r="A18" s="215" t="s">
        <v>1152</v>
      </c>
      <c r="B18" s="216"/>
      <c r="C18" s="237"/>
      <c r="D18" s="223"/>
      <c r="E18" s="223"/>
      <c r="F18" s="237"/>
      <c r="G18" s="238">
        <f>(G17+G16)*0.1</f>
        <v>0</v>
      </c>
      <c r="H18" s="192">
        <v>6</v>
      </c>
      <c r="I18" s="222">
        <f>C18*H18/60</f>
        <v>0</v>
      </c>
    </row>
    <row r="19" spans="1:9">
      <c r="A19" s="215" t="s">
        <v>1153</v>
      </c>
      <c r="B19" s="216"/>
      <c r="C19" s="237"/>
      <c r="D19" s="223"/>
      <c r="E19" s="223"/>
      <c r="F19" s="237"/>
      <c r="G19" s="238">
        <f>G17*0.05</f>
        <v>0</v>
      </c>
      <c r="I19" s="222"/>
    </row>
    <row r="20" spans="1:9">
      <c r="A20" s="234" t="s">
        <v>1154</v>
      </c>
      <c r="B20" s="216"/>
      <c r="C20" s="237"/>
      <c r="D20" s="223"/>
      <c r="E20" s="223"/>
      <c r="F20" s="237"/>
      <c r="G20" s="238">
        <f>SUM(G16:G19)</f>
        <v>0</v>
      </c>
      <c r="I20" s="222"/>
    </row>
    <row r="21" spans="1:9">
      <c r="A21" s="215"/>
      <c r="B21" s="216"/>
      <c r="C21" s="217"/>
      <c r="D21" s="223"/>
      <c r="E21" s="232"/>
      <c r="F21" s="220"/>
      <c r="G21" s="230"/>
      <c r="I21" s="222"/>
    </row>
    <row r="22" spans="1:9" ht="13.5" thickBot="1">
      <c r="A22" s="464"/>
      <c r="B22" s="465"/>
      <c r="C22" s="466"/>
      <c r="D22" s="467"/>
      <c r="E22" s="468"/>
      <c r="F22" s="469"/>
      <c r="G22" s="470"/>
      <c r="I22" s="222"/>
    </row>
    <row r="23" spans="1:9" ht="16.5" thickBot="1">
      <c r="A23" s="566" t="s">
        <v>1162</v>
      </c>
      <c r="B23" s="567"/>
      <c r="C23" s="567"/>
      <c r="D23" s="567"/>
      <c r="E23" s="567"/>
      <c r="F23" s="568"/>
      <c r="G23" s="250">
        <f>SUM(G20:G21,G22:G22)</f>
        <v>0</v>
      </c>
      <c r="I23" s="222"/>
    </row>
    <row r="24" spans="1:9">
      <c r="A24" s="424"/>
      <c r="B24" s="425"/>
      <c r="C24" s="425"/>
      <c r="D24" s="204"/>
      <c r="E24" s="204"/>
      <c r="F24" s="205"/>
      <c r="G24" s="416"/>
    </row>
    <row r="25" spans="1:9">
      <c r="A25" s="426"/>
      <c r="B25" s="425"/>
      <c r="C25" s="425"/>
      <c r="D25" s="204"/>
      <c r="E25" s="203"/>
      <c r="F25" s="428"/>
      <c r="G25" s="429"/>
    </row>
    <row r="26" spans="1:9">
      <c r="A26" s="426"/>
      <c r="B26" s="425"/>
      <c r="C26" s="425"/>
      <c r="D26" s="204"/>
      <c r="E26" s="203"/>
      <c r="F26" s="428"/>
      <c r="G26" s="429"/>
    </row>
  </sheetData>
  <mergeCells count="2">
    <mergeCell ref="A1:G1"/>
    <mergeCell ref="A23:F23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27"/>
  <sheetViews>
    <sheetView workbookViewId="0">
      <selection activeCell="E15" sqref="D5:E15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8.8554687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8.8554687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8.8554687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8.8554687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8.8554687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8.8554687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8.8554687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8.8554687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8.8554687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8.8554687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8.8554687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8.8554687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8.8554687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8.8554687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8.8554687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8.8554687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8.8554687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8.8554687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8.8554687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8.8554687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8.8554687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8.8554687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8.8554687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8.8554687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8.8554687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8.8554687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8.8554687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8.8554687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8.8554687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8.8554687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8.8554687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8.8554687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8.8554687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8.8554687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8.8554687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8.8554687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8.8554687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8.8554687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8.8554687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8.8554687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8.8554687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8.8554687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8.8554687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8.8554687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8.8554687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8.8554687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8.8554687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8.8554687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8.8554687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8.8554687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8.8554687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8.8554687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8.8554687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8.8554687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8.8554687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8.8554687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8.8554687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8.8554687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8.8554687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8.8554687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8.8554687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8.8554687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8.8554687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8.85546875" style="192"/>
  </cols>
  <sheetData>
    <row r="1" spans="1:9" ht="27" thickBot="1">
      <c r="A1" s="560" t="s">
        <v>1556</v>
      </c>
      <c r="B1" s="569"/>
      <c r="C1" s="569"/>
      <c r="D1" s="569"/>
      <c r="E1" s="569"/>
      <c r="F1" s="569"/>
      <c r="G1" s="561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9">
      <c r="A5" s="215" t="s">
        <v>1557</v>
      </c>
      <c r="B5" s="216" t="s">
        <v>231</v>
      </c>
      <c r="C5" s="217">
        <v>1</v>
      </c>
      <c r="D5" s="218"/>
      <c r="E5" s="219"/>
      <c r="F5" s="220">
        <f t="shared" ref="F5:F12" si="0">C5*D5</f>
        <v>0</v>
      </c>
      <c r="G5" s="221">
        <f t="shared" ref="G5:G12" si="1">C5*E5</f>
        <v>0</v>
      </c>
      <c r="H5" s="214" t="s">
        <v>1102</v>
      </c>
      <c r="I5" s="214" t="s">
        <v>1103</v>
      </c>
    </row>
    <row r="6" spans="1:9">
      <c r="A6" s="215" t="s">
        <v>1558</v>
      </c>
      <c r="B6" s="216" t="s">
        <v>231</v>
      </c>
      <c r="C6" s="217">
        <v>4</v>
      </c>
      <c r="D6" s="218"/>
      <c r="E6" s="219"/>
      <c r="F6" s="220">
        <f t="shared" si="0"/>
        <v>0</v>
      </c>
      <c r="G6" s="221">
        <f t="shared" si="1"/>
        <v>0</v>
      </c>
      <c r="H6" s="214">
        <v>3</v>
      </c>
      <c r="I6" s="222">
        <f>C6*H6/60</f>
        <v>0.2</v>
      </c>
    </row>
    <row r="7" spans="1:9">
      <c r="A7" s="215" t="s">
        <v>1559</v>
      </c>
      <c r="B7" s="216" t="s">
        <v>231</v>
      </c>
      <c r="C7" s="217">
        <v>11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1560</v>
      </c>
      <c r="B8" s="216" t="s">
        <v>231</v>
      </c>
      <c r="C8" s="217">
        <v>11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1561</v>
      </c>
      <c r="B9" s="216" t="s">
        <v>231</v>
      </c>
      <c r="C9" s="217">
        <v>1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1524</v>
      </c>
      <c r="B10" s="216" t="s">
        <v>437</v>
      </c>
      <c r="C10" s="217">
        <v>1</v>
      </c>
      <c r="D10" s="218"/>
      <c r="E10" s="481"/>
      <c r="F10" s="220">
        <f t="shared" si="0"/>
        <v>0</v>
      </c>
      <c r="G10" s="221">
        <f t="shared" si="1"/>
        <v>0</v>
      </c>
      <c r="H10" s="192">
        <v>3</v>
      </c>
      <c r="I10" s="222">
        <f>C10*H10/60</f>
        <v>0.05</v>
      </c>
    </row>
    <row r="11" spans="1:9">
      <c r="A11" s="215" t="s">
        <v>1525</v>
      </c>
      <c r="B11" s="216" t="s">
        <v>437</v>
      </c>
      <c r="C11" s="217">
        <v>1</v>
      </c>
      <c r="D11" s="218"/>
      <c r="E11" s="481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1526</v>
      </c>
      <c r="B12" s="216" t="s">
        <v>437</v>
      </c>
      <c r="C12" s="217">
        <v>1</v>
      </c>
      <c r="D12" s="218"/>
      <c r="E12" s="481"/>
      <c r="F12" s="220">
        <f t="shared" si="0"/>
        <v>0</v>
      </c>
      <c r="G12" s="221">
        <f t="shared" si="1"/>
        <v>0</v>
      </c>
      <c r="I12" s="222"/>
    </row>
    <row r="13" spans="1:9">
      <c r="A13" s="215"/>
      <c r="B13" s="216"/>
      <c r="C13" s="217"/>
      <c r="D13" s="223"/>
      <c r="E13" s="232"/>
      <c r="F13" s="220"/>
      <c r="G13" s="230"/>
      <c r="I13" s="222"/>
    </row>
    <row r="14" spans="1:9">
      <c r="A14" s="234" t="s">
        <v>1149</v>
      </c>
      <c r="B14" s="216"/>
      <c r="C14" s="217"/>
      <c r="D14" s="223"/>
      <c r="E14" s="232"/>
      <c r="F14" s="220"/>
      <c r="G14" s="230"/>
      <c r="I14" s="222"/>
    </row>
    <row r="15" spans="1:9">
      <c r="A15" s="215" t="s">
        <v>1150</v>
      </c>
      <c r="B15" s="216"/>
      <c r="C15" s="235"/>
      <c r="D15" s="223"/>
      <c r="E15" s="223"/>
      <c r="F15" s="235"/>
      <c r="G15" s="236">
        <f>SUM(G5:G14)</f>
        <v>0</v>
      </c>
      <c r="I15" s="222"/>
    </row>
    <row r="16" spans="1:9">
      <c r="A16" s="215" t="s">
        <v>1151</v>
      </c>
      <c r="B16" s="216"/>
      <c r="C16" s="237"/>
      <c r="D16" s="223"/>
      <c r="E16" s="223"/>
      <c r="F16" s="237"/>
      <c r="G16" s="238">
        <f>SUM(F5:F14)</f>
        <v>0</v>
      </c>
      <c r="I16" s="222"/>
    </row>
    <row r="17" spans="1:9">
      <c r="A17" s="215" t="s">
        <v>1152</v>
      </c>
      <c r="B17" s="216"/>
      <c r="C17" s="237"/>
      <c r="D17" s="223"/>
      <c r="E17" s="223"/>
      <c r="F17" s="237"/>
      <c r="G17" s="238">
        <f>(G16+G15)*0.1</f>
        <v>0</v>
      </c>
      <c r="H17" s="192">
        <v>6</v>
      </c>
      <c r="I17" s="222">
        <f>C17*H17/60</f>
        <v>0</v>
      </c>
    </row>
    <row r="18" spans="1:9">
      <c r="A18" s="215" t="s">
        <v>1153</v>
      </c>
      <c r="B18" s="216"/>
      <c r="C18" s="237"/>
      <c r="D18" s="223"/>
      <c r="E18" s="223"/>
      <c r="F18" s="237"/>
      <c r="G18" s="238">
        <f>G16*0.05</f>
        <v>0</v>
      </c>
      <c r="I18" s="222"/>
    </row>
    <row r="19" spans="1:9">
      <c r="A19" s="234" t="s">
        <v>1154</v>
      </c>
      <c r="B19" s="216"/>
      <c r="C19" s="237"/>
      <c r="D19" s="223"/>
      <c r="E19" s="223"/>
      <c r="F19" s="237"/>
      <c r="G19" s="238">
        <f>SUM(G15:G18)</f>
        <v>0</v>
      </c>
      <c r="I19" s="222"/>
    </row>
    <row r="20" spans="1:9">
      <c r="A20" s="215"/>
      <c r="B20" s="216"/>
      <c r="C20" s="217"/>
      <c r="D20" s="223"/>
      <c r="E20" s="232"/>
      <c r="F20" s="220"/>
      <c r="G20" s="230"/>
      <c r="I20" s="222"/>
    </row>
    <row r="21" spans="1:9" ht="13.5" thickBot="1">
      <c r="A21" s="464"/>
      <c r="B21" s="465"/>
      <c r="C21" s="466"/>
      <c r="D21" s="467"/>
      <c r="E21" s="468"/>
      <c r="F21" s="469"/>
      <c r="G21" s="470"/>
      <c r="I21" s="222"/>
    </row>
    <row r="22" spans="1:9" ht="16.5" thickBot="1">
      <c r="A22" s="566" t="s">
        <v>1162</v>
      </c>
      <c r="B22" s="567"/>
      <c r="C22" s="567"/>
      <c r="D22" s="567"/>
      <c r="E22" s="567"/>
      <c r="F22" s="568"/>
      <c r="G22" s="250">
        <f>SUM(G19:G20,G21:G21)</f>
        <v>0</v>
      </c>
      <c r="I22" s="222"/>
    </row>
    <row r="23" spans="1:9">
      <c r="A23" s="214"/>
      <c r="B23" s="251"/>
      <c r="C23" s="251"/>
      <c r="D23" s="252"/>
      <c r="E23" s="252"/>
      <c r="F23" s="253"/>
      <c r="G23" s="214"/>
    </row>
    <row r="24" spans="1:9">
      <c r="A24" s="424" t="s">
        <v>1492</v>
      </c>
      <c r="B24" s="425"/>
      <c r="C24" s="425"/>
      <c r="D24" s="204"/>
      <c r="E24" s="204"/>
      <c r="F24" s="205"/>
      <c r="G24" s="416"/>
    </row>
    <row r="25" spans="1:9">
      <c r="A25" s="424"/>
      <c r="B25" s="425"/>
      <c r="C25" s="425"/>
      <c r="D25" s="204"/>
      <c r="E25" s="204"/>
      <c r="F25" s="205"/>
      <c r="G25" s="416"/>
    </row>
    <row r="26" spans="1:9">
      <c r="A26" s="426"/>
      <c r="B26" s="425"/>
      <c r="C26" s="425"/>
      <c r="D26" s="204"/>
      <c r="E26" s="203"/>
      <c r="F26" s="428"/>
      <c r="G26" s="429"/>
    </row>
    <row r="27" spans="1:9">
      <c r="A27" s="426"/>
      <c r="B27" s="425"/>
      <c r="C27" s="425"/>
      <c r="D27" s="204"/>
      <c r="E27" s="203"/>
      <c r="F27" s="428"/>
      <c r="G27" s="429"/>
    </row>
  </sheetData>
  <mergeCells count="2">
    <mergeCell ref="A1:G1"/>
    <mergeCell ref="A22:F22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4"/>
  <sheetViews>
    <sheetView showGridLines="0" topLeftCell="B26" zoomScaleSheetLayoutView="75" workbookViewId="0">
      <selection activeCell="G40" sqref="G40"/>
    </sheetView>
  </sheetViews>
  <sheetFormatPr defaultColWidth="9" defaultRowHeight="12.75"/>
  <cols>
    <col min="1" max="1" width="13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38</v>
      </c>
      <c r="B1" s="509" t="s">
        <v>4</v>
      </c>
      <c r="C1" s="510"/>
      <c r="D1" s="510"/>
      <c r="E1" s="510"/>
      <c r="F1" s="510"/>
      <c r="G1" s="510"/>
      <c r="H1" s="510"/>
      <c r="I1" s="510"/>
      <c r="J1" s="511"/>
    </row>
    <row r="2" spans="1:15" ht="36" customHeight="1">
      <c r="A2" s="3"/>
      <c r="B2" s="77" t="s">
        <v>24</v>
      </c>
      <c r="C2" s="78"/>
      <c r="D2" s="79" t="s">
        <v>43</v>
      </c>
      <c r="E2" s="515" t="s">
        <v>44</v>
      </c>
      <c r="F2" s="516"/>
      <c r="G2" s="516"/>
      <c r="H2" s="516"/>
      <c r="I2" s="516"/>
      <c r="J2" s="517"/>
      <c r="O2" s="2"/>
    </row>
    <row r="3" spans="1:15" ht="27" hidden="1" customHeight="1">
      <c r="A3" s="3"/>
      <c r="B3" s="80"/>
      <c r="C3" s="78"/>
      <c r="D3" s="81"/>
      <c r="E3" s="518"/>
      <c r="F3" s="519"/>
      <c r="G3" s="519"/>
      <c r="H3" s="519"/>
      <c r="I3" s="519"/>
      <c r="J3" s="520"/>
    </row>
    <row r="4" spans="1:15" ht="23.25" customHeight="1">
      <c r="A4" s="3"/>
      <c r="B4" s="82"/>
      <c r="C4" s="83"/>
      <c r="D4" s="84"/>
      <c r="E4" s="505"/>
      <c r="F4" s="505"/>
      <c r="G4" s="505"/>
      <c r="H4" s="505"/>
      <c r="I4" s="505"/>
      <c r="J4" s="506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522"/>
      <c r="E11" s="522"/>
      <c r="F11" s="522"/>
      <c r="G11" s="522"/>
      <c r="H11" s="26" t="s">
        <v>42</v>
      </c>
      <c r="I11" s="86"/>
      <c r="J11" s="10"/>
    </row>
    <row r="12" spans="1:15" ht="15.75" customHeight="1">
      <c r="A12" s="3"/>
      <c r="B12" s="39"/>
      <c r="C12" s="24"/>
      <c r="D12" s="504"/>
      <c r="E12" s="504"/>
      <c r="F12" s="504"/>
      <c r="G12" s="504"/>
      <c r="H12" s="26" t="s">
        <v>36</v>
      </c>
      <c r="I12" s="86"/>
      <c r="J12" s="10"/>
    </row>
    <row r="13" spans="1:15" ht="15.75" customHeight="1">
      <c r="A13" s="3"/>
      <c r="B13" s="40"/>
      <c r="C13" s="25"/>
      <c r="D13" s="85"/>
      <c r="E13" s="507"/>
      <c r="F13" s="508"/>
      <c r="G13" s="508"/>
      <c r="H13" s="27"/>
      <c r="I13" s="32"/>
      <c r="J13" s="49"/>
    </row>
    <row r="14" spans="1:15" ht="24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521"/>
      <c r="F15" s="521"/>
      <c r="G15" s="523"/>
      <c r="H15" s="523"/>
      <c r="I15" s="523" t="s">
        <v>31</v>
      </c>
      <c r="J15" s="524"/>
    </row>
    <row r="16" spans="1:15" ht="23.25" customHeight="1">
      <c r="A16" s="138" t="s">
        <v>26</v>
      </c>
      <c r="B16" s="55" t="s">
        <v>26</v>
      </c>
      <c r="C16" s="56"/>
      <c r="D16" s="57"/>
      <c r="E16" s="495"/>
      <c r="F16" s="496"/>
      <c r="G16" s="495"/>
      <c r="H16" s="496"/>
      <c r="I16" s="495">
        <f ca="1">SUMIF(F58:F90,A16,I58:I90)+SUMIF(F58:F90,"PSU",I58:I90)</f>
        <v>0</v>
      </c>
      <c r="J16" s="497"/>
    </row>
    <row r="17" spans="1:10" ht="23.25" customHeight="1">
      <c r="A17" s="138" t="s">
        <v>27</v>
      </c>
      <c r="B17" s="55" t="s">
        <v>27</v>
      </c>
      <c r="C17" s="56"/>
      <c r="D17" s="57"/>
      <c r="E17" s="495"/>
      <c r="F17" s="496"/>
      <c r="G17" s="495"/>
      <c r="H17" s="496"/>
      <c r="I17" s="495">
        <f>SUMIF(F58:F90,A17,I58:I90)</f>
        <v>0</v>
      </c>
      <c r="J17" s="497"/>
    </row>
    <row r="18" spans="1:10" ht="23.25" customHeight="1">
      <c r="A18" s="138" t="s">
        <v>28</v>
      </c>
      <c r="B18" s="55" t="s">
        <v>28</v>
      </c>
      <c r="C18" s="56"/>
      <c r="D18" s="57"/>
      <c r="E18" s="495"/>
      <c r="F18" s="496"/>
      <c r="G18" s="495"/>
      <c r="H18" s="496"/>
      <c r="I18" s="495">
        <f>SUMIF(F58:F90,A18,I58:I90)</f>
        <v>0</v>
      </c>
      <c r="J18" s="497"/>
    </row>
    <row r="19" spans="1:10" ht="23.25" customHeight="1">
      <c r="A19" s="138" t="s">
        <v>106</v>
      </c>
      <c r="B19" s="55" t="s">
        <v>29</v>
      </c>
      <c r="C19" s="56"/>
      <c r="D19" s="57"/>
      <c r="E19" s="495"/>
      <c r="F19" s="496"/>
      <c r="G19" s="495"/>
      <c r="H19" s="496"/>
      <c r="I19" s="495">
        <f>SUMIF(F58:F90,A19,I58:I90)</f>
        <v>0</v>
      </c>
      <c r="J19" s="497"/>
    </row>
    <row r="20" spans="1:10" ht="23.25" customHeight="1">
      <c r="A20" s="138" t="s">
        <v>133</v>
      </c>
      <c r="B20" s="55" t="s">
        <v>30</v>
      </c>
      <c r="C20" s="56"/>
      <c r="D20" s="57"/>
      <c r="E20" s="495"/>
      <c r="F20" s="496"/>
      <c r="G20" s="495"/>
      <c r="H20" s="496"/>
      <c r="I20" s="495">
        <f>SUMIF(F58:F90,A20,I58:I90)</f>
        <v>0</v>
      </c>
      <c r="J20" s="497"/>
    </row>
    <row r="21" spans="1:10" ht="23.25" customHeight="1">
      <c r="A21" s="3"/>
      <c r="B21" s="72" t="s">
        <v>31</v>
      </c>
      <c r="C21" s="73"/>
      <c r="D21" s="74"/>
      <c r="E21" s="498"/>
      <c r="F21" s="525"/>
      <c r="G21" s="498"/>
      <c r="H21" s="525"/>
      <c r="I21" s="498">
        <f ca="1">SUM(I16:J20)</f>
        <v>0</v>
      </c>
      <c r="J21" s="499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493">
        <f>ZakladDPHSniVypocet</f>
        <v>0</v>
      </c>
      <c r="H23" s="494"/>
      <c r="I23" s="494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491">
        <f>IF(A24&gt;50, ROUNDUP(A23, 0), ROUNDDOWN(A23, 0))</f>
        <v>0</v>
      </c>
      <c r="H24" s="492"/>
      <c r="I24" s="492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493">
        <f>ZakladDPHZaklVypocet</f>
        <v>0</v>
      </c>
      <c r="H25" s="494"/>
      <c r="I25" s="494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512">
        <f>IF(A26&gt;50, ROUNDUP(A25, 0), ROUNDDOWN(A25, 0))</f>
        <v>0</v>
      </c>
      <c r="H26" s="513"/>
      <c r="I26" s="513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514">
        <f>CenaCelkem-(ZakladDPHSni+DPHSni+ZakladDPHZakl+DPHZakl)</f>
        <v>0</v>
      </c>
      <c r="H27" s="514"/>
      <c r="I27" s="514"/>
      <c r="J27" s="61" t="str">
        <f t="shared" si="0"/>
        <v>CZK</v>
      </c>
    </row>
    <row r="28" spans="1:10" ht="27.75" hidden="1" customHeight="1" thickBot="1">
      <c r="A28" s="3"/>
      <c r="B28" s="115" t="s">
        <v>25</v>
      </c>
      <c r="C28" s="116"/>
      <c r="D28" s="116"/>
      <c r="E28" s="117"/>
      <c r="F28" s="118"/>
      <c r="G28" s="500">
        <f>ZakladDPHSniVypocet+ZakladDPHZaklVypocet</f>
        <v>0</v>
      </c>
      <c r="H28" s="501"/>
      <c r="I28" s="501"/>
      <c r="J28" s="119" t="str">
        <f t="shared" si="0"/>
        <v>CZK</v>
      </c>
    </row>
    <row r="29" spans="1:10" ht="27.75" customHeight="1" thickBot="1">
      <c r="A29" s="3">
        <f>(A27-INT(A27))*100</f>
        <v>0</v>
      </c>
      <c r="B29" s="115" t="s">
        <v>37</v>
      </c>
      <c r="C29" s="120"/>
      <c r="D29" s="120"/>
      <c r="E29" s="120"/>
      <c r="F29" s="120"/>
      <c r="G29" s="500">
        <f>IF(A29&gt;50, ROUNDUP(A27, 0), ROUNDDOWN(A27, 0))</f>
        <v>0</v>
      </c>
      <c r="H29" s="500"/>
      <c r="I29" s="500"/>
      <c r="J29" s="121" t="s">
        <v>68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43853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502"/>
      <c r="E34" s="503"/>
      <c r="F34" s="29"/>
      <c r="G34" s="502"/>
      <c r="H34" s="503"/>
      <c r="I34" s="503"/>
      <c r="J34" s="36"/>
    </row>
    <row r="35" spans="1:10" ht="12.75" customHeight="1">
      <c r="A35" s="3"/>
      <c r="B35" s="3"/>
      <c r="C35" s="4"/>
      <c r="D35" s="490" t="s">
        <v>2</v>
      </c>
      <c r="E35" s="490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>
      <c r="A39" s="91">
        <v>1</v>
      </c>
      <c r="B39" s="101" t="s">
        <v>45</v>
      </c>
      <c r="C39" s="526"/>
      <c r="D39" s="527"/>
      <c r="E39" s="527"/>
      <c r="F39" s="102">
        <f>'01 10490_01 Pol'!AE301+'01 10490_01-2 Pol'!AE18+'01 10490_02 Pol'!AE181+'01 10490_03 Pol'!AE238+'01 10490_04 Pol'!AE70+'01 10490_05 Pol'!AE20+'01 10490_15 Pol'!AE11+'01 10490_16 Pol'!AE11+'01 10490_17 Pol'!AE11+'01 10490_18 Pol'!AE11</f>
        <v>0</v>
      </c>
      <c r="G39" s="103">
        <f>'01 10490_01 Pol'!AF301+'01 10490_01-2 Pol'!AF18+'01 10490_02 Pol'!AF181+'01 10490_03 Pol'!AF238+'01 10490_04 Pol'!AF70+'01 10490_05 Pol'!AF20+'01 10490_15 Pol'!AF11+'01 10490_16 Pol'!AF11+'01 10490_17 Pol'!AF11+'01 10490_18 Pol'!AF11</f>
        <v>0</v>
      </c>
      <c r="H39" s="104">
        <f t="shared" ref="H39:H50" si="1">(F39*SazbaDPH1/100)+(G39*SazbaDPH2/100)</f>
        <v>0</v>
      </c>
      <c r="I39" s="104">
        <f t="shared" ref="I39:I50" si="2">F39+G39+H39</f>
        <v>0</v>
      </c>
      <c r="J39" s="105" t="str">
        <f t="shared" ref="J39:J50" si="3">IF(CenaCelkemVypocet=0,"",I39/CenaCelkemVypocet*100)</f>
        <v/>
      </c>
    </row>
    <row r="40" spans="1:10" ht="25.5" customHeight="1">
      <c r="A40" s="91">
        <v>2</v>
      </c>
      <c r="B40" s="106" t="s">
        <v>46</v>
      </c>
      <c r="C40" s="528" t="s">
        <v>44</v>
      </c>
      <c r="D40" s="529"/>
      <c r="E40" s="529"/>
      <c r="F40" s="107">
        <f>'01 10490_01 Pol'!AE301+'01 10490_01-2 Pol'!AE18+'01 10490_02 Pol'!AE181+'01 10490_03 Pol'!AE238+'01 10490_04 Pol'!AE70+'01 10490_05 Pol'!AE20+'01 10490_15 Pol'!AE11+'01 10490_16 Pol'!AE11+'01 10490_17 Pol'!AE11+'01 10490_18 Pol'!AE11</f>
        <v>0</v>
      </c>
      <c r="G40" s="108">
        <f>'01 10490_01 Pol'!AF301+'01 10490_01-2 Pol'!AF18+'01 10490_02 Pol'!AF181+'01 10490_03 Pol'!AF238+'01 10490_04 Pol'!AF70+'01 10490_05 Pol'!AF20+'01 10490_15 Pol'!AF11+'01 10490_16 Pol'!AF11+'01 10490_17 Pol'!AF11+'01 10490_18 Pol'!AF11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>
      <c r="A41" s="91">
        <v>3</v>
      </c>
      <c r="B41" s="110" t="s">
        <v>47</v>
      </c>
      <c r="C41" s="526" t="s">
        <v>48</v>
      </c>
      <c r="D41" s="527"/>
      <c r="E41" s="527"/>
      <c r="F41" s="111">
        <f>'01 10490_01 Pol'!AE301</f>
        <v>0</v>
      </c>
      <c r="G41" s="104">
        <f>'01 10490_01 Pol'!AF301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>
      <c r="A42" s="91">
        <v>3</v>
      </c>
      <c r="B42" s="110" t="s">
        <v>49</v>
      </c>
      <c r="C42" s="526" t="s">
        <v>50</v>
      </c>
      <c r="D42" s="527"/>
      <c r="E42" s="527"/>
      <c r="F42" s="111">
        <f>'01 10490_01-2 Pol'!AE18</f>
        <v>0</v>
      </c>
      <c r="G42" s="104">
        <f>'01 10490_01-2 Pol'!AF18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>
      <c r="A43" s="91">
        <v>3</v>
      </c>
      <c r="B43" s="110" t="s">
        <v>51</v>
      </c>
      <c r="C43" s="526" t="s">
        <v>52</v>
      </c>
      <c r="D43" s="527"/>
      <c r="E43" s="527"/>
      <c r="F43" s="111">
        <f>'01 10490_02 Pol'!AE181</f>
        <v>0</v>
      </c>
      <c r="G43" s="104">
        <f>'01 10490_02 Pol'!AF181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>
      <c r="A44" s="91">
        <v>3</v>
      </c>
      <c r="B44" s="110" t="s">
        <v>53</v>
      </c>
      <c r="C44" s="526" t="s">
        <v>54</v>
      </c>
      <c r="D44" s="527"/>
      <c r="E44" s="527"/>
      <c r="F44" s="111">
        <f>'01 10490_03 Pol'!AE238</f>
        <v>0</v>
      </c>
      <c r="G44" s="104">
        <f ca="1">'01 10490_03 Pol'!G238</f>
        <v>0</v>
      </c>
      <c r="H44" s="104">
        <f ca="1">(F44*SazbaDPH1/100)+(G44*SazbaDPH2/100)</f>
        <v>0</v>
      </c>
      <c r="I44" s="104">
        <f t="shared" ca="1" si="2"/>
        <v>0</v>
      </c>
      <c r="J44" s="105" t="str">
        <f t="shared" si="3"/>
        <v/>
      </c>
    </row>
    <row r="45" spans="1:10" ht="25.5" customHeight="1">
      <c r="A45" s="91">
        <v>3</v>
      </c>
      <c r="B45" s="110" t="s">
        <v>55</v>
      </c>
      <c r="C45" s="526" t="s">
        <v>56</v>
      </c>
      <c r="D45" s="527"/>
      <c r="E45" s="527"/>
      <c r="F45" s="111">
        <f>'01 10490_04 Pol'!AE70</f>
        <v>0</v>
      </c>
      <c r="G45" s="104">
        <f>'01 10490_04 Pol'!AF70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>
      <c r="A46" s="91">
        <v>3</v>
      </c>
      <c r="B46" s="110" t="s">
        <v>57</v>
      </c>
      <c r="C46" s="526" t="s">
        <v>58</v>
      </c>
      <c r="D46" s="527"/>
      <c r="E46" s="527"/>
      <c r="F46" s="111">
        <f>'01 10490_05 Pol'!AE20</f>
        <v>0</v>
      </c>
      <c r="G46" s="104">
        <f>'01 10490_05 Pol'!AF20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>
      <c r="A47" s="91">
        <v>3</v>
      </c>
      <c r="B47" s="110" t="s">
        <v>59</v>
      </c>
      <c r="C47" s="526" t="s">
        <v>60</v>
      </c>
      <c r="D47" s="527"/>
      <c r="E47" s="527"/>
      <c r="F47" s="111">
        <f>'01 10490_15 Pol'!AE11</f>
        <v>0</v>
      </c>
      <c r="G47" s="104">
        <f>'01 10490_15 Pol'!AF11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>
      <c r="A48" s="91">
        <v>3</v>
      </c>
      <c r="B48" s="110" t="s">
        <v>61</v>
      </c>
      <c r="C48" s="526" t="s">
        <v>62</v>
      </c>
      <c r="D48" s="527"/>
      <c r="E48" s="527"/>
      <c r="F48" s="111">
        <f>'01 10490_16 Pol'!AE11</f>
        <v>0</v>
      </c>
      <c r="G48" s="104">
        <f>'01 10490_16 Pol'!AF11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3" ht="25.5" customHeight="1">
      <c r="A49" s="91">
        <v>3</v>
      </c>
      <c r="B49" s="110" t="s">
        <v>63</v>
      </c>
      <c r="C49" s="526" t="s">
        <v>64</v>
      </c>
      <c r="D49" s="527"/>
      <c r="E49" s="527"/>
      <c r="F49" s="111">
        <f>'01 10490_17 Pol'!AE11</f>
        <v>0</v>
      </c>
      <c r="G49" s="104">
        <f>'01 10490_17 Pol'!AF11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3" ht="25.5" customHeight="1">
      <c r="A50" s="91">
        <v>3</v>
      </c>
      <c r="B50" s="110" t="s">
        <v>65</v>
      </c>
      <c r="C50" s="526" t="s">
        <v>66</v>
      </c>
      <c r="D50" s="527"/>
      <c r="E50" s="527"/>
      <c r="F50" s="111">
        <f>'01 10490_18 Pol'!AE11</f>
        <v>0</v>
      </c>
      <c r="G50" s="104">
        <f>'01 10490_18 Pol'!AF11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3" ht="25.5" customHeight="1">
      <c r="A51" s="91"/>
      <c r="B51" s="530" t="s">
        <v>67</v>
      </c>
      <c r="C51" s="531"/>
      <c r="D51" s="531"/>
      <c r="E51" s="532"/>
      <c r="F51" s="112">
        <f>SUMIF(A39:A50,"=1",F39:F50)</f>
        <v>0</v>
      </c>
      <c r="G51" s="113">
        <f>SUMIF(A39:A50,"=1",G39:G50)</f>
        <v>0</v>
      </c>
      <c r="H51" s="113">
        <f>SUMIF(A39:A50,"=1",H39:H50)</f>
        <v>0</v>
      </c>
      <c r="I51" s="113">
        <f>SUMIF(A39:A50,"=1",I39:I50)</f>
        <v>0</v>
      </c>
      <c r="J51" s="114">
        <f>SUMIF(A39:A50,"=1",J39:J50)</f>
        <v>0</v>
      </c>
      <c r="M51" s="488"/>
    </row>
    <row r="55" spans="1:13" ht="15.75">
      <c r="B55" s="122" t="s">
        <v>69</v>
      </c>
    </row>
    <row r="57" spans="1:13" ht="25.5" customHeight="1">
      <c r="A57" s="123"/>
      <c r="B57" s="126" t="s">
        <v>18</v>
      </c>
      <c r="C57" s="126" t="s">
        <v>6</v>
      </c>
      <c r="D57" s="127"/>
      <c r="E57" s="127"/>
      <c r="F57" s="128" t="s">
        <v>70</v>
      </c>
      <c r="G57" s="128"/>
      <c r="H57" s="128"/>
      <c r="I57" s="128" t="s">
        <v>31</v>
      </c>
      <c r="J57" s="128" t="s">
        <v>0</v>
      </c>
    </row>
    <row r="58" spans="1:13" ht="25.5" customHeight="1">
      <c r="A58" s="124"/>
      <c r="B58" s="129" t="s">
        <v>71</v>
      </c>
      <c r="C58" s="533" t="s">
        <v>72</v>
      </c>
      <c r="D58" s="534"/>
      <c r="E58" s="534"/>
      <c r="F58" s="136" t="s">
        <v>26</v>
      </c>
      <c r="G58" s="130"/>
      <c r="H58" s="130"/>
      <c r="I58" s="130">
        <f>'01 10490_01 Pol'!G8+'01 10490_01-2 Pol'!G8+'01 10490_02 Pol'!G8</f>
        <v>0</v>
      </c>
      <c r="J58" s="134" t="str">
        <f ca="1">IF(I91=0,"",I58/I91*100)</f>
        <v/>
      </c>
    </row>
    <row r="59" spans="1:13" ht="25.5" customHeight="1">
      <c r="A59" s="124"/>
      <c r="B59" s="129" t="s">
        <v>73</v>
      </c>
      <c r="C59" s="533" t="s">
        <v>74</v>
      </c>
      <c r="D59" s="534"/>
      <c r="E59" s="534"/>
      <c r="F59" s="136" t="s">
        <v>26</v>
      </c>
      <c r="G59" s="130"/>
      <c r="H59" s="130"/>
      <c r="I59" s="130">
        <f>'01 10490_02 Pol'!G49</f>
        <v>0</v>
      </c>
      <c r="J59" s="134" t="str">
        <f ca="1">IF(I91=0,"",I59/I91*100)</f>
        <v/>
      </c>
    </row>
    <row r="60" spans="1:13" ht="25.5" customHeight="1">
      <c r="A60" s="124"/>
      <c r="B60" s="129" t="s">
        <v>75</v>
      </c>
      <c r="C60" s="533" t="s">
        <v>76</v>
      </c>
      <c r="D60" s="534"/>
      <c r="E60" s="534"/>
      <c r="F60" s="136" t="s">
        <v>26</v>
      </c>
      <c r="G60" s="130"/>
      <c r="H60" s="130"/>
      <c r="I60" s="130">
        <f>'01 10490_01 Pol'!G26+'01 10490_02 Pol'!G59+'01 10490_02 Pol'!G96+'01 10490_02 Pol'!G101</f>
        <v>0</v>
      </c>
      <c r="J60" s="134" t="str">
        <f ca="1">IF(I91=0,"",I60/I91*100)</f>
        <v/>
      </c>
    </row>
    <row r="61" spans="1:13" ht="25.5" customHeight="1">
      <c r="A61" s="124"/>
      <c r="B61" s="129" t="s">
        <v>77</v>
      </c>
      <c r="C61" s="533" t="s">
        <v>78</v>
      </c>
      <c r="D61" s="534"/>
      <c r="E61" s="534"/>
      <c r="F61" s="136" t="s">
        <v>26</v>
      </c>
      <c r="G61" s="130"/>
      <c r="H61" s="130"/>
      <c r="I61" s="130">
        <f>'01 10490_01 Pol'!G42+'01 10490_02 Pol'!G82+'01 10490_03 Pol'!G8</f>
        <v>0</v>
      </c>
      <c r="J61" s="134" t="str">
        <f ca="1">IF(I91=0,"",I61/I91*100)</f>
        <v/>
      </c>
    </row>
    <row r="62" spans="1:13" ht="25.5" customHeight="1">
      <c r="A62" s="124"/>
      <c r="B62" s="129" t="s">
        <v>79</v>
      </c>
      <c r="C62" s="533" t="s">
        <v>80</v>
      </c>
      <c r="D62" s="534"/>
      <c r="E62" s="534"/>
      <c r="F62" s="136" t="s">
        <v>26</v>
      </c>
      <c r="G62" s="130"/>
      <c r="H62" s="130"/>
      <c r="I62" s="130">
        <f>'01 10490_02 Pol'!G75</f>
        <v>0</v>
      </c>
      <c r="J62" s="134" t="str">
        <f ca="1">IF(I91=0,"",I62/I91*100)</f>
        <v/>
      </c>
    </row>
    <row r="63" spans="1:13" ht="25.5" customHeight="1">
      <c r="A63" s="124"/>
      <c r="B63" s="129" t="s">
        <v>81</v>
      </c>
      <c r="C63" s="533" t="s">
        <v>82</v>
      </c>
      <c r="D63" s="534"/>
      <c r="E63" s="534"/>
      <c r="F63" s="136" t="s">
        <v>26</v>
      </c>
      <c r="G63" s="130"/>
      <c r="H63" s="130"/>
      <c r="I63" s="130">
        <f>'01 10490_01 Pol'!G52</f>
        <v>0</v>
      </c>
      <c r="J63" s="134" t="str">
        <f ca="1">IF(I91=0,"",I63/I91*100)</f>
        <v/>
      </c>
    </row>
    <row r="64" spans="1:13" ht="25.5" customHeight="1">
      <c r="A64" s="124"/>
      <c r="B64" s="129" t="s">
        <v>83</v>
      </c>
      <c r="C64" s="533" t="s">
        <v>84</v>
      </c>
      <c r="D64" s="534"/>
      <c r="E64" s="534"/>
      <c r="F64" s="136" t="s">
        <v>26</v>
      </c>
      <c r="G64" s="130"/>
      <c r="H64" s="130"/>
      <c r="I64" s="130">
        <f>'01 10490_01 Pol'!G65</f>
        <v>0</v>
      </c>
      <c r="J64" s="134" t="str">
        <f ca="1">IF(I91=0,"",I64/I91*100)</f>
        <v/>
      </c>
    </row>
    <row r="65" spans="1:10" ht="25.5" customHeight="1">
      <c r="A65" s="124"/>
      <c r="B65" s="129" t="s">
        <v>85</v>
      </c>
      <c r="C65" s="533" t="s">
        <v>86</v>
      </c>
      <c r="D65" s="534"/>
      <c r="E65" s="534"/>
      <c r="F65" s="136" t="s">
        <v>26</v>
      </c>
      <c r="G65" s="130"/>
      <c r="H65" s="130"/>
      <c r="I65" s="130">
        <f>'01 10490_01 Pol'!G82</f>
        <v>0</v>
      </c>
      <c r="J65" s="134" t="str">
        <f ca="1">IF(I91=0,"",I65/I91*100)</f>
        <v/>
      </c>
    </row>
    <row r="66" spans="1:10" ht="25.5" customHeight="1">
      <c r="A66" s="124"/>
      <c r="B66" s="129" t="s">
        <v>85</v>
      </c>
      <c r="C66" s="533" t="s">
        <v>87</v>
      </c>
      <c r="D66" s="534"/>
      <c r="E66" s="534"/>
      <c r="F66" s="136" t="s">
        <v>26</v>
      </c>
      <c r="G66" s="130"/>
      <c r="H66" s="130"/>
      <c r="I66" s="130">
        <f>'01 10490_02 Pol'!G93</f>
        <v>0</v>
      </c>
      <c r="J66" s="134" t="str">
        <f ca="1">IF(I91=0,"",I66/I91*100)</f>
        <v/>
      </c>
    </row>
    <row r="67" spans="1:10" ht="25.5" customHeight="1">
      <c r="A67" s="124"/>
      <c r="B67" s="129" t="s">
        <v>88</v>
      </c>
      <c r="C67" s="533" t="s">
        <v>89</v>
      </c>
      <c r="D67" s="534"/>
      <c r="E67" s="534"/>
      <c r="F67" s="136" t="s">
        <v>26</v>
      </c>
      <c r="G67" s="130"/>
      <c r="H67" s="130"/>
      <c r="I67" s="130">
        <f>'01 10490_02 Pol'!G89+'01 10490_02 Pol'!G98</f>
        <v>0</v>
      </c>
      <c r="J67" s="134" t="str">
        <f ca="1">IF(I91=0,"",I67/I91*100)</f>
        <v/>
      </c>
    </row>
    <row r="68" spans="1:10" ht="25.5" customHeight="1">
      <c r="A68" s="124"/>
      <c r="B68" s="129" t="s">
        <v>90</v>
      </c>
      <c r="C68" s="533" t="s">
        <v>91</v>
      </c>
      <c r="D68" s="534"/>
      <c r="E68" s="534"/>
      <c r="F68" s="136" t="s">
        <v>26</v>
      </c>
      <c r="G68" s="130"/>
      <c r="H68" s="130"/>
      <c r="I68" s="130">
        <f>'01 10490_02 Pol'!G104</f>
        <v>0</v>
      </c>
      <c r="J68" s="134" t="str">
        <f ca="1">IF(I91=0,"",I68/I91*100)</f>
        <v/>
      </c>
    </row>
    <row r="69" spans="1:10" ht="25.5" customHeight="1">
      <c r="A69" s="124"/>
      <c r="B69" s="129" t="s">
        <v>92</v>
      </c>
      <c r="C69" s="533" t="s">
        <v>93</v>
      </c>
      <c r="D69" s="534"/>
      <c r="E69" s="534"/>
      <c r="F69" s="136" t="s">
        <v>26</v>
      </c>
      <c r="G69" s="130"/>
      <c r="H69" s="130"/>
      <c r="I69" s="130">
        <f>'01 10490_01 Pol'!G116</f>
        <v>0</v>
      </c>
      <c r="J69" s="134" t="str">
        <f ca="1">IF(I91=0,"",I69/I91*100)</f>
        <v/>
      </c>
    </row>
    <row r="70" spans="1:10" ht="25.5" customHeight="1">
      <c r="A70" s="124"/>
      <c r="B70" s="129" t="s">
        <v>94</v>
      </c>
      <c r="C70" s="533" t="s">
        <v>95</v>
      </c>
      <c r="D70" s="534"/>
      <c r="E70" s="534"/>
      <c r="F70" s="136" t="s">
        <v>26</v>
      </c>
      <c r="G70" s="130"/>
      <c r="H70" s="130"/>
      <c r="I70" s="130">
        <f ca="1">'01 10490_03 Pol'!G13</f>
        <v>0</v>
      </c>
      <c r="J70" s="134" t="str">
        <f ca="1">IF(I91=0,"",I70/I91*100)</f>
        <v/>
      </c>
    </row>
    <row r="71" spans="1:10" ht="25.5" customHeight="1">
      <c r="A71" s="124"/>
      <c r="B71" s="129" t="s">
        <v>96</v>
      </c>
      <c r="C71" s="533" t="s">
        <v>97</v>
      </c>
      <c r="D71" s="534"/>
      <c r="E71" s="534"/>
      <c r="F71" s="136" t="s">
        <v>26</v>
      </c>
      <c r="G71" s="130"/>
      <c r="H71" s="130"/>
      <c r="I71" s="130">
        <f>'01 10490_02 Pol'!G110+'01 10490_03 Pol'!G17</f>
        <v>0</v>
      </c>
      <c r="J71" s="134" t="str">
        <f ca="1">IF(I91=0,"",I71/I91*100)</f>
        <v/>
      </c>
    </row>
    <row r="72" spans="1:10" ht="25.5" customHeight="1">
      <c r="A72" s="124"/>
      <c r="B72" s="129" t="s">
        <v>98</v>
      </c>
      <c r="C72" s="533" t="s">
        <v>99</v>
      </c>
      <c r="D72" s="534"/>
      <c r="E72" s="534"/>
      <c r="F72" s="136" t="s">
        <v>26</v>
      </c>
      <c r="G72" s="130"/>
      <c r="H72" s="130"/>
      <c r="I72" s="130">
        <f>'01 10490_02 Pol'!G113+'01 10490_03 Pol'!G21</f>
        <v>0</v>
      </c>
      <c r="J72" s="134" t="str">
        <f ca="1">IF(I91=0,"",I72/I91*100)</f>
        <v/>
      </c>
    </row>
    <row r="73" spans="1:10" ht="25.5" customHeight="1">
      <c r="A73" s="124"/>
      <c r="B73" s="129" t="s">
        <v>100</v>
      </c>
      <c r="C73" s="533" t="s">
        <v>101</v>
      </c>
      <c r="D73" s="534"/>
      <c r="E73" s="534"/>
      <c r="F73" s="136" t="s">
        <v>26</v>
      </c>
      <c r="G73" s="130"/>
      <c r="H73" s="130"/>
      <c r="I73" s="130">
        <f>'01 10490_03 Pol'!G26</f>
        <v>0</v>
      </c>
      <c r="J73" s="134" t="str">
        <f ca="1">IF(I91=0,"",I73/I91*100)</f>
        <v/>
      </c>
    </row>
    <row r="74" spans="1:10" ht="25.5" customHeight="1">
      <c r="A74" s="124"/>
      <c r="B74" s="129" t="s">
        <v>102</v>
      </c>
      <c r="C74" s="533" t="s">
        <v>103</v>
      </c>
      <c r="D74" s="534"/>
      <c r="E74" s="534"/>
      <c r="F74" s="136" t="s">
        <v>26</v>
      </c>
      <c r="G74" s="130"/>
      <c r="H74" s="130"/>
      <c r="I74" s="130">
        <f>'01 10490_01 Pol'!G226+'01 10490_02 Pol'!G134+'01 10490_03 Pol'!G34</f>
        <v>0</v>
      </c>
      <c r="J74" s="134" t="str">
        <f ca="1">IF(I91=0,"",I74/I91*100)</f>
        <v/>
      </c>
    </row>
    <row r="75" spans="1:10" ht="25.5" customHeight="1">
      <c r="A75" s="124"/>
      <c r="B75" s="129" t="s">
        <v>104</v>
      </c>
      <c r="C75" s="533" t="s">
        <v>105</v>
      </c>
      <c r="D75" s="534"/>
      <c r="E75" s="534"/>
      <c r="F75" s="136" t="s">
        <v>26</v>
      </c>
      <c r="G75" s="130"/>
      <c r="H75" s="130"/>
      <c r="I75" s="130">
        <f>'01 10490_04 Pol'!G8+'01 10490_05 Pol'!G8</f>
        <v>0</v>
      </c>
      <c r="J75" s="134" t="str">
        <f ca="1">IF(I91=0,"",I75/I91*100)</f>
        <v/>
      </c>
    </row>
    <row r="76" spans="1:10" ht="25.5" customHeight="1">
      <c r="A76" s="124"/>
      <c r="B76" s="129" t="s">
        <v>106</v>
      </c>
      <c r="C76" s="533" t="s">
        <v>29</v>
      </c>
      <c r="D76" s="534"/>
      <c r="E76" s="534"/>
      <c r="F76" s="136" t="s">
        <v>26</v>
      </c>
      <c r="G76" s="130"/>
      <c r="H76" s="130"/>
      <c r="I76" s="130">
        <f>'01 10490_03 Pol'!G36</f>
        <v>0</v>
      </c>
      <c r="J76" s="134" t="str">
        <f ca="1">IF(I91=0,"",I76/I91*100)</f>
        <v/>
      </c>
    </row>
    <row r="77" spans="1:10" ht="25.5" customHeight="1">
      <c r="A77" s="124"/>
      <c r="B77" s="129" t="s">
        <v>107</v>
      </c>
      <c r="C77" s="533" t="s">
        <v>108</v>
      </c>
      <c r="D77" s="534"/>
      <c r="E77" s="534"/>
      <c r="F77" s="136" t="s">
        <v>27</v>
      </c>
      <c r="G77" s="130"/>
      <c r="H77" s="130"/>
      <c r="I77" s="130">
        <f>'01 10490_02 Pol'!G136</f>
        <v>0</v>
      </c>
      <c r="J77" s="134" t="str">
        <f ca="1">IF(I91=0,"",I77/I91*100)</f>
        <v/>
      </c>
    </row>
    <row r="78" spans="1:10" ht="25.5" customHeight="1">
      <c r="A78" s="124"/>
      <c r="B78" s="129" t="s">
        <v>109</v>
      </c>
      <c r="C78" s="533" t="s">
        <v>110</v>
      </c>
      <c r="D78" s="534"/>
      <c r="E78" s="534"/>
      <c r="F78" s="136" t="s">
        <v>27</v>
      </c>
      <c r="G78" s="130"/>
      <c r="H78" s="130"/>
      <c r="I78" s="130">
        <f>'01 10490_03 Pol'!G39</f>
        <v>0</v>
      </c>
      <c r="J78" s="134" t="str">
        <f ca="1">IF(I91=0,"",I78/I91*100)</f>
        <v/>
      </c>
    </row>
    <row r="79" spans="1:10" ht="25.5" customHeight="1">
      <c r="A79" s="124"/>
      <c r="B79" s="129" t="s">
        <v>111</v>
      </c>
      <c r="C79" s="533" t="s">
        <v>112</v>
      </c>
      <c r="D79" s="534"/>
      <c r="E79" s="534"/>
      <c r="F79" s="136" t="s">
        <v>27</v>
      </c>
      <c r="G79" s="130"/>
      <c r="H79" s="130"/>
      <c r="I79" s="130">
        <f>'01 10490_01 Pol'!G228+'01 10490_02 Pol'!G149+'01 10490_03 Pol'!G189</f>
        <v>0</v>
      </c>
      <c r="J79" s="134" t="str">
        <f ca="1">IF(I91=0,"",I79/I91*100)</f>
        <v/>
      </c>
    </row>
    <row r="80" spans="1:10" ht="25.5" customHeight="1">
      <c r="A80" s="124"/>
      <c r="B80" s="129" t="s">
        <v>113</v>
      </c>
      <c r="C80" s="533" t="s">
        <v>114</v>
      </c>
      <c r="D80" s="534"/>
      <c r="E80" s="534"/>
      <c r="F80" s="136" t="s">
        <v>27</v>
      </c>
      <c r="G80" s="130"/>
      <c r="H80" s="130"/>
      <c r="I80" s="130">
        <f>'01 10490_03 Pol'!G213</f>
        <v>0</v>
      </c>
      <c r="J80" s="134" t="str">
        <f ca="1">IF(I91=0,"",I80/I91*100)</f>
        <v/>
      </c>
    </row>
    <row r="81" spans="1:10" ht="25.5" customHeight="1">
      <c r="A81" s="124"/>
      <c r="B81" s="129" t="s">
        <v>115</v>
      </c>
      <c r="C81" s="533" t="s">
        <v>116</v>
      </c>
      <c r="D81" s="534"/>
      <c r="E81" s="534"/>
      <c r="F81" s="136" t="s">
        <v>27</v>
      </c>
      <c r="G81" s="130"/>
      <c r="H81" s="130"/>
      <c r="I81" s="130">
        <f>'01 10490_01 Pol'!G256+'01 10490_02 Pol'!G162</f>
        <v>0</v>
      </c>
      <c r="J81" s="134" t="str">
        <f ca="1">IF(I91=0,"",I81/I91*100)</f>
        <v/>
      </c>
    </row>
    <row r="82" spans="1:10" ht="25.5" customHeight="1">
      <c r="A82" s="124"/>
      <c r="B82" s="129" t="s">
        <v>117</v>
      </c>
      <c r="C82" s="533" t="s">
        <v>118</v>
      </c>
      <c r="D82" s="534"/>
      <c r="E82" s="534"/>
      <c r="F82" s="136" t="s">
        <v>27</v>
      </c>
      <c r="G82" s="130"/>
      <c r="H82" s="130"/>
      <c r="I82" s="130">
        <f>'01 10490_01 Pol'!G266</f>
        <v>0</v>
      </c>
      <c r="J82" s="134" t="str">
        <f ca="1">IF(I91=0,"",I82/I91*100)</f>
        <v/>
      </c>
    </row>
    <row r="83" spans="1:10" ht="25.5" customHeight="1">
      <c r="A83" s="124"/>
      <c r="B83" s="129" t="s">
        <v>119</v>
      </c>
      <c r="C83" s="533" t="s">
        <v>120</v>
      </c>
      <c r="D83" s="534"/>
      <c r="E83" s="534"/>
      <c r="F83" s="136" t="s">
        <v>27</v>
      </c>
      <c r="G83" s="130"/>
      <c r="H83" s="130"/>
      <c r="I83" s="130">
        <f>'01 10490_01 Pol'!G271</f>
        <v>0</v>
      </c>
      <c r="J83" s="134" t="str">
        <f ca="1">IF(I91=0,"",I83/I91*100)</f>
        <v/>
      </c>
    </row>
    <row r="84" spans="1:10" ht="25.5" customHeight="1">
      <c r="A84" s="124"/>
      <c r="B84" s="129" t="s">
        <v>121</v>
      </c>
      <c r="C84" s="533" t="s">
        <v>122</v>
      </c>
      <c r="D84" s="534"/>
      <c r="E84" s="534"/>
      <c r="F84" s="136" t="s">
        <v>27</v>
      </c>
      <c r="G84" s="130"/>
      <c r="H84" s="130"/>
      <c r="I84" s="130">
        <f>'01 10490_01 Pol'!G280+'01 10490_03 Pol'!G220</f>
        <v>0</v>
      </c>
      <c r="J84" s="134" t="str">
        <f ca="1">IF(I91=0,"",I84/I91*100)</f>
        <v/>
      </c>
    </row>
    <row r="85" spans="1:10" ht="25.5" customHeight="1">
      <c r="A85" s="124"/>
      <c r="B85" s="129" t="s">
        <v>123</v>
      </c>
      <c r="C85" s="533" t="s">
        <v>124</v>
      </c>
      <c r="D85" s="534"/>
      <c r="E85" s="534"/>
      <c r="F85" s="136" t="s">
        <v>27</v>
      </c>
      <c r="G85" s="130"/>
      <c r="H85" s="130"/>
      <c r="I85" s="130">
        <f>'01 10490_01 Pol'!G283</f>
        <v>0</v>
      </c>
      <c r="J85" s="134" t="str">
        <f ca="1">IF(I91=0,"",I85/I91*100)</f>
        <v/>
      </c>
    </row>
    <row r="86" spans="1:10" ht="25.5" customHeight="1">
      <c r="A86" s="124"/>
      <c r="B86" s="129" t="s">
        <v>125</v>
      </c>
      <c r="C86" s="533" t="s">
        <v>126</v>
      </c>
      <c r="D86" s="534"/>
      <c r="E86" s="534"/>
      <c r="F86" s="136" t="s">
        <v>27</v>
      </c>
      <c r="G86" s="130"/>
      <c r="H86" s="130"/>
      <c r="I86" s="130">
        <f>'01 10490_03 Pol'!G233</f>
        <v>0</v>
      </c>
      <c r="J86" s="134" t="str">
        <f ca="1">IF(I91=0,"",I86/I91*100)</f>
        <v/>
      </c>
    </row>
    <row r="87" spans="1:10" ht="25.5" customHeight="1">
      <c r="A87" s="124"/>
      <c r="B87" s="129" t="s">
        <v>127</v>
      </c>
      <c r="C87" s="533" t="s">
        <v>128</v>
      </c>
      <c r="D87" s="534"/>
      <c r="E87" s="534"/>
      <c r="F87" s="136" t="s">
        <v>28</v>
      </c>
      <c r="G87" s="130"/>
      <c r="H87" s="130"/>
      <c r="I87" s="130">
        <f>'01 10490_15 Pol'!G8+'01 10490_16 Pol'!G8+'01 10490_18 Pol'!G8</f>
        <v>0</v>
      </c>
      <c r="J87" s="134" t="str">
        <f ca="1">IF(I91=0,"",I87/I91*100)</f>
        <v/>
      </c>
    </row>
    <row r="88" spans="1:10" ht="25.5" customHeight="1">
      <c r="A88" s="124"/>
      <c r="B88" s="129" t="s">
        <v>129</v>
      </c>
      <c r="C88" s="533" t="s">
        <v>130</v>
      </c>
      <c r="D88" s="534"/>
      <c r="E88" s="534"/>
      <c r="F88" s="136" t="s">
        <v>28</v>
      </c>
      <c r="G88" s="130"/>
      <c r="H88" s="130"/>
      <c r="I88" s="130">
        <f>'01 10490_17 Pol'!G8</f>
        <v>0</v>
      </c>
      <c r="J88" s="134" t="str">
        <f ca="1">IF(I91=0,"",I88/I91*100)</f>
        <v/>
      </c>
    </row>
    <row r="89" spans="1:10" ht="25.5" customHeight="1">
      <c r="A89" s="124"/>
      <c r="B89" s="129" t="s">
        <v>100</v>
      </c>
      <c r="C89" s="533" t="s">
        <v>131</v>
      </c>
      <c r="D89" s="534"/>
      <c r="E89" s="534"/>
      <c r="F89" s="136" t="s">
        <v>132</v>
      </c>
      <c r="G89" s="130"/>
      <c r="H89" s="130"/>
      <c r="I89" s="130">
        <f>'01 10490_02 Pol'!G124</f>
        <v>0</v>
      </c>
      <c r="J89" s="134" t="str">
        <f ca="1">IF(I91=0,"",I89/I91*100)</f>
        <v/>
      </c>
    </row>
    <row r="90" spans="1:10" ht="25.5" customHeight="1">
      <c r="A90" s="124"/>
      <c r="B90" s="129" t="s">
        <v>106</v>
      </c>
      <c r="C90" s="533" t="s">
        <v>29</v>
      </c>
      <c r="D90" s="534"/>
      <c r="E90" s="534"/>
      <c r="F90" s="136" t="s">
        <v>106</v>
      </c>
      <c r="G90" s="130"/>
      <c r="H90" s="130"/>
      <c r="I90" s="130">
        <f>'01 10490_01 Pol'!G291+'01 10490_02 Pol'!G171</f>
        <v>0</v>
      </c>
      <c r="J90" s="134" t="str">
        <f ca="1">IF(I91=0,"",I90/I91*100)</f>
        <v/>
      </c>
    </row>
    <row r="91" spans="1:10" ht="25.5" customHeight="1">
      <c r="A91" s="125"/>
      <c r="B91" s="131" t="s">
        <v>1</v>
      </c>
      <c r="C91" s="131"/>
      <c r="D91" s="132"/>
      <c r="E91" s="132"/>
      <c r="F91" s="137"/>
      <c r="G91" s="133"/>
      <c r="H91" s="133"/>
      <c r="I91" s="133">
        <f ca="1">SUM(I58:I90)</f>
        <v>0</v>
      </c>
      <c r="J91" s="135">
        <f ca="1">SUM(J58:J90)</f>
        <v>0</v>
      </c>
    </row>
    <row r="92" spans="1:10">
      <c r="F92" s="89"/>
      <c r="G92" s="88"/>
      <c r="H92" s="89"/>
      <c r="I92" s="88"/>
      <c r="J92" s="90"/>
    </row>
    <row r="93" spans="1:10">
      <c r="F93" s="89"/>
      <c r="G93" s="88"/>
      <c r="H93" s="89"/>
      <c r="I93" s="88"/>
      <c r="J93" s="90"/>
    </row>
    <row r="94" spans="1:10">
      <c r="F94" s="89"/>
      <c r="G94" s="88"/>
      <c r="H94" s="89"/>
      <c r="I94" s="88"/>
      <c r="J94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4">
    <mergeCell ref="C90:E90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B51:E51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61</v>
      </c>
      <c r="C4" s="555" t="s">
        <v>62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690546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1085</v>
      </c>
      <c r="C9" s="183" t="s">
        <v>1087</v>
      </c>
      <c r="D9" s="169" t="s">
        <v>437</v>
      </c>
      <c r="E9" s="170">
        <v>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690546</v>
      </c>
      <c r="K9" s="172">
        <f>ROUND(E9*J9,2)</f>
        <v>690546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8" t="s">
        <v>617</v>
      </c>
      <c r="B14" s="558"/>
      <c r="C14" s="559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9"/>
      <c r="B15" s="540"/>
      <c r="C15" s="541"/>
      <c r="D15" s="540"/>
      <c r="E15" s="540"/>
      <c r="F15" s="540"/>
      <c r="G15" s="54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43"/>
      <c r="B16" s="544"/>
      <c r="C16" s="545"/>
      <c r="D16" s="544"/>
      <c r="E16" s="544"/>
      <c r="F16" s="544"/>
      <c r="G16" s="54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3"/>
      <c r="B17" s="544"/>
      <c r="C17" s="545"/>
      <c r="D17" s="544"/>
      <c r="E17" s="544"/>
      <c r="F17" s="544"/>
      <c r="G17" s="54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3"/>
      <c r="B18" s="544"/>
      <c r="C18" s="545"/>
      <c r="D18" s="544"/>
      <c r="E18" s="544"/>
      <c r="F18" s="544"/>
      <c r="G18" s="54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7"/>
      <c r="B19" s="548"/>
      <c r="C19" s="549"/>
      <c r="D19" s="548"/>
      <c r="E19" s="548"/>
      <c r="F19" s="548"/>
      <c r="G19" s="55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176"/>
  <sheetViews>
    <sheetView topLeftCell="A127" workbookViewId="0">
      <selection activeCell="G151" sqref="G16:G151"/>
    </sheetView>
  </sheetViews>
  <sheetFormatPr defaultRowHeight="11.1" customHeight="1"/>
  <cols>
    <col min="1" max="1" width="5.85546875" style="371" customWidth="1"/>
    <col min="2" max="2" width="10.85546875" style="372" customWidth="1"/>
    <col min="3" max="3" width="0.85546875" style="372" customWidth="1"/>
    <col min="4" max="4" width="49.28515625" style="372" customWidth="1"/>
    <col min="5" max="5" width="4.85546875" style="373" customWidth="1"/>
    <col min="6" max="6" width="3" style="374" customWidth="1"/>
    <col min="7" max="7" width="10.7109375" style="368" customWidth="1"/>
    <col min="8" max="8" width="13.85546875" style="368" customWidth="1"/>
    <col min="9" max="256" width="8.85546875" style="374"/>
    <col min="257" max="257" width="5.85546875" style="374" customWidth="1"/>
    <col min="258" max="258" width="10.85546875" style="374" customWidth="1"/>
    <col min="259" max="259" width="0.85546875" style="374" customWidth="1"/>
    <col min="260" max="260" width="49.28515625" style="374" customWidth="1"/>
    <col min="261" max="261" width="4.85546875" style="374" customWidth="1"/>
    <col min="262" max="262" width="3" style="374" customWidth="1"/>
    <col min="263" max="263" width="10.7109375" style="374" customWidth="1"/>
    <col min="264" max="264" width="13.85546875" style="374" customWidth="1"/>
    <col min="265" max="512" width="8.85546875" style="374"/>
    <col min="513" max="513" width="5.85546875" style="374" customWidth="1"/>
    <col min="514" max="514" width="10.85546875" style="374" customWidth="1"/>
    <col min="515" max="515" width="0.85546875" style="374" customWidth="1"/>
    <col min="516" max="516" width="49.28515625" style="374" customWidth="1"/>
    <col min="517" max="517" width="4.85546875" style="374" customWidth="1"/>
    <col min="518" max="518" width="3" style="374" customWidth="1"/>
    <col min="519" max="519" width="10.7109375" style="374" customWidth="1"/>
    <col min="520" max="520" width="13.85546875" style="374" customWidth="1"/>
    <col min="521" max="768" width="8.85546875" style="374"/>
    <col min="769" max="769" width="5.85546875" style="374" customWidth="1"/>
    <col min="770" max="770" width="10.85546875" style="374" customWidth="1"/>
    <col min="771" max="771" width="0.85546875" style="374" customWidth="1"/>
    <col min="772" max="772" width="49.28515625" style="374" customWidth="1"/>
    <col min="773" max="773" width="4.85546875" style="374" customWidth="1"/>
    <col min="774" max="774" width="3" style="374" customWidth="1"/>
    <col min="775" max="775" width="10.7109375" style="374" customWidth="1"/>
    <col min="776" max="776" width="13.85546875" style="374" customWidth="1"/>
    <col min="777" max="1024" width="8.85546875" style="374"/>
    <col min="1025" max="1025" width="5.85546875" style="374" customWidth="1"/>
    <col min="1026" max="1026" width="10.85546875" style="374" customWidth="1"/>
    <col min="1027" max="1027" width="0.85546875" style="374" customWidth="1"/>
    <col min="1028" max="1028" width="49.28515625" style="374" customWidth="1"/>
    <col min="1029" max="1029" width="4.85546875" style="374" customWidth="1"/>
    <col min="1030" max="1030" width="3" style="374" customWidth="1"/>
    <col min="1031" max="1031" width="10.7109375" style="374" customWidth="1"/>
    <col min="1032" max="1032" width="13.85546875" style="374" customWidth="1"/>
    <col min="1033" max="1280" width="8.85546875" style="374"/>
    <col min="1281" max="1281" width="5.85546875" style="374" customWidth="1"/>
    <col min="1282" max="1282" width="10.85546875" style="374" customWidth="1"/>
    <col min="1283" max="1283" width="0.85546875" style="374" customWidth="1"/>
    <col min="1284" max="1284" width="49.28515625" style="374" customWidth="1"/>
    <col min="1285" max="1285" width="4.85546875" style="374" customWidth="1"/>
    <col min="1286" max="1286" width="3" style="374" customWidth="1"/>
    <col min="1287" max="1287" width="10.7109375" style="374" customWidth="1"/>
    <col min="1288" max="1288" width="13.85546875" style="374" customWidth="1"/>
    <col min="1289" max="1536" width="8.85546875" style="374"/>
    <col min="1537" max="1537" width="5.85546875" style="374" customWidth="1"/>
    <col min="1538" max="1538" width="10.85546875" style="374" customWidth="1"/>
    <col min="1539" max="1539" width="0.85546875" style="374" customWidth="1"/>
    <col min="1540" max="1540" width="49.28515625" style="374" customWidth="1"/>
    <col min="1541" max="1541" width="4.85546875" style="374" customWidth="1"/>
    <col min="1542" max="1542" width="3" style="374" customWidth="1"/>
    <col min="1543" max="1543" width="10.7109375" style="374" customWidth="1"/>
    <col min="1544" max="1544" width="13.85546875" style="374" customWidth="1"/>
    <col min="1545" max="1792" width="8.85546875" style="374"/>
    <col min="1793" max="1793" width="5.85546875" style="374" customWidth="1"/>
    <col min="1794" max="1794" width="10.85546875" style="374" customWidth="1"/>
    <col min="1795" max="1795" width="0.85546875" style="374" customWidth="1"/>
    <col min="1796" max="1796" width="49.28515625" style="374" customWidth="1"/>
    <col min="1797" max="1797" width="4.85546875" style="374" customWidth="1"/>
    <col min="1798" max="1798" width="3" style="374" customWidth="1"/>
    <col min="1799" max="1799" width="10.7109375" style="374" customWidth="1"/>
    <col min="1800" max="1800" width="13.85546875" style="374" customWidth="1"/>
    <col min="1801" max="2048" width="8.85546875" style="374"/>
    <col min="2049" max="2049" width="5.85546875" style="374" customWidth="1"/>
    <col min="2050" max="2050" width="10.85546875" style="374" customWidth="1"/>
    <col min="2051" max="2051" width="0.85546875" style="374" customWidth="1"/>
    <col min="2052" max="2052" width="49.28515625" style="374" customWidth="1"/>
    <col min="2053" max="2053" width="4.85546875" style="374" customWidth="1"/>
    <col min="2054" max="2054" width="3" style="374" customWidth="1"/>
    <col min="2055" max="2055" width="10.7109375" style="374" customWidth="1"/>
    <col min="2056" max="2056" width="13.85546875" style="374" customWidth="1"/>
    <col min="2057" max="2304" width="8.85546875" style="374"/>
    <col min="2305" max="2305" width="5.85546875" style="374" customWidth="1"/>
    <col min="2306" max="2306" width="10.85546875" style="374" customWidth="1"/>
    <col min="2307" max="2307" width="0.85546875" style="374" customWidth="1"/>
    <col min="2308" max="2308" width="49.28515625" style="374" customWidth="1"/>
    <col min="2309" max="2309" width="4.85546875" style="374" customWidth="1"/>
    <col min="2310" max="2310" width="3" style="374" customWidth="1"/>
    <col min="2311" max="2311" width="10.7109375" style="374" customWidth="1"/>
    <col min="2312" max="2312" width="13.85546875" style="374" customWidth="1"/>
    <col min="2313" max="2560" width="8.85546875" style="374"/>
    <col min="2561" max="2561" width="5.85546875" style="374" customWidth="1"/>
    <col min="2562" max="2562" width="10.85546875" style="374" customWidth="1"/>
    <col min="2563" max="2563" width="0.85546875" style="374" customWidth="1"/>
    <col min="2564" max="2564" width="49.28515625" style="374" customWidth="1"/>
    <col min="2565" max="2565" width="4.85546875" style="374" customWidth="1"/>
    <col min="2566" max="2566" width="3" style="374" customWidth="1"/>
    <col min="2567" max="2567" width="10.7109375" style="374" customWidth="1"/>
    <col min="2568" max="2568" width="13.85546875" style="374" customWidth="1"/>
    <col min="2569" max="2816" width="8.85546875" style="374"/>
    <col min="2817" max="2817" width="5.85546875" style="374" customWidth="1"/>
    <col min="2818" max="2818" width="10.85546875" style="374" customWidth="1"/>
    <col min="2819" max="2819" width="0.85546875" style="374" customWidth="1"/>
    <col min="2820" max="2820" width="49.28515625" style="374" customWidth="1"/>
    <col min="2821" max="2821" width="4.85546875" style="374" customWidth="1"/>
    <col min="2822" max="2822" width="3" style="374" customWidth="1"/>
    <col min="2823" max="2823" width="10.7109375" style="374" customWidth="1"/>
    <col min="2824" max="2824" width="13.85546875" style="374" customWidth="1"/>
    <col min="2825" max="3072" width="8.85546875" style="374"/>
    <col min="3073" max="3073" width="5.85546875" style="374" customWidth="1"/>
    <col min="3074" max="3074" width="10.85546875" style="374" customWidth="1"/>
    <col min="3075" max="3075" width="0.85546875" style="374" customWidth="1"/>
    <col min="3076" max="3076" width="49.28515625" style="374" customWidth="1"/>
    <col min="3077" max="3077" width="4.85546875" style="374" customWidth="1"/>
    <col min="3078" max="3078" width="3" style="374" customWidth="1"/>
    <col min="3079" max="3079" width="10.7109375" style="374" customWidth="1"/>
    <col min="3080" max="3080" width="13.85546875" style="374" customWidth="1"/>
    <col min="3081" max="3328" width="8.85546875" style="374"/>
    <col min="3329" max="3329" width="5.85546875" style="374" customWidth="1"/>
    <col min="3330" max="3330" width="10.85546875" style="374" customWidth="1"/>
    <col min="3331" max="3331" width="0.85546875" style="374" customWidth="1"/>
    <col min="3332" max="3332" width="49.28515625" style="374" customWidth="1"/>
    <col min="3333" max="3333" width="4.85546875" style="374" customWidth="1"/>
    <col min="3334" max="3334" width="3" style="374" customWidth="1"/>
    <col min="3335" max="3335" width="10.7109375" style="374" customWidth="1"/>
    <col min="3336" max="3336" width="13.85546875" style="374" customWidth="1"/>
    <col min="3337" max="3584" width="8.85546875" style="374"/>
    <col min="3585" max="3585" width="5.85546875" style="374" customWidth="1"/>
    <col min="3586" max="3586" width="10.85546875" style="374" customWidth="1"/>
    <col min="3587" max="3587" width="0.85546875" style="374" customWidth="1"/>
    <col min="3588" max="3588" width="49.28515625" style="374" customWidth="1"/>
    <col min="3589" max="3589" width="4.85546875" style="374" customWidth="1"/>
    <col min="3590" max="3590" width="3" style="374" customWidth="1"/>
    <col min="3591" max="3591" width="10.7109375" style="374" customWidth="1"/>
    <col min="3592" max="3592" width="13.85546875" style="374" customWidth="1"/>
    <col min="3593" max="3840" width="8.85546875" style="374"/>
    <col min="3841" max="3841" width="5.85546875" style="374" customWidth="1"/>
    <col min="3842" max="3842" width="10.85546875" style="374" customWidth="1"/>
    <col min="3843" max="3843" width="0.85546875" style="374" customWidth="1"/>
    <col min="3844" max="3844" width="49.28515625" style="374" customWidth="1"/>
    <col min="3845" max="3845" width="4.85546875" style="374" customWidth="1"/>
    <col min="3846" max="3846" width="3" style="374" customWidth="1"/>
    <col min="3847" max="3847" width="10.7109375" style="374" customWidth="1"/>
    <col min="3848" max="3848" width="13.85546875" style="374" customWidth="1"/>
    <col min="3849" max="4096" width="8.85546875" style="374"/>
    <col min="4097" max="4097" width="5.85546875" style="374" customWidth="1"/>
    <col min="4098" max="4098" width="10.85546875" style="374" customWidth="1"/>
    <col min="4099" max="4099" width="0.85546875" style="374" customWidth="1"/>
    <col min="4100" max="4100" width="49.28515625" style="374" customWidth="1"/>
    <col min="4101" max="4101" width="4.85546875" style="374" customWidth="1"/>
    <col min="4102" max="4102" width="3" style="374" customWidth="1"/>
    <col min="4103" max="4103" width="10.7109375" style="374" customWidth="1"/>
    <col min="4104" max="4104" width="13.85546875" style="374" customWidth="1"/>
    <col min="4105" max="4352" width="8.85546875" style="374"/>
    <col min="4353" max="4353" width="5.85546875" style="374" customWidth="1"/>
    <col min="4354" max="4354" width="10.85546875" style="374" customWidth="1"/>
    <col min="4355" max="4355" width="0.85546875" style="374" customWidth="1"/>
    <col min="4356" max="4356" width="49.28515625" style="374" customWidth="1"/>
    <col min="4357" max="4357" width="4.85546875" style="374" customWidth="1"/>
    <col min="4358" max="4358" width="3" style="374" customWidth="1"/>
    <col min="4359" max="4359" width="10.7109375" style="374" customWidth="1"/>
    <col min="4360" max="4360" width="13.85546875" style="374" customWidth="1"/>
    <col min="4361" max="4608" width="8.85546875" style="374"/>
    <col min="4609" max="4609" width="5.85546875" style="374" customWidth="1"/>
    <col min="4610" max="4610" width="10.85546875" style="374" customWidth="1"/>
    <col min="4611" max="4611" width="0.85546875" style="374" customWidth="1"/>
    <col min="4612" max="4612" width="49.28515625" style="374" customWidth="1"/>
    <col min="4613" max="4613" width="4.85546875" style="374" customWidth="1"/>
    <col min="4614" max="4614" width="3" style="374" customWidth="1"/>
    <col min="4615" max="4615" width="10.7109375" style="374" customWidth="1"/>
    <col min="4616" max="4616" width="13.85546875" style="374" customWidth="1"/>
    <col min="4617" max="4864" width="8.85546875" style="374"/>
    <col min="4865" max="4865" width="5.85546875" style="374" customWidth="1"/>
    <col min="4866" max="4866" width="10.85546875" style="374" customWidth="1"/>
    <col min="4867" max="4867" width="0.85546875" style="374" customWidth="1"/>
    <col min="4868" max="4868" width="49.28515625" style="374" customWidth="1"/>
    <col min="4869" max="4869" width="4.85546875" style="374" customWidth="1"/>
    <col min="4870" max="4870" width="3" style="374" customWidth="1"/>
    <col min="4871" max="4871" width="10.7109375" style="374" customWidth="1"/>
    <col min="4872" max="4872" width="13.85546875" style="374" customWidth="1"/>
    <col min="4873" max="5120" width="8.85546875" style="374"/>
    <col min="5121" max="5121" width="5.85546875" style="374" customWidth="1"/>
    <col min="5122" max="5122" width="10.85546875" style="374" customWidth="1"/>
    <col min="5123" max="5123" width="0.85546875" style="374" customWidth="1"/>
    <col min="5124" max="5124" width="49.28515625" style="374" customWidth="1"/>
    <col min="5125" max="5125" width="4.85546875" style="374" customWidth="1"/>
    <col min="5126" max="5126" width="3" style="374" customWidth="1"/>
    <col min="5127" max="5127" width="10.7109375" style="374" customWidth="1"/>
    <col min="5128" max="5128" width="13.85546875" style="374" customWidth="1"/>
    <col min="5129" max="5376" width="8.85546875" style="374"/>
    <col min="5377" max="5377" width="5.85546875" style="374" customWidth="1"/>
    <col min="5378" max="5378" width="10.85546875" style="374" customWidth="1"/>
    <col min="5379" max="5379" width="0.85546875" style="374" customWidth="1"/>
    <col min="5380" max="5380" width="49.28515625" style="374" customWidth="1"/>
    <col min="5381" max="5381" width="4.85546875" style="374" customWidth="1"/>
    <col min="5382" max="5382" width="3" style="374" customWidth="1"/>
    <col min="5383" max="5383" width="10.7109375" style="374" customWidth="1"/>
    <col min="5384" max="5384" width="13.85546875" style="374" customWidth="1"/>
    <col min="5385" max="5632" width="8.85546875" style="374"/>
    <col min="5633" max="5633" width="5.85546875" style="374" customWidth="1"/>
    <col min="5634" max="5634" width="10.85546875" style="374" customWidth="1"/>
    <col min="5635" max="5635" width="0.85546875" style="374" customWidth="1"/>
    <col min="5636" max="5636" width="49.28515625" style="374" customWidth="1"/>
    <col min="5637" max="5637" width="4.85546875" style="374" customWidth="1"/>
    <col min="5638" max="5638" width="3" style="374" customWidth="1"/>
    <col min="5639" max="5639" width="10.7109375" style="374" customWidth="1"/>
    <col min="5640" max="5640" width="13.85546875" style="374" customWidth="1"/>
    <col min="5641" max="5888" width="8.85546875" style="374"/>
    <col min="5889" max="5889" width="5.85546875" style="374" customWidth="1"/>
    <col min="5890" max="5890" width="10.85546875" style="374" customWidth="1"/>
    <col min="5891" max="5891" width="0.85546875" style="374" customWidth="1"/>
    <col min="5892" max="5892" width="49.28515625" style="374" customWidth="1"/>
    <col min="5893" max="5893" width="4.85546875" style="374" customWidth="1"/>
    <col min="5894" max="5894" width="3" style="374" customWidth="1"/>
    <col min="5895" max="5895" width="10.7109375" style="374" customWidth="1"/>
    <col min="5896" max="5896" width="13.85546875" style="374" customWidth="1"/>
    <col min="5897" max="6144" width="8.85546875" style="374"/>
    <col min="6145" max="6145" width="5.85546875" style="374" customWidth="1"/>
    <col min="6146" max="6146" width="10.85546875" style="374" customWidth="1"/>
    <col min="6147" max="6147" width="0.85546875" style="374" customWidth="1"/>
    <col min="6148" max="6148" width="49.28515625" style="374" customWidth="1"/>
    <col min="6149" max="6149" width="4.85546875" style="374" customWidth="1"/>
    <col min="6150" max="6150" width="3" style="374" customWidth="1"/>
    <col min="6151" max="6151" width="10.7109375" style="374" customWidth="1"/>
    <col min="6152" max="6152" width="13.85546875" style="374" customWidth="1"/>
    <col min="6153" max="6400" width="8.85546875" style="374"/>
    <col min="6401" max="6401" width="5.85546875" style="374" customWidth="1"/>
    <col min="6402" max="6402" width="10.85546875" style="374" customWidth="1"/>
    <col min="6403" max="6403" width="0.85546875" style="374" customWidth="1"/>
    <col min="6404" max="6404" width="49.28515625" style="374" customWidth="1"/>
    <col min="6405" max="6405" width="4.85546875" style="374" customWidth="1"/>
    <col min="6406" max="6406" width="3" style="374" customWidth="1"/>
    <col min="6407" max="6407" width="10.7109375" style="374" customWidth="1"/>
    <col min="6408" max="6408" width="13.85546875" style="374" customWidth="1"/>
    <col min="6409" max="6656" width="8.85546875" style="374"/>
    <col min="6657" max="6657" width="5.85546875" style="374" customWidth="1"/>
    <col min="6658" max="6658" width="10.85546875" style="374" customWidth="1"/>
    <col min="6659" max="6659" width="0.85546875" style="374" customWidth="1"/>
    <col min="6660" max="6660" width="49.28515625" style="374" customWidth="1"/>
    <col min="6661" max="6661" width="4.85546875" style="374" customWidth="1"/>
    <col min="6662" max="6662" width="3" style="374" customWidth="1"/>
    <col min="6663" max="6663" width="10.7109375" style="374" customWidth="1"/>
    <col min="6664" max="6664" width="13.85546875" style="374" customWidth="1"/>
    <col min="6665" max="6912" width="8.85546875" style="374"/>
    <col min="6913" max="6913" width="5.85546875" style="374" customWidth="1"/>
    <col min="6914" max="6914" width="10.85546875" style="374" customWidth="1"/>
    <col min="6915" max="6915" width="0.85546875" style="374" customWidth="1"/>
    <col min="6916" max="6916" width="49.28515625" style="374" customWidth="1"/>
    <col min="6917" max="6917" width="4.85546875" style="374" customWidth="1"/>
    <col min="6918" max="6918" width="3" style="374" customWidth="1"/>
    <col min="6919" max="6919" width="10.7109375" style="374" customWidth="1"/>
    <col min="6920" max="6920" width="13.85546875" style="374" customWidth="1"/>
    <col min="6921" max="7168" width="8.85546875" style="374"/>
    <col min="7169" max="7169" width="5.85546875" style="374" customWidth="1"/>
    <col min="7170" max="7170" width="10.85546875" style="374" customWidth="1"/>
    <col min="7171" max="7171" width="0.85546875" style="374" customWidth="1"/>
    <col min="7172" max="7172" width="49.28515625" style="374" customWidth="1"/>
    <col min="7173" max="7173" width="4.85546875" style="374" customWidth="1"/>
    <col min="7174" max="7174" width="3" style="374" customWidth="1"/>
    <col min="7175" max="7175" width="10.7109375" style="374" customWidth="1"/>
    <col min="7176" max="7176" width="13.85546875" style="374" customWidth="1"/>
    <col min="7177" max="7424" width="8.85546875" style="374"/>
    <col min="7425" max="7425" width="5.85546875" style="374" customWidth="1"/>
    <col min="7426" max="7426" width="10.85546875" style="374" customWidth="1"/>
    <col min="7427" max="7427" width="0.85546875" style="374" customWidth="1"/>
    <col min="7428" max="7428" width="49.28515625" style="374" customWidth="1"/>
    <col min="7429" max="7429" width="4.85546875" style="374" customWidth="1"/>
    <col min="7430" max="7430" width="3" style="374" customWidth="1"/>
    <col min="7431" max="7431" width="10.7109375" style="374" customWidth="1"/>
    <col min="7432" max="7432" width="13.85546875" style="374" customWidth="1"/>
    <col min="7433" max="7680" width="8.85546875" style="374"/>
    <col min="7681" max="7681" width="5.85546875" style="374" customWidth="1"/>
    <col min="7682" max="7682" width="10.85546875" style="374" customWidth="1"/>
    <col min="7683" max="7683" width="0.85546875" style="374" customWidth="1"/>
    <col min="7684" max="7684" width="49.28515625" style="374" customWidth="1"/>
    <col min="7685" max="7685" width="4.85546875" style="374" customWidth="1"/>
    <col min="7686" max="7686" width="3" style="374" customWidth="1"/>
    <col min="7687" max="7687" width="10.7109375" style="374" customWidth="1"/>
    <col min="7688" max="7688" width="13.85546875" style="374" customWidth="1"/>
    <col min="7689" max="7936" width="8.85546875" style="374"/>
    <col min="7937" max="7937" width="5.85546875" style="374" customWidth="1"/>
    <col min="7938" max="7938" width="10.85546875" style="374" customWidth="1"/>
    <col min="7939" max="7939" width="0.85546875" style="374" customWidth="1"/>
    <col min="7940" max="7940" width="49.28515625" style="374" customWidth="1"/>
    <col min="7941" max="7941" width="4.85546875" style="374" customWidth="1"/>
    <col min="7942" max="7942" width="3" style="374" customWidth="1"/>
    <col min="7943" max="7943" width="10.7109375" style="374" customWidth="1"/>
    <col min="7944" max="7944" width="13.85546875" style="374" customWidth="1"/>
    <col min="7945" max="8192" width="8.85546875" style="374"/>
    <col min="8193" max="8193" width="5.85546875" style="374" customWidth="1"/>
    <col min="8194" max="8194" width="10.85546875" style="374" customWidth="1"/>
    <col min="8195" max="8195" width="0.85546875" style="374" customWidth="1"/>
    <col min="8196" max="8196" width="49.28515625" style="374" customWidth="1"/>
    <col min="8197" max="8197" width="4.85546875" style="374" customWidth="1"/>
    <col min="8198" max="8198" width="3" style="374" customWidth="1"/>
    <col min="8199" max="8199" width="10.7109375" style="374" customWidth="1"/>
    <col min="8200" max="8200" width="13.85546875" style="374" customWidth="1"/>
    <col min="8201" max="8448" width="8.85546875" style="374"/>
    <col min="8449" max="8449" width="5.85546875" style="374" customWidth="1"/>
    <col min="8450" max="8450" width="10.85546875" style="374" customWidth="1"/>
    <col min="8451" max="8451" width="0.85546875" style="374" customWidth="1"/>
    <col min="8452" max="8452" width="49.28515625" style="374" customWidth="1"/>
    <col min="8453" max="8453" width="4.85546875" style="374" customWidth="1"/>
    <col min="8454" max="8454" width="3" style="374" customWidth="1"/>
    <col min="8455" max="8455" width="10.7109375" style="374" customWidth="1"/>
    <col min="8456" max="8456" width="13.85546875" style="374" customWidth="1"/>
    <col min="8457" max="8704" width="8.85546875" style="374"/>
    <col min="8705" max="8705" width="5.85546875" style="374" customWidth="1"/>
    <col min="8706" max="8706" width="10.85546875" style="374" customWidth="1"/>
    <col min="8707" max="8707" width="0.85546875" style="374" customWidth="1"/>
    <col min="8708" max="8708" width="49.28515625" style="374" customWidth="1"/>
    <col min="8709" max="8709" width="4.85546875" style="374" customWidth="1"/>
    <col min="8710" max="8710" width="3" style="374" customWidth="1"/>
    <col min="8711" max="8711" width="10.7109375" style="374" customWidth="1"/>
    <col min="8712" max="8712" width="13.85546875" style="374" customWidth="1"/>
    <col min="8713" max="8960" width="8.85546875" style="374"/>
    <col min="8961" max="8961" width="5.85546875" style="374" customWidth="1"/>
    <col min="8962" max="8962" width="10.85546875" style="374" customWidth="1"/>
    <col min="8963" max="8963" width="0.85546875" style="374" customWidth="1"/>
    <col min="8964" max="8964" width="49.28515625" style="374" customWidth="1"/>
    <col min="8965" max="8965" width="4.85546875" style="374" customWidth="1"/>
    <col min="8966" max="8966" width="3" style="374" customWidth="1"/>
    <col min="8967" max="8967" width="10.7109375" style="374" customWidth="1"/>
    <col min="8968" max="8968" width="13.85546875" style="374" customWidth="1"/>
    <col min="8969" max="9216" width="8.85546875" style="374"/>
    <col min="9217" max="9217" width="5.85546875" style="374" customWidth="1"/>
    <col min="9218" max="9218" width="10.85546875" style="374" customWidth="1"/>
    <col min="9219" max="9219" width="0.85546875" style="374" customWidth="1"/>
    <col min="9220" max="9220" width="49.28515625" style="374" customWidth="1"/>
    <col min="9221" max="9221" width="4.85546875" style="374" customWidth="1"/>
    <col min="9222" max="9222" width="3" style="374" customWidth="1"/>
    <col min="9223" max="9223" width="10.7109375" style="374" customWidth="1"/>
    <col min="9224" max="9224" width="13.85546875" style="374" customWidth="1"/>
    <col min="9225" max="9472" width="8.85546875" style="374"/>
    <col min="9473" max="9473" width="5.85546875" style="374" customWidth="1"/>
    <col min="9474" max="9474" width="10.85546875" style="374" customWidth="1"/>
    <col min="9475" max="9475" width="0.85546875" style="374" customWidth="1"/>
    <col min="9476" max="9476" width="49.28515625" style="374" customWidth="1"/>
    <col min="9477" max="9477" width="4.85546875" style="374" customWidth="1"/>
    <col min="9478" max="9478" width="3" style="374" customWidth="1"/>
    <col min="9479" max="9479" width="10.7109375" style="374" customWidth="1"/>
    <col min="9480" max="9480" width="13.85546875" style="374" customWidth="1"/>
    <col min="9481" max="9728" width="8.85546875" style="374"/>
    <col min="9729" max="9729" width="5.85546875" style="374" customWidth="1"/>
    <col min="9730" max="9730" width="10.85546875" style="374" customWidth="1"/>
    <col min="9731" max="9731" width="0.85546875" style="374" customWidth="1"/>
    <col min="9732" max="9732" width="49.28515625" style="374" customWidth="1"/>
    <col min="9733" max="9733" width="4.85546875" style="374" customWidth="1"/>
    <col min="9734" max="9734" width="3" style="374" customWidth="1"/>
    <col min="9735" max="9735" width="10.7109375" style="374" customWidth="1"/>
    <col min="9736" max="9736" width="13.85546875" style="374" customWidth="1"/>
    <col min="9737" max="9984" width="8.85546875" style="374"/>
    <col min="9985" max="9985" width="5.85546875" style="374" customWidth="1"/>
    <col min="9986" max="9986" width="10.85546875" style="374" customWidth="1"/>
    <col min="9987" max="9987" width="0.85546875" style="374" customWidth="1"/>
    <col min="9988" max="9988" width="49.28515625" style="374" customWidth="1"/>
    <col min="9989" max="9989" width="4.85546875" style="374" customWidth="1"/>
    <col min="9990" max="9990" width="3" style="374" customWidth="1"/>
    <col min="9991" max="9991" width="10.7109375" style="374" customWidth="1"/>
    <col min="9992" max="9992" width="13.85546875" style="374" customWidth="1"/>
    <col min="9993" max="10240" width="8.85546875" style="374"/>
    <col min="10241" max="10241" width="5.85546875" style="374" customWidth="1"/>
    <col min="10242" max="10242" width="10.85546875" style="374" customWidth="1"/>
    <col min="10243" max="10243" width="0.85546875" style="374" customWidth="1"/>
    <col min="10244" max="10244" width="49.28515625" style="374" customWidth="1"/>
    <col min="10245" max="10245" width="4.85546875" style="374" customWidth="1"/>
    <col min="10246" max="10246" width="3" style="374" customWidth="1"/>
    <col min="10247" max="10247" width="10.7109375" style="374" customWidth="1"/>
    <col min="10248" max="10248" width="13.85546875" style="374" customWidth="1"/>
    <col min="10249" max="10496" width="8.85546875" style="374"/>
    <col min="10497" max="10497" width="5.85546875" style="374" customWidth="1"/>
    <col min="10498" max="10498" width="10.85546875" style="374" customWidth="1"/>
    <col min="10499" max="10499" width="0.85546875" style="374" customWidth="1"/>
    <col min="10500" max="10500" width="49.28515625" style="374" customWidth="1"/>
    <col min="10501" max="10501" width="4.85546875" style="374" customWidth="1"/>
    <col min="10502" max="10502" width="3" style="374" customWidth="1"/>
    <col min="10503" max="10503" width="10.7109375" style="374" customWidth="1"/>
    <col min="10504" max="10504" width="13.85546875" style="374" customWidth="1"/>
    <col min="10505" max="10752" width="8.85546875" style="374"/>
    <col min="10753" max="10753" width="5.85546875" style="374" customWidth="1"/>
    <col min="10754" max="10754" width="10.85546875" style="374" customWidth="1"/>
    <col min="10755" max="10755" width="0.85546875" style="374" customWidth="1"/>
    <col min="10756" max="10756" width="49.28515625" style="374" customWidth="1"/>
    <col min="10757" max="10757" width="4.85546875" style="374" customWidth="1"/>
    <col min="10758" max="10758" width="3" style="374" customWidth="1"/>
    <col min="10759" max="10759" width="10.7109375" style="374" customWidth="1"/>
    <col min="10760" max="10760" width="13.85546875" style="374" customWidth="1"/>
    <col min="10761" max="11008" width="8.85546875" style="374"/>
    <col min="11009" max="11009" width="5.85546875" style="374" customWidth="1"/>
    <col min="11010" max="11010" width="10.85546875" style="374" customWidth="1"/>
    <col min="11011" max="11011" width="0.85546875" style="374" customWidth="1"/>
    <col min="11012" max="11012" width="49.28515625" style="374" customWidth="1"/>
    <col min="11013" max="11013" width="4.85546875" style="374" customWidth="1"/>
    <col min="11014" max="11014" width="3" style="374" customWidth="1"/>
    <col min="11015" max="11015" width="10.7109375" style="374" customWidth="1"/>
    <col min="11016" max="11016" width="13.85546875" style="374" customWidth="1"/>
    <col min="11017" max="11264" width="8.85546875" style="374"/>
    <col min="11265" max="11265" width="5.85546875" style="374" customWidth="1"/>
    <col min="11266" max="11266" width="10.85546875" style="374" customWidth="1"/>
    <col min="11267" max="11267" width="0.85546875" style="374" customWidth="1"/>
    <col min="11268" max="11268" width="49.28515625" style="374" customWidth="1"/>
    <col min="11269" max="11269" width="4.85546875" style="374" customWidth="1"/>
    <col min="11270" max="11270" width="3" style="374" customWidth="1"/>
    <col min="11271" max="11271" width="10.7109375" style="374" customWidth="1"/>
    <col min="11272" max="11272" width="13.85546875" style="374" customWidth="1"/>
    <col min="11273" max="11520" width="8.85546875" style="374"/>
    <col min="11521" max="11521" width="5.85546875" style="374" customWidth="1"/>
    <col min="11522" max="11522" width="10.85546875" style="374" customWidth="1"/>
    <col min="11523" max="11523" width="0.85546875" style="374" customWidth="1"/>
    <col min="11524" max="11524" width="49.28515625" style="374" customWidth="1"/>
    <col min="11525" max="11525" width="4.85546875" style="374" customWidth="1"/>
    <col min="11526" max="11526" width="3" style="374" customWidth="1"/>
    <col min="11527" max="11527" width="10.7109375" style="374" customWidth="1"/>
    <col min="11528" max="11528" width="13.85546875" style="374" customWidth="1"/>
    <col min="11529" max="11776" width="8.85546875" style="374"/>
    <col min="11777" max="11777" width="5.85546875" style="374" customWidth="1"/>
    <col min="11778" max="11778" width="10.85546875" style="374" customWidth="1"/>
    <col min="11779" max="11779" width="0.85546875" style="374" customWidth="1"/>
    <col min="11780" max="11780" width="49.28515625" style="374" customWidth="1"/>
    <col min="11781" max="11781" width="4.85546875" style="374" customWidth="1"/>
    <col min="11782" max="11782" width="3" style="374" customWidth="1"/>
    <col min="11783" max="11783" width="10.7109375" style="374" customWidth="1"/>
    <col min="11784" max="11784" width="13.85546875" style="374" customWidth="1"/>
    <col min="11785" max="12032" width="8.85546875" style="374"/>
    <col min="12033" max="12033" width="5.85546875" style="374" customWidth="1"/>
    <col min="12034" max="12034" width="10.85546875" style="374" customWidth="1"/>
    <col min="12035" max="12035" width="0.85546875" style="374" customWidth="1"/>
    <col min="12036" max="12036" width="49.28515625" style="374" customWidth="1"/>
    <col min="12037" max="12037" width="4.85546875" style="374" customWidth="1"/>
    <col min="12038" max="12038" width="3" style="374" customWidth="1"/>
    <col min="12039" max="12039" width="10.7109375" style="374" customWidth="1"/>
    <col min="12040" max="12040" width="13.85546875" style="374" customWidth="1"/>
    <col min="12041" max="12288" width="8.85546875" style="374"/>
    <col min="12289" max="12289" width="5.85546875" style="374" customWidth="1"/>
    <col min="12290" max="12290" width="10.85546875" style="374" customWidth="1"/>
    <col min="12291" max="12291" width="0.85546875" style="374" customWidth="1"/>
    <col min="12292" max="12292" width="49.28515625" style="374" customWidth="1"/>
    <col min="12293" max="12293" width="4.85546875" style="374" customWidth="1"/>
    <col min="12294" max="12294" width="3" style="374" customWidth="1"/>
    <col min="12295" max="12295" width="10.7109375" style="374" customWidth="1"/>
    <col min="12296" max="12296" width="13.85546875" style="374" customWidth="1"/>
    <col min="12297" max="12544" width="8.85546875" style="374"/>
    <col min="12545" max="12545" width="5.85546875" style="374" customWidth="1"/>
    <col min="12546" max="12546" width="10.85546875" style="374" customWidth="1"/>
    <col min="12547" max="12547" width="0.85546875" style="374" customWidth="1"/>
    <col min="12548" max="12548" width="49.28515625" style="374" customWidth="1"/>
    <col min="12549" max="12549" width="4.85546875" style="374" customWidth="1"/>
    <col min="12550" max="12550" width="3" style="374" customWidth="1"/>
    <col min="12551" max="12551" width="10.7109375" style="374" customWidth="1"/>
    <col min="12552" max="12552" width="13.85546875" style="374" customWidth="1"/>
    <col min="12553" max="12800" width="8.85546875" style="374"/>
    <col min="12801" max="12801" width="5.85546875" style="374" customWidth="1"/>
    <col min="12802" max="12802" width="10.85546875" style="374" customWidth="1"/>
    <col min="12803" max="12803" width="0.85546875" style="374" customWidth="1"/>
    <col min="12804" max="12804" width="49.28515625" style="374" customWidth="1"/>
    <col min="12805" max="12805" width="4.85546875" style="374" customWidth="1"/>
    <col min="12806" max="12806" width="3" style="374" customWidth="1"/>
    <col min="12807" max="12807" width="10.7109375" style="374" customWidth="1"/>
    <col min="12808" max="12808" width="13.85546875" style="374" customWidth="1"/>
    <col min="12809" max="13056" width="8.85546875" style="374"/>
    <col min="13057" max="13057" width="5.85546875" style="374" customWidth="1"/>
    <col min="13058" max="13058" width="10.85546875" style="374" customWidth="1"/>
    <col min="13059" max="13059" width="0.85546875" style="374" customWidth="1"/>
    <col min="13060" max="13060" width="49.28515625" style="374" customWidth="1"/>
    <col min="13061" max="13061" width="4.85546875" style="374" customWidth="1"/>
    <col min="13062" max="13062" width="3" style="374" customWidth="1"/>
    <col min="13063" max="13063" width="10.7109375" style="374" customWidth="1"/>
    <col min="13064" max="13064" width="13.85546875" style="374" customWidth="1"/>
    <col min="13065" max="13312" width="8.85546875" style="374"/>
    <col min="13313" max="13313" width="5.85546875" style="374" customWidth="1"/>
    <col min="13314" max="13314" width="10.85546875" style="374" customWidth="1"/>
    <col min="13315" max="13315" width="0.85546875" style="374" customWidth="1"/>
    <col min="13316" max="13316" width="49.28515625" style="374" customWidth="1"/>
    <col min="13317" max="13317" width="4.85546875" style="374" customWidth="1"/>
    <col min="13318" max="13318" width="3" style="374" customWidth="1"/>
    <col min="13319" max="13319" width="10.7109375" style="374" customWidth="1"/>
    <col min="13320" max="13320" width="13.85546875" style="374" customWidth="1"/>
    <col min="13321" max="13568" width="8.85546875" style="374"/>
    <col min="13569" max="13569" width="5.85546875" style="374" customWidth="1"/>
    <col min="13570" max="13570" width="10.85546875" style="374" customWidth="1"/>
    <col min="13571" max="13571" width="0.85546875" style="374" customWidth="1"/>
    <col min="13572" max="13572" width="49.28515625" style="374" customWidth="1"/>
    <col min="13573" max="13573" width="4.85546875" style="374" customWidth="1"/>
    <col min="13574" max="13574" width="3" style="374" customWidth="1"/>
    <col min="13575" max="13575" width="10.7109375" style="374" customWidth="1"/>
    <col min="13576" max="13576" width="13.85546875" style="374" customWidth="1"/>
    <col min="13577" max="13824" width="8.85546875" style="374"/>
    <col min="13825" max="13825" width="5.85546875" style="374" customWidth="1"/>
    <col min="13826" max="13826" width="10.85546875" style="374" customWidth="1"/>
    <col min="13827" max="13827" width="0.85546875" style="374" customWidth="1"/>
    <col min="13828" max="13828" width="49.28515625" style="374" customWidth="1"/>
    <col min="13829" max="13829" width="4.85546875" style="374" customWidth="1"/>
    <col min="13830" max="13830" width="3" style="374" customWidth="1"/>
    <col min="13831" max="13831" width="10.7109375" style="374" customWidth="1"/>
    <col min="13832" max="13832" width="13.85546875" style="374" customWidth="1"/>
    <col min="13833" max="14080" width="8.85546875" style="374"/>
    <col min="14081" max="14081" width="5.85546875" style="374" customWidth="1"/>
    <col min="14082" max="14082" width="10.85546875" style="374" customWidth="1"/>
    <col min="14083" max="14083" width="0.85546875" style="374" customWidth="1"/>
    <col min="14084" max="14084" width="49.28515625" style="374" customWidth="1"/>
    <col min="14085" max="14085" width="4.85546875" style="374" customWidth="1"/>
    <col min="14086" max="14086" width="3" style="374" customWidth="1"/>
    <col min="14087" max="14087" width="10.7109375" style="374" customWidth="1"/>
    <col min="14088" max="14088" width="13.85546875" style="374" customWidth="1"/>
    <col min="14089" max="14336" width="8.85546875" style="374"/>
    <col min="14337" max="14337" width="5.85546875" style="374" customWidth="1"/>
    <col min="14338" max="14338" width="10.85546875" style="374" customWidth="1"/>
    <col min="14339" max="14339" width="0.85546875" style="374" customWidth="1"/>
    <col min="14340" max="14340" width="49.28515625" style="374" customWidth="1"/>
    <col min="14341" max="14341" width="4.85546875" style="374" customWidth="1"/>
    <col min="14342" max="14342" width="3" style="374" customWidth="1"/>
    <col min="14343" max="14343" width="10.7109375" style="374" customWidth="1"/>
    <col min="14344" max="14344" width="13.85546875" style="374" customWidth="1"/>
    <col min="14345" max="14592" width="8.85546875" style="374"/>
    <col min="14593" max="14593" width="5.85546875" style="374" customWidth="1"/>
    <col min="14594" max="14594" width="10.85546875" style="374" customWidth="1"/>
    <col min="14595" max="14595" width="0.85546875" style="374" customWidth="1"/>
    <col min="14596" max="14596" width="49.28515625" style="374" customWidth="1"/>
    <col min="14597" max="14597" width="4.85546875" style="374" customWidth="1"/>
    <col min="14598" max="14598" width="3" style="374" customWidth="1"/>
    <col min="14599" max="14599" width="10.7109375" style="374" customWidth="1"/>
    <col min="14600" max="14600" width="13.85546875" style="374" customWidth="1"/>
    <col min="14601" max="14848" width="8.85546875" style="374"/>
    <col min="14849" max="14849" width="5.85546875" style="374" customWidth="1"/>
    <col min="14850" max="14850" width="10.85546875" style="374" customWidth="1"/>
    <col min="14851" max="14851" width="0.85546875" style="374" customWidth="1"/>
    <col min="14852" max="14852" width="49.28515625" style="374" customWidth="1"/>
    <col min="14853" max="14853" width="4.85546875" style="374" customWidth="1"/>
    <col min="14854" max="14854" width="3" style="374" customWidth="1"/>
    <col min="14855" max="14855" width="10.7109375" style="374" customWidth="1"/>
    <col min="14856" max="14856" width="13.85546875" style="374" customWidth="1"/>
    <col min="14857" max="15104" width="8.85546875" style="374"/>
    <col min="15105" max="15105" width="5.85546875" style="374" customWidth="1"/>
    <col min="15106" max="15106" width="10.85546875" style="374" customWidth="1"/>
    <col min="15107" max="15107" width="0.85546875" style="374" customWidth="1"/>
    <col min="15108" max="15108" width="49.28515625" style="374" customWidth="1"/>
    <col min="15109" max="15109" width="4.85546875" style="374" customWidth="1"/>
    <col min="15110" max="15110" width="3" style="374" customWidth="1"/>
    <col min="15111" max="15111" width="10.7109375" style="374" customWidth="1"/>
    <col min="15112" max="15112" width="13.85546875" style="374" customWidth="1"/>
    <col min="15113" max="15360" width="8.85546875" style="374"/>
    <col min="15361" max="15361" width="5.85546875" style="374" customWidth="1"/>
    <col min="15362" max="15362" width="10.85546875" style="374" customWidth="1"/>
    <col min="15363" max="15363" width="0.85546875" style="374" customWidth="1"/>
    <col min="15364" max="15364" width="49.28515625" style="374" customWidth="1"/>
    <col min="15365" max="15365" width="4.85546875" style="374" customWidth="1"/>
    <col min="15366" max="15366" width="3" style="374" customWidth="1"/>
    <col min="15367" max="15367" width="10.7109375" style="374" customWidth="1"/>
    <col min="15368" max="15368" width="13.85546875" style="374" customWidth="1"/>
    <col min="15369" max="15616" width="8.85546875" style="374"/>
    <col min="15617" max="15617" width="5.85546875" style="374" customWidth="1"/>
    <col min="15618" max="15618" width="10.85546875" style="374" customWidth="1"/>
    <col min="15619" max="15619" width="0.85546875" style="374" customWidth="1"/>
    <col min="15620" max="15620" width="49.28515625" style="374" customWidth="1"/>
    <col min="15621" max="15621" width="4.85546875" style="374" customWidth="1"/>
    <col min="15622" max="15622" width="3" style="374" customWidth="1"/>
    <col min="15623" max="15623" width="10.7109375" style="374" customWidth="1"/>
    <col min="15624" max="15624" width="13.85546875" style="374" customWidth="1"/>
    <col min="15625" max="15872" width="8.85546875" style="374"/>
    <col min="15873" max="15873" width="5.85546875" style="374" customWidth="1"/>
    <col min="15874" max="15874" width="10.85546875" style="374" customWidth="1"/>
    <col min="15875" max="15875" width="0.85546875" style="374" customWidth="1"/>
    <col min="15876" max="15876" width="49.28515625" style="374" customWidth="1"/>
    <col min="15877" max="15877" width="4.85546875" style="374" customWidth="1"/>
    <col min="15878" max="15878" width="3" style="374" customWidth="1"/>
    <col min="15879" max="15879" width="10.7109375" style="374" customWidth="1"/>
    <col min="15880" max="15880" width="13.85546875" style="374" customWidth="1"/>
    <col min="15881" max="16128" width="8.85546875" style="374"/>
    <col min="16129" max="16129" width="5.85546875" style="374" customWidth="1"/>
    <col min="16130" max="16130" width="10.85546875" style="374" customWidth="1"/>
    <col min="16131" max="16131" width="0.85546875" style="374" customWidth="1"/>
    <col min="16132" max="16132" width="49.28515625" style="374" customWidth="1"/>
    <col min="16133" max="16133" width="4.85546875" style="374" customWidth="1"/>
    <col min="16134" max="16134" width="3" style="374" customWidth="1"/>
    <col min="16135" max="16135" width="10.7109375" style="374" customWidth="1"/>
    <col min="16136" max="16136" width="13.85546875" style="374" customWidth="1"/>
    <col min="16137" max="16384" width="8.85546875" style="374"/>
  </cols>
  <sheetData>
    <row r="1" spans="1:8" s="367" customFormat="1" ht="11.1" customHeight="1">
      <c r="A1" s="364"/>
      <c r="B1" s="365"/>
      <c r="C1" s="365"/>
      <c r="D1" s="365"/>
      <c r="E1" s="366"/>
      <c r="G1" s="368"/>
      <c r="H1" s="369"/>
    </row>
    <row r="2" spans="1:8" s="367" customFormat="1" ht="11.1" customHeight="1">
      <c r="B2" s="365"/>
      <c r="G2" s="368"/>
      <c r="H2" s="370"/>
    </row>
    <row r="3" spans="1:8" ht="13.5" customHeight="1">
      <c r="D3" s="372" t="s">
        <v>1282</v>
      </c>
    </row>
    <row r="5" spans="1:8" ht="11.45" customHeight="1">
      <c r="B5" s="372" t="s">
        <v>18</v>
      </c>
      <c r="C5" s="372" t="s">
        <v>1283</v>
      </c>
      <c r="D5" s="372" t="s">
        <v>1284</v>
      </c>
    </row>
    <row r="6" spans="1:8" ht="11.45" customHeight="1">
      <c r="B6" s="372" t="s">
        <v>1285</v>
      </c>
      <c r="C6" s="372" t="s">
        <v>1283</v>
      </c>
      <c r="D6" s="372" t="s">
        <v>1286</v>
      </c>
    </row>
    <row r="7" spans="1:8" ht="11.45" customHeight="1">
      <c r="B7" s="372" t="s">
        <v>1287</v>
      </c>
      <c r="C7" s="372" t="s">
        <v>1283</v>
      </c>
      <c r="D7" s="372" t="s">
        <v>1288</v>
      </c>
    </row>
    <row r="8" spans="1:8" ht="11.45" customHeight="1">
      <c r="B8" s="372" t="s">
        <v>1289</v>
      </c>
      <c r="C8" s="372" t="s">
        <v>1283</v>
      </c>
    </row>
    <row r="9" spans="1:8" ht="11.45" customHeight="1">
      <c r="B9" s="372" t="s">
        <v>1290</v>
      </c>
      <c r="C9" s="372" t="s">
        <v>1283</v>
      </c>
    </row>
    <row r="10" spans="1:8" ht="11.45" customHeight="1">
      <c r="B10" s="372" t="s">
        <v>1291</v>
      </c>
      <c r="C10" s="372" t="s">
        <v>1283</v>
      </c>
      <c r="D10" s="375" t="s">
        <v>1292</v>
      </c>
    </row>
    <row r="11" spans="1:8" ht="11.1" customHeight="1">
      <c r="A11" s="376"/>
      <c r="B11" s="377"/>
      <c r="C11" s="377"/>
      <c r="D11" s="377"/>
      <c r="E11" s="378"/>
      <c r="F11" s="379"/>
      <c r="G11" s="380"/>
      <c r="H11" s="380"/>
    </row>
    <row r="12" spans="1:8" ht="11.1" customHeight="1">
      <c r="A12" s="381" t="s">
        <v>1293</v>
      </c>
      <c r="B12" s="382" t="s">
        <v>1294</v>
      </c>
      <c r="C12" s="382"/>
      <c r="D12" s="382"/>
      <c r="E12" s="383" t="s">
        <v>1295</v>
      </c>
      <c r="F12" s="384"/>
      <c r="G12" s="385" t="s">
        <v>1296</v>
      </c>
      <c r="H12" s="385" t="s">
        <v>1297</v>
      </c>
    </row>
    <row r="13" spans="1:8" s="367" customFormat="1" ht="11.1" customHeight="1">
      <c r="B13" s="365"/>
      <c r="H13" s="370"/>
    </row>
    <row r="14" spans="1:8" s="367" customFormat="1" ht="11.1" customHeight="1">
      <c r="B14" s="365"/>
      <c r="H14" s="370"/>
    </row>
    <row r="15" spans="1:8" s="367" customFormat="1" ht="11.1" customHeight="1">
      <c r="A15" s="367" t="s">
        <v>1298</v>
      </c>
      <c r="B15" s="365" t="s">
        <v>1299</v>
      </c>
      <c r="C15" s="372"/>
      <c r="D15" s="372"/>
      <c r="E15" s="373"/>
      <c r="F15" s="374"/>
      <c r="G15" s="368"/>
      <c r="H15" s="370"/>
    </row>
    <row r="16" spans="1:8" s="367" customFormat="1" ht="11.1" customHeight="1">
      <c r="A16" s="364"/>
      <c r="B16" s="365" t="s">
        <v>1300</v>
      </c>
      <c r="C16" s="372"/>
      <c r="D16" s="372"/>
      <c r="E16" s="373">
        <v>5</v>
      </c>
      <c r="F16" s="374" t="s">
        <v>231</v>
      </c>
      <c r="G16" s="386"/>
      <c r="H16" s="370">
        <f>G16*E16</f>
        <v>0</v>
      </c>
    </row>
    <row r="17" spans="1:8" s="367" customFormat="1" ht="6" customHeight="1">
      <c r="A17" s="364"/>
      <c r="B17" s="365"/>
      <c r="C17" s="372"/>
      <c r="D17" s="372"/>
      <c r="E17" s="373"/>
      <c r="F17" s="374"/>
      <c r="G17" s="387"/>
      <c r="H17" s="370"/>
    </row>
    <row r="18" spans="1:8" s="367" customFormat="1" ht="11.1" customHeight="1">
      <c r="A18" s="364"/>
      <c r="B18" s="365" t="s">
        <v>1301</v>
      </c>
      <c r="C18" s="372"/>
      <c r="D18" s="372"/>
      <c r="E18" s="373"/>
      <c r="F18" s="374"/>
      <c r="G18" s="387"/>
      <c r="H18" s="370"/>
    </row>
    <row r="19" spans="1:8" s="367" customFormat="1" ht="11.1" customHeight="1">
      <c r="A19" s="364"/>
      <c r="B19" s="388" t="s">
        <v>1302</v>
      </c>
      <c r="C19" s="372"/>
      <c r="D19" s="372"/>
      <c r="E19" s="373">
        <v>5</v>
      </c>
      <c r="F19" s="374" t="s">
        <v>231</v>
      </c>
      <c r="G19" s="386"/>
      <c r="H19" s="370">
        <f>G19*E19</f>
        <v>0</v>
      </c>
    </row>
    <row r="20" spans="1:8" s="367" customFormat="1" ht="6" customHeight="1">
      <c r="A20" s="364"/>
      <c r="B20" s="365"/>
      <c r="C20" s="372"/>
      <c r="D20" s="372"/>
      <c r="E20" s="373"/>
      <c r="F20" s="374"/>
      <c r="G20" s="387"/>
      <c r="H20" s="370"/>
    </row>
    <row r="21" spans="1:8" s="367" customFormat="1" ht="11.1" customHeight="1">
      <c r="A21" s="364"/>
      <c r="B21" s="388" t="s">
        <v>1303</v>
      </c>
      <c r="C21" s="372"/>
      <c r="D21" s="372"/>
      <c r="E21" s="373"/>
      <c r="F21" s="374"/>
      <c r="G21" s="387"/>
      <c r="H21" s="370"/>
    </row>
    <row r="22" spans="1:8" s="367" customFormat="1" ht="11.1" customHeight="1">
      <c r="A22" s="364"/>
      <c r="B22" s="388" t="s">
        <v>1304</v>
      </c>
      <c r="C22" s="372"/>
      <c r="D22" s="372"/>
      <c r="E22" s="373">
        <v>5</v>
      </c>
      <c r="F22" s="374" t="s">
        <v>231</v>
      </c>
      <c r="G22" s="386"/>
      <c r="H22" s="370">
        <f>G22*E22</f>
        <v>0</v>
      </c>
    </row>
    <row r="23" spans="1:8" s="367" customFormat="1" ht="6" customHeight="1">
      <c r="A23" s="364"/>
      <c r="B23" s="365"/>
      <c r="C23" s="372"/>
      <c r="D23" s="372"/>
      <c r="E23" s="373"/>
      <c r="F23" s="374"/>
      <c r="G23" s="387"/>
      <c r="H23" s="370"/>
    </row>
    <row r="24" spans="1:8" s="367" customFormat="1" ht="11.1" customHeight="1">
      <c r="A24" s="364"/>
      <c r="B24" s="388" t="s">
        <v>1305</v>
      </c>
      <c r="C24" s="372"/>
      <c r="D24" s="372"/>
      <c r="E24" s="373">
        <v>4</v>
      </c>
      <c r="F24" s="374" t="s">
        <v>231</v>
      </c>
      <c r="G24" s="386"/>
      <c r="H24" s="370">
        <f>G24*E24</f>
        <v>0</v>
      </c>
    </row>
    <row r="25" spans="1:8" s="367" customFormat="1" ht="11.1" customHeight="1">
      <c r="A25" s="364"/>
      <c r="B25" s="388" t="s">
        <v>1306</v>
      </c>
      <c r="C25" s="372"/>
      <c r="D25" s="372"/>
      <c r="E25" s="373">
        <v>1</v>
      </c>
      <c r="F25" s="374" t="s">
        <v>231</v>
      </c>
      <c r="G25" s="386"/>
      <c r="H25" s="370">
        <f>G25*E25</f>
        <v>0</v>
      </c>
    </row>
    <row r="26" spans="1:8" s="367" customFormat="1" ht="11.1" customHeight="1">
      <c r="A26" s="364"/>
      <c r="B26" s="388" t="s">
        <v>1307</v>
      </c>
      <c r="C26" s="372"/>
      <c r="D26" s="372"/>
      <c r="E26" s="373">
        <v>5</v>
      </c>
      <c r="F26" s="374" t="s">
        <v>231</v>
      </c>
      <c r="G26" s="386"/>
      <c r="H26" s="370">
        <f>G26*E26</f>
        <v>0</v>
      </c>
    </row>
    <row r="27" spans="1:8" s="367" customFormat="1" ht="11.1" customHeight="1">
      <c r="A27" s="364"/>
      <c r="B27" s="372" t="s">
        <v>1308</v>
      </c>
      <c r="C27" s="372"/>
      <c r="D27" s="372"/>
      <c r="E27" s="389">
        <v>5</v>
      </c>
      <c r="F27" s="374" t="s">
        <v>231</v>
      </c>
      <c r="G27" s="386"/>
      <c r="H27" s="370">
        <f>G27*E27</f>
        <v>0</v>
      </c>
    </row>
    <row r="28" spans="1:8" s="367" customFormat="1" ht="11.1" customHeight="1">
      <c r="A28" s="364"/>
      <c r="B28" s="372" t="s">
        <v>1309</v>
      </c>
      <c r="C28" s="372"/>
      <c r="D28" s="372"/>
      <c r="E28" s="389">
        <v>5</v>
      </c>
      <c r="F28" s="374" t="s">
        <v>231</v>
      </c>
      <c r="G28" s="386"/>
      <c r="H28" s="370">
        <f>G28*E28</f>
        <v>0</v>
      </c>
    </row>
    <row r="29" spans="1:8" s="367" customFormat="1" ht="11.1" customHeight="1">
      <c r="A29" s="364"/>
      <c r="B29" s="372"/>
      <c r="C29" s="372"/>
      <c r="D29" s="372"/>
      <c r="E29" s="373"/>
      <c r="F29" s="374"/>
      <c r="G29" s="387"/>
      <c r="H29" s="370"/>
    </row>
    <row r="30" spans="1:8" s="367" customFormat="1" ht="11.1" customHeight="1">
      <c r="A30" s="364" t="s">
        <v>1310</v>
      </c>
      <c r="B30" s="372" t="s">
        <v>1311</v>
      </c>
      <c r="C30" s="372"/>
      <c r="D30" s="372"/>
      <c r="E30" s="373"/>
      <c r="F30" s="374"/>
      <c r="G30" s="387"/>
      <c r="H30" s="370"/>
    </row>
    <row r="31" spans="1:8" s="367" customFormat="1" ht="11.1" customHeight="1">
      <c r="A31" s="364"/>
      <c r="B31" s="372" t="s">
        <v>1312</v>
      </c>
      <c r="C31" s="372"/>
      <c r="D31" s="372"/>
      <c r="E31" s="373"/>
      <c r="F31" s="374"/>
      <c r="G31" s="387"/>
      <c r="H31" s="370"/>
    </row>
    <row r="32" spans="1:8" s="367" customFormat="1" ht="11.1" customHeight="1">
      <c r="A32" s="364"/>
      <c r="B32" s="390" t="s">
        <v>1313</v>
      </c>
      <c r="C32" s="372"/>
      <c r="D32" s="372"/>
      <c r="E32" s="373"/>
      <c r="F32" s="374"/>
      <c r="G32" s="387"/>
      <c r="H32" s="370"/>
    </row>
    <row r="33" spans="1:8" s="367" customFormat="1" ht="11.1" customHeight="1">
      <c r="A33" s="364"/>
      <c r="B33" s="372" t="s">
        <v>1314</v>
      </c>
      <c r="C33" s="372"/>
      <c r="D33" s="372"/>
      <c r="E33" s="373">
        <v>3</v>
      </c>
      <c r="F33" s="374" t="s">
        <v>231</v>
      </c>
      <c r="G33" s="386"/>
      <c r="H33" s="370">
        <f>G33*E33</f>
        <v>0</v>
      </c>
    </row>
    <row r="34" spans="1:8" s="367" customFormat="1" ht="11.1" customHeight="1">
      <c r="A34" s="364"/>
      <c r="B34" s="372" t="s">
        <v>1315</v>
      </c>
      <c r="C34" s="372"/>
      <c r="D34" s="372"/>
      <c r="E34" s="373">
        <v>1</v>
      </c>
      <c r="F34" s="374" t="s">
        <v>231</v>
      </c>
      <c r="G34" s="386"/>
      <c r="H34" s="370">
        <f>G34*E34</f>
        <v>0</v>
      </c>
    </row>
    <row r="35" spans="1:8" s="367" customFormat="1" ht="11.1" customHeight="1">
      <c r="A35" s="364"/>
      <c r="B35" s="372" t="s">
        <v>1309</v>
      </c>
      <c r="C35" s="372"/>
      <c r="D35" s="372"/>
      <c r="E35" s="373">
        <v>3</v>
      </c>
      <c r="F35" s="374" t="s">
        <v>231</v>
      </c>
      <c r="G35" s="386"/>
      <c r="H35" s="370">
        <f>G35*E35</f>
        <v>0</v>
      </c>
    </row>
    <row r="36" spans="1:8" s="367" customFormat="1" ht="11.1" customHeight="1">
      <c r="A36" s="364"/>
      <c r="B36" s="365"/>
      <c r="C36" s="365"/>
      <c r="D36" s="365"/>
      <c r="E36" s="366"/>
      <c r="G36" s="387"/>
      <c r="H36" s="369"/>
    </row>
    <row r="37" spans="1:8" s="367" customFormat="1" ht="11.1" customHeight="1">
      <c r="A37" s="364" t="s">
        <v>1316</v>
      </c>
      <c r="B37" s="365" t="s">
        <v>1299</v>
      </c>
      <c r="C37" s="372"/>
      <c r="D37" s="372"/>
      <c r="E37" s="373"/>
      <c r="F37" s="374"/>
      <c r="G37" s="387"/>
      <c r="H37" s="370"/>
    </row>
    <row r="38" spans="1:8" s="367" customFormat="1" ht="11.1" customHeight="1">
      <c r="A38" s="364"/>
      <c r="B38" s="365" t="s">
        <v>1300</v>
      </c>
      <c r="C38" s="372"/>
      <c r="D38" s="372"/>
      <c r="E38" s="373">
        <v>10</v>
      </c>
      <c r="F38" s="374" t="s">
        <v>231</v>
      </c>
      <c r="G38" s="386"/>
      <c r="H38" s="370">
        <f>G38*E38</f>
        <v>0</v>
      </c>
    </row>
    <row r="39" spans="1:8" s="367" customFormat="1" ht="6" customHeight="1">
      <c r="A39" s="364"/>
      <c r="B39" s="365"/>
      <c r="C39" s="372"/>
      <c r="D39" s="372"/>
      <c r="E39" s="373"/>
      <c r="F39" s="374"/>
      <c r="G39" s="387"/>
      <c r="H39" s="370"/>
    </row>
    <row r="40" spans="1:8" s="367" customFormat="1" ht="11.1" customHeight="1">
      <c r="A40" s="364"/>
      <c r="B40" s="365" t="s">
        <v>1301</v>
      </c>
      <c r="C40" s="372"/>
      <c r="D40" s="372"/>
      <c r="E40" s="373"/>
      <c r="F40" s="374"/>
      <c r="G40" s="387"/>
      <c r="H40" s="370"/>
    </row>
    <row r="41" spans="1:8" s="367" customFormat="1" ht="11.1" customHeight="1">
      <c r="A41" s="364"/>
      <c r="B41" s="388" t="s">
        <v>1302</v>
      </c>
      <c r="C41" s="372"/>
      <c r="D41" s="372"/>
      <c r="E41" s="373">
        <v>10</v>
      </c>
      <c r="F41" s="374" t="s">
        <v>231</v>
      </c>
      <c r="G41" s="386"/>
      <c r="H41" s="370">
        <f>G41*E41</f>
        <v>0</v>
      </c>
    </row>
    <row r="42" spans="1:8" s="367" customFormat="1" ht="6" customHeight="1">
      <c r="A42" s="364"/>
      <c r="B42" s="365"/>
      <c r="C42" s="372"/>
      <c r="D42" s="372"/>
      <c r="E42" s="373"/>
      <c r="F42" s="374"/>
      <c r="G42" s="387"/>
      <c r="H42" s="370"/>
    </row>
    <row r="43" spans="1:8" s="367" customFormat="1" ht="11.1" customHeight="1">
      <c r="A43" s="364"/>
      <c r="B43" s="388" t="s">
        <v>1303</v>
      </c>
      <c r="C43" s="372"/>
      <c r="D43" s="372"/>
      <c r="E43" s="373"/>
      <c r="F43" s="374"/>
      <c r="G43" s="387"/>
      <c r="H43" s="370"/>
    </row>
    <row r="44" spans="1:8" s="367" customFormat="1" ht="11.1" customHeight="1">
      <c r="A44" s="364"/>
      <c r="B44" s="388" t="s">
        <v>1304</v>
      </c>
      <c r="C44" s="372"/>
      <c r="D44" s="372"/>
      <c r="E44" s="373">
        <v>10</v>
      </c>
      <c r="F44" s="374" t="s">
        <v>231</v>
      </c>
      <c r="G44" s="386"/>
      <c r="H44" s="370">
        <f>G44*E44</f>
        <v>0</v>
      </c>
    </row>
    <row r="45" spans="1:8" s="367" customFormat="1" ht="6" customHeight="1">
      <c r="A45" s="364"/>
      <c r="B45" s="365"/>
      <c r="C45" s="372"/>
      <c r="D45" s="372"/>
      <c r="E45" s="373"/>
      <c r="F45" s="374"/>
      <c r="G45" s="387"/>
      <c r="H45" s="370"/>
    </row>
    <row r="46" spans="1:8" s="367" customFormat="1" ht="11.1" customHeight="1">
      <c r="A46" s="364"/>
      <c r="B46" s="388" t="s">
        <v>1305</v>
      </c>
      <c r="C46" s="372"/>
      <c r="D46" s="372"/>
      <c r="E46" s="373">
        <v>8</v>
      </c>
      <c r="F46" s="374" t="s">
        <v>231</v>
      </c>
      <c r="G46" s="386"/>
      <c r="H46" s="370">
        <f>G46*E46</f>
        <v>0</v>
      </c>
    </row>
    <row r="47" spans="1:8" s="367" customFormat="1" ht="11.1" customHeight="1">
      <c r="A47" s="364"/>
      <c r="B47" s="388" t="s">
        <v>1306</v>
      </c>
      <c r="C47" s="372"/>
      <c r="D47" s="372"/>
      <c r="E47" s="373">
        <v>2</v>
      </c>
      <c r="F47" s="374" t="s">
        <v>231</v>
      </c>
      <c r="G47" s="386"/>
      <c r="H47" s="370">
        <f>G47*E47</f>
        <v>0</v>
      </c>
    </row>
    <row r="48" spans="1:8" s="367" customFormat="1" ht="11.1" customHeight="1">
      <c r="A48" s="364"/>
      <c r="B48" s="388" t="s">
        <v>1307</v>
      </c>
      <c r="C48" s="372"/>
      <c r="D48" s="372"/>
      <c r="E48" s="373">
        <v>10</v>
      </c>
      <c r="F48" s="374" t="s">
        <v>231</v>
      </c>
      <c r="G48" s="386"/>
      <c r="H48" s="370">
        <f>G48*E48</f>
        <v>0</v>
      </c>
    </row>
    <row r="49" spans="1:8" s="367" customFormat="1" ht="11.1" customHeight="1">
      <c r="A49" s="364"/>
      <c r="B49" s="372" t="s">
        <v>1308</v>
      </c>
      <c r="C49" s="372"/>
      <c r="D49" s="372"/>
      <c r="E49" s="389">
        <v>10</v>
      </c>
      <c r="F49" s="374" t="s">
        <v>231</v>
      </c>
      <c r="G49" s="386"/>
      <c r="H49" s="370">
        <f>G49*E49</f>
        <v>0</v>
      </c>
    </row>
    <row r="50" spans="1:8" s="367" customFormat="1" ht="11.1" customHeight="1">
      <c r="A50" s="364"/>
      <c r="B50" s="372" t="s">
        <v>1309</v>
      </c>
      <c r="C50" s="372"/>
      <c r="D50" s="372"/>
      <c r="E50" s="389">
        <v>10</v>
      </c>
      <c r="F50" s="374" t="s">
        <v>231</v>
      </c>
      <c r="G50" s="386"/>
      <c r="H50" s="370">
        <f>G50*E50</f>
        <v>0</v>
      </c>
    </row>
    <row r="51" spans="1:8" s="367" customFormat="1" ht="11.1" customHeight="1">
      <c r="A51" s="364"/>
      <c r="B51" s="365"/>
      <c r="C51" s="365"/>
      <c r="D51" s="365"/>
      <c r="E51" s="366"/>
      <c r="G51" s="368"/>
      <c r="H51" s="369"/>
    </row>
    <row r="52" spans="1:8" s="367" customFormat="1" ht="11.1" customHeight="1">
      <c r="A52" s="364" t="s">
        <v>1317</v>
      </c>
      <c r="B52" s="365" t="s">
        <v>1318</v>
      </c>
      <c r="C52" s="365"/>
      <c r="D52" s="365"/>
      <c r="E52" s="366"/>
      <c r="G52" s="368"/>
      <c r="H52" s="369"/>
    </row>
    <row r="53" spans="1:8" s="367" customFormat="1" ht="11.1" customHeight="1">
      <c r="A53" s="364"/>
      <c r="B53" s="365" t="s">
        <v>1319</v>
      </c>
      <c r="C53" s="365"/>
      <c r="D53" s="365"/>
      <c r="E53" s="366">
        <v>14</v>
      </c>
      <c r="F53" s="367" t="s">
        <v>231</v>
      </c>
      <c r="G53" s="386"/>
      <c r="H53" s="370">
        <f>G53*E53</f>
        <v>0</v>
      </c>
    </row>
    <row r="54" spans="1:8" s="367" customFormat="1" ht="11.1" customHeight="1">
      <c r="A54" s="364"/>
      <c r="B54" s="365" t="s">
        <v>1309</v>
      </c>
      <c r="C54" s="365"/>
      <c r="D54" s="365"/>
      <c r="E54" s="366">
        <v>14</v>
      </c>
      <c r="F54" s="367" t="s">
        <v>231</v>
      </c>
      <c r="G54" s="386"/>
      <c r="H54" s="370">
        <f>G54*E54</f>
        <v>0</v>
      </c>
    </row>
    <row r="55" spans="1:8" s="367" customFormat="1" ht="11.1" customHeight="1">
      <c r="A55" s="364"/>
      <c r="B55" s="365"/>
      <c r="C55" s="365"/>
      <c r="D55" s="365"/>
      <c r="E55" s="366"/>
      <c r="G55" s="368"/>
      <c r="H55" s="370"/>
    </row>
    <row r="56" spans="1:8" s="367" customFormat="1" ht="11.1" customHeight="1">
      <c r="A56" s="364" t="s">
        <v>1320</v>
      </c>
      <c r="B56" s="365" t="s">
        <v>1321</v>
      </c>
      <c r="C56" s="365"/>
      <c r="D56" s="365"/>
      <c r="E56" s="366"/>
      <c r="G56" s="368"/>
      <c r="H56" s="370"/>
    </row>
    <row r="57" spans="1:8" s="367" customFormat="1" ht="11.1" customHeight="1">
      <c r="A57" s="364"/>
      <c r="B57" s="365" t="s">
        <v>1322</v>
      </c>
      <c r="C57" s="365"/>
      <c r="D57" s="365"/>
      <c r="E57" s="366"/>
      <c r="G57" s="368"/>
      <c r="H57" s="370"/>
    </row>
    <row r="58" spans="1:8" s="367" customFormat="1" ht="11.1" customHeight="1">
      <c r="A58" s="364"/>
      <c r="B58" s="391" t="s">
        <v>1323</v>
      </c>
      <c r="C58" s="365"/>
      <c r="D58" s="365"/>
      <c r="E58" s="366">
        <v>2</v>
      </c>
      <c r="F58" s="367" t="s">
        <v>231</v>
      </c>
      <c r="G58" s="386"/>
      <c r="H58" s="370">
        <f>G58*E58</f>
        <v>0</v>
      </c>
    </row>
    <row r="59" spans="1:8" s="367" customFormat="1" ht="11.1" customHeight="1">
      <c r="A59" s="364"/>
      <c r="B59" s="365" t="s">
        <v>1324</v>
      </c>
      <c r="C59" s="365"/>
      <c r="D59" s="365"/>
      <c r="E59" s="366">
        <v>4</v>
      </c>
      <c r="F59" s="367" t="s">
        <v>231</v>
      </c>
      <c r="G59" s="386"/>
      <c r="H59" s="370">
        <f>G59*E59</f>
        <v>0</v>
      </c>
    </row>
    <row r="60" spans="1:8" s="367" customFormat="1" ht="11.1" customHeight="1">
      <c r="A60" s="364"/>
      <c r="B60" s="365" t="s">
        <v>1309</v>
      </c>
      <c r="C60" s="365"/>
      <c r="D60" s="365"/>
      <c r="E60" s="366">
        <v>2</v>
      </c>
      <c r="F60" s="367" t="s">
        <v>231</v>
      </c>
      <c r="G60" s="386"/>
      <c r="H60" s="370">
        <f>G60*E60</f>
        <v>0</v>
      </c>
    </row>
    <row r="61" spans="1:8" s="367" customFormat="1" ht="11.1" customHeight="1">
      <c r="A61" s="364"/>
      <c r="B61" s="365" t="s">
        <v>1325</v>
      </c>
      <c r="C61" s="365"/>
      <c r="D61" s="365"/>
      <c r="E61" s="366">
        <v>4</v>
      </c>
      <c r="F61" s="367" t="s">
        <v>231</v>
      </c>
      <c r="G61" s="386"/>
      <c r="H61" s="370">
        <f>G61*E61</f>
        <v>0</v>
      </c>
    </row>
    <row r="62" spans="1:8" s="367" customFormat="1" ht="11.1" customHeight="1">
      <c r="A62" s="364"/>
      <c r="B62" s="365"/>
      <c r="C62" s="365"/>
      <c r="D62" s="365"/>
      <c r="E62" s="366"/>
      <c r="G62" s="368"/>
      <c r="H62" s="370"/>
    </row>
    <row r="63" spans="1:8" s="367" customFormat="1" ht="11.1" customHeight="1">
      <c r="A63" s="364" t="s">
        <v>1326</v>
      </c>
      <c r="B63" s="365" t="s">
        <v>1327</v>
      </c>
      <c r="C63" s="365"/>
      <c r="D63" s="365"/>
      <c r="E63" s="366"/>
      <c r="G63" s="368"/>
      <c r="H63" s="370"/>
    </row>
    <row r="64" spans="1:8" s="367" customFormat="1" ht="11.1" customHeight="1">
      <c r="A64" s="364"/>
      <c r="B64" s="365" t="s">
        <v>1328</v>
      </c>
      <c r="C64" s="365"/>
      <c r="D64" s="365"/>
      <c r="E64" s="366"/>
      <c r="G64" s="368"/>
      <c r="H64" s="370"/>
    </row>
    <row r="65" spans="1:8" s="367" customFormat="1" ht="11.1" customHeight="1">
      <c r="A65" s="364"/>
      <c r="B65" s="365" t="s">
        <v>1329</v>
      </c>
      <c r="C65" s="365"/>
      <c r="D65" s="365"/>
      <c r="E65" s="366">
        <v>2</v>
      </c>
      <c r="F65" s="367" t="s">
        <v>231</v>
      </c>
      <c r="G65" s="386"/>
      <c r="H65" s="370">
        <f>G65*E65</f>
        <v>0</v>
      </c>
    </row>
    <row r="66" spans="1:8" s="367" customFormat="1" ht="11.1" customHeight="1">
      <c r="A66" s="364"/>
      <c r="B66" s="365" t="s">
        <v>1309</v>
      </c>
      <c r="C66" s="365"/>
      <c r="D66" s="365"/>
      <c r="E66" s="366">
        <v>2</v>
      </c>
      <c r="F66" s="367" t="s">
        <v>231</v>
      </c>
      <c r="G66" s="386"/>
      <c r="H66" s="370">
        <f>G66*E66</f>
        <v>0</v>
      </c>
    </row>
    <row r="67" spans="1:8" s="367" customFormat="1" ht="11.1" customHeight="1">
      <c r="A67" s="364"/>
      <c r="B67" s="365"/>
      <c r="C67" s="365"/>
      <c r="D67" s="365"/>
      <c r="E67" s="366"/>
      <c r="G67" s="368"/>
      <c r="H67" s="370"/>
    </row>
    <row r="68" spans="1:8" s="367" customFormat="1" ht="11.1" customHeight="1">
      <c r="A68" s="364" t="s">
        <v>1330</v>
      </c>
      <c r="B68" s="365" t="s">
        <v>1331</v>
      </c>
      <c r="C68" s="365"/>
      <c r="D68" s="365"/>
      <c r="E68" s="366"/>
      <c r="G68" s="368"/>
      <c r="H68" s="370"/>
    </row>
    <row r="69" spans="1:8" s="367" customFormat="1" ht="11.1" customHeight="1">
      <c r="A69" s="364"/>
      <c r="B69" s="365" t="s">
        <v>1332</v>
      </c>
      <c r="C69" s="365"/>
      <c r="D69" s="365"/>
      <c r="E69" s="366">
        <v>1</v>
      </c>
      <c r="F69" s="367" t="s">
        <v>231</v>
      </c>
      <c r="G69" s="386"/>
      <c r="H69" s="370">
        <f>G69*E69</f>
        <v>0</v>
      </c>
    </row>
    <row r="70" spans="1:8" s="367" customFormat="1" ht="11.1" customHeight="1">
      <c r="A70" s="364"/>
      <c r="B70" s="365" t="s">
        <v>1333</v>
      </c>
      <c r="C70" s="365"/>
      <c r="D70" s="365"/>
      <c r="E70" s="366">
        <v>1</v>
      </c>
      <c r="F70" s="367" t="s">
        <v>231</v>
      </c>
      <c r="G70" s="386"/>
      <c r="H70" s="370">
        <f>G70*E70</f>
        <v>0</v>
      </c>
    </row>
    <row r="71" spans="1:8" s="367" customFormat="1" ht="11.1" customHeight="1">
      <c r="A71" s="364"/>
      <c r="B71" s="365" t="s">
        <v>1309</v>
      </c>
      <c r="C71" s="365"/>
      <c r="D71" s="365"/>
      <c r="E71" s="366">
        <v>1</v>
      </c>
      <c r="F71" s="367" t="s">
        <v>231</v>
      </c>
      <c r="G71" s="386"/>
      <c r="H71" s="370">
        <f>G71*E71</f>
        <v>0</v>
      </c>
    </row>
    <row r="72" spans="1:8" s="367" customFormat="1" ht="11.1" customHeight="1">
      <c r="A72" s="364"/>
      <c r="B72" s="365"/>
      <c r="C72" s="365"/>
      <c r="D72" s="365"/>
      <c r="E72" s="366"/>
      <c r="G72" s="368"/>
      <c r="H72" s="370"/>
    </row>
    <row r="73" spans="1:8" s="367" customFormat="1" ht="11.1" customHeight="1">
      <c r="A73" s="364" t="s">
        <v>1334</v>
      </c>
      <c r="B73" s="365" t="s">
        <v>1335</v>
      </c>
      <c r="C73" s="365"/>
      <c r="D73" s="365"/>
      <c r="E73" s="366"/>
      <c r="G73" s="368"/>
      <c r="H73" s="370"/>
    </row>
    <row r="74" spans="1:8" s="367" customFormat="1" ht="11.1" customHeight="1">
      <c r="A74" s="364"/>
      <c r="B74" s="365" t="s">
        <v>1336</v>
      </c>
      <c r="C74" s="365"/>
      <c r="D74" s="365"/>
      <c r="E74" s="366">
        <v>2</v>
      </c>
      <c r="F74" s="367" t="s">
        <v>231</v>
      </c>
      <c r="G74" s="386"/>
      <c r="H74" s="370">
        <f>G74*E74</f>
        <v>0</v>
      </c>
    </row>
    <row r="75" spans="1:8" s="367" customFormat="1" ht="11.1" customHeight="1">
      <c r="A75" s="364"/>
      <c r="B75" s="365" t="s">
        <v>1337</v>
      </c>
      <c r="C75" s="365"/>
      <c r="D75" s="365"/>
      <c r="E75" s="366">
        <v>1</v>
      </c>
      <c r="F75" s="367" t="s">
        <v>231</v>
      </c>
      <c r="G75" s="386"/>
      <c r="H75" s="370">
        <f>G75*E75</f>
        <v>0</v>
      </c>
    </row>
    <row r="76" spans="1:8" s="367" customFormat="1" ht="11.1" customHeight="1">
      <c r="A76" s="364"/>
      <c r="B76" s="365" t="s">
        <v>1338</v>
      </c>
      <c r="C76" s="365"/>
      <c r="D76" s="365"/>
      <c r="E76" s="366">
        <v>1</v>
      </c>
      <c r="F76" s="367" t="s">
        <v>231</v>
      </c>
      <c r="G76" s="386"/>
      <c r="H76" s="370">
        <f>G76*E76</f>
        <v>0</v>
      </c>
    </row>
    <row r="77" spans="1:8" s="367" customFormat="1" ht="11.1" customHeight="1">
      <c r="A77" s="364"/>
      <c r="B77" s="392" t="s">
        <v>1339</v>
      </c>
      <c r="C77" s="365"/>
      <c r="D77" s="365"/>
      <c r="E77" s="366"/>
      <c r="G77" s="368"/>
      <c r="H77" s="370"/>
    </row>
    <row r="78" spans="1:8" s="367" customFormat="1" ht="11.1" customHeight="1">
      <c r="A78" s="364"/>
      <c r="B78" s="365" t="s">
        <v>1340</v>
      </c>
      <c r="C78" s="365"/>
      <c r="D78" s="365"/>
      <c r="E78" s="366">
        <v>6</v>
      </c>
      <c r="F78" s="367" t="s">
        <v>231</v>
      </c>
      <c r="G78" s="386"/>
      <c r="H78" s="370">
        <f>G78*E78</f>
        <v>0</v>
      </c>
    </row>
    <row r="79" spans="1:8" s="367" customFormat="1" ht="11.1" customHeight="1">
      <c r="A79" s="364"/>
      <c r="B79" s="365" t="s">
        <v>1341</v>
      </c>
      <c r="C79" s="365"/>
      <c r="D79" s="365"/>
      <c r="E79" s="366">
        <v>4</v>
      </c>
      <c r="F79" s="367" t="s">
        <v>231</v>
      </c>
      <c r="G79" s="386"/>
      <c r="H79" s="370">
        <f>G79*E79</f>
        <v>0</v>
      </c>
    </row>
    <row r="80" spans="1:8" s="367" customFormat="1" ht="11.1" customHeight="1">
      <c r="A80" s="364"/>
      <c r="B80" s="365" t="s">
        <v>1342</v>
      </c>
      <c r="C80" s="365"/>
      <c r="D80" s="365"/>
      <c r="E80" s="366">
        <v>2</v>
      </c>
      <c r="F80" s="367" t="s">
        <v>231</v>
      </c>
      <c r="G80" s="386"/>
      <c r="H80" s="370">
        <f>G80*E80</f>
        <v>0</v>
      </c>
    </row>
    <row r="81" spans="1:8" s="367" customFormat="1" ht="11.1" customHeight="1">
      <c r="A81" s="364"/>
      <c r="B81" s="365" t="s">
        <v>1343</v>
      </c>
      <c r="C81" s="365"/>
      <c r="D81" s="365"/>
      <c r="E81" s="366">
        <v>6</v>
      </c>
      <c r="F81" s="367" t="s">
        <v>231</v>
      </c>
      <c r="G81" s="386"/>
      <c r="H81" s="370">
        <f>G81*E81</f>
        <v>0</v>
      </c>
    </row>
    <row r="82" spans="1:8" s="367" customFormat="1" ht="11.1" customHeight="1">
      <c r="A82" s="364"/>
      <c r="B82" s="365" t="s">
        <v>1309</v>
      </c>
      <c r="C82" s="365"/>
      <c r="D82" s="365"/>
      <c r="E82" s="366">
        <v>6</v>
      </c>
      <c r="F82" s="367" t="s">
        <v>231</v>
      </c>
      <c r="G82" s="386"/>
      <c r="H82" s="370">
        <f>G82*E82</f>
        <v>0</v>
      </c>
    </row>
    <row r="83" spans="1:8" s="367" customFormat="1" ht="11.1" customHeight="1">
      <c r="A83" s="364"/>
      <c r="B83" s="365"/>
      <c r="C83" s="365"/>
      <c r="D83" s="365"/>
      <c r="E83" s="366"/>
      <c r="G83" s="368"/>
      <c r="H83" s="370"/>
    </row>
    <row r="84" spans="1:8" s="367" customFormat="1" ht="11.1" customHeight="1">
      <c r="A84" s="364" t="s">
        <v>1344</v>
      </c>
      <c r="B84" s="365" t="s">
        <v>1345</v>
      </c>
      <c r="C84" s="365"/>
      <c r="D84" s="365"/>
      <c r="E84" s="366">
        <v>2</v>
      </c>
      <c r="F84" s="367" t="s">
        <v>231</v>
      </c>
      <c r="G84" s="386"/>
      <c r="H84" s="370">
        <f>G84*E84</f>
        <v>0</v>
      </c>
    </row>
    <row r="85" spans="1:8" s="367" customFormat="1" ht="11.1" customHeight="1">
      <c r="A85" s="364"/>
      <c r="B85" s="365" t="s">
        <v>1346</v>
      </c>
      <c r="C85" s="365"/>
      <c r="D85" s="365"/>
      <c r="E85" s="366">
        <v>4</v>
      </c>
      <c r="F85" s="367" t="s">
        <v>231</v>
      </c>
      <c r="G85" s="386"/>
      <c r="H85" s="370">
        <f>G85*E85</f>
        <v>0</v>
      </c>
    </row>
    <row r="86" spans="1:8" s="367" customFormat="1" ht="11.1" customHeight="1">
      <c r="A86" s="364"/>
      <c r="B86" s="365" t="s">
        <v>1347</v>
      </c>
      <c r="C86" s="365"/>
      <c r="D86" s="365"/>
      <c r="E86" s="366">
        <v>2</v>
      </c>
      <c r="F86" s="367" t="s">
        <v>231</v>
      </c>
      <c r="G86" s="386"/>
      <c r="H86" s="370">
        <f>G86*E86</f>
        <v>0</v>
      </c>
    </row>
    <row r="87" spans="1:8" s="367" customFormat="1" ht="11.1" customHeight="1">
      <c r="A87" s="364"/>
      <c r="B87" s="365" t="s">
        <v>1348</v>
      </c>
      <c r="C87" s="365"/>
      <c r="D87" s="365"/>
      <c r="E87" s="366">
        <v>2</v>
      </c>
      <c r="F87" s="367" t="s">
        <v>231</v>
      </c>
      <c r="G87" s="386"/>
      <c r="H87" s="370">
        <f>G87*E87</f>
        <v>0</v>
      </c>
    </row>
    <row r="88" spans="1:8" s="367" customFormat="1" ht="11.1" customHeight="1">
      <c r="A88" s="364"/>
      <c r="B88" s="365" t="s">
        <v>1309</v>
      </c>
      <c r="C88" s="365"/>
      <c r="D88" s="365"/>
      <c r="E88" s="366">
        <v>2</v>
      </c>
      <c r="F88" s="367" t="s">
        <v>231</v>
      </c>
      <c r="G88" s="386"/>
      <c r="H88" s="370">
        <f>G88*E88</f>
        <v>0</v>
      </c>
    </row>
    <row r="89" spans="1:8" s="367" customFormat="1" ht="11.1" customHeight="1">
      <c r="A89" s="364"/>
      <c r="B89" s="365"/>
      <c r="C89" s="365"/>
      <c r="D89" s="365"/>
      <c r="E89" s="366"/>
      <c r="G89" s="368"/>
      <c r="H89" s="370"/>
    </row>
    <row r="90" spans="1:8" s="367" customFormat="1" ht="11.1" customHeight="1">
      <c r="A90" s="364" t="s">
        <v>1349</v>
      </c>
      <c r="B90" s="365" t="s">
        <v>1350</v>
      </c>
      <c r="C90" s="365"/>
      <c r="D90" s="365"/>
      <c r="E90" s="366"/>
      <c r="G90" s="368"/>
      <c r="H90" s="370"/>
    </row>
    <row r="91" spans="1:8" s="367" customFormat="1" ht="11.1" customHeight="1">
      <c r="A91" s="364"/>
      <c r="B91" s="365" t="s">
        <v>1351</v>
      </c>
      <c r="C91" s="365"/>
      <c r="D91" s="365"/>
      <c r="E91" s="366"/>
      <c r="G91" s="368"/>
      <c r="H91" s="370"/>
    </row>
    <row r="92" spans="1:8" s="367" customFormat="1" ht="11.1" customHeight="1">
      <c r="A92" s="364"/>
      <c r="B92" s="391" t="s">
        <v>1352</v>
      </c>
      <c r="C92" s="365"/>
      <c r="D92" s="365"/>
      <c r="E92" s="366">
        <v>1</v>
      </c>
      <c r="F92" s="367" t="s">
        <v>231</v>
      </c>
      <c r="G92" s="386"/>
      <c r="H92" s="370">
        <f>G92*E92</f>
        <v>0</v>
      </c>
    </row>
    <row r="93" spans="1:8" s="367" customFormat="1" ht="11.1" customHeight="1">
      <c r="A93" s="364"/>
      <c r="B93" s="392" t="s">
        <v>1353</v>
      </c>
      <c r="C93" s="365"/>
      <c r="D93" s="365"/>
      <c r="E93" s="366"/>
      <c r="G93" s="368"/>
      <c r="H93" s="370"/>
    </row>
    <row r="94" spans="1:8" s="367" customFormat="1" ht="11.1" customHeight="1">
      <c r="A94" s="364"/>
      <c r="B94" s="365" t="s">
        <v>1354</v>
      </c>
      <c r="C94" s="365"/>
      <c r="D94" s="365"/>
      <c r="E94" s="366">
        <v>1</v>
      </c>
      <c r="F94" s="367" t="s">
        <v>231</v>
      </c>
      <c r="G94" s="386"/>
      <c r="H94" s="370">
        <f>G94*E94</f>
        <v>0</v>
      </c>
    </row>
    <row r="95" spans="1:8" s="367" customFormat="1" ht="11.1" customHeight="1">
      <c r="A95" s="393"/>
      <c r="B95" s="365" t="s">
        <v>1309</v>
      </c>
      <c r="C95" s="365"/>
      <c r="D95" s="365"/>
      <c r="E95" s="366">
        <v>1</v>
      </c>
      <c r="F95" s="367" t="s">
        <v>231</v>
      </c>
      <c r="G95" s="386"/>
      <c r="H95" s="370">
        <f>G95*E95</f>
        <v>0</v>
      </c>
    </row>
    <row r="96" spans="1:8" s="367" customFormat="1" ht="11.1" customHeight="1">
      <c r="A96" s="393"/>
      <c r="B96" s="372"/>
      <c r="C96" s="388"/>
      <c r="D96" s="388"/>
      <c r="E96" s="394"/>
      <c r="F96" s="394"/>
      <c r="G96" s="368"/>
      <c r="H96" s="370"/>
    </row>
    <row r="97" spans="1:8" s="367" customFormat="1" ht="11.1" customHeight="1">
      <c r="A97" s="393" t="s">
        <v>1355</v>
      </c>
      <c r="B97" s="372" t="s">
        <v>1356</v>
      </c>
      <c r="C97" s="388"/>
      <c r="D97" s="388"/>
      <c r="E97" s="394"/>
      <c r="F97" s="394"/>
      <c r="G97" s="368"/>
      <c r="H97" s="370"/>
    </row>
    <row r="98" spans="1:8" s="367" customFormat="1" ht="11.1" customHeight="1">
      <c r="A98" s="393"/>
      <c r="B98" s="372" t="s">
        <v>1357</v>
      </c>
      <c r="C98" s="388"/>
      <c r="D98" s="388"/>
      <c r="E98" s="394"/>
      <c r="F98" s="394"/>
      <c r="G98" s="368"/>
      <c r="H98" s="370"/>
    </row>
    <row r="99" spans="1:8" s="367" customFormat="1" ht="11.1" customHeight="1">
      <c r="A99" s="393"/>
      <c r="B99" s="372" t="s">
        <v>1358</v>
      </c>
      <c r="C99" s="388"/>
      <c r="D99" s="388"/>
      <c r="E99" s="394"/>
      <c r="F99" s="394"/>
      <c r="G99" s="368"/>
      <c r="H99" s="370"/>
    </row>
    <row r="100" spans="1:8" ht="11.1" customHeight="1">
      <c r="B100" s="372" t="s">
        <v>1359</v>
      </c>
      <c r="E100" s="373">
        <v>1</v>
      </c>
      <c r="F100" s="374" t="s">
        <v>231</v>
      </c>
      <c r="G100" s="386"/>
      <c r="H100" s="370">
        <f>G100*E100</f>
        <v>0</v>
      </c>
    </row>
    <row r="101" spans="1:8" ht="11.1" customHeight="1">
      <c r="B101" s="372" t="s">
        <v>1309</v>
      </c>
      <c r="E101" s="373">
        <v>1</v>
      </c>
      <c r="F101" s="374" t="s">
        <v>231</v>
      </c>
      <c r="G101" s="386"/>
      <c r="H101" s="370">
        <f>G101*E101</f>
        <v>0</v>
      </c>
    </row>
    <row r="103" spans="1:8" ht="11.1" customHeight="1">
      <c r="A103" s="371" t="s">
        <v>1360</v>
      </c>
      <c r="B103" s="372" t="s">
        <v>1361</v>
      </c>
    </row>
    <row r="104" spans="1:8" ht="11.1" customHeight="1">
      <c r="B104" s="372" t="s">
        <v>1362</v>
      </c>
    </row>
    <row r="105" spans="1:8" ht="11.1" customHeight="1">
      <c r="B105" s="372" t="s">
        <v>1363</v>
      </c>
      <c r="E105" s="373">
        <v>1</v>
      </c>
      <c r="F105" s="374" t="s">
        <v>231</v>
      </c>
      <c r="G105" s="386"/>
      <c r="H105" s="370">
        <f>G105*E105</f>
        <v>0</v>
      </c>
    </row>
    <row r="106" spans="1:8" ht="11.1" customHeight="1">
      <c r="B106" s="372" t="s">
        <v>1364</v>
      </c>
      <c r="E106" s="373">
        <v>2</v>
      </c>
      <c r="F106" s="374" t="s">
        <v>231</v>
      </c>
      <c r="G106" s="386"/>
      <c r="H106" s="370">
        <f>G106*E106</f>
        <v>0</v>
      </c>
    </row>
    <row r="107" spans="1:8" ht="11.1" customHeight="1">
      <c r="B107" s="372" t="s">
        <v>1348</v>
      </c>
      <c r="E107" s="373">
        <v>2</v>
      </c>
      <c r="F107" s="374" t="s">
        <v>231</v>
      </c>
      <c r="G107" s="386"/>
      <c r="H107" s="370">
        <f>G107*E107</f>
        <v>0</v>
      </c>
    </row>
    <row r="108" spans="1:8" ht="11.1" customHeight="1">
      <c r="B108" s="372" t="s">
        <v>1365</v>
      </c>
      <c r="H108" s="370"/>
    </row>
    <row r="109" spans="1:8" ht="11.1" customHeight="1">
      <c r="B109" s="372" t="s">
        <v>1366</v>
      </c>
      <c r="E109" s="373">
        <v>1</v>
      </c>
      <c r="F109" s="374" t="s">
        <v>231</v>
      </c>
      <c r="G109" s="386"/>
      <c r="H109" s="370">
        <f>G109*E109</f>
        <v>0</v>
      </c>
    </row>
    <row r="110" spans="1:8" ht="11.1" customHeight="1">
      <c r="B110" s="372" t="s">
        <v>1309</v>
      </c>
      <c r="E110" s="373">
        <v>2</v>
      </c>
      <c r="F110" s="374" t="s">
        <v>231</v>
      </c>
      <c r="G110" s="386"/>
      <c r="H110" s="370">
        <f>G110*E110</f>
        <v>0</v>
      </c>
    </row>
    <row r="111" spans="1:8" ht="11.1" customHeight="1">
      <c r="H111" s="370"/>
    </row>
    <row r="112" spans="1:8" ht="11.1" customHeight="1">
      <c r="A112" s="371" t="s">
        <v>1367</v>
      </c>
      <c r="B112" s="372" t="s">
        <v>1368</v>
      </c>
      <c r="H112" s="370"/>
    </row>
    <row r="113" spans="1:8" ht="11.1" customHeight="1">
      <c r="B113" s="372" t="s">
        <v>1369</v>
      </c>
      <c r="E113" s="373">
        <v>6</v>
      </c>
      <c r="F113" s="374" t="s">
        <v>231</v>
      </c>
      <c r="G113" s="386"/>
      <c r="H113" s="370">
        <f>G113*E113</f>
        <v>0</v>
      </c>
    </row>
    <row r="114" spans="1:8" ht="11.1" customHeight="1">
      <c r="B114" s="372" t="s">
        <v>1337</v>
      </c>
      <c r="E114" s="373">
        <v>6</v>
      </c>
      <c r="F114" s="374" t="s">
        <v>231</v>
      </c>
      <c r="G114" s="386"/>
      <c r="H114" s="370">
        <f>G114*E114</f>
        <v>0</v>
      </c>
    </row>
    <row r="115" spans="1:8" ht="11.1" customHeight="1">
      <c r="B115" s="372" t="s">
        <v>1338</v>
      </c>
      <c r="E115" s="373">
        <v>6</v>
      </c>
      <c r="F115" s="374" t="s">
        <v>231</v>
      </c>
      <c r="G115" s="386"/>
      <c r="H115" s="370">
        <f>G115*E115</f>
        <v>0</v>
      </c>
    </row>
    <row r="116" spans="1:8" ht="11.1" customHeight="1">
      <c r="B116" s="390" t="s">
        <v>1370</v>
      </c>
      <c r="H116" s="370"/>
    </row>
    <row r="117" spans="1:8" ht="11.1" customHeight="1">
      <c r="B117" s="372" t="s">
        <v>1371</v>
      </c>
      <c r="H117" s="370"/>
    </row>
    <row r="118" spans="1:8" ht="11.1" customHeight="1">
      <c r="B118" s="372" t="s">
        <v>1372</v>
      </c>
      <c r="E118" s="373">
        <v>24</v>
      </c>
      <c r="F118" s="374" t="s">
        <v>231</v>
      </c>
      <c r="G118" s="386"/>
      <c r="H118" s="370">
        <f>G118*E118</f>
        <v>0</v>
      </c>
    </row>
    <row r="119" spans="1:8" ht="11.1" customHeight="1">
      <c r="B119" s="372" t="s">
        <v>1309</v>
      </c>
      <c r="E119" s="373">
        <v>24</v>
      </c>
      <c r="F119" s="374" t="s">
        <v>231</v>
      </c>
      <c r="G119" s="386"/>
      <c r="H119" s="370">
        <f>G119*E119</f>
        <v>0</v>
      </c>
    </row>
    <row r="120" spans="1:8" ht="11.1" customHeight="1">
      <c r="H120" s="370"/>
    </row>
    <row r="121" spans="1:8" ht="11.1" customHeight="1">
      <c r="A121" s="371" t="s">
        <v>1373</v>
      </c>
      <c r="B121" s="372" t="s">
        <v>1374</v>
      </c>
      <c r="H121" s="370"/>
    </row>
    <row r="122" spans="1:8" ht="11.1" customHeight="1">
      <c r="B122" s="388" t="s">
        <v>1375</v>
      </c>
      <c r="H122" s="370"/>
    </row>
    <row r="123" spans="1:8" ht="11.1" customHeight="1">
      <c r="B123" s="372" t="s">
        <v>1372</v>
      </c>
      <c r="E123" s="373">
        <v>1</v>
      </c>
      <c r="F123" s="374" t="s">
        <v>231</v>
      </c>
      <c r="G123" s="386"/>
      <c r="H123" s="370">
        <f>G123*E123</f>
        <v>0</v>
      </c>
    </row>
    <row r="124" spans="1:8" ht="11.1" customHeight="1">
      <c r="B124" s="372" t="s">
        <v>1376</v>
      </c>
      <c r="E124" s="373">
        <v>1</v>
      </c>
      <c r="F124" s="374" t="s">
        <v>231</v>
      </c>
      <c r="G124" s="386"/>
      <c r="H124" s="370">
        <f>G124*E124</f>
        <v>0</v>
      </c>
    </row>
    <row r="125" spans="1:8" ht="11.1" customHeight="1">
      <c r="B125" s="372" t="s">
        <v>1309</v>
      </c>
      <c r="E125" s="373">
        <v>1</v>
      </c>
      <c r="F125" s="374" t="s">
        <v>231</v>
      </c>
      <c r="G125" s="386"/>
      <c r="H125" s="370">
        <f>G125*E125</f>
        <v>0</v>
      </c>
    </row>
    <row r="126" spans="1:8" ht="11.1" customHeight="1">
      <c r="H126" s="370"/>
    </row>
    <row r="127" spans="1:8" ht="11.1" customHeight="1">
      <c r="A127" s="371" t="s">
        <v>1377</v>
      </c>
      <c r="B127" s="372" t="s">
        <v>1378</v>
      </c>
      <c r="H127" s="370"/>
    </row>
    <row r="128" spans="1:8" ht="11.1" customHeight="1">
      <c r="B128" s="372" t="s">
        <v>1379</v>
      </c>
      <c r="E128" s="373">
        <v>6</v>
      </c>
      <c r="F128" s="374" t="s">
        <v>231</v>
      </c>
      <c r="G128" s="386"/>
      <c r="H128" s="370">
        <f>G128*E128</f>
        <v>0</v>
      </c>
    </row>
    <row r="129" spans="1:8" ht="11.1" customHeight="1">
      <c r="B129" s="372" t="s">
        <v>1380</v>
      </c>
      <c r="E129" s="373">
        <v>6</v>
      </c>
      <c r="F129" s="374" t="s">
        <v>231</v>
      </c>
      <c r="G129" s="386"/>
      <c r="H129" s="370">
        <f>G129*E129</f>
        <v>0</v>
      </c>
    </row>
    <row r="130" spans="1:8" ht="11.1" customHeight="1">
      <c r="B130" s="372" t="s">
        <v>1309</v>
      </c>
      <c r="E130" s="373">
        <v>6</v>
      </c>
      <c r="F130" s="374" t="s">
        <v>231</v>
      </c>
      <c r="G130" s="386"/>
      <c r="H130" s="370">
        <f>G130*E130</f>
        <v>0</v>
      </c>
    </row>
    <row r="131" spans="1:8" ht="11.1" customHeight="1">
      <c r="H131" s="370"/>
    </row>
    <row r="132" spans="1:8" ht="11.1" customHeight="1">
      <c r="A132" s="371" t="s">
        <v>1381</v>
      </c>
      <c r="B132" s="365" t="s">
        <v>1382</v>
      </c>
      <c r="C132" s="365"/>
      <c r="D132" s="365"/>
      <c r="E132" s="366"/>
      <c r="F132" s="367"/>
      <c r="H132" s="370"/>
    </row>
    <row r="133" spans="1:8" ht="11.1" customHeight="1">
      <c r="B133" s="365" t="s">
        <v>1383</v>
      </c>
      <c r="C133" s="365"/>
      <c r="D133" s="365"/>
      <c r="E133" s="366">
        <v>2</v>
      </c>
      <c r="F133" s="367" t="s">
        <v>231</v>
      </c>
      <c r="G133" s="386"/>
      <c r="H133" s="370">
        <f>G133*E133</f>
        <v>0</v>
      </c>
    </row>
    <row r="134" spans="1:8" ht="11.1" customHeight="1">
      <c r="B134" s="365" t="s">
        <v>1337</v>
      </c>
      <c r="C134" s="365"/>
      <c r="D134" s="365"/>
      <c r="E134" s="366">
        <v>2</v>
      </c>
      <c r="F134" s="367" t="s">
        <v>231</v>
      </c>
      <c r="G134" s="386"/>
      <c r="H134" s="370">
        <f>G134*E134</f>
        <v>0</v>
      </c>
    </row>
    <row r="135" spans="1:8" ht="11.1" customHeight="1">
      <c r="B135" s="365" t="s">
        <v>1338</v>
      </c>
      <c r="C135" s="365"/>
      <c r="D135" s="365"/>
      <c r="E135" s="366">
        <v>2</v>
      </c>
      <c r="F135" s="367" t="s">
        <v>231</v>
      </c>
      <c r="G135" s="386"/>
      <c r="H135" s="370">
        <f>G135*E135</f>
        <v>0</v>
      </c>
    </row>
    <row r="136" spans="1:8" ht="11.1" customHeight="1">
      <c r="B136" s="392" t="s">
        <v>1384</v>
      </c>
      <c r="C136" s="365"/>
      <c r="D136" s="365"/>
      <c r="E136" s="366"/>
      <c r="F136" s="367"/>
      <c r="H136" s="370"/>
    </row>
    <row r="137" spans="1:8" ht="11.1" customHeight="1">
      <c r="B137" s="365" t="s">
        <v>1385</v>
      </c>
      <c r="C137" s="365"/>
      <c r="D137" s="365"/>
      <c r="E137" s="366">
        <v>2</v>
      </c>
      <c r="F137" s="367" t="s">
        <v>231</v>
      </c>
      <c r="G137" s="386"/>
      <c r="H137" s="370">
        <f>G137*E137</f>
        <v>0</v>
      </c>
    </row>
    <row r="138" spans="1:8" ht="11.1" customHeight="1">
      <c r="B138" s="392" t="s">
        <v>1386</v>
      </c>
      <c r="C138" s="365"/>
      <c r="D138" s="365"/>
      <c r="E138" s="366"/>
      <c r="F138" s="367"/>
      <c r="G138" s="387"/>
      <c r="H138" s="370"/>
    </row>
    <row r="139" spans="1:8" ht="11.1" customHeight="1">
      <c r="B139" s="365" t="s">
        <v>1340</v>
      </c>
      <c r="C139" s="365"/>
      <c r="D139" s="365"/>
      <c r="E139" s="366">
        <v>2</v>
      </c>
      <c r="F139" s="367" t="s">
        <v>231</v>
      </c>
      <c r="G139" s="386"/>
      <c r="H139" s="370">
        <f>G139*E139</f>
        <v>0</v>
      </c>
    </row>
    <row r="140" spans="1:8" ht="11.1" customHeight="1">
      <c r="B140" s="365" t="s">
        <v>1387</v>
      </c>
      <c r="C140" s="365"/>
      <c r="D140" s="365"/>
      <c r="E140" s="366">
        <v>4</v>
      </c>
      <c r="F140" s="367" t="s">
        <v>231</v>
      </c>
      <c r="G140" s="386"/>
      <c r="H140" s="370">
        <f>G140*E140</f>
        <v>0</v>
      </c>
    </row>
    <row r="141" spans="1:8" ht="11.1" customHeight="1">
      <c r="B141" s="365" t="s">
        <v>1309</v>
      </c>
      <c r="C141" s="365"/>
      <c r="D141" s="365"/>
      <c r="E141" s="366">
        <v>4</v>
      </c>
      <c r="F141" s="367" t="s">
        <v>231</v>
      </c>
      <c r="G141" s="386"/>
      <c r="H141" s="370">
        <f>G141*E141</f>
        <v>0</v>
      </c>
    </row>
    <row r="142" spans="1:8" ht="11.1" customHeight="1">
      <c r="H142" s="370"/>
    </row>
    <row r="143" spans="1:8" ht="11.1" customHeight="1">
      <c r="A143" s="371" t="s">
        <v>1388</v>
      </c>
      <c r="B143" s="372" t="s">
        <v>1389</v>
      </c>
      <c r="H143" s="370"/>
    </row>
    <row r="144" spans="1:8" ht="11.1" customHeight="1">
      <c r="B144" s="372" t="s">
        <v>1390</v>
      </c>
      <c r="E144" s="373">
        <v>22</v>
      </c>
      <c r="F144" s="374" t="s">
        <v>231</v>
      </c>
      <c r="G144" s="386"/>
      <c r="H144" s="370">
        <f>G144*E144</f>
        <v>0</v>
      </c>
    </row>
    <row r="145" spans="1:8" ht="11.1" customHeight="1">
      <c r="B145" s="372" t="s">
        <v>1309</v>
      </c>
      <c r="E145" s="373">
        <v>22</v>
      </c>
      <c r="F145" s="374" t="s">
        <v>231</v>
      </c>
      <c r="G145" s="386"/>
      <c r="H145" s="370">
        <f>G145*E145</f>
        <v>0</v>
      </c>
    </row>
    <row r="146" spans="1:8" ht="11.1" customHeight="1">
      <c r="H146" s="370"/>
    </row>
    <row r="147" spans="1:8" ht="11.1" customHeight="1">
      <c r="A147" s="371" t="s">
        <v>1391</v>
      </c>
      <c r="B147" s="372" t="s">
        <v>1392</v>
      </c>
      <c r="H147" s="370"/>
    </row>
    <row r="148" spans="1:8" ht="11.1" customHeight="1">
      <c r="B148" s="372" t="s">
        <v>1393</v>
      </c>
      <c r="E148" s="373">
        <v>5</v>
      </c>
      <c r="F148" s="374" t="s">
        <v>231</v>
      </c>
      <c r="G148" s="386"/>
      <c r="H148" s="370">
        <f>G148*E148</f>
        <v>0</v>
      </c>
    </row>
    <row r="149" spans="1:8" ht="11.1" customHeight="1">
      <c r="B149" s="372" t="s">
        <v>1394</v>
      </c>
      <c r="E149" s="373">
        <v>10</v>
      </c>
      <c r="F149" s="374" t="s">
        <v>231</v>
      </c>
      <c r="G149" s="386"/>
      <c r="H149" s="370">
        <f>G149*E149</f>
        <v>0</v>
      </c>
    </row>
    <row r="150" spans="1:8" ht="11.1" customHeight="1">
      <c r="B150" s="372" t="s">
        <v>1309</v>
      </c>
      <c r="E150" s="373">
        <v>5</v>
      </c>
      <c r="F150" s="374" t="s">
        <v>231</v>
      </c>
      <c r="G150" s="386"/>
      <c r="H150" s="370">
        <f>G150*E150</f>
        <v>0</v>
      </c>
    </row>
    <row r="151" spans="1:8" ht="11.1" customHeight="1">
      <c r="B151" s="372" t="s">
        <v>1325</v>
      </c>
      <c r="E151" s="373">
        <v>10</v>
      </c>
      <c r="F151" s="374" t="s">
        <v>231</v>
      </c>
      <c r="G151" s="386"/>
      <c r="H151" s="370">
        <f>G151*E151</f>
        <v>0</v>
      </c>
    </row>
    <row r="156" spans="1:8" ht="13.5" customHeight="1">
      <c r="D156" s="395" t="s">
        <v>1395</v>
      </c>
      <c r="H156" s="396">
        <f>SUM(H14:H74,H75:H101,H103:H113,H114:H133,H134:H155)</f>
        <v>0</v>
      </c>
    </row>
    <row r="157" spans="1:8" ht="12" customHeight="1">
      <c r="D157" s="397"/>
      <c r="H157" s="398"/>
    </row>
    <row r="158" spans="1:8" ht="14.25" customHeight="1">
      <c r="D158" s="395" t="s">
        <v>1396</v>
      </c>
      <c r="H158" s="399">
        <f>H156-H157</f>
        <v>0</v>
      </c>
    </row>
    <row r="160" spans="1:8" ht="12" customHeight="1">
      <c r="A160" s="374"/>
    </row>
    <row r="165" spans="1:8" ht="11.1" customHeight="1">
      <c r="A165" s="374"/>
      <c r="B165" s="337" t="s">
        <v>1397</v>
      </c>
      <c r="C165" s="400"/>
      <c r="D165" s="401" t="s">
        <v>1398</v>
      </c>
    </row>
    <row r="166" spans="1:8" ht="11.1" customHeight="1">
      <c r="A166" s="374"/>
      <c r="B166" s="337"/>
      <c r="C166" s="400"/>
      <c r="D166" s="401" t="s">
        <v>1399</v>
      </c>
    </row>
    <row r="167" spans="1:8" ht="11.1" customHeight="1">
      <c r="A167" s="374"/>
      <c r="B167" s="337"/>
      <c r="C167" s="400"/>
      <c r="D167" s="401"/>
    </row>
    <row r="168" spans="1:8" ht="11.1" customHeight="1">
      <c r="A168" s="374"/>
      <c r="B168" s="337"/>
      <c r="C168" s="400"/>
      <c r="D168" s="401"/>
    </row>
    <row r="169" spans="1:8" ht="11.1" customHeight="1">
      <c r="A169" s="374"/>
      <c r="B169" s="337"/>
      <c r="C169" s="400"/>
      <c r="D169" s="401"/>
    </row>
    <row r="170" spans="1:8" ht="11.1" customHeight="1">
      <c r="A170" s="374"/>
      <c r="B170" s="371"/>
      <c r="C170" s="371" t="s">
        <v>1283</v>
      </c>
      <c r="D170" s="371"/>
    </row>
    <row r="171" spans="1:8" ht="11.1" customHeight="1">
      <c r="A171" s="374"/>
      <c r="B171" s="377"/>
      <c r="C171" s="376" t="s">
        <v>1283</v>
      </c>
      <c r="D171" s="376"/>
    </row>
    <row r="172" spans="1:8" s="371" customFormat="1" ht="11.1" customHeight="1">
      <c r="B172" s="372"/>
      <c r="C172" s="372" t="s">
        <v>1283</v>
      </c>
      <c r="D172" s="372"/>
      <c r="E172" s="373"/>
      <c r="F172" s="374"/>
      <c r="G172" s="368"/>
      <c r="H172" s="368"/>
    </row>
    <row r="174" spans="1:8" s="371" customFormat="1" ht="11.1" customHeight="1">
      <c r="B174" s="372"/>
      <c r="C174" s="372"/>
      <c r="D174" s="372" t="s">
        <v>1400</v>
      </c>
      <c r="E174" s="373"/>
      <c r="F174" s="374"/>
      <c r="G174" s="368"/>
      <c r="H174" s="368"/>
    </row>
    <row r="175" spans="1:8" s="371" customFormat="1" ht="11.1" customHeight="1">
      <c r="B175" s="372"/>
      <c r="C175" s="372"/>
      <c r="D175" s="372" t="s">
        <v>1401</v>
      </c>
      <c r="E175" s="373"/>
      <c r="F175" s="374"/>
      <c r="G175" s="368"/>
      <c r="H175" s="368"/>
    </row>
    <row r="176" spans="1:8" s="371" customFormat="1" ht="11.1" customHeight="1">
      <c r="B176" s="372"/>
      <c r="C176" s="372"/>
      <c r="D176" s="372" t="s">
        <v>1402</v>
      </c>
      <c r="E176" s="373"/>
      <c r="F176" s="374"/>
      <c r="G176" s="368"/>
      <c r="H176" s="368"/>
    </row>
  </sheetData>
  <pageMargins left="0.70866141732283472" right="0.70866141732283472" top="0.98425196850393704" bottom="0.98425196850393704" header="0.51181102362204722" footer="0.51181102362204722"/>
  <pageSetup paperSize="9" scale="88" fitToHeight="1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63</v>
      </c>
      <c r="C4" s="555" t="s">
        <v>64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129</v>
      </c>
      <c r="C8" s="182" t="s">
        <v>130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803734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1088</v>
      </c>
      <c r="C9" s="183" t="s">
        <v>1089</v>
      </c>
      <c r="D9" s="169" t="s">
        <v>437</v>
      </c>
      <c r="E9" s="170">
        <v>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803734</v>
      </c>
      <c r="K9" s="172">
        <f>ROUND(E9*J9,2)</f>
        <v>803734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8" t="s">
        <v>617</v>
      </c>
      <c r="B14" s="558"/>
      <c r="C14" s="559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9"/>
      <c r="B15" s="540"/>
      <c r="C15" s="541"/>
      <c r="D15" s="540"/>
      <c r="E15" s="540"/>
      <c r="F15" s="540"/>
      <c r="G15" s="54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43"/>
      <c r="B16" s="544"/>
      <c r="C16" s="545"/>
      <c r="D16" s="544"/>
      <c r="E16" s="544"/>
      <c r="F16" s="544"/>
      <c r="G16" s="54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3"/>
      <c r="B17" s="544"/>
      <c r="C17" s="545"/>
      <c r="D17" s="544"/>
      <c r="E17" s="544"/>
      <c r="F17" s="544"/>
      <c r="G17" s="54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3"/>
      <c r="B18" s="544"/>
      <c r="C18" s="545"/>
      <c r="D18" s="544"/>
      <c r="E18" s="544"/>
      <c r="F18" s="544"/>
      <c r="G18" s="54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7"/>
      <c r="B19" s="548"/>
      <c r="C19" s="549"/>
      <c r="D19" s="548"/>
      <c r="E19" s="548"/>
      <c r="F19" s="548"/>
      <c r="G19" s="55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N155"/>
  <sheetViews>
    <sheetView topLeftCell="A136" zoomScale="99" zoomScaleNormal="99" workbookViewId="0">
      <selection activeCell="M36" sqref="M36"/>
    </sheetView>
  </sheetViews>
  <sheetFormatPr defaultRowHeight="12"/>
  <cols>
    <col min="1" max="1" width="1.42578125" style="260" customWidth="1"/>
    <col min="2" max="2" width="19.85546875" style="337" bestFit="1" customWidth="1"/>
    <col min="3" max="3" width="53" style="260" bestFit="1" customWidth="1"/>
    <col min="4" max="4" width="7.7109375" style="257" customWidth="1"/>
    <col min="5" max="5" width="4.42578125" style="257" customWidth="1"/>
    <col min="6" max="9" width="6.85546875" style="257" customWidth="1"/>
    <col min="10" max="10" width="12.42578125" style="257" customWidth="1"/>
    <col min="11" max="11" width="13.85546875" style="257" customWidth="1"/>
    <col min="12" max="12" width="12" style="257" customWidth="1"/>
    <col min="13" max="13" width="18.42578125" style="257" bestFit="1" customWidth="1"/>
    <col min="14" max="256" width="8.85546875" style="260"/>
    <col min="257" max="257" width="1.42578125" style="260" customWidth="1"/>
    <col min="258" max="258" width="19.85546875" style="260" bestFit="1" customWidth="1"/>
    <col min="259" max="259" width="53" style="260" bestFit="1" customWidth="1"/>
    <col min="260" max="260" width="7.7109375" style="260" customWidth="1"/>
    <col min="261" max="261" width="4.42578125" style="260" customWidth="1"/>
    <col min="262" max="265" width="6.85546875" style="260" customWidth="1"/>
    <col min="266" max="266" width="12.42578125" style="260" customWidth="1"/>
    <col min="267" max="267" width="13.85546875" style="260" customWidth="1"/>
    <col min="268" max="268" width="12" style="260" customWidth="1"/>
    <col min="269" max="269" width="18.42578125" style="260" bestFit="1" customWidth="1"/>
    <col min="270" max="512" width="8.85546875" style="260"/>
    <col min="513" max="513" width="1.42578125" style="260" customWidth="1"/>
    <col min="514" max="514" width="19.85546875" style="260" bestFit="1" customWidth="1"/>
    <col min="515" max="515" width="53" style="260" bestFit="1" customWidth="1"/>
    <col min="516" max="516" width="7.7109375" style="260" customWidth="1"/>
    <col min="517" max="517" width="4.42578125" style="260" customWidth="1"/>
    <col min="518" max="521" width="6.85546875" style="260" customWidth="1"/>
    <col min="522" max="522" width="12.42578125" style="260" customWidth="1"/>
    <col min="523" max="523" width="13.85546875" style="260" customWidth="1"/>
    <col min="524" max="524" width="12" style="260" customWidth="1"/>
    <col min="525" max="525" width="18.42578125" style="260" bestFit="1" customWidth="1"/>
    <col min="526" max="768" width="8.85546875" style="260"/>
    <col min="769" max="769" width="1.42578125" style="260" customWidth="1"/>
    <col min="770" max="770" width="19.85546875" style="260" bestFit="1" customWidth="1"/>
    <col min="771" max="771" width="53" style="260" bestFit="1" customWidth="1"/>
    <col min="772" max="772" width="7.7109375" style="260" customWidth="1"/>
    <col min="773" max="773" width="4.42578125" style="260" customWidth="1"/>
    <col min="774" max="777" width="6.85546875" style="260" customWidth="1"/>
    <col min="778" max="778" width="12.42578125" style="260" customWidth="1"/>
    <col min="779" max="779" width="13.85546875" style="260" customWidth="1"/>
    <col min="780" max="780" width="12" style="260" customWidth="1"/>
    <col min="781" max="781" width="18.42578125" style="260" bestFit="1" customWidth="1"/>
    <col min="782" max="1024" width="8.85546875" style="260"/>
    <col min="1025" max="1025" width="1.42578125" style="260" customWidth="1"/>
    <col min="1026" max="1026" width="19.85546875" style="260" bestFit="1" customWidth="1"/>
    <col min="1027" max="1027" width="53" style="260" bestFit="1" customWidth="1"/>
    <col min="1028" max="1028" width="7.7109375" style="260" customWidth="1"/>
    <col min="1029" max="1029" width="4.42578125" style="260" customWidth="1"/>
    <col min="1030" max="1033" width="6.85546875" style="260" customWidth="1"/>
    <col min="1034" max="1034" width="12.42578125" style="260" customWidth="1"/>
    <col min="1035" max="1035" width="13.85546875" style="260" customWidth="1"/>
    <col min="1036" max="1036" width="12" style="260" customWidth="1"/>
    <col min="1037" max="1037" width="18.42578125" style="260" bestFit="1" customWidth="1"/>
    <col min="1038" max="1280" width="8.85546875" style="260"/>
    <col min="1281" max="1281" width="1.42578125" style="260" customWidth="1"/>
    <col min="1282" max="1282" width="19.85546875" style="260" bestFit="1" customWidth="1"/>
    <col min="1283" max="1283" width="53" style="260" bestFit="1" customWidth="1"/>
    <col min="1284" max="1284" width="7.7109375" style="260" customWidth="1"/>
    <col min="1285" max="1285" width="4.42578125" style="260" customWidth="1"/>
    <col min="1286" max="1289" width="6.85546875" style="260" customWidth="1"/>
    <col min="1290" max="1290" width="12.42578125" style="260" customWidth="1"/>
    <col min="1291" max="1291" width="13.85546875" style="260" customWidth="1"/>
    <col min="1292" max="1292" width="12" style="260" customWidth="1"/>
    <col min="1293" max="1293" width="18.42578125" style="260" bestFit="1" customWidth="1"/>
    <col min="1294" max="1536" width="8.85546875" style="260"/>
    <col min="1537" max="1537" width="1.42578125" style="260" customWidth="1"/>
    <col min="1538" max="1538" width="19.85546875" style="260" bestFit="1" customWidth="1"/>
    <col min="1539" max="1539" width="53" style="260" bestFit="1" customWidth="1"/>
    <col min="1540" max="1540" width="7.7109375" style="260" customWidth="1"/>
    <col min="1541" max="1541" width="4.42578125" style="260" customWidth="1"/>
    <col min="1542" max="1545" width="6.85546875" style="260" customWidth="1"/>
    <col min="1546" max="1546" width="12.42578125" style="260" customWidth="1"/>
    <col min="1547" max="1547" width="13.85546875" style="260" customWidth="1"/>
    <col min="1548" max="1548" width="12" style="260" customWidth="1"/>
    <col min="1549" max="1549" width="18.42578125" style="260" bestFit="1" customWidth="1"/>
    <col min="1550" max="1792" width="8.85546875" style="260"/>
    <col min="1793" max="1793" width="1.42578125" style="260" customWidth="1"/>
    <col min="1794" max="1794" width="19.85546875" style="260" bestFit="1" customWidth="1"/>
    <col min="1795" max="1795" width="53" style="260" bestFit="1" customWidth="1"/>
    <col min="1796" max="1796" width="7.7109375" style="260" customWidth="1"/>
    <col min="1797" max="1797" width="4.42578125" style="260" customWidth="1"/>
    <col min="1798" max="1801" width="6.85546875" style="260" customWidth="1"/>
    <col min="1802" max="1802" width="12.42578125" style="260" customWidth="1"/>
    <col min="1803" max="1803" width="13.85546875" style="260" customWidth="1"/>
    <col min="1804" max="1804" width="12" style="260" customWidth="1"/>
    <col min="1805" max="1805" width="18.42578125" style="260" bestFit="1" customWidth="1"/>
    <col min="1806" max="2048" width="8.85546875" style="260"/>
    <col min="2049" max="2049" width="1.42578125" style="260" customWidth="1"/>
    <col min="2050" max="2050" width="19.85546875" style="260" bestFit="1" customWidth="1"/>
    <col min="2051" max="2051" width="53" style="260" bestFit="1" customWidth="1"/>
    <col min="2052" max="2052" width="7.7109375" style="260" customWidth="1"/>
    <col min="2053" max="2053" width="4.42578125" style="260" customWidth="1"/>
    <col min="2054" max="2057" width="6.85546875" style="260" customWidth="1"/>
    <col min="2058" max="2058" width="12.42578125" style="260" customWidth="1"/>
    <col min="2059" max="2059" width="13.85546875" style="260" customWidth="1"/>
    <col min="2060" max="2060" width="12" style="260" customWidth="1"/>
    <col min="2061" max="2061" width="18.42578125" style="260" bestFit="1" customWidth="1"/>
    <col min="2062" max="2304" width="8.85546875" style="260"/>
    <col min="2305" max="2305" width="1.42578125" style="260" customWidth="1"/>
    <col min="2306" max="2306" width="19.85546875" style="260" bestFit="1" customWidth="1"/>
    <col min="2307" max="2307" width="53" style="260" bestFit="1" customWidth="1"/>
    <col min="2308" max="2308" width="7.7109375" style="260" customWidth="1"/>
    <col min="2309" max="2309" width="4.42578125" style="260" customWidth="1"/>
    <col min="2310" max="2313" width="6.85546875" style="260" customWidth="1"/>
    <col min="2314" max="2314" width="12.42578125" style="260" customWidth="1"/>
    <col min="2315" max="2315" width="13.85546875" style="260" customWidth="1"/>
    <col min="2316" max="2316" width="12" style="260" customWidth="1"/>
    <col min="2317" max="2317" width="18.42578125" style="260" bestFit="1" customWidth="1"/>
    <col min="2318" max="2560" width="8.85546875" style="260"/>
    <col min="2561" max="2561" width="1.42578125" style="260" customWidth="1"/>
    <col min="2562" max="2562" width="19.85546875" style="260" bestFit="1" customWidth="1"/>
    <col min="2563" max="2563" width="53" style="260" bestFit="1" customWidth="1"/>
    <col min="2564" max="2564" width="7.7109375" style="260" customWidth="1"/>
    <col min="2565" max="2565" width="4.42578125" style="260" customWidth="1"/>
    <col min="2566" max="2569" width="6.85546875" style="260" customWidth="1"/>
    <col min="2570" max="2570" width="12.42578125" style="260" customWidth="1"/>
    <col min="2571" max="2571" width="13.85546875" style="260" customWidth="1"/>
    <col min="2572" max="2572" width="12" style="260" customWidth="1"/>
    <col min="2573" max="2573" width="18.42578125" style="260" bestFit="1" customWidth="1"/>
    <col min="2574" max="2816" width="8.85546875" style="260"/>
    <col min="2817" max="2817" width="1.42578125" style="260" customWidth="1"/>
    <col min="2818" max="2818" width="19.85546875" style="260" bestFit="1" customWidth="1"/>
    <col min="2819" max="2819" width="53" style="260" bestFit="1" customWidth="1"/>
    <col min="2820" max="2820" width="7.7109375" style="260" customWidth="1"/>
    <col min="2821" max="2821" width="4.42578125" style="260" customWidth="1"/>
    <col min="2822" max="2825" width="6.85546875" style="260" customWidth="1"/>
    <col min="2826" max="2826" width="12.42578125" style="260" customWidth="1"/>
    <col min="2827" max="2827" width="13.85546875" style="260" customWidth="1"/>
    <col min="2828" max="2828" width="12" style="260" customWidth="1"/>
    <col min="2829" max="2829" width="18.42578125" style="260" bestFit="1" customWidth="1"/>
    <col min="2830" max="3072" width="8.85546875" style="260"/>
    <col min="3073" max="3073" width="1.42578125" style="260" customWidth="1"/>
    <col min="3074" max="3074" width="19.85546875" style="260" bestFit="1" customWidth="1"/>
    <col min="3075" max="3075" width="53" style="260" bestFit="1" customWidth="1"/>
    <col min="3076" max="3076" width="7.7109375" style="260" customWidth="1"/>
    <col min="3077" max="3077" width="4.42578125" style="260" customWidth="1"/>
    <col min="3078" max="3081" width="6.85546875" style="260" customWidth="1"/>
    <col min="3082" max="3082" width="12.42578125" style="260" customWidth="1"/>
    <col min="3083" max="3083" width="13.85546875" style="260" customWidth="1"/>
    <col min="3084" max="3084" width="12" style="260" customWidth="1"/>
    <col min="3085" max="3085" width="18.42578125" style="260" bestFit="1" customWidth="1"/>
    <col min="3086" max="3328" width="8.85546875" style="260"/>
    <col min="3329" max="3329" width="1.42578125" style="260" customWidth="1"/>
    <col min="3330" max="3330" width="19.85546875" style="260" bestFit="1" customWidth="1"/>
    <col min="3331" max="3331" width="53" style="260" bestFit="1" customWidth="1"/>
    <col min="3332" max="3332" width="7.7109375" style="260" customWidth="1"/>
    <col min="3333" max="3333" width="4.42578125" style="260" customWidth="1"/>
    <col min="3334" max="3337" width="6.85546875" style="260" customWidth="1"/>
    <col min="3338" max="3338" width="12.42578125" style="260" customWidth="1"/>
    <col min="3339" max="3339" width="13.85546875" style="260" customWidth="1"/>
    <col min="3340" max="3340" width="12" style="260" customWidth="1"/>
    <col min="3341" max="3341" width="18.42578125" style="260" bestFit="1" customWidth="1"/>
    <col min="3342" max="3584" width="8.85546875" style="260"/>
    <col min="3585" max="3585" width="1.42578125" style="260" customWidth="1"/>
    <col min="3586" max="3586" width="19.85546875" style="260" bestFit="1" customWidth="1"/>
    <col min="3587" max="3587" width="53" style="260" bestFit="1" customWidth="1"/>
    <col min="3588" max="3588" width="7.7109375" style="260" customWidth="1"/>
    <col min="3589" max="3589" width="4.42578125" style="260" customWidth="1"/>
    <col min="3590" max="3593" width="6.85546875" style="260" customWidth="1"/>
    <col min="3594" max="3594" width="12.42578125" style="260" customWidth="1"/>
    <col min="3595" max="3595" width="13.85546875" style="260" customWidth="1"/>
    <col min="3596" max="3596" width="12" style="260" customWidth="1"/>
    <col min="3597" max="3597" width="18.42578125" style="260" bestFit="1" customWidth="1"/>
    <col min="3598" max="3840" width="8.85546875" style="260"/>
    <col min="3841" max="3841" width="1.42578125" style="260" customWidth="1"/>
    <col min="3842" max="3842" width="19.85546875" style="260" bestFit="1" customWidth="1"/>
    <col min="3843" max="3843" width="53" style="260" bestFit="1" customWidth="1"/>
    <col min="3844" max="3844" width="7.7109375" style="260" customWidth="1"/>
    <col min="3845" max="3845" width="4.42578125" style="260" customWidth="1"/>
    <col min="3846" max="3849" width="6.85546875" style="260" customWidth="1"/>
    <col min="3850" max="3850" width="12.42578125" style="260" customWidth="1"/>
    <col min="3851" max="3851" width="13.85546875" style="260" customWidth="1"/>
    <col min="3852" max="3852" width="12" style="260" customWidth="1"/>
    <col min="3853" max="3853" width="18.42578125" style="260" bestFit="1" customWidth="1"/>
    <col min="3854" max="4096" width="8.85546875" style="260"/>
    <col min="4097" max="4097" width="1.42578125" style="260" customWidth="1"/>
    <col min="4098" max="4098" width="19.85546875" style="260" bestFit="1" customWidth="1"/>
    <col min="4099" max="4099" width="53" style="260" bestFit="1" customWidth="1"/>
    <col min="4100" max="4100" width="7.7109375" style="260" customWidth="1"/>
    <col min="4101" max="4101" width="4.42578125" style="260" customWidth="1"/>
    <col min="4102" max="4105" width="6.85546875" style="260" customWidth="1"/>
    <col min="4106" max="4106" width="12.42578125" style="260" customWidth="1"/>
    <col min="4107" max="4107" width="13.85546875" style="260" customWidth="1"/>
    <col min="4108" max="4108" width="12" style="260" customWidth="1"/>
    <col min="4109" max="4109" width="18.42578125" style="260" bestFit="1" customWidth="1"/>
    <col min="4110" max="4352" width="8.85546875" style="260"/>
    <col min="4353" max="4353" width="1.42578125" style="260" customWidth="1"/>
    <col min="4354" max="4354" width="19.85546875" style="260" bestFit="1" customWidth="1"/>
    <col min="4355" max="4355" width="53" style="260" bestFit="1" customWidth="1"/>
    <col min="4356" max="4356" width="7.7109375" style="260" customWidth="1"/>
    <col min="4357" max="4357" width="4.42578125" style="260" customWidth="1"/>
    <col min="4358" max="4361" width="6.85546875" style="260" customWidth="1"/>
    <col min="4362" max="4362" width="12.42578125" style="260" customWidth="1"/>
    <col min="4363" max="4363" width="13.85546875" style="260" customWidth="1"/>
    <col min="4364" max="4364" width="12" style="260" customWidth="1"/>
    <col min="4365" max="4365" width="18.42578125" style="260" bestFit="1" customWidth="1"/>
    <col min="4366" max="4608" width="8.85546875" style="260"/>
    <col min="4609" max="4609" width="1.42578125" style="260" customWidth="1"/>
    <col min="4610" max="4610" width="19.85546875" style="260" bestFit="1" customWidth="1"/>
    <col min="4611" max="4611" width="53" style="260" bestFit="1" customWidth="1"/>
    <col min="4612" max="4612" width="7.7109375" style="260" customWidth="1"/>
    <col min="4613" max="4613" width="4.42578125" style="260" customWidth="1"/>
    <col min="4614" max="4617" width="6.85546875" style="260" customWidth="1"/>
    <col min="4618" max="4618" width="12.42578125" style="260" customWidth="1"/>
    <col min="4619" max="4619" width="13.85546875" style="260" customWidth="1"/>
    <col min="4620" max="4620" width="12" style="260" customWidth="1"/>
    <col min="4621" max="4621" width="18.42578125" style="260" bestFit="1" customWidth="1"/>
    <col min="4622" max="4864" width="8.85546875" style="260"/>
    <col min="4865" max="4865" width="1.42578125" style="260" customWidth="1"/>
    <col min="4866" max="4866" width="19.85546875" style="260" bestFit="1" customWidth="1"/>
    <col min="4867" max="4867" width="53" style="260" bestFit="1" customWidth="1"/>
    <col min="4868" max="4868" width="7.7109375" style="260" customWidth="1"/>
    <col min="4869" max="4869" width="4.42578125" style="260" customWidth="1"/>
    <col min="4870" max="4873" width="6.85546875" style="260" customWidth="1"/>
    <col min="4874" max="4874" width="12.42578125" style="260" customWidth="1"/>
    <col min="4875" max="4875" width="13.85546875" style="260" customWidth="1"/>
    <col min="4876" max="4876" width="12" style="260" customWidth="1"/>
    <col min="4877" max="4877" width="18.42578125" style="260" bestFit="1" customWidth="1"/>
    <col min="4878" max="5120" width="8.85546875" style="260"/>
    <col min="5121" max="5121" width="1.42578125" style="260" customWidth="1"/>
    <col min="5122" max="5122" width="19.85546875" style="260" bestFit="1" customWidth="1"/>
    <col min="5123" max="5123" width="53" style="260" bestFit="1" customWidth="1"/>
    <col min="5124" max="5124" width="7.7109375" style="260" customWidth="1"/>
    <col min="5125" max="5125" width="4.42578125" style="260" customWidth="1"/>
    <col min="5126" max="5129" width="6.85546875" style="260" customWidth="1"/>
    <col min="5130" max="5130" width="12.42578125" style="260" customWidth="1"/>
    <col min="5131" max="5131" width="13.85546875" style="260" customWidth="1"/>
    <col min="5132" max="5132" width="12" style="260" customWidth="1"/>
    <col min="5133" max="5133" width="18.42578125" style="260" bestFit="1" customWidth="1"/>
    <col min="5134" max="5376" width="8.85546875" style="260"/>
    <col min="5377" max="5377" width="1.42578125" style="260" customWidth="1"/>
    <col min="5378" max="5378" width="19.85546875" style="260" bestFit="1" customWidth="1"/>
    <col min="5379" max="5379" width="53" style="260" bestFit="1" customWidth="1"/>
    <col min="5380" max="5380" width="7.7109375" style="260" customWidth="1"/>
    <col min="5381" max="5381" width="4.42578125" style="260" customWidth="1"/>
    <col min="5382" max="5385" width="6.85546875" style="260" customWidth="1"/>
    <col min="5386" max="5386" width="12.42578125" style="260" customWidth="1"/>
    <col min="5387" max="5387" width="13.85546875" style="260" customWidth="1"/>
    <col min="5388" max="5388" width="12" style="260" customWidth="1"/>
    <col min="5389" max="5389" width="18.42578125" style="260" bestFit="1" customWidth="1"/>
    <col min="5390" max="5632" width="8.85546875" style="260"/>
    <col min="5633" max="5633" width="1.42578125" style="260" customWidth="1"/>
    <col min="5634" max="5634" width="19.85546875" style="260" bestFit="1" customWidth="1"/>
    <col min="5635" max="5635" width="53" style="260" bestFit="1" customWidth="1"/>
    <col min="5636" max="5636" width="7.7109375" style="260" customWidth="1"/>
    <col min="5637" max="5637" width="4.42578125" style="260" customWidth="1"/>
    <col min="5638" max="5641" width="6.85546875" style="260" customWidth="1"/>
    <col min="5642" max="5642" width="12.42578125" style="260" customWidth="1"/>
    <col min="5643" max="5643" width="13.85546875" style="260" customWidth="1"/>
    <col min="5644" max="5644" width="12" style="260" customWidth="1"/>
    <col min="5645" max="5645" width="18.42578125" style="260" bestFit="1" customWidth="1"/>
    <col min="5646" max="5888" width="8.85546875" style="260"/>
    <col min="5889" max="5889" width="1.42578125" style="260" customWidth="1"/>
    <col min="5890" max="5890" width="19.85546875" style="260" bestFit="1" customWidth="1"/>
    <col min="5891" max="5891" width="53" style="260" bestFit="1" customWidth="1"/>
    <col min="5892" max="5892" width="7.7109375" style="260" customWidth="1"/>
    <col min="5893" max="5893" width="4.42578125" style="260" customWidth="1"/>
    <col min="5894" max="5897" width="6.85546875" style="260" customWidth="1"/>
    <col min="5898" max="5898" width="12.42578125" style="260" customWidth="1"/>
    <col min="5899" max="5899" width="13.85546875" style="260" customWidth="1"/>
    <col min="5900" max="5900" width="12" style="260" customWidth="1"/>
    <col min="5901" max="5901" width="18.42578125" style="260" bestFit="1" customWidth="1"/>
    <col min="5902" max="6144" width="8.85546875" style="260"/>
    <col min="6145" max="6145" width="1.42578125" style="260" customWidth="1"/>
    <col min="6146" max="6146" width="19.85546875" style="260" bestFit="1" customWidth="1"/>
    <col min="6147" max="6147" width="53" style="260" bestFit="1" customWidth="1"/>
    <col min="6148" max="6148" width="7.7109375" style="260" customWidth="1"/>
    <col min="6149" max="6149" width="4.42578125" style="260" customWidth="1"/>
    <col min="6150" max="6153" width="6.85546875" style="260" customWidth="1"/>
    <col min="6154" max="6154" width="12.42578125" style="260" customWidth="1"/>
    <col min="6155" max="6155" width="13.85546875" style="260" customWidth="1"/>
    <col min="6156" max="6156" width="12" style="260" customWidth="1"/>
    <col min="6157" max="6157" width="18.42578125" style="260" bestFit="1" customWidth="1"/>
    <col min="6158" max="6400" width="8.85546875" style="260"/>
    <col min="6401" max="6401" width="1.42578125" style="260" customWidth="1"/>
    <col min="6402" max="6402" width="19.85546875" style="260" bestFit="1" customWidth="1"/>
    <col min="6403" max="6403" width="53" style="260" bestFit="1" customWidth="1"/>
    <col min="6404" max="6404" width="7.7109375" style="260" customWidth="1"/>
    <col min="6405" max="6405" width="4.42578125" style="260" customWidth="1"/>
    <col min="6406" max="6409" width="6.85546875" style="260" customWidth="1"/>
    <col min="6410" max="6410" width="12.42578125" style="260" customWidth="1"/>
    <col min="6411" max="6411" width="13.85546875" style="260" customWidth="1"/>
    <col min="6412" max="6412" width="12" style="260" customWidth="1"/>
    <col min="6413" max="6413" width="18.42578125" style="260" bestFit="1" customWidth="1"/>
    <col min="6414" max="6656" width="8.85546875" style="260"/>
    <col min="6657" max="6657" width="1.42578125" style="260" customWidth="1"/>
    <col min="6658" max="6658" width="19.85546875" style="260" bestFit="1" customWidth="1"/>
    <col min="6659" max="6659" width="53" style="260" bestFit="1" customWidth="1"/>
    <col min="6660" max="6660" width="7.7109375" style="260" customWidth="1"/>
    <col min="6661" max="6661" width="4.42578125" style="260" customWidth="1"/>
    <col min="6662" max="6665" width="6.85546875" style="260" customWidth="1"/>
    <col min="6666" max="6666" width="12.42578125" style="260" customWidth="1"/>
    <col min="6667" max="6667" width="13.85546875" style="260" customWidth="1"/>
    <col min="6668" max="6668" width="12" style="260" customWidth="1"/>
    <col min="6669" max="6669" width="18.42578125" style="260" bestFit="1" customWidth="1"/>
    <col min="6670" max="6912" width="8.85546875" style="260"/>
    <col min="6913" max="6913" width="1.42578125" style="260" customWidth="1"/>
    <col min="6914" max="6914" width="19.85546875" style="260" bestFit="1" customWidth="1"/>
    <col min="6915" max="6915" width="53" style="260" bestFit="1" customWidth="1"/>
    <col min="6916" max="6916" width="7.7109375" style="260" customWidth="1"/>
    <col min="6917" max="6917" width="4.42578125" style="260" customWidth="1"/>
    <col min="6918" max="6921" width="6.85546875" style="260" customWidth="1"/>
    <col min="6922" max="6922" width="12.42578125" style="260" customWidth="1"/>
    <col min="6923" max="6923" width="13.85546875" style="260" customWidth="1"/>
    <col min="6924" max="6924" width="12" style="260" customWidth="1"/>
    <col min="6925" max="6925" width="18.42578125" style="260" bestFit="1" customWidth="1"/>
    <col min="6926" max="7168" width="8.85546875" style="260"/>
    <col min="7169" max="7169" width="1.42578125" style="260" customWidth="1"/>
    <col min="7170" max="7170" width="19.85546875" style="260" bestFit="1" customWidth="1"/>
    <col min="7171" max="7171" width="53" style="260" bestFit="1" customWidth="1"/>
    <col min="7172" max="7172" width="7.7109375" style="260" customWidth="1"/>
    <col min="7173" max="7173" width="4.42578125" style="260" customWidth="1"/>
    <col min="7174" max="7177" width="6.85546875" style="260" customWidth="1"/>
    <col min="7178" max="7178" width="12.42578125" style="260" customWidth="1"/>
    <col min="7179" max="7179" width="13.85546875" style="260" customWidth="1"/>
    <col min="7180" max="7180" width="12" style="260" customWidth="1"/>
    <col min="7181" max="7181" width="18.42578125" style="260" bestFit="1" customWidth="1"/>
    <col min="7182" max="7424" width="8.85546875" style="260"/>
    <col min="7425" max="7425" width="1.42578125" style="260" customWidth="1"/>
    <col min="7426" max="7426" width="19.85546875" style="260" bestFit="1" customWidth="1"/>
    <col min="7427" max="7427" width="53" style="260" bestFit="1" customWidth="1"/>
    <col min="7428" max="7428" width="7.7109375" style="260" customWidth="1"/>
    <col min="7429" max="7429" width="4.42578125" style="260" customWidth="1"/>
    <col min="7430" max="7433" width="6.85546875" style="260" customWidth="1"/>
    <col min="7434" max="7434" width="12.42578125" style="260" customWidth="1"/>
    <col min="7435" max="7435" width="13.85546875" style="260" customWidth="1"/>
    <col min="7436" max="7436" width="12" style="260" customWidth="1"/>
    <col min="7437" max="7437" width="18.42578125" style="260" bestFit="1" customWidth="1"/>
    <col min="7438" max="7680" width="8.85546875" style="260"/>
    <col min="7681" max="7681" width="1.42578125" style="260" customWidth="1"/>
    <col min="7682" max="7682" width="19.85546875" style="260" bestFit="1" customWidth="1"/>
    <col min="7683" max="7683" width="53" style="260" bestFit="1" customWidth="1"/>
    <col min="7684" max="7684" width="7.7109375" style="260" customWidth="1"/>
    <col min="7685" max="7685" width="4.42578125" style="260" customWidth="1"/>
    <col min="7686" max="7689" width="6.85546875" style="260" customWidth="1"/>
    <col min="7690" max="7690" width="12.42578125" style="260" customWidth="1"/>
    <col min="7691" max="7691" width="13.85546875" style="260" customWidth="1"/>
    <col min="7692" max="7692" width="12" style="260" customWidth="1"/>
    <col min="7693" max="7693" width="18.42578125" style="260" bestFit="1" customWidth="1"/>
    <col min="7694" max="7936" width="8.85546875" style="260"/>
    <col min="7937" max="7937" width="1.42578125" style="260" customWidth="1"/>
    <col min="7938" max="7938" width="19.85546875" style="260" bestFit="1" customWidth="1"/>
    <col min="7939" max="7939" width="53" style="260" bestFit="1" customWidth="1"/>
    <col min="7940" max="7940" width="7.7109375" style="260" customWidth="1"/>
    <col min="7941" max="7941" width="4.42578125" style="260" customWidth="1"/>
    <col min="7942" max="7945" width="6.85546875" style="260" customWidth="1"/>
    <col min="7946" max="7946" width="12.42578125" style="260" customWidth="1"/>
    <col min="7947" max="7947" width="13.85546875" style="260" customWidth="1"/>
    <col min="7948" max="7948" width="12" style="260" customWidth="1"/>
    <col min="7949" max="7949" width="18.42578125" style="260" bestFit="1" customWidth="1"/>
    <col min="7950" max="8192" width="8.85546875" style="260"/>
    <col min="8193" max="8193" width="1.42578125" style="260" customWidth="1"/>
    <col min="8194" max="8194" width="19.85546875" style="260" bestFit="1" customWidth="1"/>
    <col min="8195" max="8195" width="53" style="260" bestFit="1" customWidth="1"/>
    <col min="8196" max="8196" width="7.7109375" style="260" customWidth="1"/>
    <col min="8197" max="8197" width="4.42578125" style="260" customWidth="1"/>
    <col min="8198" max="8201" width="6.85546875" style="260" customWidth="1"/>
    <col min="8202" max="8202" width="12.42578125" style="260" customWidth="1"/>
    <col min="8203" max="8203" width="13.85546875" style="260" customWidth="1"/>
    <col min="8204" max="8204" width="12" style="260" customWidth="1"/>
    <col min="8205" max="8205" width="18.42578125" style="260" bestFit="1" customWidth="1"/>
    <col min="8206" max="8448" width="8.85546875" style="260"/>
    <col min="8449" max="8449" width="1.42578125" style="260" customWidth="1"/>
    <col min="8450" max="8450" width="19.85546875" style="260" bestFit="1" customWidth="1"/>
    <col min="8451" max="8451" width="53" style="260" bestFit="1" customWidth="1"/>
    <col min="8452" max="8452" width="7.7109375" style="260" customWidth="1"/>
    <col min="8453" max="8453" width="4.42578125" style="260" customWidth="1"/>
    <col min="8454" max="8457" width="6.85546875" style="260" customWidth="1"/>
    <col min="8458" max="8458" width="12.42578125" style="260" customWidth="1"/>
    <col min="8459" max="8459" width="13.85546875" style="260" customWidth="1"/>
    <col min="8460" max="8460" width="12" style="260" customWidth="1"/>
    <col min="8461" max="8461" width="18.42578125" style="260" bestFit="1" customWidth="1"/>
    <col min="8462" max="8704" width="8.85546875" style="260"/>
    <col min="8705" max="8705" width="1.42578125" style="260" customWidth="1"/>
    <col min="8706" max="8706" width="19.85546875" style="260" bestFit="1" customWidth="1"/>
    <col min="8707" max="8707" width="53" style="260" bestFit="1" customWidth="1"/>
    <col min="8708" max="8708" width="7.7109375" style="260" customWidth="1"/>
    <col min="8709" max="8709" width="4.42578125" style="260" customWidth="1"/>
    <col min="8710" max="8713" width="6.85546875" style="260" customWidth="1"/>
    <col min="8714" max="8714" width="12.42578125" style="260" customWidth="1"/>
    <col min="8715" max="8715" width="13.85546875" style="260" customWidth="1"/>
    <col min="8716" max="8716" width="12" style="260" customWidth="1"/>
    <col min="8717" max="8717" width="18.42578125" style="260" bestFit="1" customWidth="1"/>
    <col min="8718" max="8960" width="8.85546875" style="260"/>
    <col min="8961" max="8961" width="1.42578125" style="260" customWidth="1"/>
    <col min="8962" max="8962" width="19.85546875" style="260" bestFit="1" customWidth="1"/>
    <col min="8963" max="8963" width="53" style="260" bestFit="1" customWidth="1"/>
    <col min="8964" max="8964" width="7.7109375" style="260" customWidth="1"/>
    <col min="8965" max="8965" width="4.42578125" style="260" customWidth="1"/>
    <col min="8966" max="8969" width="6.85546875" style="260" customWidth="1"/>
    <col min="8970" max="8970" width="12.42578125" style="260" customWidth="1"/>
    <col min="8971" max="8971" width="13.85546875" style="260" customWidth="1"/>
    <col min="8972" max="8972" width="12" style="260" customWidth="1"/>
    <col min="8973" max="8973" width="18.42578125" style="260" bestFit="1" customWidth="1"/>
    <col min="8974" max="9216" width="8.85546875" style="260"/>
    <col min="9217" max="9217" width="1.42578125" style="260" customWidth="1"/>
    <col min="9218" max="9218" width="19.85546875" style="260" bestFit="1" customWidth="1"/>
    <col min="9219" max="9219" width="53" style="260" bestFit="1" customWidth="1"/>
    <col min="9220" max="9220" width="7.7109375" style="260" customWidth="1"/>
    <col min="9221" max="9221" width="4.42578125" style="260" customWidth="1"/>
    <col min="9222" max="9225" width="6.85546875" style="260" customWidth="1"/>
    <col min="9226" max="9226" width="12.42578125" style="260" customWidth="1"/>
    <col min="9227" max="9227" width="13.85546875" style="260" customWidth="1"/>
    <col min="9228" max="9228" width="12" style="260" customWidth="1"/>
    <col min="9229" max="9229" width="18.42578125" style="260" bestFit="1" customWidth="1"/>
    <col min="9230" max="9472" width="8.85546875" style="260"/>
    <col min="9473" max="9473" width="1.42578125" style="260" customWidth="1"/>
    <col min="9474" max="9474" width="19.85546875" style="260" bestFit="1" customWidth="1"/>
    <col min="9475" max="9475" width="53" style="260" bestFit="1" customWidth="1"/>
    <col min="9476" max="9476" width="7.7109375" style="260" customWidth="1"/>
    <col min="9477" max="9477" width="4.42578125" style="260" customWidth="1"/>
    <col min="9478" max="9481" width="6.85546875" style="260" customWidth="1"/>
    <col min="9482" max="9482" width="12.42578125" style="260" customWidth="1"/>
    <col min="9483" max="9483" width="13.85546875" style="260" customWidth="1"/>
    <col min="9484" max="9484" width="12" style="260" customWidth="1"/>
    <col min="9485" max="9485" width="18.42578125" style="260" bestFit="1" customWidth="1"/>
    <col min="9486" max="9728" width="8.85546875" style="260"/>
    <col min="9729" max="9729" width="1.42578125" style="260" customWidth="1"/>
    <col min="9730" max="9730" width="19.85546875" style="260" bestFit="1" customWidth="1"/>
    <col min="9731" max="9731" width="53" style="260" bestFit="1" customWidth="1"/>
    <col min="9732" max="9732" width="7.7109375" style="260" customWidth="1"/>
    <col min="9733" max="9733" width="4.42578125" style="260" customWidth="1"/>
    <col min="9734" max="9737" width="6.85546875" style="260" customWidth="1"/>
    <col min="9738" max="9738" width="12.42578125" style="260" customWidth="1"/>
    <col min="9739" max="9739" width="13.85546875" style="260" customWidth="1"/>
    <col min="9740" max="9740" width="12" style="260" customWidth="1"/>
    <col min="9741" max="9741" width="18.42578125" style="260" bestFit="1" customWidth="1"/>
    <col min="9742" max="9984" width="8.85546875" style="260"/>
    <col min="9985" max="9985" width="1.42578125" style="260" customWidth="1"/>
    <col min="9986" max="9986" width="19.85546875" style="260" bestFit="1" customWidth="1"/>
    <col min="9987" max="9987" width="53" style="260" bestFit="1" customWidth="1"/>
    <col min="9988" max="9988" width="7.7109375" style="260" customWidth="1"/>
    <col min="9989" max="9989" width="4.42578125" style="260" customWidth="1"/>
    <col min="9990" max="9993" width="6.85546875" style="260" customWidth="1"/>
    <col min="9994" max="9994" width="12.42578125" style="260" customWidth="1"/>
    <col min="9995" max="9995" width="13.85546875" style="260" customWidth="1"/>
    <col min="9996" max="9996" width="12" style="260" customWidth="1"/>
    <col min="9997" max="9997" width="18.42578125" style="260" bestFit="1" customWidth="1"/>
    <col min="9998" max="10240" width="8.85546875" style="260"/>
    <col min="10241" max="10241" width="1.42578125" style="260" customWidth="1"/>
    <col min="10242" max="10242" width="19.85546875" style="260" bestFit="1" customWidth="1"/>
    <col min="10243" max="10243" width="53" style="260" bestFit="1" customWidth="1"/>
    <col min="10244" max="10244" width="7.7109375" style="260" customWidth="1"/>
    <col min="10245" max="10245" width="4.42578125" style="260" customWidth="1"/>
    <col min="10246" max="10249" width="6.85546875" style="260" customWidth="1"/>
    <col min="10250" max="10250" width="12.42578125" style="260" customWidth="1"/>
    <col min="10251" max="10251" width="13.85546875" style="260" customWidth="1"/>
    <col min="10252" max="10252" width="12" style="260" customWidth="1"/>
    <col min="10253" max="10253" width="18.42578125" style="260" bestFit="1" customWidth="1"/>
    <col min="10254" max="10496" width="8.85546875" style="260"/>
    <col min="10497" max="10497" width="1.42578125" style="260" customWidth="1"/>
    <col min="10498" max="10498" width="19.85546875" style="260" bestFit="1" customWidth="1"/>
    <col min="10499" max="10499" width="53" style="260" bestFit="1" customWidth="1"/>
    <col min="10500" max="10500" width="7.7109375" style="260" customWidth="1"/>
    <col min="10501" max="10501" width="4.42578125" style="260" customWidth="1"/>
    <col min="10502" max="10505" width="6.85546875" style="260" customWidth="1"/>
    <col min="10506" max="10506" width="12.42578125" style="260" customWidth="1"/>
    <col min="10507" max="10507" width="13.85546875" style="260" customWidth="1"/>
    <col min="10508" max="10508" width="12" style="260" customWidth="1"/>
    <col min="10509" max="10509" width="18.42578125" style="260" bestFit="1" customWidth="1"/>
    <col min="10510" max="10752" width="8.85546875" style="260"/>
    <col min="10753" max="10753" width="1.42578125" style="260" customWidth="1"/>
    <col min="10754" max="10754" width="19.85546875" style="260" bestFit="1" customWidth="1"/>
    <col min="10755" max="10755" width="53" style="260" bestFit="1" customWidth="1"/>
    <col min="10756" max="10756" width="7.7109375" style="260" customWidth="1"/>
    <col min="10757" max="10757" width="4.42578125" style="260" customWidth="1"/>
    <col min="10758" max="10761" width="6.85546875" style="260" customWidth="1"/>
    <col min="10762" max="10762" width="12.42578125" style="260" customWidth="1"/>
    <col min="10763" max="10763" width="13.85546875" style="260" customWidth="1"/>
    <col min="10764" max="10764" width="12" style="260" customWidth="1"/>
    <col min="10765" max="10765" width="18.42578125" style="260" bestFit="1" customWidth="1"/>
    <col min="10766" max="11008" width="8.85546875" style="260"/>
    <col min="11009" max="11009" width="1.42578125" style="260" customWidth="1"/>
    <col min="11010" max="11010" width="19.85546875" style="260" bestFit="1" customWidth="1"/>
    <col min="11011" max="11011" width="53" style="260" bestFit="1" customWidth="1"/>
    <col min="11012" max="11012" width="7.7109375" style="260" customWidth="1"/>
    <col min="11013" max="11013" width="4.42578125" style="260" customWidth="1"/>
    <col min="11014" max="11017" width="6.85546875" style="260" customWidth="1"/>
    <col min="11018" max="11018" width="12.42578125" style="260" customWidth="1"/>
    <col min="11019" max="11019" width="13.85546875" style="260" customWidth="1"/>
    <col min="11020" max="11020" width="12" style="260" customWidth="1"/>
    <col min="11021" max="11021" width="18.42578125" style="260" bestFit="1" customWidth="1"/>
    <col min="11022" max="11264" width="8.85546875" style="260"/>
    <col min="11265" max="11265" width="1.42578125" style="260" customWidth="1"/>
    <col min="11266" max="11266" width="19.85546875" style="260" bestFit="1" customWidth="1"/>
    <col min="11267" max="11267" width="53" style="260" bestFit="1" customWidth="1"/>
    <col min="11268" max="11268" width="7.7109375" style="260" customWidth="1"/>
    <col min="11269" max="11269" width="4.42578125" style="260" customWidth="1"/>
    <col min="11270" max="11273" width="6.85546875" style="260" customWidth="1"/>
    <col min="11274" max="11274" width="12.42578125" style="260" customWidth="1"/>
    <col min="11275" max="11275" width="13.85546875" style="260" customWidth="1"/>
    <col min="11276" max="11276" width="12" style="260" customWidth="1"/>
    <col min="11277" max="11277" width="18.42578125" style="260" bestFit="1" customWidth="1"/>
    <col min="11278" max="11520" width="8.85546875" style="260"/>
    <col min="11521" max="11521" width="1.42578125" style="260" customWidth="1"/>
    <col min="11522" max="11522" width="19.85546875" style="260" bestFit="1" customWidth="1"/>
    <col min="11523" max="11523" width="53" style="260" bestFit="1" customWidth="1"/>
    <col min="11524" max="11524" width="7.7109375" style="260" customWidth="1"/>
    <col min="11525" max="11525" width="4.42578125" style="260" customWidth="1"/>
    <col min="11526" max="11529" width="6.85546875" style="260" customWidth="1"/>
    <col min="11530" max="11530" width="12.42578125" style="260" customWidth="1"/>
    <col min="11531" max="11531" width="13.85546875" style="260" customWidth="1"/>
    <col min="11532" max="11532" width="12" style="260" customWidth="1"/>
    <col min="11533" max="11533" width="18.42578125" style="260" bestFit="1" customWidth="1"/>
    <col min="11534" max="11776" width="8.85546875" style="260"/>
    <col min="11777" max="11777" width="1.42578125" style="260" customWidth="1"/>
    <col min="11778" max="11778" width="19.85546875" style="260" bestFit="1" customWidth="1"/>
    <col min="11779" max="11779" width="53" style="260" bestFit="1" customWidth="1"/>
    <col min="11780" max="11780" width="7.7109375" style="260" customWidth="1"/>
    <col min="11781" max="11781" width="4.42578125" style="260" customWidth="1"/>
    <col min="11782" max="11785" width="6.85546875" style="260" customWidth="1"/>
    <col min="11786" max="11786" width="12.42578125" style="260" customWidth="1"/>
    <col min="11787" max="11787" width="13.85546875" style="260" customWidth="1"/>
    <col min="11788" max="11788" width="12" style="260" customWidth="1"/>
    <col min="11789" max="11789" width="18.42578125" style="260" bestFit="1" customWidth="1"/>
    <col min="11790" max="12032" width="8.85546875" style="260"/>
    <col min="12033" max="12033" width="1.42578125" style="260" customWidth="1"/>
    <col min="12034" max="12034" width="19.85546875" style="260" bestFit="1" customWidth="1"/>
    <col min="12035" max="12035" width="53" style="260" bestFit="1" customWidth="1"/>
    <col min="12036" max="12036" width="7.7109375" style="260" customWidth="1"/>
    <col min="12037" max="12037" width="4.42578125" style="260" customWidth="1"/>
    <col min="12038" max="12041" width="6.85546875" style="260" customWidth="1"/>
    <col min="12042" max="12042" width="12.42578125" style="260" customWidth="1"/>
    <col min="12043" max="12043" width="13.85546875" style="260" customWidth="1"/>
    <col min="12044" max="12044" width="12" style="260" customWidth="1"/>
    <col min="12045" max="12045" width="18.42578125" style="260" bestFit="1" customWidth="1"/>
    <col min="12046" max="12288" width="8.85546875" style="260"/>
    <col min="12289" max="12289" width="1.42578125" style="260" customWidth="1"/>
    <col min="12290" max="12290" width="19.85546875" style="260" bestFit="1" customWidth="1"/>
    <col min="12291" max="12291" width="53" style="260" bestFit="1" customWidth="1"/>
    <col min="12292" max="12292" width="7.7109375" style="260" customWidth="1"/>
    <col min="12293" max="12293" width="4.42578125" style="260" customWidth="1"/>
    <col min="12294" max="12297" width="6.85546875" style="260" customWidth="1"/>
    <col min="12298" max="12298" width="12.42578125" style="260" customWidth="1"/>
    <col min="12299" max="12299" width="13.85546875" style="260" customWidth="1"/>
    <col min="12300" max="12300" width="12" style="260" customWidth="1"/>
    <col min="12301" max="12301" width="18.42578125" style="260" bestFit="1" customWidth="1"/>
    <col min="12302" max="12544" width="8.85546875" style="260"/>
    <col min="12545" max="12545" width="1.42578125" style="260" customWidth="1"/>
    <col min="12546" max="12546" width="19.85546875" style="260" bestFit="1" customWidth="1"/>
    <col min="12547" max="12547" width="53" style="260" bestFit="1" customWidth="1"/>
    <col min="12548" max="12548" width="7.7109375" style="260" customWidth="1"/>
    <col min="12549" max="12549" width="4.42578125" style="260" customWidth="1"/>
    <col min="12550" max="12553" width="6.85546875" style="260" customWidth="1"/>
    <col min="12554" max="12554" width="12.42578125" style="260" customWidth="1"/>
    <col min="12555" max="12555" width="13.85546875" style="260" customWidth="1"/>
    <col min="12556" max="12556" width="12" style="260" customWidth="1"/>
    <col min="12557" max="12557" width="18.42578125" style="260" bestFit="1" customWidth="1"/>
    <col min="12558" max="12800" width="8.85546875" style="260"/>
    <col min="12801" max="12801" width="1.42578125" style="260" customWidth="1"/>
    <col min="12802" max="12802" width="19.85546875" style="260" bestFit="1" customWidth="1"/>
    <col min="12803" max="12803" width="53" style="260" bestFit="1" customWidth="1"/>
    <col min="12804" max="12804" width="7.7109375" style="260" customWidth="1"/>
    <col min="12805" max="12805" width="4.42578125" style="260" customWidth="1"/>
    <col min="12806" max="12809" width="6.85546875" style="260" customWidth="1"/>
    <col min="12810" max="12810" width="12.42578125" style="260" customWidth="1"/>
    <col min="12811" max="12811" width="13.85546875" style="260" customWidth="1"/>
    <col min="12812" max="12812" width="12" style="260" customWidth="1"/>
    <col min="12813" max="12813" width="18.42578125" style="260" bestFit="1" customWidth="1"/>
    <col min="12814" max="13056" width="8.85546875" style="260"/>
    <col min="13057" max="13057" width="1.42578125" style="260" customWidth="1"/>
    <col min="13058" max="13058" width="19.85546875" style="260" bestFit="1" customWidth="1"/>
    <col min="13059" max="13059" width="53" style="260" bestFit="1" customWidth="1"/>
    <col min="13060" max="13060" width="7.7109375" style="260" customWidth="1"/>
    <col min="13061" max="13061" width="4.42578125" style="260" customWidth="1"/>
    <col min="13062" max="13065" width="6.85546875" style="260" customWidth="1"/>
    <col min="13066" max="13066" width="12.42578125" style="260" customWidth="1"/>
    <col min="13067" max="13067" width="13.85546875" style="260" customWidth="1"/>
    <col min="13068" max="13068" width="12" style="260" customWidth="1"/>
    <col min="13069" max="13069" width="18.42578125" style="260" bestFit="1" customWidth="1"/>
    <col min="13070" max="13312" width="8.85546875" style="260"/>
    <col min="13313" max="13313" width="1.42578125" style="260" customWidth="1"/>
    <col min="13314" max="13314" width="19.85546875" style="260" bestFit="1" customWidth="1"/>
    <col min="13315" max="13315" width="53" style="260" bestFit="1" customWidth="1"/>
    <col min="13316" max="13316" width="7.7109375" style="260" customWidth="1"/>
    <col min="13317" max="13317" width="4.42578125" style="260" customWidth="1"/>
    <col min="13318" max="13321" width="6.85546875" style="260" customWidth="1"/>
    <col min="13322" max="13322" width="12.42578125" style="260" customWidth="1"/>
    <col min="13323" max="13323" width="13.85546875" style="260" customWidth="1"/>
    <col min="13324" max="13324" width="12" style="260" customWidth="1"/>
    <col min="13325" max="13325" width="18.42578125" style="260" bestFit="1" customWidth="1"/>
    <col min="13326" max="13568" width="8.85546875" style="260"/>
    <col min="13569" max="13569" width="1.42578125" style="260" customWidth="1"/>
    <col min="13570" max="13570" width="19.85546875" style="260" bestFit="1" customWidth="1"/>
    <col min="13571" max="13571" width="53" style="260" bestFit="1" customWidth="1"/>
    <col min="13572" max="13572" width="7.7109375" style="260" customWidth="1"/>
    <col min="13573" max="13573" width="4.42578125" style="260" customWidth="1"/>
    <col min="13574" max="13577" width="6.85546875" style="260" customWidth="1"/>
    <col min="13578" max="13578" width="12.42578125" style="260" customWidth="1"/>
    <col min="13579" max="13579" width="13.85546875" style="260" customWidth="1"/>
    <col min="13580" max="13580" width="12" style="260" customWidth="1"/>
    <col min="13581" max="13581" width="18.42578125" style="260" bestFit="1" customWidth="1"/>
    <col min="13582" max="13824" width="8.85546875" style="260"/>
    <col min="13825" max="13825" width="1.42578125" style="260" customWidth="1"/>
    <col min="13826" max="13826" width="19.85546875" style="260" bestFit="1" customWidth="1"/>
    <col min="13827" max="13827" width="53" style="260" bestFit="1" customWidth="1"/>
    <col min="13828" max="13828" width="7.7109375" style="260" customWidth="1"/>
    <col min="13829" max="13829" width="4.42578125" style="260" customWidth="1"/>
    <col min="13830" max="13833" width="6.85546875" style="260" customWidth="1"/>
    <col min="13834" max="13834" width="12.42578125" style="260" customWidth="1"/>
    <col min="13835" max="13835" width="13.85546875" style="260" customWidth="1"/>
    <col min="13836" max="13836" width="12" style="260" customWidth="1"/>
    <col min="13837" max="13837" width="18.42578125" style="260" bestFit="1" customWidth="1"/>
    <col min="13838" max="14080" width="8.85546875" style="260"/>
    <col min="14081" max="14081" width="1.42578125" style="260" customWidth="1"/>
    <col min="14082" max="14082" width="19.85546875" style="260" bestFit="1" customWidth="1"/>
    <col min="14083" max="14083" width="53" style="260" bestFit="1" customWidth="1"/>
    <col min="14084" max="14084" width="7.7109375" style="260" customWidth="1"/>
    <col min="14085" max="14085" width="4.42578125" style="260" customWidth="1"/>
    <col min="14086" max="14089" width="6.85546875" style="260" customWidth="1"/>
    <col min="14090" max="14090" width="12.42578125" style="260" customWidth="1"/>
    <col min="14091" max="14091" width="13.85546875" style="260" customWidth="1"/>
    <col min="14092" max="14092" width="12" style="260" customWidth="1"/>
    <col min="14093" max="14093" width="18.42578125" style="260" bestFit="1" customWidth="1"/>
    <col min="14094" max="14336" width="8.85546875" style="260"/>
    <col min="14337" max="14337" width="1.42578125" style="260" customWidth="1"/>
    <col min="14338" max="14338" width="19.85546875" style="260" bestFit="1" customWidth="1"/>
    <col min="14339" max="14339" width="53" style="260" bestFit="1" customWidth="1"/>
    <col min="14340" max="14340" width="7.7109375" style="260" customWidth="1"/>
    <col min="14341" max="14341" width="4.42578125" style="260" customWidth="1"/>
    <col min="14342" max="14345" width="6.85546875" style="260" customWidth="1"/>
    <col min="14346" max="14346" width="12.42578125" style="260" customWidth="1"/>
    <col min="14347" max="14347" width="13.85546875" style="260" customWidth="1"/>
    <col min="14348" max="14348" width="12" style="260" customWidth="1"/>
    <col min="14349" max="14349" width="18.42578125" style="260" bestFit="1" customWidth="1"/>
    <col min="14350" max="14592" width="8.85546875" style="260"/>
    <col min="14593" max="14593" width="1.42578125" style="260" customWidth="1"/>
    <col min="14594" max="14594" width="19.85546875" style="260" bestFit="1" customWidth="1"/>
    <col min="14595" max="14595" width="53" style="260" bestFit="1" customWidth="1"/>
    <col min="14596" max="14596" width="7.7109375" style="260" customWidth="1"/>
    <col min="14597" max="14597" width="4.42578125" style="260" customWidth="1"/>
    <col min="14598" max="14601" width="6.85546875" style="260" customWidth="1"/>
    <col min="14602" max="14602" width="12.42578125" style="260" customWidth="1"/>
    <col min="14603" max="14603" width="13.85546875" style="260" customWidth="1"/>
    <col min="14604" max="14604" width="12" style="260" customWidth="1"/>
    <col min="14605" max="14605" width="18.42578125" style="260" bestFit="1" customWidth="1"/>
    <col min="14606" max="14848" width="8.85546875" style="260"/>
    <col min="14849" max="14849" width="1.42578125" style="260" customWidth="1"/>
    <col min="14850" max="14850" width="19.85546875" style="260" bestFit="1" customWidth="1"/>
    <col min="14851" max="14851" width="53" style="260" bestFit="1" customWidth="1"/>
    <col min="14852" max="14852" width="7.7109375" style="260" customWidth="1"/>
    <col min="14853" max="14853" width="4.42578125" style="260" customWidth="1"/>
    <col min="14854" max="14857" width="6.85546875" style="260" customWidth="1"/>
    <col min="14858" max="14858" width="12.42578125" style="260" customWidth="1"/>
    <col min="14859" max="14859" width="13.85546875" style="260" customWidth="1"/>
    <col min="14860" max="14860" width="12" style="260" customWidth="1"/>
    <col min="14861" max="14861" width="18.42578125" style="260" bestFit="1" customWidth="1"/>
    <col min="14862" max="15104" width="8.85546875" style="260"/>
    <col min="15105" max="15105" width="1.42578125" style="260" customWidth="1"/>
    <col min="15106" max="15106" width="19.85546875" style="260" bestFit="1" customWidth="1"/>
    <col min="15107" max="15107" width="53" style="260" bestFit="1" customWidth="1"/>
    <col min="15108" max="15108" width="7.7109375" style="260" customWidth="1"/>
    <col min="15109" max="15109" width="4.42578125" style="260" customWidth="1"/>
    <col min="15110" max="15113" width="6.85546875" style="260" customWidth="1"/>
    <col min="15114" max="15114" width="12.42578125" style="260" customWidth="1"/>
    <col min="15115" max="15115" width="13.85546875" style="260" customWidth="1"/>
    <col min="15116" max="15116" width="12" style="260" customWidth="1"/>
    <col min="15117" max="15117" width="18.42578125" style="260" bestFit="1" customWidth="1"/>
    <col min="15118" max="15360" width="8.85546875" style="260"/>
    <col min="15361" max="15361" width="1.42578125" style="260" customWidth="1"/>
    <col min="15362" max="15362" width="19.85546875" style="260" bestFit="1" customWidth="1"/>
    <col min="15363" max="15363" width="53" style="260" bestFit="1" customWidth="1"/>
    <col min="15364" max="15364" width="7.7109375" style="260" customWidth="1"/>
    <col min="15365" max="15365" width="4.42578125" style="260" customWidth="1"/>
    <col min="15366" max="15369" width="6.85546875" style="260" customWidth="1"/>
    <col min="15370" max="15370" width="12.42578125" style="260" customWidth="1"/>
    <col min="15371" max="15371" width="13.85546875" style="260" customWidth="1"/>
    <col min="15372" max="15372" width="12" style="260" customWidth="1"/>
    <col min="15373" max="15373" width="18.42578125" style="260" bestFit="1" customWidth="1"/>
    <col min="15374" max="15616" width="8.85546875" style="260"/>
    <col min="15617" max="15617" width="1.42578125" style="260" customWidth="1"/>
    <col min="15618" max="15618" width="19.85546875" style="260" bestFit="1" customWidth="1"/>
    <col min="15619" max="15619" width="53" style="260" bestFit="1" customWidth="1"/>
    <col min="15620" max="15620" width="7.7109375" style="260" customWidth="1"/>
    <col min="15621" max="15621" width="4.42578125" style="260" customWidth="1"/>
    <col min="15622" max="15625" width="6.85546875" style="260" customWidth="1"/>
    <col min="15626" max="15626" width="12.42578125" style="260" customWidth="1"/>
    <col min="15627" max="15627" width="13.85546875" style="260" customWidth="1"/>
    <col min="15628" max="15628" width="12" style="260" customWidth="1"/>
    <col min="15629" max="15629" width="18.42578125" style="260" bestFit="1" customWidth="1"/>
    <col min="15630" max="15872" width="8.85546875" style="260"/>
    <col min="15873" max="15873" width="1.42578125" style="260" customWidth="1"/>
    <col min="15874" max="15874" width="19.85546875" style="260" bestFit="1" customWidth="1"/>
    <col min="15875" max="15875" width="53" style="260" bestFit="1" customWidth="1"/>
    <col min="15876" max="15876" width="7.7109375" style="260" customWidth="1"/>
    <col min="15877" max="15877" width="4.42578125" style="260" customWidth="1"/>
    <col min="15878" max="15881" width="6.85546875" style="260" customWidth="1"/>
    <col min="15882" max="15882" width="12.42578125" style="260" customWidth="1"/>
    <col min="15883" max="15883" width="13.85546875" style="260" customWidth="1"/>
    <col min="15884" max="15884" width="12" style="260" customWidth="1"/>
    <col min="15885" max="15885" width="18.42578125" style="260" bestFit="1" customWidth="1"/>
    <col min="15886" max="16128" width="8.85546875" style="260"/>
    <col min="16129" max="16129" width="1.42578125" style="260" customWidth="1"/>
    <col min="16130" max="16130" width="19.85546875" style="260" bestFit="1" customWidth="1"/>
    <col min="16131" max="16131" width="53" style="260" bestFit="1" customWidth="1"/>
    <col min="16132" max="16132" width="7.7109375" style="260" customWidth="1"/>
    <col min="16133" max="16133" width="4.42578125" style="260" customWidth="1"/>
    <col min="16134" max="16137" width="6.85546875" style="260" customWidth="1"/>
    <col min="16138" max="16138" width="12.42578125" style="260" customWidth="1"/>
    <col min="16139" max="16139" width="13.85546875" style="260" customWidth="1"/>
    <col min="16140" max="16140" width="12" style="260" customWidth="1"/>
    <col min="16141" max="16141" width="18.42578125" style="260" bestFit="1" customWidth="1"/>
    <col min="16142" max="16384" width="8.85546875" style="260"/>
  </cols>
  <sheetData>
    <row r="2" spans="2:13" ht="20.25">
      <c r="B2" s="255" t="s">
        <v>1164</v>
      </c>
      <c r="C2" s="256"/>
      <c r="L2" s="258" t="s">
        <v>1165</v>
      </c>
      <c r="M2" s="259" t="s">
        <v>1166</v>
      </c>
    </row>
    <row r="3" spans="2:13" ht="12.2" customHeight="1">
      <c r="B3" s="261"/>
      <c r="C3" s="262"/>
      <c r="L3" s="263"/>
      <c r="M3" s="259"/>
    </row>
    <row r="4" spans="2:13" ht="12.75">
      <c r="B4" s="261" t="s">
        <v>1167</v>
      </c>
      <c r="C4" s="264" t="s">
        <v>1168</v>
      </c>
      <c r="L4" s="263"/>
      <c r="M4" s="259"/>
    </row>
    <row r="5" spans="2:13" ht="12.2" customHeight="1">
      <c r="B5" s="261"/>
      <c r="C5" s="262"/>
      <c r="D5" s="260"/>
      <c r="E5" s="260"/>
      <c r="F5" s="260"/>
      <c r="G5" s="260"/>
      <c r="H5" s="260"/>
      <c r="I5" s="260"/>
      <c r="J5" s="260"/>
      <c r="L5" s="263"/>
      <c r="M5" s="265"/>
    </row>
    <row r="6" spans="2:13" ht="12.2" customHeight="1">
      <c r="B6" s="261" t="s">
        <v>1169</v>
      </c>
      <c r="C6" s="262" t="s">
        <v>1170</v>
      </c>
      <c r="D6" s="260"/>
      <c r="E6" s="260"/>
      <c r="F6" s="260"/>
      <c r="G6" s="260"/>
      <c r="H6" s="260"/>
      <c r="I6" s="260"/>
      <c r="J6" s="260"/>
      <c r="L6" s="266" t="s">
        <v>1171</v>
      </c>
      <c r="M6" s="267" t="s">
        <v>1172</v>
      </c>
    </row>
    <row r="7" spans="2:13" ht="12.2" customHeight="1">
      <c r="B7" s="261"/>
      <c r="C7" s="262"/>
      <c r="D7" s="260"/>
      <c r="E7" s="260"/>
      <c r="F7" s="260"/>
      <c r="G7" s="260"/>
      <c r="H7" s="260"/>
      <c r="I7" s="260"/>
      <c r="J7" s="260"/>
      <c r="L7" s="263"/>
      <c r="M7" s="265"/>
    </row>
    <row r="8" spans="2:13">
      <c r="B8" s="261" t="s">
        <v>22</v>
      </c>
      <c r="C8" s="256" t="s">
        <v>1173</v>
      </c>
      <c r="D8" s="260"/>
      <c r="E8" s="260"/>
      <c r="F8" s="260"/>
      <c r="G8" s="260"/>
      <c r="H8" s="260"/>
      <c r="I8" s="260"/>
      <c r="J8" s="260"/>
      <c r="K8" s="260"/>
      <c r="L8" s="258" t="s">
        <v>1174</v>
      </c>
      <c r="M8" s="268">
        <v>42733</v>
      </c>
    </row>
    <row r="9" spans="2:13">
      <c r="B9" s="261"/>
      <c r="C9" s="256"/>
      <c r="D9" s="258"/>
      <c r="E9" s="258"/>
      <c r="F9" s="258"/>
      <c r="G9" s="258"/>
      <c r="H9" s="258"/>
      <c r="I9" s="258"/>
      <c r="J9" s="268"/>
      <c r="K9" s="260"/>
      <c r="L9" s="260"/>
      <c r="M9" s="260"/>
    </row>
    <row r="10" spans="2:13" s="274" customFormat="1" ht="12.2" customHeight="1">
      <c r="B10" s="269"/>
      <c r="C10" s="270"/>
      <c r="D10" s="271"/>
      <c r="E10" s="271"/>
      <c r="F10" s="271"/>
      <c r="G10" s="271"/>
      <c r="H10" s="271"/>
      <c r="I10" s="271"/>
      <c r="J10" s="272"/>
      <c r="K10" s="273"/>
      <c r="L10" s="273"/>
      <c r="M10" s="273"/>
    </row>
    <row r="11" spans="2:13" s="274" customFormat="1" ht="12.2" customHeight="1">
      <c r="B11" s="275" t="s">
        <v>1175</v>
      </c>
      <c r="C11" s="276" t="s">
        <v>1176</v>
      </c>
      <c r="D11" s="275"/>
      <c r="E11" s="275"/>
      <c r="F11" s="275"/>
      <c r="G11" s="275"/>
      <c r="H11" s="275"/>
      <c r="I11" s="275"/>
      <c r="J11" s="277"/>
      <c r="K11" s="278"/>
      <c r="L11" s="278"/>
      <c r="M11" s="278"/>
    </row>
    <row r="12" spans="2:13" s="274" customFormat="1" ht="12.2" customHeight="1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3" s="274" customFormat="1" ht="12.2" customHeight="1" thickBot="1">
      <c r="B13" s="279" t="s">
        <v>1177</v>
      </c>
      <c r="C13" s="280" t="s">
        <v>1178</v>
      </c>
      <c r="D13" s="281" t="s">
        <v>142</v>
      </c>
      <c r="E13" s="281"/>
      <c r="F13" s="281" t="s">
        <v>1179</v>
      </c>
      <c r="G13" s="281" t="s">
        <v>1180</v>
      </c>
      <c r="H13" s="281" t="s">
        <v>1181</v>
      </c>
      <c r="I13" s="281" t="s">
        <v>1182</v>
      </c>
      <c r="J13" s="281" t="s">
        <v>1183</v>
      </c>
      <c r="K13" s="282" t="s">
        <v>31</v>
      </c>
      <c r="L13" s="282" t="s">
        <v>1184</v>
      </c>
      <c r="M13" s="283" t="s">
        <v>1185</v>
      </c>
    </row>
    <row r="14" spans="2:13" s="274" customFormat="1" ht="6" customHeight="1">
      <c r="B14" s="284"/>
      <c r="C14" s="285"/>
      <c r="D14" s="286"/>
      <c r="E14" s="286"/>
      <c r="F14" s="286"/>
      <c r="G14" s="286"/>
      <c r="H14" s="286"/>
      <c r="I14" s="286"/>
      <c r="J14" s="287"/>
      <c r="K14" s="287"/>
      <c r="L14" s="287"/>
      <c r="M14" s="288"/>
    </row>
    <row r="15" spans="2:13" s="274" customFormat="1" ht="12.2" customHeight="1">
      <c r="B15" s="289"/>
      <c r="C15" s="290" t="s">
        <v>1186</v>
      </c>
      <c r="D15" s="291">
        <f t="shared" ref="D15:D21" si="0">SUM(F15:I15)</f>
        <v>1</v>
      </c>
      <c r="E15" s="292" t="s">
        <v>231</v>
      </c>
      <c r="F15" s="292">
        <v>1</v>
      </c>
      <c r="G15" s="292"/>
      <c r="H15" s="292"/>
      <c r="I15" s="292"/>
      <c r="J15" s="293"/>
      <c r="K15" s="294">
        <f t="shared" ref="K15:K21" si="1">D15*J15</f>
        <v>0</v>
      </c>
      <c r="L15" s="295"/>
      <c r="M15" s="296">
        <f t="shared" ref="M15:M27" si="2">D15*L15</f>
        <v>0</v>
      </c>
    </row>
    <row r="16" spans="2:13" s="274" customFormat="1" ht="12.2" customHeight="1">
      <c r="B16" s="289"/>
      <c r="C16" s="290" t="s">
        <v>1187</v>
      </c>
      <c r="D16" s="291">
        <f t="shared" si="0"/>
        <v>1</v>
      </c>
      <c r="E16" s="292" t="s">
        <v>231</v>
      </c>
      <c r="F16" s="292">
        <v>1</v>
      </c>
      <c r="G16" s="292"/>
      <c r="H16" s="292"/>
      <c r="I16" s="292"/>
      <c r="J16" s="293"/>
      <c r="K16" s="294">
        <f t="shared" si="1"/>
        <v>0</v>
      </c>
      <c r="L16" s="295"/>
      <c r="M16" s="296">
        <f>D16*L16</f>
        <v>0</v>
      </c>
    </row>
    <row r="17" spans="1:14" s="274" customFormat="1" ht="12.2" customHeight="1">
      <c r="B17" s="289"/>
      <c r="C17" s="290" t="s">
        <v>1188</v>
      </c>
      <c r="D17" s="291">
        <f t="shared" si="0"/>
        <v>1</v>
      </c>
      <c r="E17" s="292" t="s">
        <v>231</v>
      </c>
      <c r="F17" s="292">
        <v>1</v>
      </c>
      <c r="G17" s="292"/>
      <c r="H17" s="292"/>
      <c r="I17" s="292"/>
      <c r="J17" s="297"/>
      <c r="K17" s="294">
        <f t="shared" si="1"/>
        <v>0</v>
      </c>
      <c r="L17" s="295"/>
      <c r="M17" s="296">
        <f>D17*L17</f>
        <v>0</v>
      </c>
    </row>
    <row r="18" spans="1:14" s="274" customFormat="1" ht="12.2" customHeight="1">
      <c r="B18" s="289"/>
      <c r="C18" s="290" t="s">
        <v>1189</v>
      </c>
      <c r="D18" s="291">
        <f t="shared" si="0"/>
        <v>2</v>
      </c>
      <c r="E18" s="292" t="s">
        <v>231</v>
      </c>
      <c r="F18" s="292">
        <v>2</v>
      </c>
      <c r="G18" s="292"/>
      <c r="H18" s="292"/>
      <c r="I18" s="292"/>
      <c r="J18" s="297"/>
      <c r="K18" s="294">
        <f t="shared" si="1"/>
        <v>0</v>
      </c>
      <c r="L18" s="295"/>
      <c r="M18" s="296">
        <f t="shared" si="2"/>
        <v>0</v>
      </c>
    </row>
    <row r="19" spans="1:14" s="274" customFormat="1" ht="12.2" customHeight="1">
      <c r="B19" s="289"/>
      <c r="C19" s="290" t="s">
        <v>1190</v>
      </c>
      <c r="D19" s="291">
        <f t="shared" si="0"/>
        <v>1</v>
      </c>
      <c r="E19" s="292" t="s">
        <v>231</v>
      </c>
      <c r="F19" s="292">
        <v>1</v>
      </c>
      <c r="G19" s="292"/>
      <c r="H19" s="292"/>
      <c r="I19" s="292"/>
      <c r="J19" s="297"/>
      <c r="K19" s="294">
        <f t="shared" si="1"/>
        <v>0</v>
      </c>
      <c r="L19" s="295"/>
      <c r="M19" s="296">
        <f>D19*L19</f>
        <v>0</v>
      </c>
    </row>
    <row r="20" spans="1:14" s="274" customFormat="1" ht="12.2" customHeight="1">
      <c r="B20" s="289"/>
      <c r="C20" s="290" t="s">
        <v>1191</v>
      </c>
      <c r="D20" s="291">
        <f t="shared" si="0"/>
        <v>2</v>
      </c>
      <c r="E20" s="292" t="s">
        <v>231</v>
      </c>
      <c r="F20" s="292">
        <v>2</v>
      </c>
      <c r="G20" s="292"/>
      <c r="H20" s="292"/>
      <c r="I20" s="292"/>
      <c r="J20" s="297"/>
      <c r="K20" s="294">
        <f t="shared" si="1"/>
        <v>0</v>
      </c>
      <c r="L20" s="295"/>
      <c r="M20" s="296">
        <f>D20*L20</f>
        <v>0</v>
      </c>
    </row>
    <row r="21" spans="1:14" s="274" customFormat="1" ht="12.2" customHeight="1">
      <c r="B21" s="289"/>
      <c r="C21" s="290" t="s">
        <v>1192</v>
      </c>
      <c r="D21" s="291">
        <f t="shared" si="0"/>
        <v>1</v>
      </c>
      <c r="E21" s="292" t="s">
        <v>231</v>
      </c>
      <c r="F21" s="292">
        <v>1</v>
      </c>
      <c r="G21" s="292"/>
      <c r="H21" s="292"/>
      <c r="I21" s="292"/>
      <c r="J21" s="297"/>
      <c r="K21" s="294">
        <f t="shared" si="1"/>
        <v>0</v>
      </c>
      <c r="L21" s="295"/>
      <c r="M21" s="296">
        <f t="shared" si="2"/>
        <v>0</v>
      </c>
    </row>
    <row r="22" spans="1:14" s="274" customFormat="1" ht="6" customHeight="1">
      <c r="B22" s="298"/>
      <c r="C22" s="299"/>
      <c r="D22" s="300"/>
      <c r="E22" s="300"/>
      <c r="F22" s="300"/>
      <c r="G22" s="300"/>
      <c r="H22" s="300"/>
      <c r="I22" s="300"/>
      <c r="J22" s="301"/>
      <c r="K22" s="301"/>
      <c r="L22" s="301"/>
      <c r="M22" s="302">
        <f t="shared" si="2"/>
        <v>0</v>
      </c>
    </row>
    <row r="23" spans="1:14" s="274" customFormat="1" ht="12.2" customHeight="1">
      <c r="B23" s="289"/>
      <c r="C23" s="290" t="s">
        <v>1193</v>
      </c>
      <c r="D23" s="291">
        <f>SUM(F23:I23)</f>
        <v>2</v>
      </c>
      <c r="E23" s="292" t="s">
        <v>231</v>
      </c>
      <c r="F23" s="292">
        <v>2</v>
      </c>
      <c r="G23" s="292"/>
      <c r="H23" s="292"/>
      <c r="I23" s="292"/>
      <c r="J23" s="297"/>
      <c r="K23" s="294">
        <f>D23*J23</f>
        <v>0</v>
      </c>
      <c r="L23" s="295"/>
      <c r="M23" s="296">
        <f t="shared" si="2"/>
        <v>0</v>
      </c>
    </row>
    <row r="24" spans="1:14" s="274" customFormat="1" ht="12.2" customHeight="1">
      <c r="B24" s="289"/>
      <c r="C24" s="290" t="s">
        <v>1194</v>
      </c>
      <c r="D24" s="291">
        <f>SUM(F24:I24)</f>
        <v>2</v>
      </c>
      <c r="E24" s="292" t="s">
        <v>231</v>
      </c>
      <c r="F24" s="292">
        <v>2</v>
      </c>
      <c r="G24" s="292"/>
      <c r="H24" s="292"/>
      <c r="I24" s="292"/>
      <c r="J24" s="297"/>
      <c r="K24" s="294">
        <f>D24*J24</f>
        <v>0</v>
      </c>
      <c r="L24" s="295"/>
      <c r="M24" s="296">
        <f>D24*L24</f>
        <v>0</v>
      </c>
    </row>
    <row r="25" spans="1:14" s="274" customFormat="1" ht="12.2" customHeight="1">
      <c r="A25" s="303"/>
      <c r="B25" s="289"/>
      <c r="C25" s="290" t="s">
        <v>1195</v>
      </c>
      <c r="D25" s="291">
        <f>SUM(F25:I25)</f>
        <v>2</v>
      </c>
      <c r="E25" s="292" t="s">
        <v>231</v>
      </c>
      <c r="F25" s="292">
        <v>1</v>
      </c>
      <c r="G25" s="292">
        <v>1</v>
      </c>
      <c r="H25" s="292"/>
      <c r="I25" s="292"/>
      <c r="J25" s="297"/>
      <c r="K25" s="294">
        <f>D25*J25</f>
        <v>0</v>
      </c>
      <c r="L25" s="295"/>
      <c r="M25" s="296">
        <f t="shared" si="2"/>
        <v>0</v>
      </c>
      <c r="N25"/>
    </row>
    <row r="26" spans="1:14" s="274" customFormat="1" ht="12.2" customHeight="1">
      <c r="A26" s="303"/>
      <c r="B26" s="289"/>
      <c r="C26" s="290" t="s">
        <v>1196</v>
      </c>
      <c r="D26" s="291">
        <f>SUM(F26:I26)</f>
        <v>1</v>
      </c>
      <c r="E26" s="292" t="s">
        <v>231</v>
      </c>
      <c r="F26" s="292"/>
      <c r="G26" s="292">
        <v>1</v>
      </c>
      <c r="H26" s="292"/>
      <c r="I26" s="292"/>
      <c r="J26" s="297"/>
      <c r="K26" s="294">
        <f>D26*J26</f>
        <v>0</v>
      </c>
      <c r="L26" s="295"/>
      <c r="M26" s="296">
        <f t="shared" si="2"/>
        <v>0</v>
      </c>
      <c r="N26"/>
    </row>
    <row r="27" spans="1:14" s="274" customFormat="1" ht="12.2" customHeight="1">
      <c r="A27" s="303"/>
      <c r="B27" s="289"/>
      <c r="C27" s="290" t="s">
        <v>1197</v>
      </c>
      <c r="D27" s="291">
        <f>SUM(F27:I27)</f>
        <v>1</v>
      </c>
      <c r="E27" s="292" t="s">
        <v>231</v>
      </c>
      <c r="F27" s="292">
        <v>1</v>
      </c>
      <c r="G27" s="292"/>
      <c r="H27" s="292"/>
      <c r="I27" s="292"/>
      <c r="J27" s="297"/>
      <c r="K27" s="294">
        <f>D27*J27</f>
        <v>0</v>
      </c>
      <c r="L27" s="295"/>
      <c r="M27" s="296">
        <f t="shared" si="2"/>
        <v>0</v>
      </c>
      <c r="N27"/>
    </row>
    <row r="28" spans="1:14" s="274" customFormat="1" ht="6" customHeight="1">
      <c r="B28" s="298"/>
      <c r="C28" s="299"/>
      <c r="D28" s="300"/>
      <c r="E28" s="300"/>
      <c r="F28" s="300"/>
      <c r="G28" s="300"/>
      <c r="H28" s="300"/>
      <c r="I28" s="300"/>
      <c r="J28" s="301"/>
      <c r="K28" s="301"/>
      <c r="L28" s="301"/>
      <c r="M28" s="302"/>
    </row>
    <row r="29" spans="1:14" s="274" customFormat="1" ht="12.2" customHeight="1">
      <c r="B29" s="289"/>
      <c r="C29" s="290" t="s">
        <v>1198</v>
      </c>
      <c r="D29" s="291">
        <f t="shared" ref="D29:D36" si="3">SUM(F29:I29)</f>
        <v>14</v>
      </c>
      <c r="E29" s="292" t="s">
        <v>231</v>
      </c>
      <c r="F29" s="292">
        <v>11</v>
      </c>
      <c r="G29" s="292">
        <v>3</v>
      </c>
      <c r="H29" s="292"/>
      <c r="I29" s="292"/>
      <c r="J29" s="297"/>
      <c r="K29" s="294">
        <f t="shared" ref="K29:K39" si="4">D29*J29</f>
        <v>0</v>
      </c>
      <c r="L29" s="295"/>
      <c r="M29" s="296">
        <f t="shared" ref="M29:M39" si="5">D29*L29</f>
        <v>0</v>
      </c>
    </row>
    <row r="30" spans="1:14" s="274" customFormat="1" ht="12.2" customHeight="1">
      <c r="B30" s="289"/>
      <c r="C30" s="290" t="s">
        <v>1199</v>
      </c>
      <c r="D30" s="291">
        <f t="shared" si="3"/>
        <v>1</v>
      </c>
      <c r="E30" s="292" t="s">
        <v>231</v>
      </c>
      <c r="F30" s="292">
        <v>1</v>
      </c>
      <c r="G30" s="292"/>
      <c r="H30" s="292"/>
      <c r="I30" s="292"/>
      <c r="J30" s="297"/>
      <c r="K30" s="294">
        <f t="shared" si="4"/>
        <v>0</v>
      </c>
      <c r="L30" s="295"/>
      <c r="M30" s="296">
        <f t="shared" si="5"/>
        <v>0</v>
      </c>
    </row>
    <row r="31" spans="1:14" s="274" customFormat="1" ht="12.2" customHeight="1">
      <c r="B31" s="289"/>
      <c r="C31" s="290" t="s">
        <v>1200</v>
      </c>
      <c r="D31" s="291">
        <f t="shared" si="3"/>
        <v>4</v>
      </c>
      <c r="E31" s="292" t="s">
        <v>231</v>
      </c>
      <c r="F31" s="292">
        <v>4</v>
      </c>
      <c r="G31" s="292"/>
      <c r="H31" s="292"/>
      <c r="I31" s="292"/>
      <c r="J31" s="297"/>
      <c r="K31" s="294">
        <f t="shared" si="4"/>
        <v>0</v>
      </c>
      <c r="L31" s="295"/>
      <c r="M31" s="296">
        <f t="shared" si="5"/>
        <v>0</v>
      </c>
    </row>
    <row r="32" spans="1:14" s="274" customFormat="1" ht="12.2" customHeight="1">
      <c r="B32" s="289"/>
      <c r="C32" s="290" t="s">
        <v>1201</v>
      </c>
      <c r="D32" s="291">
        <f t="shared" si="3"/>
        <v>3</v>
      </c>
      <c r="E32" s="292" t="s">
        <v>231</v>
      </c>
      <c r="F32" s="292">
        <v>3</v>
      </c>
      <c r="G32" s="292"/>
      <c r="H32" s="292"/>
      <c r="I32" s="292"/>
      <c r="J32" s="297"/>
      <c r="K32" s="294">
        <f t="shared" si="4"/>
        <v>0</v>
      </c>
      <c r="L32" s="295"/>
      <c r="M32" s="296">
        <f t="shared" si="5"/>
        <v>0</v>
      </c>
    </row>
    <row r="33" spans="1:14" s="274" customFormat="1" ht="12.2" customHeight="1">
      <c r="B33" s="289"/>
      <c r="C33" s="290" t="s">
        <v>1202</v>
      </c>
      <c r="D33" s="291">
        <f t="shared" si="3"/>
        <v>5</v>
      </c>
      <c r="E33" s="292" t="s">
        <v>231</v>
      </c>
      <c r="F33" s="292">
        <v>5</v>
      </c>
      <c r="G33" s="292"/>
      <c r="H33" s="292"/>
      <c r="I33" s="292"/>
      <c r="J33" s="297"/>
      <c r="K33" s="294">
        <f t="shared" si="4"/>
        <v>0</v>
      </c>
      <c r="L33" s="295"/>
      <c r="M33" s="296">
        <f t="shared" si="5"/>
        <v>0</v>
      </c>
    </row>
    <row r="34" spans="1:14" s="274" customFormat="1" ht="12.2" customHeight="1">
      <c r="B34" s="289"/>
      <c r="C34" s="290" t="s">
        <v>1203</v>
      </c>
      <c r="D34" s="291">
        <f>SUM(F34:I34)</f>
        <v>2</v>
      </c>
      <c r="E34" s="292" t="s">
        <v>231</v>
      </c>
      <c r="F34" s="292">
        <v>2</v>
      </c>
      <c r="G34" s="292"/>
      <c r="H34" s="292"/>
      <c r="I34" s="292"/>
      <c r="J34" s="297"/>
      <c r="K34" s="294">
        <f>D34*J34</f>
        <v>0</v>
      </c>
      <c r="L34" s="295"/>
      <c r="M34" s="296">
        <f>D34*L34</f>
        <v>0</v>
      </c>
    </row>
    <row r="35" spans="1:14" s="274" customFormat="1" ht="12.2" customHeight="1">
      <c r="B35" s="289"/>
      <c r="C35" s="290" t="s">
        <v>1204</v>
      </c>
      <c r="D35" s="291">
        <f t="shared" si="3"/>
        <v>6</v>
      </c>
      <c r="E35" s="292" t="s">
        <v>231</v>
      </c>
      <c r="F35" s="292">
        <v>1</v>
      </c>
      <c r="G35" s="292">
        <v>1</v>
      </c>
      <c r="H35" s="292">
        <v>4</v>
      </c>
      <c r="I35" s="292"/>
      <c r="J35" s="297"/>
      <c r="K35" s="294">
        <f t="shared" si="4"/>
        <v>0</v>
      </c>
      <c r="L35" s="295"/>
      <c r="M35" s="296">
        <f t="shared" si="5"/>
        <v>0</v>
      </c>
    </row>
    <row r="36" spans="1:14" s="274" customFormat="1" ht="12.2" customHeight="1">
      <c r="B36" s="289"/>
      <c r="C36" s="290" t="s">
        <v>1205</v>
      </c>
      <c r="D36" s="291">
        <f t="shared" si="3"/>
        <v>5</v>
      </c>
      <c r="E36" s="292" t="s">
        <v>231</v>
      </c>
      <c r="F36" s="292">
        <v>2</v>
      </c>
      <c r="G36" s="292">
        <v>3</v>
      </c>
      <c r="H36" s="292"/>
      <c r="I36" s="292"/>
      <c r="J36" s="297"/>
      <c r="K36" s="294">
        <f t="shared" si="4"/>
        <v>0</v>
      </c>
      <c r="L36" s="295"/>
      <c r="M36" s="296">
        <f t="shared" si="5"/>
        <v>0</v>
      </c>
    </row>
    <row r="37" spans="1:14" s="274" customFormat="1" ht="12.2" customHeight="1">
      <c r="B37" s="289"/>
      <c r="C37" s="290" t="s">
        <v>1206</v>
      </c>
      <c r="D37" s="291">
        <f>SUM(F37:I37)</f>
        <v>1</v>
      </c>
      <c r="E37" s="292" t="s">
        <v>231</v>
      </c>
      <c r="F37" s="292"/>
      <c r="G37" s="292"/>
      <c r="H37" s="292">
        <v>1</v>
      </c>
      <c r="I37" s="292"/>
      <c r="J37" s="297"/>
      <c r="K37" s="294">
        <f t="shared" si="4"/>
        <v>0</v>
      </c>
      <c r="L37" s="295"/>
      <c r="M37" s="296">
        <f t="shared" si="5"/>
        <v>0</v>
      </c>
    </row>
    <row r="38" spans="1:14" s="274" customFormat="1" ht="12.2" customHeight="1">
      <c r="B38" s="289"/>
      <c r="C38" s="290" t="s">
        <v>1207</v>
      </c>
      <c r="D38" s="291">
        <f>SUM(F38:I38)</f>
        <v>50</v>
      </c>
      <c r="E38" s="292" t="s">
        <v>208</v>
      </c>
      <c r="F38" s="292"/>
      <c r="G38" s="292"/>
      <c r="H38" s="292">
        <v>50</v>
      </c>
      <c r="I38" s="292"/>
      <c r="J38" s="297"/>
      <c r="K38" s="294">
        <f t="shared" si="4"/>
        <v>0</v>
      </c>
      <c r="L38" s="295"/>
      <c r="M38" s="296">
        <f t="shared" si="5"/>
        <v>0</v>
      </c>
    </row>
    <row r="39" spans="1:14" s="274" customFormat="1" ht="12.2" customHeight="1">
      <c r="B39" s="289"/>
      <c r="C39" s="290" t="s">
        <v>1208</v>
      </c>
      <c r="D39" s="291">
        <f>SUM(F39:I39)</f>
        <v>3</v>
      </c>
      <c r="E39" s="292" t="s">
        <v>231</v>
      </c>
      <c r="F39" s="292">
        <v>2</v>
      </c>
      <c r="G39" s="292">
        <v>1</v>
      </c>
      <c r="H39" s="292"/>
      <c r="I39" s="292"/>
      <c r="J39" s="297"/>
      <c r="K39" s="294">
        <f t="shared" si="4"/>
        <v>0</v>
      </c>
      <c r="L39" s="295"/>
      <c r="M39" s="296">
        <f t="shared" si="5"/>
        <v>0</v>
      </c>
    </row>
    <row r="40" spans="1:14" s="274" customFormat="1" ht="6" customHeight="1">
      <c r="B40" s="298"/>
      <c r="C40" s="299"/>
      <c r="D40" s="300"/>
      <c r="E40" s="300"/>
      <c r="F40" s="300"/>
      <c r="G40" s="300"/>
      <c r="H40" s="300"/>
      <c r="I40" s="300"/>
      <c r="J40" s="301"/>
      <c r="K40" s="301"/>
      <c r="L40" s="301"/>
      <c r="M40" s="302"/>
    </row>
    <row r="41" spans="1:14" s="274" customFormat="1" ht="12.2" customHeight="1">
      <c r="B41" s="304"/>
      <c r="C41" s="270" t="s">
        <v>1209</v>
      </c>
      <c r="D41" s="291">
        <f>SUM(F41:I41)</f>
        <v>100</v>
      </c>
      <c r="E41" s="292" t="s">
        <v>208</v>
      </c>
      <c r="F41" s="292">
        <v>90</v>
      </c>
      <c r="G41" s="292">
        <v>10</v>
      </c>
      <c r="H41" s="292"/>
      <c r="I41" s="292"/>
      <c r="J41" s="297"/>
      <c r="K41" s="294">
        <f t="shared" ref="K41:K49" si="6">D41*J41</f>
        <v>0</v>
      </c>
      <c r="L41" s="295"/>
      <c r="M41" s="296">
        <f t="shared" ref="M41:M49" si="7">D41*L41</f>
        <v>0</v>
      </c>
    </row>
    <row r="42" spans="1:14" s="274" customFormat="1" ht="12.2" customHeight="1">
      <c r="A42"/>
      <c r="B42" s="304"/>
      <c r="C42" s="270" t="s">
        <v>1210</v>
      </c>
      <c r="D42" s="291">
        <f>SUM(F42:I42)</f>
        <v>1510</v>
      </c>
      <c r="E42" s="292" t="s">
        <v>208</v>
      </c>
      <c r="F42" s="292">
        <v>1020</v>
      </c>
      <c r="G42" s="292">
        <v>230</v>
      </c>
      <c r="H42" s="292">
        <v>260</v>
      </c>
      <c r="I42" s="292"/>
      <c r="J42" s="297"/>
      <c r="K42" s="294">
        <f t="shared" si="6"/>
        <v>0</v>
      </c>
      <c r="L42" s="295"/>
      <c r="M42" s="296">
        <f t="shared" si="7"/>
        <v>0</v>
      </c>
      <c r="N42"/>
    </row>
    <row r="43" spans="1:14" s="274" customFormat="1" ht="12.2" customHeight="1">
      <c r="A43"/>
      <c r="B43" s="304"/>
      <c r="C43" s="270" t="s">
        <v>1211</v>
      </c>
      <c r="D43" s="291">
        <f>SUM(F43:I43)</f>
        <v>270</v>
      </c>
      <c r="E43" s="292" t="s">
        <v>208</v>
      </c>
      <c r="F43" s="292">
        <v>190</v>
      </c>
      <c r="G43" s="292">
        <v>60</v>
      </c>
      <c r="H43" s="292">
        <v>20</v>
      </c>
      <c r="I43" s="292"/>
      <c r="J43" s="297"/>
      <c r="K43" s="294">
        <f t="shared" si="6"/>
        <v>0</v>
      </c>
      <c r="L43" s="295"/>
      <c r="M43" s="296">
        <f t="shared" si="7"/>
        <v>0</v>
      </c>
      <c r="N43"/>
    </row>
    <row r="44" spans="1:14" s="274" customFormat="1" ht="12.2" customHeight="1">
      <c r="A44"/>
      <c r="B44" s="304"/>
      <c r="C44" s="270" t="s">
        <v>1212</v>
      </c>
      <c r="D44" s="291">
        <f>SUM(F44:I44)</f>
        <v>270</v>
      </c>
      <c r="E44" s="292" t="s">
        <v>208</v>
      </c>
      <c r="F44" s="292">
        <v>190</v>
      </c>
      <c r="G44" s="292">
        <v>60</v>
      </c>
      <c r="H44" s="292">
        <v>20</v>
      </c>
      <c r="I44" s="292"/>
      <c r="J44" s="297"/>
      <c r="K44" s="294">
        <f t="shared" si="6"/>
        <v>0</v>
      </c>
      <c r="L44" s="295"/>
      <c r="M44" s="296">
        <f t="shared" si="7"/>
        <v>0</v>
      </c>
      <c r="N44"/>
    </row>
    <row r="45" spans="1:14" s="274" customFormat="1" ht="12.2" customHeight="1">
      <c r="A45"/>
      <c r="B45" s="304"/>
      <c r="C45" s="270" t="s">
        <v>1213</v>
      </c>
      <c r="D45" s="291">
        <v>1</v>
      </c>
      <c r="E45" s="292" t="s">
        <v>728</v>
      </c>
      <c r="F45" s="292"/>
      <c r="G45" s="292"/>
      <c r="H45" s="292"/>
      <c r="I45" s="292"/>
      <c r="J45" s="297"/>
      <c r="K45" s="294">
        <f t="shared" si="6"/>
        <v>0</v>
      </c>
      <c r="L45" s="295"/>
      <c r="M45" s="296">
        <f t="shared" si="7"/>
        <v>0</v>
      </c>
      <c r="N45"/>
    </row>
    <row r="46" spans="1:14" s="274" customFormat="1" ht="6" customHeight="1">
      <c r="B46" s="298"/>
      <c r="C46" s="299"/>
      <c r="D46" s="300"/>
      <c r="E46" s="300"/>
      <c r="F46" s="300"/>
      <c r="G46" s="300"/>
      <c r="H46" s="300"/>
      <c r="I46" s="300"/>
      <c r="J46" s="301"/>
      <c r="K46" s="301"/>
      <c r="L46" s="301"/>
      <c r="M46" s="302"/>
    </row>
    <row r="47" spans="1:14" s="274" customFormat="1" ht="12.2" customHeight="1">
      <c r="A47"/>
      <c r="B47" s="304"/>
      <c r="C47" s="305" t="s">
        <v>1214</v>
      </c>
      <c r="D47" s="291">
        <v>5</v>
      </c>
      <c r="E47" s="292" t="s">
        <v>1156</v>
      </c>
      <c r="F47" s="292"/>
      <c r="G47" s="292"/>
      <c r="H47" s="292"/>
      <c r="I47" s="292"/>
      <c r="J47" s="306"/>
      <c r="K47" s="294">
        <f t="shared" si="6"/>
        <v>0</v>
      </c>
      <c r="L47" s="295"/>
      <c r="M47" s="296">
        <f t="shared" si="7"/>
        <v>0</v>
      </c>
      <c r="N47"/>
    </row>
    <row r="48" spans="1:14" s="274" customFormat="1" ht="12.2" customHeight="1">
      <c r="A48"/>
      <c r="B48" s="304"/>
      <c r="C48" s="270" t="s">
        <v>1215</v>
      </c>
      <c r="D48" s="291">
        <v>3</v>
      </c>
      <c r="E48" s="292" t="s">
        <v>1156</v>
      </c>
      <c r="F48" s="292"/>
      <c r="G48" s="292"/>
      <c r="H48" s="292"/>
      <c r="I48" s="292"/>
      <c r="J48" s="306"/>
      <c r="K48" s="294">
        <f t="shared" si="6"/>
        <v>0</v>
      </c>
      <c r="L48" s="295"/>
      <c r="M48" s="296">
        <f t="shared" si="7"/>
        <v>0</v>
      </c>
      <c r="N48"/>
    </row>
    <row r="49" spans="1:14" s="274" customFormat="1" ht="12.2" customHeight="1" thickBot="1">
      <c r="A49" s="303"/>
      <c r="B49" s="307"/>
      <c r="C49" s="308" t="s">
        <v>1216</v>
      </c>
      <c r="D49" s="291">
        <f>SUM(F49:I49)</f>
        <v>94</v>
      </c>
      <c r="E49" s="292" t="s">
        <v>728</v>
      </c>
      <c r="F49" s="292">
        <f>SUM(F29:F39)</f>
        <v>31</v>
      </c>
      <c r="G49" s="292">
        <f>SUM(G29:G39)</f>
        <v>8</v>
      </c>
      <c r="H49" s="292">
        <f>SUM(H29:H39)</f>
        <v>55</v>
      </c>
      <c r="I49" s="292">
        <f>SUM(I29:I39)</f>
        <v>0</v>
      </c>
      <c r="J49" s="306"/>
      <c r="K49" s="294">
        <f t="shared" si="6"/>
        <v>0</v>
      </c>
      <c r="L49" s="295"/>
      <c r="M49" s="296">
        <f t="shared" si="7"/>
        <v>0</v>
      </c>
      <c r="N49"/>
    </row>
    <row r="50" spans="1:14" s="274" customFormat="1" ht="12.2" customHeight="1" thickBot="1">
      <c r="A50"/>
      <c r="B50"/>
      <c r="C50"/>
      <c r="D50" s="309"/>
      <c r="E50" s="310"/>
      <c r="F50" s="310"/>
      <c r="G50" s="310"/>
      <c r="H50" s="310"/>
      <c r="I50" s="310"/>
      <c r="J50" s="311" t="s">
        <v>1217</v>
      </c>
      <c r="K50" s="312">
        <f>SUM(K14:K49)</f>
        <v>0</v>
      </c>
      <c r="L50" s="313"/>
      <c r="M50" s="314">
        <f>SUM(M14:M49)</f>
        <v>0</v>
      </c>
      <c r="N50"/>
    </row>
    <row r="51" spans="1:14" s="274" customFormat="1" ht="12.2" customHeight="1">
      <c r="A51"/>
      <c r="B51"/>
      <c r="C51"/>
      <c r="D51" s="315"/>
      <c r="E51" s="315"/>
      <c r="F51" s="315"/>
      <c r="G51" s="315"/>
      <c r="H51" s="315"/>
      <c r="I51" s="315"/>
      <c r="J51" s="315"/>
      <c r="K51" s="316"/>
      <c r="L51" s="316"/>
      <c r="M51" s="316"/>
      <c r="N51"/>
    </row>
    <row r="52" spans="1:14" s="274" customFormat="1" ht="12.2" customHeight="1">
      <c r="A52"/>
      <c r="B52"/>
      <c r="C52"/>
      <c r="D52" s="317" t="s">
        <v>1218</v>
      </c>
      <c r="E52" s="317"/>
      <c r="F52" s="317"/>
      <c r="G52" s="317"/>
      <c r="H52" s="317"/>
      <c r="I52" s="317"/>
      <c r="J52" s="317"/>
      <c r="K52" s="318"/>
      <c r="L52" s="318"/>
      <c r="M52" s="319">
        <f>K50+M50</f>
        <v>0</v>
      </c>
      <c r="N52"/>
    </row>
    <row r="53" spans="1:14" s="274" customFormat="1" ht="12.2" customHeight="1">
      <c r="A53"/>
      <c r="B53"/>
      <c r="C53"/>
      <c r="D53" s="320"/>
      <c r="E53" s="320"/>
      <c r="F53" s="320"/>
      <c r="G53" s="320"/>
      <c r="H53" s="320"/>
      <c r="I53" s="320"/>
      <c r="J53" s="320"/>
      <c r="K53" s="321"/>
      <c r="L53" s="321"/>
      <c r="M53" s="322"/>
      <c r="N53"/>
    </row>
    <row r="54" spans="1:14" s="274" customFormat="1" ht="12.2" customHeight="1">
      <c r="A54" s="303"/>
      <c r="B54" s="261" t="s">
        <v>1175</v>
      </c>
      <c r="C54" s="323" t="s">
        <v>1219</v>
      </c>
      <c r="D54"/>
      <c r="E54"/>
      <c r="F54"/>
      <c r="G54"/>
      <c r="H54"/>
      <c r="I54"/>
      <c r="J54"/>
      <c r="K54"/>
      <c r="L54"/>
      <c r="M54"/>
    </row>
    <row r="55" spans="1:14" s="274" customFormat="1" ht="12.2" customHeight="1" thickBot="1">
      <c r="A55" s="303"/>
      <c r="B55"/>
      <c r="C55"/>
      <c r="D55"/>
      <c r="E55"/>
      <c r="F55"/>
      <c r="G55"/>
      <c r="H55"/>
      <c r="I55"/>
      <c r="J55"/>
      <c r="K55"/>
      <c r="L55"/>
      <c r="M55"/>
    </row>
    <row r="56" spans="1:14" s="274" customFormat="1" ht="12.75" thickBot="1">
      <c r="B56" s="279" t="s">
        <v>1177</v>
      </c>
      <c r="C56" s="280" t="s">
        <v>1178</v>
      </c>
      <c r="D56" s="281" t="s">
        <v>142</v>
      </c>
      <c r="E56" s="281"/>
      <c r="F56" s="281" t="s">
        <v>1179</v>
      </c>
      <c r="G56" s="281" t="s">
        <v>1180</v>
      </c>
      <c r="H56" s="281" t="s">
        <v>1181</v>
      </c>
      <c r="I56" s="281" t="s">
        <v>1182</v>
      </c>
      <c r="J56" s="281" t="s">
        <v>1183</v>
      </c>
      <c r="K56" s="282" t="s">
        <v>31</v>
      </c>
      <c r="L56" s="282" t="s">
        <v>1184</v>
      </c>
      <c r="M56" s="283" t="s">
        <v>1185</v>
      </c>
    </row>
    <row r="57" spans="1:14" s="274" customFormat="1" ht="6" customHeight="1">
      <c r="B57" s="284"/>
      <c r="C57" s="285"/>
      <c r="D57" s="286"/>
      <c r="E57" s="286"/>
      <c r="F57" s="286"/>
      <c r="G57" s="286"/>
      <c r="H57" s="286"/>
      <c r="I57" s="286"/>
      <c r="J57" s="287"/>
      <c r="K57" s="287"/>
      <c r="L57" s="287"/>
      <c r="M57" s="288"/>
    </row>
    <row r="58" spans="1:14" s="274" customFormat="1">
      <c r="A58" s="303"/>
      <c r="B58" s="289"/>
      <c r="C58" s="324" t="s">
        <v>1220</v>
      </c>
      <c r="D58" s="291">
        <f t="shared" ref="D58:D67" si="8">SUM(F58:I58)</f>
        <v>1</v>
      </c>
      <c r="E58" s="292" t="s">
        <v>231</v>
      </c>
      <c r="F58" s="292">
        <v>1</v>
      </c>
      <c r="G58" s="292"/>
      <c r="H58" s="292"/>
      <c r="I58" s="292"/>
      <c r="J58" s="297"/>
      <c r="K58" s="294">
        <f t="shared" ref="K58:K67" si="9">D58*J58</f>
        <v>0</v>
      </c>
      <c r="L58" s="295"/>
      <c r="M58" s="296">
        <f t="shared" ref="M58:M67" si="10">D58*L58</f>
        <v>0</v>
      </c>
    </row>
    <row r="59" spans="1:14" s="274" customFormat="1">
      <c r="A59" s="303"/>
      <c r="B59" s="289"/>
      <c r="C59" s="324" t="s">
        <v>1221</v>
      </c>
      <c r="D59" s="291">
        <f t="shared" si="8"/>
        <v>1</v>
      </c>
      <c r="E59" s="292" t="s">
        <v>231</v>
      </c>
      <c r="F59" s="292">
        <v>1</v>
      </c>
      <c r="G59" s="292"/>
      <c r="H59" s="292"/>
      <c r="I59" s="292"/>
      <c r="J59" s="297"/>
      <c r="K59" s="294">
        <f t="shared" si="9"/>
        <v>0</v>
      </c>
      <c r="L59" s="295"/>
      <c r="M59" s="296">
        <f t="shared" si="10"/>
        <v>0</v>
      </c>
    </row>
    <row r="60" spans="1:14" s="274" customFormat="1">
      <c r="A60" s="303"/>
      <c r="B60" s="289"/>
      <c r="C60" s="324" t="s">
        <v>1222</v>
      </c>
      <c r="D60" s="291">
        <f t="shared" si="8"/>
        <v>12</v>
      </c>
      <c r="E60" s="292" t="s">
        <v>231</v>
      </c>
      <c r="F60" s="292">
        <v>12</v>
      </c>
      <c r="G60" s="292"/>
      <c r="H60" s="292"/>
      <c r="I60" s="292"/>
      <c r="J60" s="297"/>
      <c r="K60" s="294">
        <f t="shared" si="9"/>
        <v>0</v>
      </c>
      <c r="L60" s="295"/>
      <c r="M60" s="296">
        <f t="shared" si="10"/>
        <v>0</v>
      </c>
    </row>
    <row r="61" spans="1:14" s="274" customFormat="1">
      <c r="A61" s="303"/>
      <c r="B61" s="289"/>
      <c r="C61" s="324" t="s">
        <v>1223</v>
      </c>
      <c r="D61" s="291">
        <f t="shared" si="8"/>
        <v>10</v>
      </c>
      <c r="E61" s="292" t="s">
        <v>231</v>
      </c>
      <c r="F61" s="292">
        <v>10</v>
      </c>
      <c r="G61" s="292"/>
      <c r="H61" s="292"/>
      <c r="I61" s="292"/>
      <c r="J61" s="297"/>
      <c r="K61" s="294">
        <f t="shared" si="9"/>
        <v>0</v>
      </c>
      <c r="L61" s="295"/>
      <c r="M61" s="296">
        <f t="shared" si="10"/>
        <v>0</v>
      </c>
    </row>
    <row r="62" spans="1:14" s="274" customFormat="1">
      <c r="A62" s="303"/>
      <c r="B62" s="289"/>
      <c r="C62" s="324" t="s">
        <v>1224</v>
      </c>
      <c r="D62" s="291">
        <f t="shared" si="8"/>
        <v>1</v>
      </c>
      <c r="E62" s="292" t="s">
        <v>231</v>
      </c>
      <c r="F62" s="292">
        <v>1</v>
      </c>
      <c r="G62" s="292"/>
      <c r="H62" s="292"/>
      <c r="I62" s="292"/>
      <c r="J62" s="297"/>
      <c r="K62" s="294">
        <f t="shared" si="9"/>
        <v>0</v>
      </c>
      <c r="L62" s="295"/>
      <c r="M62" s="296">
        <f t="shared" si="10"/>
        <v>0</v>
      </c>
    </row>
    <row r="63" spans="1:14" s="274" customFormat="1">
      <c r="A63" s="303"/>
      <c r="B63" s="289"/>
      <c r="C63" s="324" t="s">
        <v>1225</v>
      </c>
      <c r="D63" s="291">
        <f t="shared" si="8"/>
        <v>1</v>
      </c>
      <c r="E63" s="292" t="s">
        <v>231</v>
      </c>
      <c r="F63" s="292">
        <v>1</v>
      </c>
      <c r="G63" s="292"/>
      <c r="H63" s="292"/>
      <c r="I63" s="292"/>
      <c r="J63" s="297"/>
      <c r="K63" s="294">
        <f t="shared" si="9"/>
        <v>0</v>
      </c>
      <c r="L63" s="295"/>
      <c r="M63" s="296">
        <f t="shared" si="10"/>
        <v>0</v>
      </c>
    </row>
    <row r="64" spans="1:14" s="274" customFormat="1">
      <c r="A64" s="303"/>
      <c r="B64" s="289"/>
      <c r="C64" s="324" t="s">
        <v>1226</v>
      </c>
      <c r="D64" s="291">
        <f t="shared" si="8"/>
        <v>2</v>
      </c>
      <c r="E64" s="292" t="s">
        <v>231</v>
      </c>
      <c r="F64" s="292">
        <v>1</v>
      </c>
      <c r="G64" s="292">
        <v>1</v>
      </c>
      <c r="H64" s="292"/>
      <c r="I64" s="292"/>
      <c r="J64" s="297"/>
      <c r="K64" s="294">
        <f t="shared" si="9"/>
        <v>0</v>
      </c>
      <c r="L64" s="295"/>
      <c r="M64" s="296">
        <f t="shared" si="10"/>
        <v>0</v>
      </c>
    </row>
    <row r="65" spans="1:14" s="274" customFormat="1">
      <c r="A65" s="303"/>
      <c r="B65" s="289"/>
      <c r="C65" s="324" t="s">
        <v>1227</v>
      </c>
      <c r="D65" s="291">
        <f t="shared" si="8"/>
        <v>1</v>
      </c>
      <c r="E65" s="292" t="s">
        <v>231</v>
      </c>
      <c r="F65" s="292">
        <v>1</v>
      </c>
      <c r="G65" s="292"/>
      <c r="H65" s="292"/>
      <c r="I65" s="292"/>
      <c r="J65" s="297"/>
      <c r="K65" s="294">
        <f t="shared" si="9"/>
        <v>0</v>
      </c>
      <c r="L65" s="295"/>
      <c r="M65" s="296">
        <f t="shared" si="10"/>
        <v>0</v>
      </c>
    </row>
    <row r="66" spans="1:14" s="274" customFormat="1">
      <c r="A66" s="303"/>
      <c r="B66" s="289"/>
      <c r="C66" s="325" t="s">
        <v>1228</v>
      </c>
      <c r="D66" s="291">
        <f t="shared" si="8"/>
        <v>5</v>
      </c>
      <c r="E66" s="292" t="s">
        <v>231</v>
      </c>
      <c r="F66" s="292">
        <v>5</v>
      </c>
      <c r="G66" s="292"/>
      <c r="H66" s="292"/>
      <c r="I66" s="292"/>
      <c r="J66" s="297"/>
      <c r="K66" s="294">
        <f t="shared" si="9"/>
        <v>0</v>
      </c>
      <c r="L66" s="295"/>
      <c r="M66" s="296">
        <f t="shared" si="10"/>
        <v>0</v>
      </c>
    </row>
    <row r="67" spans="1:14" s="274" customFormat="1">
      <c r="A67" s="303"/>
      <c r="B67" s="289"/>
      <c r="C67" s="325" t="s">
        <v>1229</v>
      </c>
      <c r="D67" s="291">
        <f t="shared" si="8"/>
        <v>5</v>
      </c>
      <c r="E67" s="292" t="s">
        <v>231</v>
      </c>
      <c r="F67" s="292">
        <v>5</v>
      </c>
      <c r="G67" s="292"/>
      <c r="H67" s="292"/>
      <c r="I67" s="292"/>
      <c r="J67" s="297"/>
      <c r="K67" s="294">
        <f t="shared" si="9"/>
        <v>0</v>
      </c>
      <c r="L67" s="295"/>
      <c r="M67" s="296">
        <f t="shared" si="10"/>
        <v>0</v>
      </c>
    </row>
    <row r="68" spans="1:14" s="274" customFormat="1" ht="6" customHeight="1">
      <c r="B68" s="298"/>
      <c r="C68" s="299"/>
      <c r="D68" s="300"/>
      <c r="E68" s="300"/>
      <c r="F68" s="300"/>
      <c r="G68" s="300"/>
      <c r="H68" s="300"/>
      <c r="I68" s="300"/>
      <c r="J68" s="301"/>
      <c r="K68" s="301"/>
      <c r="L68" s="301"/>
      <c r="M68" s="302"/>
    </row>
    <row r="69" spans="1:14" s="274" customFormat="1" ht="12.2" customHeight="1">
      <c r="A69" s="303"/>
      <c r="B69" s="289"/>
      <c r="C69" s="274" t="s">
        <v>1230</v>
      </c>
      <c r="D69" s="291">
        <f>SUM(F69:I69)</f>
        <v>330</v>
      </c>
      <c r="E69" s="292" t="s">
        <v>208</v>
      </c>
      <c r="F69" s="292">
        <v>280</v>
      </c>
      <c r="G69" s="292">
        <v>50</v>
      </c>
      <c r="H69" s="292"/>
      <c r="I69" s="292"/>
      <c r="J69" s="297"/>
      <c r="K69" s="294">
        <f>D69*J69</f>
        <v>0</v>
      </c>
      <c r="L69" s="295"/>
      <c r="M69" s="296">
        <f>D69*L69</f>
        <v>0</v>
      </c>
    </row>
    <row r="70" spans="1:14" s="274" customFormat="1" ht="12.2" customHeight="1">
      <c r="A70" s="303"/>
      <c r="B70" s="289"/>
      <c r="C70" s="326" t="s">
        <v>1231</v>
      </c>
      <c r="D70" s="292">
        <v>1</v>
      </c>
      <c r="E70" s="292" t="s">
        <v>728</v>
      </c>
      <c r="F70" s="292"/>
      <c r="G70" s="292"/>
      <c r="H70" s="292"/>
      <c r="I70" s="292"/>
      <c r="J70" s="297"/>
      <c r="K70" s="294">
        <f>D70*J70</f>
        <v>0</v>
      </c>
      <c r="L70" s="295"/>
      <c r="M70" s="296">
        <f>D70*L70</f>
        <v>0</v>
      </c>
    </row>
    <row r="71" spans="1:14" s="274" customFormat="1" ht="6" customHeight="1">
      <c r="B71" s="298"/>
      <c r="C71" s="299"/>
      <c r="D71" s="300"/>
      <c r="E71" s="300"/>
      <c r="F71" s="300"/>
      <c r="G71" s="300"/>
      <c r="H71" s="300"/>
      <c r="I71" s="300"/>
      <c r="J71" s="301"/>
      <c r="K71" s="301"/>
      <c r="L71" s="301"/>
      <c r="M71" s="302"/>
    </row>
    <row r="72" spans="1:14" s="274" customFormat="1" ht="12.2" customHeight="1">
      <c r="A72" s="303"/>
      <c r="B72" s="289"/>
      <c r="C72" s="305" t="s">
        <v>1232</v>
      </c>
      <c r="D72" s="292">
        <v>3</v>
      </c>
      <c r="E72" s="292" t="s">
        <v>1156</v>
      </c>
      <c r="F72" s="292"/>
      <c r="G72" s="292"/>
      <c r="H72" s="292"/>
      <c r="I72" s="292"/>
      <c r="J72" s="327"/>
      <c r="K72" s="294">
        <f>D72*J72</f>
        <v>0</v>
      </c>
      <c r="L72" s="295"/>
      <c r="M72" s="296">
        <f>D72*L72</f>
        <v>0</v>
      </c>
    </row>
    <row r="73" spans="1:14" s="274" customFormat="1" ht="12.2" customHeight="1">
      <c r="A73" s="303"/>
      <c r="B73" s="289"/>
      <c r="C73" s="270" t="s">
        <v>1215</v>
      </c>
      <c r="D73" s="292">
        <v>2</v>
      </c>
      <c r="E73" s="292" t="s">
        <v>1156</v>
      </c>
      <c r="F73" s="292"/>
      <c r="G73" s="292"/>
      <c r="H73" s="292"/>
      <c r="I73" s="292"/>
      <c r="J73" s="327"/>
      <c r="K73" s="294">
        <f>D73*J73</f>
        <v>0</v>
      </c>
      <c r="L73" s="295"/>
      <c r="M73" s="296">
        <f>D73*L73</f>
        <v>0</v>
      </c>
    </row>
    <row r="74" spans="1:14" s="274" customFormat="1" ht="12.2" customHeight="1" thickBot="1">
      <c r="A74" s="303"/>
      <c r="B74" s="307"/>
      <c r="C74" s="328" t="s">
        <v>1216</v>
      </c>
      <c r="D74" s="291">
        <f>SUM(F74:I74)</f>
        <v>5</v>
      </c>
      <c r="E74" s="292" t="s">
        <v>728</v>
      </c>
      <c r="F74" s="292">
        <f>F66</f>
        <v>5</v>
      </c>
      <c r="G74" s="292">
        <f>G66</f>
        <v>0</v>
      </c>
      <c r="H74" s="292">
        <f>H66</f>
        <v>0</v>
      </c>
      <c r="I74" s="292">
        <f>I66</f>
        <v>0</v>
      </c>
      <c r="J74" s="306">
        <v>0</v>
      </c>
      <c r="K74" s="294"/>
      <c r="L74" s="295"/>
      <c r="M74" s="296">
        <f>D74*L74</f>
        <v>0</v>
      </c>
      <c r="N74"/>
    </row>
    <row r="75" spans="1:14" ht="20.100000000000001" customHeight="1" thickBot="1">
      <c r="B75"/>
      <c r="C75"/>
      <c r="D75" s="309"/>
      <c r="E75" s="310"/>
      <c r="F75" s="310"/>
      <c r="G75" s="310"/>
      <c r="H75" s="310"/>
      <c r="I75" s="310"/>
      <c r="J75" s="311" t="s">
        <v>1217</v>
      </c>
      <c r="K75" s="312">
        <f>SUM(K57:K74)</f>
        <v>0</v>
      </c>
      <c r="L75" s="313"/>
      <c r="M75" s="314">
        <f>SUM(M57:M74)</f>
        <v>0</v>
      </c>
    </row>
    <row r="76" spans="1:14" s="274" customFormat="1" ht="12.2" customHeight="1">
      <c r="A76" s="303"/>
      <c r="B76"/>
      <c r="C76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/>
    </row>
    <row r="77" spans="1:14" s="274" customFormat="1" ht="12.2" customHeight="1">
      <c r="A77" s="303"/>
      <c r="B77"/>
      <c r="C77"/>
      <c r="D77" s="317" t="s">
        <v>1218</v>
      </c>
      <c r="E77" s="317"/>
      <c r="F77" s="317"/>
      <c r="G77" s="317"/>
      <c r="H77" s="317"/>
      <c r="I77" s="317"/>
      <c r="J77" s="317"/>
      <c r="K77" s="317"/>
      <c r="L77" s="317"/>
      <c r="M77" s="319">
        <f>K75+M75</f>
        <v>0</v>
      </c>
      <c r="N77"/>
    </row>
    <row r="78" spans="1:14" s="274" customFormat="1" ht="12.2" customHeight="1">
      <c r="A78"/>
      <c r="B78"/>
      <c r="C78"/>
      <c r="D78" s="320"/>
      <c r="E78" s="320"/>
      <c r="F78" s="320"/>
      <c r="G78" s="320"/>
      <c r="H78" s="320"/>
      <c r="I78" s="320"/>
      <c r="J78" s="320"/>
      <c r="K78" s="321"/>
      <c r="L78" s="321"/>
      <c r="M78" s="322"/>
      <c r="N78"/>
    </row>
    <row r="79" spans="1:14" s="274" customFormat="1" ht="12.2" customHeight="1">
      <c r="A79"/>
      <c r="B79"/>
      <c r="C79" s="276" t="s">
        <v>1233</v>
      </c>
      <c r="D79" s="275"/>
      <c r="E79" s="275"/>
      <c r="F79" s="275"/>
      <c r="G79" s="275"/>
      <c r="H79" s="275"/>
      <c r="I79" s="275"/>
      <c r="J79" s="277"/>
      <c r="K79" s="278"/>
      <c r="L79" s="278"/>
      <c r="M79" s="278"/>
      <c r="N79"/>
    </row>
    <row r="80" spans="1:14" s="274" customFormat="1" ht="12.2" customHeight="1" thickBot="1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274" customFormat="1" ht="12.2" customHeight="1" thickBot="1">
      <c r="A81"/>
      <c r="B81" s="279" t="s">
        <v>1177</v>
      </c>
      <c r="C81" s="280" t="s">
        <v>1178</v>
      </c>
      <c r="D81" s="281" t="s">
        <v>142</v>
      </c>
      <c r="E81" s="281"/>
      <c r="F81" s="281" t="s">
        <v>1179</v>
      </c>
      <c r="G81" s="281" t="s">
        <v>1180</v>
      </c>
      <c r="H81" s="281" t="s">
        <v>1181</v>
      </c>
      <c r="I81" s="281" t="s">
        <v>1182</v>
      </c>
      <c r="J81" s="281" t="s">
        <v>1183</v>
      </c>
      <c r="K81" s="282" t="s">
        <v>31</v>
      </c>
      <c r="L81" s="282" t="s">
        <v>1184</v>
      </c>
      <c r="M81" s="283" t="s">
        <v>1185</v>
      </c>
      <c r="N81"/>
    </row>
    <row r="82" spans="1:14" s="274" customFormat="1" ht="6" customHeight="1">
      <c r="A82"/>
      <c r="B82" s="329"/>
      <c r="C82" s="330"/>
      <c r="D82" s="286"/>
      <c r="E82" s="286"/>
      <c r="F82" s="286"/>
      <c r="G82" s="286"/>
      <c r="H82" s="286"/>
      <c r="I82" s="286"/>
      <c r="J82" s="287"/>
      <c r="K82" s="287"/>
      <c r="L82" s="287"/>
      <c r="M82" s="288"/>
      <c r="N82"/>
    </row>
    <row r="83" spans="1:14" s="274" customFormat="1" ht="12.2" customHeight="1">
      <c r="A83"/>
      <c r="B83" s="331"/>
      <c r="C83" s="332" t="s">
        <v>1234</v>
      </c>
      <c r="D83" s="291">
        <f>SUM(F83:I83)</f>
        <v>1</v>
      </c>
      <c r="E83" s="292" t="s">
        <v>231</v>
      </c>
      <c r="F83" s="292">
        <v>1</v>
      </c>
      <c r="G83" s="292"/>
      <c r="H83" s="292"/>
      <c r="I83" s="292"/>
      <c r="J83" s="297"/>
      <c r="K83" s="294">
        <f>D83*J83</f>
        <v>0</v>
      </c>
      <c r="L83" s="295"/>
      <c r="M83" s="296">
        <f t="shared" ref="M83:M93" si="11">D83*L83</f>
        <v>0</v>
      </c>
      <c r="N83"/>
    </row>
    <row r="84" spans="1:14" s="274" customFormat="1" ht="12.2" customHeight="1">
      <c r="A84"/>
      <c r="B84" s="331"/>
      <c r="C84" s="333" t="s">
        <v>1235</v>
      </c>
      <c r="D84" s="291">
        <f>SUM(F84:I84)</f>
        <v>10</v>
      </c>
      <c r="E84" s="292" t="s">
        <v>231</v>
      </c>
      <c r="F84" s="292">
        <v>8</v>
      </c>
      <c r="G84" s="292">
        <v>2</v>
      </c>
      <c r="H84" s="292"/>
      <c r="I84" s="292"/>
      <c r="J84" s="297"/>
      <c r="K84" s="294">
        <f>D84*J84</f>
        <v>0</v>
      </c>
      <c r="L84" s="295"/>
      <c r="M84" s="296">
        <f t="shared" si="11"/>
        <v>0</v>
      </c>
      <c r="N84"/>
    </row>
    <row r="85" spans="1:14" s="274" customFormat="1" ht="12.2" customHeight="1">
      <c r="A85"/>
      <c r="B85" s="331"/>
      <c r="C85" s="333" t="s">
        <v>1236</v>
      </c>
      <c r="D85" s="291">
        <f>SUM(F85:I85)</f>
        <v>3</v>
      </c>
      <c r="E85" s="292" t="s">
        <v>231</v>
      </c>
      <c r="F85" s="292">
        <v>2</v>
      </c>
      <c r="G85" s="292">
        <v>1</v>
      </c>
      <c r="H85" s="292"/>
      <c r="I85" s="292"/>
      <c r="J85" s="297"/>
      <c r="K85" s="294">
        <f>D85*J85</f>
        <v>0</v>
      </c>
      <c r="L85" s="295"/>
      <c r="M85" s="296">
        <f t="shared" si="11"/>
        <v>0</v>
      </c>
      <c r="N85"/>
    </row>
    <row r="86" spans="1:14" s="274" customFormat="1" ht="12.2" customHeight="1">
      <c r="A86"/>
      <c r="B86" s="331"/>
      <c r="C86" s="333" t="s">
        <v>1237</v>
      </c>
      <c r="D86" s="291">
        <f>SUM(F86:I86)</f>
        <v>3</v>
      </c>
      <c r="E86" s="292" t="s">
        <v>231</v>
      </c>
      <c r="F86" s="292">
        <v>2</v>
      </c>
      <c r="G86" s="292">
        <v>1</v>
      </c>
      <c r="H86" s="292"/>
      <c r="I86" s="292"/>
      <c r="J86" s="297"/>
      <c r="K86" s="294">
        <f>D86*J86</f>
        <v>0</v>
      </c>
      <c r="L86" s="295"/>
      <c r="M86" s="296">
        <f>D86*L86</f>
        <v>0</v>
      </c>
      <c r="N86"/>
    </row>
    <row r="87" spans="1:14" s="274" customFormat="1" ht="6" customHeight="1">
      <c r="B87" s="298"/>
      <c r="C87" s="299"/>
      <c r="D87" s="300"/>
      <c r="E87" s="300"/>
      <c r="F87" s="300"/>
      <c r="G87" s="300"/>
      <c r="H87" s="300"/>
      <c r="I87" s="300"/>
      <c r="J87" s="301"/>
      <c r="K87" s="301"/>
      <c r="L87" s="301"/>
      <c r="M87" s="302"/>
    </row>
    <row r="88" spans="1:14" s="274" customFormat="1" ht="12.2" customHeight="1">
      <c r="A88"/>
      <c r="B88" s="331"/>
      <c r="C88" s="334" t="s">
        <v>1238</v>
      </c>
      <c r="D88" s="291">
        <f>SUM(F88:I88)</f>
        <v>420</v>
      </c>
      <c r="E88" s="292" t="s">
        <v>208</v>
      </c>
      <c r="F88" s="292">
        <v>370</v>
      </c>
      <c r="G88" s="292">
        <v>50</v>
      </c>
      <c r="H88" s="292"/>
      <c r="I88" s="292"/>
      <c r="J88" s="297"/>
      <c r="K88" s="294">
        <f>D88*J88</f>
        <v>0</v>
      </c>
      <c r="L88" s="295"/>
      <c r="M88" s="296">
        <f t="shared" si="11"/>
        <v>0</v>
      </c>
      <c r="N88"/>
    </row>
    <row r="89" spans="1:14" s="274" customFormat="1" ht="12.2" customHeight="1">
      <c r="A89"/>
      <c r="B89" s="331"/>
      <c r="C89" s="334" t="s">
        <v>1239</v>
      </c>
      <c r="D89" s="291">
        <f>SUM(F89:I89)</f>
        <v>3</v>
      </c>
      <c r="E89" s="292" t="s">
        <v>231</v>
      </c>
      <c r="F89" s="292">
        <v>3</v>
      </c>
      <c r="G89" s="292"/>
      <c r="H89" s="292"/>
      <c r="I89" s="292"/>
      <c r="J89" s="297"/>
      <c r="K89" s="294">
        <f>D89*J89</f>
        <v>0</v>
      </c>
      <c r="L89" s="295"/>
      <c r="M89" s="296">
        <f t="shared" si="11"/>
        <v>0</v>
      </c>
      <c r="N89"/>
    </row>
    <row r="90" spans="1:14" s="274" customFormat="1" ht="12.2" customHeight="1">
      <c r="A90"/>
      <c r="B90" s="331"/>
      <c r="C90" s="333" t="s">
        <v>1213</v>
      </c>
      <c r="D90" s="292">
        <v>1</v>
      </c>
      <c r="E90" s="292" t="s">
        <v>728</v>
      </c>
      <c r="F90" s="292"/>
      <c r="G90" s="292"/>
      <c r="H90" s="292"/>
      <c r="I90" s="292"/>
      <c r="J90" s="297"/>
      <c r="K90" s="294">
        <f>D90*J90</f>
        <v>0</v>
      </c>
      <c r="L90" s="295"/>
      <c r="M90" s="296">
        <f t="shared" si="11"/>
        <v>0</v>
      </c>
      <c r="N90"/>
    </row>
    <row r="91" spans="1:14" s="274" customFormat="1" ht="6" customHeight="1">
      <c r="B91" s="298"/>
      <c r="C91" s="299"/>
      <c r="D91" s="300"/>
      <c r="E91" s="300"/>
      <c r="F91" s="300"/>
      <c r="G91" s="300"/>
      <c r="H91" s="300"/>
      <c r="I91" s="300"/>
      <c r="J91" s="301"/>
      <c r="K91" s="301"/>
      <c r="L91" s="301"/>
      <c r="M91" s="302"/>
    </row>
    <row r="92" spans="1:14" s="274" customFormat="1" ht="12.2" customHeight="1">
      <c r="A92"/>
      <c r="B92" s="335"/>
      <c r="C92" s="333" t="s">
        <v>1240</v>
      </c>
      <c r="D92" s="292">
        <v>3</v>
      </c>
      <c r="E92" s="292" t="s">
        <v>1156</v>
      </c>
      <c r="F92" s="292"/>
      <c r="G92" s="292"/>
      <c r="H92" s="292"/>
      <c r="I92" s="292"/>
      <c r="J92" s="306"/>
      <c r="K92" s="294">
        <f>D92*J92</f>
        <v>0</v>
      </c>
      <c r="L92" s="295"/>
      <c r="M92" s="296">
        <f t="shared" si="11"/>
        <v>0</v>
      </c>
      <c r="N92"/>
    </row>
    <row r="93" spans="1:14" s="274" customFormat="1" ht="12.2" customHeight="1" thickBot="1">
      <c r="A93"/>
      <c r="B93" s="336"/>
      <c r="C93" s="308" t="s">
        <v>1216</v>
      </c>
      <c r="D93" s="291">
        <f>SUM(F93:I93)</f>
        <v>0</v>
      </c>
      <c r="E93" s="292" t="s">
        <v>728</v>
      </c>
      <c r="F93" s="292"/>
      <c r="G93" s="292"/>
      <c r="H93" s="292"/>
      <c r="I93" s="292"/>
      <c r="J93" s="306"/>
      <c r="K93" s="294">
        <f>D93*J93</f>
        <v>0</v>
      </c>
      <c r="L93" s="295"/>
      <c r="M93" s="296">
        <f t="shared" si="11"/>
        <v>0</v>
      </c>
      <c r="N93"/>
    </row>
    <row r="94" spans="1:14" s="274" customFormat="1" ht="12.2" customHeight="1" thickBot="1">
      <c r="A94"/>
      <c r="B94"/>
      <c r="C94"/>
      <c r="D94" s="309"/>
      <c r="E94" s="310"/>
      <c r="F94" s="310"/>
      <c r="G94" s="310"/>
      <c r="H94" s="310"/>
      <c r="I94" s="310"/>
      <c r="J94" s="311" t="s">
        <v>1217</v>
      </c>
      <c r="K94" s="312">
        <f>SUM(K82:K93)</f>
        <v>0</v>
      </c>
      <c r="L94" s="313"/>
      <c r="M94" s="314">
        <f>SUM(M82:M93)</f>
        <v>0</v>
      </c>
      <c r="N94"/>
    </row>
    <row r="95" spans="1:14" s="274" customFormat="1" ht="12.2" customHeight="1">
      <c r="A95"/>
      <c r="B95"/>
      <c r="C95"/>
      <c r="D95" s="315"/>
      <c r="E95" s="315"/>
      <c r="F95" s="315"/>
      <c r="G95" s="315"/>
      <c r="H95" s="315"/>
      <c r="I95" s="315"/>
      <c r="J95" s="315"/>
      <c r="K95" s="316"/>
      <c r="L95" s="316"/>
      <c r="M95" s="316"/>
      <c r="N95"/>
    </row>
    <row r="96" spans="1:14" s="274" customFormat="1" ht="12.2" customHeight="1">
      <c r="A96"/>
      <c r="B96"/>
      <c r="C96"/>
      <c r="D96" s="317" t="s">
        <v>1218</v>
      </c>
      <c r="E96" s="317"/>
      <c r="F96" s="317"/>
      <c r="G96" s="317"/>
      <c r="H96" s="317"/>
      <c r="I96" s="317"/>
      <c r="J96" s="317"/>
      <c r="K96" s="318"/>
      <c r="L96" s="318"/>
      <c r="M96" s="319">
        <f>K94+M94</f>
        <v>0</v>
      </c>
      <c r="N96"/>
    </row>
    <row r="97" spans="2:13" s="274" customFormat="1" ht="12.2" customHeight="1">
      <c r="B97" s="269"/>
      <c r="C97" s="270"/>
      <c r="D97" s="271"/>
      <c r="E97" s="271"/>
      <c r="F97" s="271"/>
      <c r="G97" s="271"/>
      <c r="H97" s="271"/>
      <c r="I97" s="271"/>
      <c r="J97" s="272"/>
      <c r="K97" s="273"/>
      <c r="L97" s="273"/>
      <c r="M97" s="273"/>
    </row>
    <row r="98" spans="2:13" ht="12.2" customHeight="1">
      <c r="B98" s="261" t="s">
        <v>1175</v>
      </c>
      <c r="C98" s="323" t="s">
        <v>1241</v>
      </c>
    </row>
    <row r="99" spans="2:13" ht="12.2" customHeight="1" thickBot="1"/>
    <row r="100" spans="2:13" ht="12.75" thickBot="1">
      <c r="B100" s="279" t="s">
        <v>1177</v>
      </c>
      <c r="C100" s="280" t="s">
        <v>1178</v>
      </c>
      <c r="D100" s="281" t="s">
        <v>142</v>
      </c>
      <c r="E100" s="281"/>
      <c r="F100" s="281" t="s">
        <v>1179</v>
      </c>
      <c r="G100" s="281" t="s">
        <v>1180</v>
      </c>
      <c r="H100" s="281" t="s">
        <v>1181</v>
      </c>
      <c r="I100" s="281" t="s">
        <v>1182</v>
      </c>
      <c r="J100" s="281" t="s">
        <v>1183</v>
      </c>
      <c r="K100" s="282" t="s">
        <v>31</v>
      </c>
      <c r="L100" s="282" t="s">
        <v>1184</v>
      </c>
      <c r="M100" s="283" t="s">
        <v>1185</v>
      </c>
    </row>
    <row r="101" spans="2:13" ht="6" customHeight="1">
      <c r="B101" s="338"/>
      <c r="C101" s="339"/>
      <c r="D101" s="340"/>
      <c r="E101" s="340"/>
      <c r="F101" s="340"/>
      <c r="G101" s="340"/>
      <c r="H101" s="340"/>
      <c r="I101" s="340"/>
      <c r="J101" s="341"/>
      <c r="K101" s="341"/>
      <c r="L101" s="341"/>
      <c r="M101" s="342"/>
    </row>
    <row r="102" spans="2:13" ht="12.2" customHeight="1">
      <c r="B102" s="289"/>
      <c r="C102" s="326" t="s">
        <v>1242</v>
      </c>
      <c r="D102" s="291">
        <f t="shared" ref="D102:D107" si="12">SUM(F102:I102)</f>
        <v>116</v>
      </c>
      <c r="E102" s="292" t="s">
        <v>231</v>
      </c>
      <c r="F102" s="292">
        <v>116</v>
      </c>
      <c r="G102" s="292"/>
      <c r="H102" s="292"/>
      <c r="I102" s="292"/>
      <c r="J102" s="343"/>
      <c r="K102" s="294">
        <f t="shared" ref="K102:K108" si="13">D102*J102</f>
        <v>0</v>
      </c>
      <c r="L102" s="295"/>
      <c r="M102" s="296">
        <f t="shared" ref="M102:M108" si="14">D102*L102</f>
        <v>0</v>
      </c>
    </row>
    <row r="103" spans="2:13" ht="12.2" customHeight="1">
      <c r="B103" s="289"/>
      <c r="C103" s="326" t="s">
        <v>1243</v>
      </c>
      <c r="D103" s="291">
        <f t="shared" si="12"/>
        <v>174</v>
      </c>
      <c r="E103" s="292" t="s">
        <v>231</v>
      </c>
      <c r="F103" s="292">
        <v>174</v>
      </c>
      <c r="G103" s="292"/>
      <c r="H103" s="292"/>
      <c r="I103" s="292"/>
      <c r="J103" s="343"/>
      <c r="K103" s="294">
        <f t="shared" si="13"/>
        <v>0</v>
      </c>
      <c r="L103" s="295"/>
      <c r="M103" s="296">
        <f t="shared" si="14"/>
        <v>0</v>
      </c>
    </row>
    <row r="104" spans="2:13" ht="12.2" customHeight="1">
      <c r="B104" s="289"/>
      <c r="C104" s="326" t="s">
        <v>1244</v>
      </c>
      <c r="D104" s="291">
        <f t="shared" si="12"/>
        <v>116</v>
      </c>
      <c r="E104" s="292" t="s">
        <v>231</v>
      </c>
      <c r="F104" s="292">
        <v>116</v>
      </c>
      <c r="G104" s="292"/>
      <c r="H104" s="292"/>
      <c r="I104" s="292"/>
      <c r="J104" s="343"/>
      <c r="K104" s="294">
        <f>D104*J104</f>
        <v>0</v>
      </c>
      <c r="L104" s="295"/>
      <c r="M104" s="296">
        <f>D104*L104</f>
        <v>0</v>
      </c>
    </row>
    <row r="105" spans="2:13" ht="12.2" customHeight="1">
      <c r="B105" s="289"/>
      <c r="C105" s="326" t="s">
        <v>1245</v>
      </c>
      <c r="D105" s="291">
        <f t="shared" si="12"/>
        <v>464</v>
      </c>
      <c r="E105" s="292" t="s">
        <v>231</v>
      </c>
      <c r="F105" s="292">
        <v>464</v>
      </c>
      <c r="G105" s="292"/>
      <c r="H105" s="292"/>
      <c r="I105" s="292"/>
      <c r="J105" s="306"/>
      <c r="K105" s="294">
        <f>D105*J105</f>
        <v>0</v>
      </c>
      <c r="L105" s="295"/>
      <c r="M105" s="296">
        <f>D105*L105</f>
        <v>0</v>
      </c>
    </row>
    <row r="106" spans="2:13" ht="12.2" customHeight="1">
      <c r="B106" s="289"/>
      <c r="C106" s="326" t="s">
        <v>1246</v>
      </c>
      <c r="D106" s="291">
        <f t="shared" si="12"/>
        <v>166</v>
      </c>
      <c r="E106" s="292" t="s">
        <v>231</v>
      </c>
      <c r="F106" s="292">
        <v>166</v>
      </c>
      <c r="G106" s="292"/>
      <c r="H106" s="292"/>
      <c r="I106" s="292"/>
      <c r="J106" s="343"/>
      <c r="K106" s="294">
        <f t="shared" si="13"/>
        <v>0</v>
      </c>
      <c r="L106" s="295"/>
      <c r="M106" s="296">
        <f t="shared" si="14"/>
        <v>0</v>
      </c>
    </row>
    <row r="107" spans="2:13" ht="12.2" customHeight="1">
      <c r="B107" s="289"/>
      <c r="C107" s="326" t="s">
        <v>1247</v>
      </c>
      <c r="D107" s="291">
        <f t="shared" si="12"/>
        <v>83</v>
      </c>
      <c r="E107" s="292" t="s">
        <v>231</v>
      </c>
      <c r="F107" s="292">
        <v>83</v>
      </c>
      <c r="G107" s="292"/>
      <c r="H107" s="292"/>
      <c r="I107" s="292"/>
      <c r="J107" s="343"/>
      <c r="K107" s="294">
        <f t="shared" si="13"/>
        <v>0</v>
      </c>
      <c r="L107" s="295"/>
      <c r="M107" s="296">
        <f t="shared" si="14"/>
        <v>0</v>
      </c>
    </row>
    <row r="108" spans="2:13" ht="12.2" customHeight="1">
      <c r="B108" s="289"/>
      <c r="C108" s="326" t="s">
        <v>1248</v>
      </c>
      <c r="D108" s="291">
        <v>1</v>
      </c>
      <c r="E108" s="292" t="s">
        <v>728</v>
      </c>
      <c r="F108" s="292"/>
      <c r="G108" s="292"/>
      <c r="H108" s="292"/>
      <c r="I108" s="292"/>
      <c r="J108" s="343"/>
      <c r="K108" s="294">
        <f t="shared" si="13"/>
        <v>0</v>
      </c>
      <c r="L108" s="295"/>
      <c r="M108" s="296">
        <f t="shared" si="14"/>
        <v>0</v>
      </c>
    </row>
    <row r="109" spans="2:13" s="274" customFormat="1" ht="6" customHeight="1">
      <c r="B109" s="298"/>
      <c r="C109" s="299"/>
      <c r="D109" s="300"/>
      <c r="E109" s="300"/>
      <c r="F109" s="300"/>
      <c r="G109" s="300"/>
      <c r="H109" s="300"/>
      <c r="I109" s="300"/>
      <c r="J109" s="301"/>
      <c r="K109" s="301"/>
      <c r="L109" s="301"/>
      <c r="M109" s="302"/>
    </row>
    <row r="110" spans="2:13" ht="12.2" customHeight="1">
      <c r="B110" s="289"/>
      <c r="C110" s="326" t="s">
        <v>1249</v>
      </c>
      <c r="D110" s="291">
        <f t="shared" ref="D110:D122" si="15">SUM(F110:I110)</f>
        <v>210</v>
      </c>
      <c r="E110" s="292" t="s">
        <v>208</v>
      </c>
      <c r="F110" s="292">
        <v>140</v>
      </c>
      <c r="G110" s="292">
        <v>30</v>
      </c>
      <c r="H110" s="292">
        <v>40</v>
      </c>
      <c r="I110" s="292"/>
      <c r="J110" s="343"/>
      <c r="K110" s="294">
        <f t="shared" ref="K110:K133" si="16">D110*J110</f>
        <v>0</v>
      </c>
      <c r="L110" s="295"/>
      <c r="M110" s="296">
        <f t="shared" ref="M110:M133" si="17">D110*L110</f>
        <v>0</v>
      </c>
    </row>
    <row r="111" spans="2:13" ht="12.2" customHeight="1">
      <c r="B111" s="289"/>
      <c r="C111" s="326" t="s">
        <v>1250</v>
      </c>
      <c r="D111" s="291">
        <f t="shared" si="15"/>
        <v>250</v>
      </c>
      <c r="E111" s="292" t="s">
        <v>208</v>
      </c>
      <c r="F111" s="292">
        <v>200</v>
      </c>
      <c r="G111" s="292">
        <v>50</v>
      </c>
      <c r="H111" s="292"/>
      <c r="I111" s="292"/>
      <c r="J111" s="343"/>
      <c r="K111" s="294">
        <f t="shared" si="16"/>
        <v>0</v>
      </c>
      <c r="L111" s="295"/>
      <c r="M111" s="296">
        <f t="shared" si="17"/>
        <v>0</v>
      </c>
    </row>
    <row r="112" spans="2:13" ht="12.2" customHeight="1">
      <c r="B112" s="289"/>
      <c r="C112" s="326" t="s">
        <v>1251</v>
      </c>
      <c r="D112" s="291">
        <f t="shared" si="15"/>
        <v>110</v>
      </c>
      <c r="E112" s="292" t="s">
        <v>208</v>
      </c>
      <c r="F112" s="292">
        <v>40</v>
      </c>
      <c r="G112" s="292">
        <v>40</v>
      </c>
      <c r="H112" s="292">
        <v>30</v>
      </c>
      <c r="I112" s="292"/>
      <c r="J112" s="343"/>
      <c r="K112" s="294">
        <f t="shared" si="16"/>
        <v>0</v>
      </c>
      <c r="L112" s="295"/>
      <c r="M112" s="296">
        <f t="shared" si="17"/>
        <v>0</v>
      </c>
    </row>
    <row r="113" spans="2:13" ht="12.2" customHeight="1">
      <c r="B113" s="289"/>
      <c r="C113" s="326" t="s">
        <v>1252</v>
      </c>
      <c r="D113" s="291">
        <f t="shared" si="15"/>
        <v>90</v>
      </c>
      <c r="E113" s="292" t="s">
        <v>208</v>
      </c>
      <c r="F113" s="292">
        <v>60</v>
      </c>
      <c r="G113" s="292">
        <v>30</v>
      </c>
      <c r="H113" s="292"/>
      <c r="I113" s="292"/>
      <c r="J113" s="343"/>
      <c r="K113" s="294">
        <f t="shared" si="16"/>
        <v>0</v>
      </c>
      <c r="L113" s="295"/>
      <c r="M113" s="296">
        <f t="shared" si="17"/>
        <v>0</v>
      </c>
    </row>
    <row r="114" spans="2:13" ht="12.2" customHeight="1">
      <c r="B114" s="289"/>
      <c r="C114" s="326" t="s">
        <v>1253</v>
      </c>
      <c r="D114" s="291">
        <f t="shared" si="15"/>
        <v>660</v>
      </c>
      <c r="E114" s="292" t="s">
        <v>208</v>
      </c>
      <c r="F114" s="292">
        <f>SUM(F110:F113)</f>
        <v>440</v>
      </c>
      <c r="G114" s="292">
        <f>SUM(G110:G113)</f>
        <v>150</v>
      </c>
      <c r="H114" s="292">
        <f>SUM(H110:H113)</f>
        <v>70</v>
      </c>
      <c r="I114" s="292"/>
      <c r="J114" s="343"/>
      <c r="K114" s="294">
        <f t="shared" si="16"/>
        <v>0</v>
      </c>
      <c r="L114" s="295"/>
      <c r="M114" s="296">
        <f t="shared" si="17"/>
        <v>0</v>
      </c>
    </row>
    <row r="115" spans="2:13" ht="12.2" customHeight="1">
      <c r="B115" s="289"/>
      <c r="C115" s="326" t="s">
        <v>1254</v>
      </c>
      <c r="D115" s="291">
        <f>SUM(F115:I115)</f>
        <v>30</v>
      </c>
      <c r="E115" s="292" t="s">
        <v>208</v>
      </c>
      <c r="F115" s="292">
        <v>30</v>
      </c>
      <c r="G115" s="292"/>
      <c r="H115" s="292"/>
      <c r="I115" s="292"/>
      <c r="J115" s="343"/>
      <c r="K115" s="294">
        <f>D115*J115</f>
        <v>0</v>
      </c>
      <c r="L115" s="295"/>
      <c r="M115" s="296">
        <f>D115*L115</f>
        <v>0</v>
      </c>
    </row>
    <row r="116" spans="2:13" ht="12.2" customHeight="1">
      <c r="B116" s="289"/>
      <c r="C116" s="326" t="s">
        <v>1255</v>
      </c>
      <c r="D116" s="291">
        <f t="shared" si="15"/>
        <v>410</v>
      </c>
      <c r="E116" s="292" t="s">
        <v>208</v>
      </c>
      <c r="F116" s="292">
        <v>240</v>
      </c>
      <c r="G116" s="292">
        <v>130</v>
      </c>
      <c r="H116" s="292">
        <v>40</v>
      </c>
      <c r="I116" s="292"/>
      <c r="J116" s="343"/>
      <c r="K116" s="294">
        <f t="shared" si="16"/>
        <v>0</v>
      </c>
      <c r="L116" s="295"/>
      <c r="M116" s="296">
        <f t="shared" si="17"/>
        <v>0</v>
      </c>
    </row>
    <row r="117" spans="2:13" ht="12.2" customHeight="1">
      <c r="B117" s="289"/>
      <c r="C117" s="326" t="s">
        <v>1256</v>
      </c>
      <c r="D117" s="291">
        <f t="shared" si="15"/>
        <v>410</v>
      </c>
      <c r="E117" s="292" t="s">
        <v>208</v>
      </c>
      <c r="F117" s="292">
        <v>240</v>
      </c>
      <c r="G117" s="292">
        <v>130</v>
      </c>
      <c r="H117" s="292">
        <v>40</v>
      </c>
      <c r="I117" s="292"/>
      <c r="J117" s="343"/>
      <c r="K117" s="294">
        <f t="shared" si="16"/>
        <v>0</v>
      </c>
      <c r="L117" s="295"/>
      <c r="M117" s="296">
        <f t="shared" si="17"/>
        <v>0</v>
      </c>
    </row>
    <row r="118" spans="2:13" ht="12.2" customHeight="1">
      <c r="B118" s="289"/>
      <c r="C118" s="326" t="s">
        <v>1257</v>
      </c>
      <c r="D118" s="291">
        <f>SUM(F118:I118)</f>
        <v>50</v>
      </c>
      <c r="E118" s="292" t="s">
        <v>208</v>
      </c>
      <c r="F118" s="292"/>
      <c r="G118" s="292">
        <v>10</v>
      </c>
      <c r="H118" s="292">
        <v>40</v>
      </c>
      <c r="I118" s="292"/>
      <c r="J118" s="343"/>
      <c r="K118" s="294">
        <f>D118*J118</f>
        <v>0</v>
      </c>
      <c r="L118" s="295"/>
      <c r="M118" s="296">
        <f>D118*L118</f>
        <v>0</v>
      </c>
    </row>
    <row r="119" spans="2:13" ht="12.2" customHeight="1">
      <c r="B119" s="289"/>
      <c r="C119" s="326" t="s">
        <v>1258</v>
      </c>
      <c r="D119" s="291">
        <f>SUM(F119:I119)</f>
        <v>100</v>
      </c>
      <c r="E119" s="292" t="s">
        <v>231</v>
      </c>
      <c r="F119" s="292">
        <f>F118*2</f>
        <v>0</v>
      </c>
      <c r="G119" s="292">
        <f>G118*2</f>
        <v>20</v>
      </c>
      <c r="H119" s="292">
        <f>H118*2</f>
        <v>80</v>
      </c>
      <c r="I119" s="292">
        <f>I118*2</f>
        <v>0</v>
      </c>
      <c r="J119" s="343"/>
      <c r="K119" s="294">
        <f>D119*J119</f>
        <v>0</v>
      </c>
      <c r="L119" s="295"/>
      <c r="M119" s="296">
        <f>D119*L119</f>
        <v>0</v>
      </c>
    </row>
    <row r="120" spans="2:13" ht="12.2" customHeight="1">
      <c r="B120" s="289"/>
      <c r="C120" s="326" t="s">
        <v>1259</v>
      </c>
      <c r="D120" s="291">
        <f>SUM(F120:I120)</f>
        <v>60</v>
      </c>
      <c r="E120" s="292" t="s">
        <v>208</v>
      </c>
      <c r="F120" s="292">
        <v>55</v>
      </c>
      <c r="G120" s="292"/>
      <c r="H120" s="292"/>
      <c r="I120" s="292">
        <v>5</v>
      </c>
      <c r="J120" s="343"/>
      <c r="K120" s="294">
        <f>D120*J120</f>
        <v>0</v>
      </c>
      <c r="L120" s="295"/>
      <c r="M120" s="296">
        <f>D120*L120</f>
        <v>0</v>
      </c>
    </row>
    <row r="121" spans="2:13" ht="12.2" customHeight="1">
      <c r="B121" s="289"/>
      <c r="C121" s="326" t="s">
        <v>1260</v>
      </c>
      <c r="D121" s="291">
        <f t="shared" si="15"/>
        <v>230</v>
      </c>
      <c r="E121" s="292" t="s">
        <v>208</v>
      </c>
      <c r="F121" s="292">
        <v>230</v>
      </c>
      <c r="G121" s="292"/>
      <c r="H121" s="292"/>
      <c r="I121" s="292"/>
      <c r="J121" s="343"/>
      <c r="K121" s="294">
        <f t="shared" si="16"/>
        <v>0</v>
      </c>
      <c r="L121" s="295"/>
      <c r="M121" s="296">
        <f t="shared" si="17"/>
        <v>0</v>
      </c>
    </row>
    <row r="122" spans="2:13" ht="12.2" customHeight="1">
      <c r="B122" s="289"/>
      <c r="C122" s="326" t="s">
        <v>1261</v>
      </c>
      <c r="D122" s="291">
        <f t="shared" si="15"/>
        <v>2</v>
      </c>
      <c r="E122" s="292" t="s">
        <v>208</v>
      </c>
      <c r="F122" s="292"/>
      <c r="G122" s="292"/>
      <c r="H122" s="292"/>
      <c r="I122" s="292">
        <v>2</v>
      </c>
      <c r="J122" s="343"/>
      <c r="K122" s="294">
        <f t="shared" si="16"/>
        <v>0</v>
      </c>
      <c r="L122" s="295"/>
      <c r="M122" s="296">
        <f t="shared" si="17"/>
        <v>0</v>
      </c>
    </row>
    <row r="123" spans="2:13" s="274" customFormat="1" ht="6" customHeight="1">
      <c r="B123" s="298"/>
      <c r="C123" s="299"/>
      <c r="D123" s="300"/>
      <c r="E123" s="300"/>
      <c r="F123" s="300"/>
      <c r="G123" s="300"/>
      <c r="H123" s="300"/>
      <c r="I123" s="300"/>
      <c r="J123" s="301"/>
      <c r="K123" s="301"/>
      <c r="L123" s="301"/>
      <c r="M123" s="302"/>
    </row>
    <row r="124" spans="2:13" ht="12.2" customHeight="1">
      <c r="B124" s="289"/>
      <c r="C124" s="326" t="s">
        <v>1262</v>
      </c>
      <c r="D124" s="291">
        <f t="shared" ref="D124:D133" si="18">SUM(F124:I124)</f>
        <v>1</v>
      </c>
      <c r="E124" s="292" t="s">
        <v>231</v>
      </c>
      <c r="F124" s="292"/>
      <c r="G124" s="292"/>
      <c r="H124" s="292"/>
      <c r="I124" s="292">
        <v>1</v>
      </c>
      <c r="J124" s="343"/>
      <c r="K124" s="294">
        <f t="shared" si="16"/>
        <v>0</v>
      </c>
      <c r="L124" s="295"/>
      <c r="M124" s="296">
        <f t="shared" si="17"/>
        <v>0</v>
      </c>
    </row>
    <row r="125" spans="2:13" ht="12.2" customHeight="1">
      <c r="B125" s="289"/>
      <c r="C125" s="326" t="s">
        <v>1263</v>
      </c>
      <c r="D125" s="291">
        <f t="shared" si="18"/>
        <v>26</v>
      </c>
      <c r="E125" s="292" t="s">
        <v>231</v>
      </c>
      <c r="F125" s="292">
        <v>15</v>
      </c>
      <c r="G125" s="292">
        <v>7</v>
      </c>
      <c r="H125" s="292">
        <v>4</v>
      </c>
      <c r="I125" s="292"/>
      <c r="J125" s="343"/>
      <c r="K125" s="294">
        <f t="shared" si="16"/>
        <v>0</v>
      </c>
      <c r="L125" s="295"/>
      <c r="M125" s="296">
        <f t="shared" si="17"/>
        <v>0</v>
      </c>
    </row>
    <row r="126" spans="2:13" ht="12.2" customHeight="1">
      <c r="B126" s="289"/>
      <c r="C126" s="326" t="s">
        <v>1264</v>
      </c>
      <c r="D126" s="291">
        <f t="shared" si="18"/>
        <v>14</v>
      </c>
      <c r="E126" s="292" t="s">
        <v>231</v>
      </c>
      <c r="F126" s="292">
        <v>12</v>
      </c>
      <c r="G126" s="292">
        <v>2</v>
      </c>
      <c r="H126" s="292"/>
      <c r="I126" s="292"/>
      <c r="J126" s="343"/>
      <c r="K126" s="294">
        <f t="shared" si="16"/>
        <v>0</v>
      </c>
      <c r="L126" s="295"/>
      <c r="M126" s="296">
        <f t="shared" si="17"/>
        <v>0</v>
      </c>
    </row>
    <row r="127" spans="2:13" ht="12.2" customHeight="1">
      <c r="B127" s="289"/>
      <c r="C127" s="326" t="s">
        <v>1265</v>
      </c>
      <c r="D127" s="291">
        <f t="shared" si="18"/>
        <v>7</v>
      </c>
      <c r="E127" s="292" t="s">
        <v>231</v>
      </c>
      <c r="F127" s="292">
        <v>1</v>
      </c>
      <c r="G127" s="292">
        <v>3</v>
      </c>
      <c r="H127" s="292">
        <v>3</v>
      </c>
      <c r="I127" s="292"/>
      <c r="J127" s="343"/>
      <c r="K127" s="294">
        <f t="shared" si="16"/>
        <v>0</v>
      </c>
      <c r="L127" s="295"/>
      <c r="M127" s="296">
        <f t="shared" si="17"/>
        <v>0</v>
      </c>
    </row>
    <row r="128" spans="2:13" ht="12.2" customHeight="1">
      <c r="B128" s="289"/>
      <c r="C128" s="326" t="s">
        <v>1266</v>
      </c>
      <c r="D128" s="291">
        <f t="shared" si="18"/>
        <v>1</v>
      </c>
      <c r="E128" s="292" t="s">
        <v>231</v>
      </c>
      <c r="F128" s="292">
        <v>1</v>
      </c>
      <c r="G128" s="292"/>
      <c r="H128" s="292"/>
      <c r="I128" s="292"/>
      <c r="J128" s="343"/>
      <c r="K128" s="294">
        <f t="shared" si="16"/>
        <v>0</v>
      </c>
      <c r="L128" s="295"/>
      <c r="M128" s="296">
        <f t="shared" si="17"/>
        <v>0</v>
      </c>
    </row>
    <row r="129" spans="2:13" ht="12.2" customHeight="1">
      <c r="B129" s="289"/>
      <c r="C129" s="326" t="s">
        <v>1267</v>
      </c>
      <c r="D129" s="291">
        <f t="shared" si="18"/>
        <v>3</v>
      </c>
      <c r="E129" s="292" t="s">
        <v>231</v>
      </c>
      <c r="F129" s="292">
        <v>2</v>
      </c>
      <c r="G129" s="292">
        <v>1</v>
      </c>
      <c r="H129" s="292"/>
      <c r="I129" s="292"/>
      <c r="J129" s="343"/>
      <c r="K129" s="294">
        <f t="shared" si="16"/>
        <v>0</v>
      </c>
      <c r="L129" s="295"/>
      <c r="M129" s="296">
        <f t="shared" si="17"/>
        <v>0</v>
      </c>
    </row>
    <row r="130" spans="2:13" ht="12.2" customHeight="1">
      <c r="B130" s="289"/>
      <c r="C130" s="326" t="s">
        <v>1268</v>
      </c>
      <c r="D130" s="291">
        <f t="shared" si="18"/>
        <v>7</v>
      </c>
      <c r="E130" s="292" t="s">
        <v>231</v>
      </c>
      <c r="F130" s="292">
        <v>1</v>
      </c>
      <c r="G130" s="292">
        <v>1</v>
      </c>
      <c r="H130" s="292">
        <v>5</v>
      </c>
      <c r="I130" s="292"/>
      <c r="J130" s="306"/>
      <c r="K130" s="294">
        <f t="shared" si="16"/>
        <v>0</v>
      </c>
      <c r="L130" s="295"/>
      <c r="M130" s="296">
        <f t="shared" si="17"/>
        <v>0</v>
      </c>
    </row>
    <row r="131" spans="2:13" ht="12.2" customHeight="1">
      <c r="B131" s="289"/>
      <c r="C131" s="326" t="s">
        <v>1269</v>
      </c>
      <c r="D131" s="291">
        <f t="shared" si="18"/>
        <v>2</v>
      </c>
      <c r="E131" s="292" t="s">
        <v>231</v>
      </c>
      <c r="F131" s="292">
        <v>2</v>
      </c>
      <c r="G131" s="292"/>
      <c r="H131" s="292"/>
      <c r="I131" s="292"/>
      <c r="J131" s="306"/>
      <c r="K131" s="294">
        <f t="shared" si="16"/>
        <v>0</v>
      </c>
      <c r="L131" s="295"/>
      <c r="M131" s="296">
        <f t="shared" si="17"/>
        <v>0</v>
      </c>
    </row>
    <row r="132" spans="2:13" ht="12.2" customHeight="1">
      <c r="B132" s="289"/>
      <c r="C132" s="326" t="s">
        <v>1270</v>
      </c>
      <c r="D132" s="291">
        <f t="shared" si="18"/>
        <v>8</v>
      </c>
      <c r="E132" s="292" t="s">
        <v>231</v>
      </c>
      <c r="F132" s="292">
        <v>6</v>
      </c>
      <c r="G132" s="292">
        <v>2</v>
      </c>
      <c r="H132" s="292"/>
      <c r="I132" s="292"/>
      <c r="J132" s="306"/>
      <c r="K132" s="294">
        <f>D132*J132</f>
        <v>0</v>
      </c>
      <c r="L132" s="295"/>
      <c r="M132" s="296">
        <f>D132*L132</f>
        <v>0</v>
      </c>
    </row>
    <row r="133" spans="2:13" ht="12.2" customHeight="1">
      <c r="B133" s="289"/>
      <c r="C133" s="326" t="s">
        <v>1271</v>
      </c>
      <c r="D133" s="291">
        <f t="shared" si="18"/>
        <v>1</v>
      </c>
      <c r="E133" s="292" t="s">
        <v>231</v>
      </c>
      <c r="F133" s="292">
        <v>1</v>
      </c>
      <c r="G133" s="292"/>
      <c r="H133" s="292"/>
      <c r="I133" s="292"/>
      <c r="J133" s="343"/>
      <c r="K133" s="294">
        <f t="shared" si="16"/>
        <v>0</v>
      </c>
      <c r="L133" s="295"/>
      <c r="M133" s="296">
        <f t="shared" si="17"/>
        <v>0</v>
      </c>
    </row>
    <row r="134" spans="2:13" s="274" customFormat="1" ht="6" customHeight="1">
      <c r="B134" s="298"/>
      <c r="C134" s="299"/>
      <c r="D134" s="300"/>
      <c r="E134" s="300"/>
      <c r="F134" s="300"/>
      <c r="G134" s="300"/>
      <c r="H134" s="300"/>
      <c r="I134" s="300"/>
      <c r="J134" s="301"/>
      <c r="K134" s="301"/>
      <c r="L134" s="301"/>
      <c r="M134" s="302"/>
    </row>
    <row r="135" spans="2:13" ht="12.2" customHeight="1" thickBot="1">
      <c r="B135" s="344"/>
      <c r="C135" s="345" t="s">
        <v>1272</v>
      </c>
      <c r="D135" s="346">
        <v>1</v>
      </c>
      <c r="E135" s="346" t="s">
        <v>231</v>
      </c>
      <c r="F135" s="346"/>
      <c r="G135" s="346"/>
      <c r="H135" s="346"/>
      <c r="I135" s="346"/>
      <c r="J135" s="343"/>
      <c r="K135" s="347">
        <f>D135*J135</f>
        <v>0</v>
      </c>
      <c r="L135" s="295"/>
      <c r="M135" s="348">
        <f>D135*L135</f>
        <v>0</v>
      </c>
    </row>
    <row r="136" spans="2:13" ht="20.100000000000001" customHeight="1" thickBot="1">
      <c r="B136"/>
      <c r="C136"/>
      <c r="D136" s="349"/>
      <c r="E136" s="350"/>
      <c r="F136" s="350"/>
      <c r="G136" s="350"/>
      <c r="H136" s="350"/>
      <c r="I136" s="350"/>
      <c r="J136" s="351" t="s">
        <v>1217</v>
      </c>
      <c r="K136" s="352">
        <f>SUM(K101:K135)</f>
        <v>0</v>
      </c>
      <c r="L136" s="353"/>
      <c r="M136" s="352">
        <f>SUM(M101:M135)</f>
        <v>0</v>
      </c>
    </row>
    <row r="137" spans="2:13" ht="12.2" customHeight="1">
      <c r="B137"/>
      <c r="C137"/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</row>
    <row r="138" spans="2:13" ht="12.2" customHeight="1">
      <c r="B138"/>
      <c r="C138"/>
      <c r="D138" s="317" t="s">
        <v>1218</v>
      </c>
      <c r="E138" s="317"/>
      <c r="F138" s="317"/>
      <c r="G138" s="317"/>
      <c r="H138" s="317"/>
      <c r="I138" s="317"/>
      <c r="J138" s="317"/>
      <c r="K138" s="317"/>
      <c r="L138" s="317"/>
      <c r="M138" s="319">
        <f>K136+M136</f>
        <v>0</v>
      </c>
    </row>
    <row r="139" spans="2:13" ht="12.2" customHeight="1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4.25">
      <c r="B140" s="261" t="s">
        <v>1175</v>
      </c>
      <c r="C140" s="323" t="s">
        <v>30</v>
      </c>
    </row>
    <row r="141" spans="2:13" ht="12.75" thickBot="1"/>
    <row r="142" spans="2:13" ht="12.75" thickBot="1">
      <c r="B142" s="279" t="s">
        <v>1177</v>
      </c>
      <c r="C142" s="280" t="s">
        <v>1178</v>
      </c>
      <c r="D142" s="281" t="s">
        <v>142</v>
      </c>
      <c r="E142" s="281"/>
      <c r="F142" s="281"/>
      <c r="G142" s="281"/>
      <c r="H142" s="281"/>
      <c r="I142" s="281"/>
      <c r="J142" s="281"/>
      <c r="K142" s="282"/>
      <c r="L142" s="281" t="s">
        <v>1273</v>
      </c>
      <c r="M142" s="283" t="s">
        <v>31</v>
      </c>
    </row>
    <row r="143" spans="2:13" ht="6" customHeight="1">
      <c r="B143" s="284"/>
      <c r="C143" s="285"/>
      <c r="D143" s="286"/>
      <c r="E143" s="286"/>
      <c r="F143" s="286"/>
      <c r="G143" s="286"/>
      <c r="H143" s="286"/>
      <c r="I143" s="286"/>
      <c r="J143" s="287"/>
      <c r="K143" s="287"/>
      <c r="L143" s="287"/>
      <c r="M143" s="288"/>
    </row>
    <row r="144" spans="2:13" ht="12.2" customHeight="1">
      <c r="B144" s="289"/>
      <c r="C144" s="326" t="s">
        <v>1274</v>
      </c>
      <c r="D144" s="292">
        <v>1</v>
      </c>
      <c r="E144" s="292" t="s">
        <v>728</v>
      </c>
      <c r="F144" s="292"/>
      <c r="G144" s="292"/>
      <c r="H144" s="292"/>
      <c r="I144" s="292"/>
      <c r="J144" s="306">
        <v>0</v>
      </c>
      <c r="K144" s="294"/>
      <c r="L144" s="295"/>
      <c r="M144" s="296">
        <f t="shared" ref="M144:M149" si="19">D144*L144</f>
        <v>0</v>
      </c>
    </row>
    <row r="145" spans="2:13" ht="12.2" customHeight="1">
      <c r="B145" s="289"/>
      <c r="C145" s="326" t="s">
        <v>1275</v>
      </c>
      <c r="D145" s="292">
        <v>1</v>
      </c>
      <c r="E145" s="292" t="s">
        <v>728</v>
      </c>
      <c r="F145" s="292"/>
      <c r="G145" s="292"/>
      <c r="H145" s="292"/>
      <c r="I145" s="292"/>
      <c r="J145" s="306">
        <v>0</v>
      </c>
      <c r="K145" s="294"/>
      <c r="L145" s="295"/>
      <c r="M145" s="296">
        <f t="shared" si="19"/>
        <v>0</v>
      </c>
    </row>
    <row r="146" spans="2:13" ht="12.2" customHeight="1">
      <c r="B146" s="289"/>
      <c r="C146" s="326" t="s">
        <v>1276</v>
      </c>
      <c r="D146" s="292">
        <v>1</v>
      </c>
      <c r="E146" s="292" t="s">
        <v>728</v>
      </c>
      <c r="F146" s="292"/>
      <c r="G146" s="292"/>
      <c r="H146" s="292"/>
      <c r="I146" s="292"/>
      <c r="J146" s="306"/>
      <c r="K146" s="294"/>
      <c r="L146" s="295"/>
      <c r="M146" s="296">
        <f t="shared" si="19"/>
        <v>0</v>
      </c>
    </row>
    <row r="147" spans="2:13" ht="12.2" customHeight="1">
      <c r="B147" s="289"/>
      <c r="C147" s="326" t="s">
        <v>1277</v>
      </c>
      <c r="D147" s="292">
        <v>1</v>
      </c>
      <c r="E147" s="292" t="s">
        <v>728</v>
      </c>
      <c r="F147" s="292"/>
      <c r="G147" s="292"/>
      <c r="H147" s="292"/>
      <c r="I147" s="292"/>
      <c r="J147" s="306">
        <v>0</v>
      </c>
      <c r="K147" s="294"/>
      <c r="L147" s="295"/>
      <c r="M147" s="296">
        <f t="shared" si="19"/>
        <v>0</v>
      </c>
    </row>
    <row r="148" spans="2:13" ht="12.2" customHeight="1">
      <c r="B148" s="289"/>
      <c r="C148" s="326" t="s">
        <v>1278</v>
      </c>
      <c r="D148" s="292">
        <v>1</v>
      </c>
      <c r="E148" s="292" t="s">
        <v>728</v>
      </c>
      <c r="F148" s="292"/>
      <c r="G148" s="292"/>
      <c r="H148" s="292"/>
      <c r="I148" s="292"/>
      <c r="J148" s="306">
        <v>0</v>
      </c>
      <c r="K148" s="294"/>
      <c r="L148" s="295"/>
      <c r="M148" s="296">
        <f t="shared" si="19"/>
        <v>0</v>
      </c>
    </row>
    <row r="149" spans="2:13" ht="12.2" customHeight="1" thickBot="1">
      <c r="B149" s="354"/>
      <c r="C149" s="328"/>
      <c r="D149" s="355"/>
      <c r="E149" s="355"/>
      <c r="F149" s="355"/>
      <c r="G149" s="355"/>
      <c r="H149" s="355"/>
      <c r="I149" s="355"/>
      <c r="J149" s="356"/>
      <c r="K149" s="347"/>
      <c r="L149" s="347"/>
      <c r="M149" s="348">
        <f t="shared" si="19"/>
        <v>0</v>
      </c>
    </row>
    <row r="150" spans="2:13" ht="20.100000000000001" customHeight="1" thickBot="1">
      <c r="B150"/>
      <c r="C150"/>
      <c r="D150" s="357"/>
      <c r="E150" s="358"/>
      <c r="F150" s="358"/>
      <c r="G150" s="358"/>
      <c r="H150" s="358"/>
      <c r="I150" s="358"/>
      <c r="J150" s="359" t="s">
        <v>1217</v>
      </c>
      <c r="K150" s="360"/>
      <c r="L150" s="360"/>
      <c r="M150" s="361">
        <f>SUM(M143:M149)</f>
        <v>0</v>
      </c>
    </row>
    <row r="153" spans="2:13" ht="15">
      <c r="K153" s="362" t="s">
        <v>1279</v>
      </c>
      <c r="L153" s="362"/>
      <c r="M153" s="363">
        <f>M52+M77+M96+M138+M150</f>
        <v>0</v>
      </c>
    </row>
    <row r="154" spans="2:13" ht="15">
      <c r="K154" s="362" t="s">
        <v>1280</v>
      </c>
      <c r="L154" s="362"/>
      <c r="M154" s="363">
        <f>M153*0.21</f>
        <v>0</v>
      </c>
    </row>
    <row r="155" spans="2:13" ht="15">
      <c r="K155" s="362" t="s">
        <v>1281</v>
      </c>
      <c r="L155" s="362"/>
      <c r="M155" s="363">
        <f>M153*1.21</f>
        <v>0</v>
      </c>
    </row>
  </sheetData>
  <conditionalFormatting sqref="J1:M138 J140:M65536">
    <cfRule type="cellIs" dxfId="0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7" fitToHeight="50" orientation="landscape" horizont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B19" sqref="AB1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65</v>
      </c>
      <c r="C4" s="555" t="s">
        <v>66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722429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1085</v>
      </c>
      <c r="C9" s="183" t="s">
        <v>1090</v>
      </c>
      <c r="D9" s="169" t="s">
        <v>437</v>
      </c>
      <c r="E9" s="170">
        <v>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722429</v>
      </c>
      <c r="K9" s="172">
        <f>ROUND(E9*J9,2)</f>
        <v>722429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8" t="s">
        <v>617</v>
      </c>
      <c r="B14" s="558"/>
      <c r="C14" s="559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9"/>
      <c r="B15" s="540"/>
      <c r="C15" s="541"/>
      <c r="D15" s="540"/>
      <c r="E15" s="540"/>
      <c r="F15" s="540"/>
      <c r="G15" s="54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43"/>
      <c r="B16" s="544"/>
      <c r="C16" s="545"/>
      <c r="D16" s="544"/>
      <c r="E16" s="544"/>
      <c r="F16" s="544"/>
      <c r="G16" s="54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3"/>
      <c r="B17" s="544"/>
      <c r="C17" s="545"/>
      <c r="D17" s="544"/>
      <c r="E17" s="544"/>
      <c r="F17" s="544"/>
      <c r="G17" s="54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3"/>
      <c r="B18" s="544"/>
      <c r="C18" s="545"/>
      <c r="D18" s="544"/>
      <c r="E18" s="544"/>
      <c r="F18" s="544"/>
      <c r="G18" s="54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7"/>
      <c r="B19" s="548"/>
      <c r="C19" s="549"/>
      <c r="D19" s="548"/>
      <c r="E19" s="548"/>
      <c r="F19" s="548"/>
      <c r="G19" s="55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78"/>
  <sheetViews>
    <sheetView topLeftCell="A57" workbookViewId="0">
      <selection activeCell="E26" sqref="D6:E26"/>
    </sheetView>
  </sheetViews>
  <sheetFormatPr defaultColWidth="9.140625" defaultRowHeight="12.75"/>
  <cols>
    <col min="1" max="1" width="54.7109375" style="192" customWidth="1"/>
    <col min="2" max="2" width="6.5703125" style="192" bestFit="1" customWidth="1"/>
    <col min="3" max="3" width="6" style="192" bestFit="1" customWidth="1"/>
    <col min="4" max="5" width="12" style="254" bestFit="1" customWidth="1"/>
    <col min="6" max="6" width="15.7109375" style="192" bestFit="1" customWidth="1"/>
    <col min="7" max="7" width="13.7109375" style="192" customWidth="1"/>
    <col min="8" max="8" width="4.5703125" style="192" hidden="1" customWidth="1"/>
    <col min="9" max="9" width="12" style="192" hidden="1" customWidth="1"/>
    <col min="10" max="10" width="9.28515625" style="192" hidden="1" customWidth="1"/>
    <col min="11" max="11" width="0" style="192" hidden="1" customWidth="1"/>
    <col min="12" max="12" width="10.42578125" style="192" hidden="1" customWidth="1"/>
    <col min="13" max="13" width="8.28515625" style="192" hidden="1" customWidth="1"/>
    <col min="14" max="14" width="9.140625" style="192" hidden="1" customWidth="1"/>
    <col min="15" max="16384" width="9.140625" style="192"/>
  </cols>
  <sheetData>
    <row r="1" spans="1:14" ht="27" thickBot="1">
      <c r="A1" s="560" t="s">
        <v>1091</v>
      </c>
      <c r="B1" s="569"/>
      <c r="C1" s="569"/>
      <c r="D1" s="569"/>
      <c r="E1" s="569"/>
      <c r="F1" s="569"/>
      <c r="G1" s="561"/>
    </row>
    <row r="2" spans="1:14" ht="16.5" thickBot="1">
      <c r="A2" s="193" t="s">
        <v>1092</v>
      </c>
      <c r="B2" s="194"/>
      <c r="C2" s="195"/>
      <c r="D2" s="196"/>
      <c r="E2" s="197"/>
      <c r="F2" s="198"/>
      <c r="G2" s="199"/>
    </row>
    <row r="3" spans="1:14" ht="15.75">
      <c r="A3" s="200"/>
      <c r="B3" s="201"/>
      <c r="C3" s="202"/>
      <c r="D3" s="203"/>
      <c r="E3" s="204"/>
      <c r="F3" s="205"/>
      <c r="G3" s="206"/>
    </row>
    <row r="4" spans="1:14">
      <c r="A4" s="207" t="s">
        <v>1093</v>
      </c>
      <c r="B4" s="208" t="s">
        <v>1094</v>
      </c>
      <c r="C4" s="209" t="s">
        <v>1095</v>
      </c>
      <c r="D4" s="210" t="s">
        <v>1096</v>
      </c>
      <c r="E4" s="211" t="s">
        <v>1097</v>
      </c>
      <c r="F4" s="212" t="s">
        <v>1098</v>
      </c>
      <c r="G4" s="213" t="s">
        <v>1099</v>
      </c>
      <c r="H4" s="214" t="s">
        <v>1100</v>
      </c>
      <c r="I4" s="214">
        <v>320</v>
      </c>
    </row>
    <row r="5" spans="1:14" ht="15.75">
      <c r="A5" s="563" t="s">
        <v>1101</v>
      </c>
      <c r="B5" s="564"/>
      <c r="C5" s="564"/>
      <c r="D5" s="564"/>
      <c r="E5" s="564"/>
      <c r="F5" s="564"/>
      <c r="G5" s="565"/>
      <c r="H5" s="214" t="s">
        <v>1102</v>
      </c>
      <c r="I5" s="214" t="s">
        <v>1103</v>
      </c>
    </row>
    <row r="6" spans="1:14">
      <c r="A6" s="215" t="s">
        <v>1104</v>
      </c>
      <c r="B6" s="216" t="s">
        <v>208</v>
      </c>
      <c r="C6" s="217">
        <v>230</v>
      </c>
      <c r="D6" s="218"/>
      <c r="E6" s="219"/>
      <c r="F6" s="220">
        <f t="shared" ref="F6:F26" si="0">C6*D6</f>
        <v>0</v>
      </c>
      <c r="G6" s="221">
        <f t="shared" ref="G6:G26" si="1">C6*E6</f>
        <v>0</v>
      </c>
      <c r="H6" s="214">
        <v>7</v>
      </c>
      <c r="I6" s="222">
        <f>C6*H6/60</f>
        <v>26.833333333333332</v>
      </c>
      <c r="K6" s="192">
        <v>5</v>
      </c>
      <c r="N6" s="192">
        <v>5</v>
      </c>
    </row>
    <row r="7" spans="1:14" hidden="1">
      <c r="A7" s="215" t="s">
        <v>1105</v>
      </c>
      <c r="B7" s="216" t="s">
        <v>208</v>
      </c>
      <c r="C7" s="217"/>
      <c r="D7" s="218"/>
      <c r="E7" s="219"/>
      <c r="F7" s="220">
        <f t="shared" si="0"/>
        <v>0</v>
      </c>
      <c r="G7" s="221">
        <f t="shared" si="1"/>
        <v>0</v>
      </c>
      <c r="H7" s="214">
        <v>4</v>
      </c>
      <c r="I7" s="222">
        <f t="shared" ref="I7:I23" si="2">C7*H7/60</f>
        <v>0</v>
      </c>
      <c r="K7" s="192">
        <v>8</v>
      </c>
    </row>
    <row r="8" spans="1:14" hidden="1">
      <c r="A8" s="215" t="s">
        <v>1106</v>
      </c>
      <c r="B8" s="216" t="s">
        <v>208</v>
      </c>
      <c r="C8" s="217"/>
      <c r="D8" s="218"/>
      <c r="E8" s="219"/>
      <c r="F8" s="220">
        <f t="shared" si="0"/>
        <v>0</v>
      </c>
      <c r="G8" s="221">
        <f t="shared" si="1"/>
        <v>0</v>
      </c>
      <c r="H8" s="214">
        <v>4</v>
      </c>
      <c r="I8" s="222">
        <f t="shared" si="2"/>
        <v>0</v>
      </c>
      <c r="K8" s="192">
        <v>8</v>
      </c>
    </row>
    <row r="9" spans="1:14">
      <c r="A9" s="215" t="s">
        <v>1107</v>
      </c>
      <c r="B9" s="216" t="s">
        <v>231</v>
      </c>
      <c r="C9" s="217">
        <v>60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  <c r="K9" s="192">
        <v>60</v>
      </c>
      <c r="N9" s="192">
        <v>7</v>
      </c>
    </row>
    <row r="10" spans="1:14" hidden="1">
      <c r="A10" s="215" t="s">
        <v>1108</v>
      </c>
      <c r="B10" s="216" t="s">
        <v>231</v>
      </c>
      <c r="C10" s="217"/>
      <c r="D10" s="218"/>
      <c r="E10" s="219"/>
      <c r="F10" s="220">
        <f t="shared" si="0"/>
        <v>0</v>
      </c>
      <c r="G10" s="221">
        <f t="shared" si="1"/>
        <v>0</v>
      </c>
      <c r="H10" s="214"/>
      <c r="I10" s="222"/>
      <c r="K10" s="192">
        <v>60</v>
      </c>
    </row>
    <row r="11" spans="1:14" hidden="1">
      <c r="A11" s="215" t="s">
        <v>1109</v>
      </c>
      <c r="B11" s="216" t="s">
        <v>231</v>
      </c>
      <c r="C11" s="217"/>
      <c r="D11" s="218"/>
      <c r="E11" s="219"/>
      <c r="F11" s="220">
        <f t="shared" si="0"/>
        <v>0</v>
      </c>
      <c r="G11" s="221">
        <f t="shared" si="1"/>
        <v>0</v>
      </c>
      <c r="H11" s="214"/>
      <c r="I11" s="222"/>
      <c r="K11" s="192">
        <v>12</v>
      </c>
    </row>
    <row r="12" spans="1:14">
      <c r="A12" s="215" t="s">
        <v>1110</v>
      </c>
      <c r="B12" s="216" t="s">
        <v>231</v>
      </c>
      <c r="C12" s="217">
        <v>25</v>
      </c>
      <c r="D12" s="218"/>
      <c r="E12" s="219"/>
      <c r="F12" s="220">
        <f t="shared" si="0"/>
        <v>0</v>
      </c>
      <c r="G12" s="221">
        <f t="shared" si="1"/>
        <v>0</v>
      </c>
      <c r="H12" s="214"/>
      <c r="I12" s="222"/>
      <c r="K12" s="192">
        <v>70</v>
      </c>
      <c r="N12" s="192">
        <v>40</v>
      </c>
    </row>
    <row r="13" spans="1:14">
      <c r="A13" s="215" t="s">
        <v>1111</v>
      </c>
      <c r="B13" s="216" t="s">
        <v>231</v>
      </c>
      <c r="C13" s="217">
        <v>50</v>
      </c>
      <c r="D13" s="218"/>
      <c r="E13" s="219"/>
      <c r="F13" s="220">
        <f t="shared" si="0"/>
        <v>0</v>
      </c>
      <c r="G13" s="221">
        <f t="shared" si="1"/>
        <v>0</v>
      </c>
      <c r="H13" s="214"/>
      <c r="I13" s="222"/>
      <c r="N13" s="192">
        <v>10</v>
      </c>
    </row>
    <row r="14" spans="1:14">
      <c r="A14" s="215" t="s">
        <v>1112</v>
      </c>
      <c r="B14" s="216" t="s">
        <v>231</v>
      </c>
      <c r="C14" s="217">
        <v>80</v>
      </c>
      <c r="D14" s="218"/>
      <c r="E14" s="219"/>
      <c r="F14" s="220">
        <f t="shared" si="0"/>
        <v>0</v>
      </c>
      <c r="G14" s="221">
        <f t="shared" si="1"/>
        <v>0</v>
      </c>
      <c r="H14" s="214"/>
      <c r="I14" s="222"/>
      <c r="N14" s="192">
        <v>10</v>
      </c>
    </row>
    <row r="15" spans="1:14">
      <c r="A15" s="215" t="s">
        <v>1113</v>
      </c>
      <c r="B15" s="216" t="s">
        <v>231</v>
      </c>
      <c r="C15" s="217">
        <v>24</v>
      </c>
      <c r="D15" s="218"/>
      <c r="E15" s="219"/>
      <c r="F15" s="220">
        <f t="shared" si="0"/>
        <v>0</v>
      </c>
      <c r="G15" s="221">
        <f t="shared" si="1"/>
        <v>0</v>
      </c>
      <c r="H15" s="214"/>
      <c r="I15" s="222"/>
      <c r="N15" s="192">
        <v>10</v>
      </c>
    </row>
    <row r="16" spans="1:14">
      <c r="A16" s="215" t="s">
        <v>1114</v>
      </c>
      <c r="B16" s="216" t="s">
        <v>231</v>
      </c>
      <c r="C16" s="217">
        <v>8</v>
      </c>
      <c r="D16" s="218"/>
      <c r="E16" s="219"/>
      <c r="F16" s="220">
        <f t="shared" si="0"/>
        <v>0</v>
      </c>
      <c r="G16" s="221">
        <f t="shared" si="1"/>
        <v>0</v>
      </c>
      <c r="H16" s="214"/>
      <c r="I16" s="222"/>
      <c r="N16" s="192">
        <v>45</v>
      </c>
    </row>
    <row r="17" spans="1:14">
      <c r="A17" s="215" t="s">
        <v>1115</v>
      </c>
      <c r="B17" s="216" t="s">
        <v>231</v>
      </c>
      <c r="C17" s="217">
        <v>16</v>
      </c>
      <c r="D17" s="218"/>
      <c r="E17" s="219"/>
      <c r="F17" s="220">
        <f t="shared" si="0"/>
        <v>0</v>
      </c>
      <c r="G17" s="221">
        <f t="shared" si="1"/>
        <v>0</v>
      </c>
      <c r="H17" s="214"/>
      <c r="I17" s="222"/>
      <c r="N17" s="192">
        <v>10</v>
      </c>
    </row>
    <row r="18" spans="1:14">
      <c r="A18" s="215" t="s">
        <v>1116</v>
      </c>
      <c r="B18" s="216" t="s">
        <v>231</v>
      </c>
      <c r="C18" s="217">
        <v>8</v>
      </c>
      <c r="D18" s="218"/>
      <c r="E18" s="219"/>
      <c r="F18" s="220">
        <f t="shared" si="0"/>
        <v>0</v>
      </c>
      <c r="G18" s="221">
        <f t="shared" si="1"/>
        <v>0</v>
      </c>
      <c r="H18" s="214"/>
      <c r="I18" s="222"/>
      <c r="N18" s="192">
        <v>15</v>
      </c>
    </row>
    <row r="19" spans="1:14">
      <c r="A19" s="215" t="s">
        <v>1117</v>
      </c>
      <c r="B19" s="216" t="s">
        <v>231</v>
      </c>
      <c r="C19" s="217">
        <v>6</v>
      </c>
      <c r="D19" s="218"/>
      <c r="E19" s="219"/>
      <c r="F19" s="220">
        <f t="shared" si="0"/>
        <v>0</v>
      </c>
      <c r="G19" s="221">
        <f t="shared" si="1"/>
        <v>0</v>
      </c>
      <c r="H19" s="214"/>
      <c r="I19" s="222"/>
      <c r="N19" s="192">
        <v>15</v>
      </c>
    </row>
    <row r="20" spans="1:14">
      <c r="A20" s="215" t="s">
        <v>1118</v>
      </c>
      <c r="B20" s="216" t="s">
        <v>231</v>
      </c>
      <c r="C20" s="217">
        <v>16</v>
      </c>
      <c r="D20" s="218"/>
      <c r="E20" s="219"/>
      <c r="F20" s="220">
        <f t="shared" si="0"/>
        <v>0</v>
      </c>
      <c r="G20" s="221">
        <f t="shared" si="1"/>
        <v>0</v>
      </c>
      <c r="H20" s="214"/>
      <c r="I20" s="222"/>
      <c r="N20" s="192">
        <v>10</v>
      </c>
    </row>
    <row r="21" spans="1:14">
      <c r="A21" s="215" t="s">
        <v>1119</v>
      </c>
      <c r="B21" s="216" t="s">
        <v>231</v>
      </c>
      <c r="C21" s="217">
        <v>14</v>
      </c>
      <c r="D21" s="218"/>
      <c r="E21" s="219"/>
      <c r="F21" s="220">
        <f t="shared" si="0"/>
        <v>0</v>
      </c>
      <c r="G21" s="221">
        <f t="shared" si="1"/>
        <v>0</v>
      </c>
      <c r="H21" s="214"/>
      <c r="I21" s="222"/>
      <c r="N21" s="192">
        <v>10</v>
      </c>
    </row>
    <row r="22" spans="1:14">
      <c r="A22" s="215" t="s">
        <v>1120</v>
      </c>
      <c r="B22" s="216" t="s">
        <v>231</v>
      </c>
      <c r="C22" s="217">
        <v>14</v>
      </c>
      <c r="D22" s="218"/>
      <c r="E22" s="219"/>
      <c r="F22" s="220">
        <f t="shared" si="0"/>
        <v>0</v>
      </c>
      <c r="G22" s="221">
        <f t="shared" si="1"/>
        <v>0</v>
      </c>
      <c r="H22" s="214"/>
      <c r="I22" s="222"/>
      <c r="N22" s="192">
        <v>10</v>
      </c>
    </row>
    <row r="23" spans="1:14">
      <c r="A23" s="215" t="s">
        <v>1121</v>
      </c>
      <c r="B23" s="216" t="s">
        <v>208</v>
      </c>
      <c r="C23" s="217">
        <v>230</v>
      </c>
      <c r="D23" s="223"/>
      <c r="E23" s="219"/>
      <c r="F23" s="220">
        <f t="shared" si="0"/>
        <v>0</v>
      </c>
      <c r="G23" s="221">
        <f t="shared" si="1"/>
        <v>0</v>
      </c>
      <c r="H23" s="214">
        <v>20</v>
      </c>
      <c r="I23" s="222">
        <f t="shared" si="2"/>
        <v>76.666666666666671</v>
      </c>
      <c r="K23" s="192">
        <v>70</v>
      </c>
      <c r="N23" s="192">
        <f>45+30+10</f>
        <v>85</v>
      </c>
    </row>
    <row r="24" spans="1:14">
      <c r="A24" s="215" t="s">
        <v>1122</v>
      </c>
      <c r="B24" s="216" t="s">
        <v>231</v>
      </c>
      <c r="C24" s="217">
        <v>4</v>
      </c>
      <c r="D24" s="223"/>
      <c r="E24" s="219"/>
      <c r="F24" s="220">
        <f t="shared" si="0"/>
        <v>0</v>
      </c>
      <c r="G24" s="221">
        <f t="shared" si="1"/>
        <v>0</v>
      </c>
      <c r="H24" s="214"/>
      <c r="I24" s="222"/>
      <c r="K24" s="192">
        <v>40</v>
      </c>
      <c r="N24" s="192">
        <v>60</v>
      </c>
    </row>
    <row r="25" spans="1:14" hidden="1">
      <c r="A25" s="215" t="s">
        <v>1123</v>
      </c>
      <c r="B25" s="216" t="s">
        <v>191</v>
      </c>
      <c r="C25" s="217"/>
      <c r="D25" s="223"/>
      <c r="E25" s="219"/>
      <c r="F25" s="220">
        <f t="shared" si="0"/>
        <v>0</v>
      </c>
      <c r="G25" s="221">
        <f t="shared" si="1"/>
        <v>0</v>
      </c>
      <c r="H25" s="214">
        <v>45</v>
      </c>
      <c r="I25" s="222">
        <f t="shared" ref="I25" si="3">C25*H25/60</f>
        <v>0</v>
      </c>
      <c r="K25" s="192">
        <v>40</v>
      </c>
    </row>
    <row r="26" spans="1:14">
      <c r="A26" s="215" t="s">
        <v>1124</v>
      </c>
      <c r="B26" s="216" t="s">
        <v>191</v>
      </c>
      <c r="C26" s="217">
        <v>180</v>
      </c>
      <c r="D26" s="223"/>
      <c r="E26" s="219"/>
      <c r="F26" s="220">
        <f t="shared" si="0"/>
        <v>0</v>
      </c>
      <c r="G26" s="221">
        <f t="shared" si="1"/>
        <v>0</v>
      </c>
      <c r="H26" s="214"/>
      <c r="I26" s="222">
        <f>C26*H26/60</f>
        <v>0</v>
      </c>
      <c r="K26" s="192">
        <v>15</v>
      </c>
      <c r="N26" s="192">
        <v>15</v>
      </c>
    </row>
    <row r="27" spans="1:14">
      <c r="A27" s="224"/>
      <c r="B27" s="225"/>
      <c r="C27" s="226"/>
      <c r="D27" s="227"/>
      <c r="E27" s="228"/>
      <c r="F27" s="229"/>
      <c r="G27" s="230"/>
      <c r="H27" s="214"/>
      <c r="I27" s="222"/>
    </row>
    <row r="28" spans="1:14" ht="15.75">
      <c r="A28" s="563" t="s">
        <v>1125</v>
      </c>
      <c r="B28" s="564"/>
      <c r="C28" s="564"/>
      <c r="D28" s="564"/>
      <c r="E28" s="564"/>
      <c r="F28" s="564"/>
      <c r="G28" s="565"/>
      <c r="H28" s="214"/>
      <c r="I28" s="222"/>
      <c r="L28" s="231">
        <f>SUM(F6:G26)</f>
        <v>0</v>
      </c>
    </row>
    <row r="29" spans="1:14" hidden="1">
      <c r="A29" s="215" t="s">
        <v>1126</v>
      </c>
      <c r="B29" s="216" t="s">
        <v>231</v>
      </c>
      <c r="C29" s="217"/>
      <c r="D29" s="223">
        <v>155</v>
      </c>
      <c r="E29" s="232">
        <f t="shared" ref="E29" si="4">330*K29/60</f>
        <v>220</v>
      </c>
      <c r="F29" s="220">
        <f t="shared" ref="F29:F35" si="5">C29*D29</f>
        <v>0</v>
      </c>
      <c r="G29" s="221">
        <f t="shared" ref="G29:G35" si="6">C29*E29</f>
        <v>0</v>
      </c>
      <c r="H29" s="214"/>
      <c r="I29" s="222"/>
      <c r="K29" s="192">
        <v>40</v>
      </c>
    </row>
    <row r="30" spans="1:14">
      <c r="A30" s="215" t="s">
        <v>1127</v>
      </c>
      <c r="B30" s="216" t="s">
        <v>208</v>
      </c>
      <c r="C30" s="217">
        <v>115</v>
      </c>
      <c r="D30" s="218"/>
      <c r="E30" s="219"/>
      <c r="F30" s="220">
        <f t="shared" si="5"/>
        <v>0</v>
      </c>
      <c r="G30" s="221">
        <f t="shared" si="6"/>
        <v>0</v>
      </c>
      <c r="H30" s="214"/>
      <c r="I30" s="222"/>
      <c r="K30" s="192">
        <v>60</v>
      </c>
      <c r="N30" s="192">
        <v>10</v>
      </c>
    </row>
    <row r="31" spans="1:14">
      <c r="A31" s="215" t="s">
        <v>1128</v>
      </c>
      <c r="B31" s="216" t="s">
        <v>208</v>
      </c>
      <c r="C31" s="217">
        <v>115</v>
      </c>
      <c r="D31" s="218"/>
      <c r="E31" s="219"/>
      <c r="F31" s="220">
        <f t="shared" si="5"/>
        <v>0</v>
      </c>
      <c r="G31" s="221">
        <f t="shared" si="6"/>
        <v>0</v>
      </c>
      <c r="H31" s="214"/>
      <c r="I31" s="222"/>
      <c r="K31" s="192">
        <v>5</v>
      </c>
      <c r="N31" s="192">
        <v>8</v>
      </c>
    </row>
    <row r="32" spans="1:14" hidden="1">
      <c r="A32" s="215" t="s">
        <v>1129</v>
      </c>
      <c r="B32" s="216" t="s">
        <v>231</v>
      </c>
      <c r="C32" s="217"/>
      <c r="D32" s="218"/>
      <c r="E32" s="219"/>
      <c r="F32" s="220">
        <f t="shared" si="5"/>
        <v>0</v>
      </c>
      <c r="G32" s="221">
        <f t="shared" si="6"/>
        <v>0</v>
      </c>
      <c r="H32" s="214"/>
      <c r="I32" s="222"/>
      <c r="K32" s="192">
        <v>15</v>
      </c>
    </row>
    <row r="33" spans="1:14">
      <c r="A33" s="215" t="s">
        <v>1130</v>
      </c>
      <c r="B33" s="216" t="s">
        <v>231</v>
      </c>
      <c r="C33" s="217">
        <v>3</v>
      </c>
      <c r="D33" s="218"/>
      <c r="E33" s="219"/>
      <c r="F33" s="220">
        <f t="shared" si="5"/>
        <v>0</v>
      </c>
      <c r="G33" s="221">
        <f t="shared" si="6"/>
        <v>0</v>
      </c>
      <c r="H33" s="214"/>
      <c r="I33" s="222"/>
      <c r="N33" s="192">
        <v>10</v>
      </c>
    </row>
    <row r="34" spans="1:14">
      <c r="A34" s="215" t="s">
        <v>1131</v>
      </c>
      <c r="B34" s="216" t="s">
        <v>231</v>
      </c>
      <c r="C34" s="217">
        <v>10</v>
      </c>
      <c r="D34" s="218"/>
      <c r="E34" s="219"/>
      <c r="F34" s="220">
        <f t="shared" si="5"/>
        <v>0</v>
      </c>
      <c r="G34" s="221">
        <f t="shared" si="6"/>
        <v>0</v>
      </c>
      <c r="H34" s="214"/>
      <c r="I34" s="222"/>
      <c r="K34" s="192">
        <v>15</v>
      </c>
      <c r="N34" s="192">
        <v>10</v>
      </c>
    </row>
    <row r="35" spans="1:14" hidden="1">
      <c r="A35" s="215" t="s">
        <v>1132</v>
      </c>
      <c r="B35" s="216" t="s">
        <v>231</v>
      </c>
      <c r="C35" s="217"/>
      <c r="D35" s="223"/>
      <c r="E35" s="232"/>
      <c r="F35" s="220">
        <f t="shared" si="5"/>
        <v>0</v>
      </c>
      <c r="G35" s="221">
        <f t="shared" si="6"/>
        <v>0</v>
      </c>
      <c r="H35" s="214"/>
      <c r="I35" s="222"/>
      <c r="K35" s="192">
        <v>3</v>
      </c>
    </row>
    <row r="36" spans="1:14">
      <c r="A36" s="224"/>
      <c r="B36" s="225"/>
      <c r="C36" s="226"/>
      <c r="D36" s="227"/>
      <c r="E36" s="232"/>
      <c r="F36" s="229"/>
      <c r="G36" s="230"/>
      <c r="H36" s="214"/>
      <c r="I36" s="222"/>
      <c r="L36" s="231">
        <f>SUM(F29:G35)</f>
        <v>0</v>
      </c>
    </row>
    <row r="37" spans="1:14" ht="15.75">
      <c r="A37" s="563" t="s">
        <v>1133</v>
      </c>
      <c r="B37" s="564"/>
      <c r="C37" s="564"/>
      <c r="D37" s="564"/>
      <c r="E37" s="564"/>
      <c r="F37" s="564"/>
      <c r="G37" s="565"/>
      <c r="H37" s="214"/>
      <c r="I37" s="222">
        <f>C37*H37/60</f>
        <v>0</v>
      </c>
    </row>
    <row r="38" spans="1:14">
      <c r="A38" s="215" t="s">
        <v>1134</v>
      </c>
      <c r="B38" s="216" t="s">
        <v>208</v>
      </c>
      <c r="C38" s="217">
        <v>720</v>
      </c>
      <c r="D38" s="218"/>
      <c r="E38" s="219"/>
      <c r="F38" s="220">
        <f t="shared" ref="F38:F53" si="7">C38*D38</f>
        <v>0</v>
      </c>
      <c r="G38" s="221">
        <f t="shared" ref="G38:G53" si="8">C38*E38</f>
        <v>0</v>
      </c>
      <c r="H38" s="214">
        <v>15</v>
      </c>
      <c r="I38" s="222">
        <f t="shared" ref="I38:I39" si="9">C38*H38/60</f>
        <v>180</v>
      </c>
      <c r="K38" s="192">
        <v>10</v>
      </c>
      <c r="N38" s="192">
        <v>15</v>
      </c>
    </row>
    <row r="39" spans="1:14">
      <c r="A39" s="215" t="s">
        <v>1135</v>
      </c>
      <c r="B39" s="216" t="s">
        <v>208</v>
      </c>
      <c r="C39" s="217">
        <v>105</v>
      </c>
      <c r="D39" s="218"/>
      <c r="E39" s="219"/>
      <c r="F39" s="220">
        <f t="shared" si="7"/>
        <v>0</v>
      </c>
      <c r="G39" s="221">
        <f t="shared" si="8"/>
        <v>0</v>
      </c>
      <c r="H39" s="214">
        <v>15</v>
      </c>
      <c r="I39" s="222">
        <f t="shared" si="9"/>
        <v>26.25</v>
      </c>
      <c r="K39" s="192">
        <v>8</v>
      </c>
      <c r="N39" s="192">
        <v>15</v>
      </c>
    </row>
    <row r="40" spans="1:14" hidden="1">
      <c r="A40" s="215"/>
      <c r="B40" s="216" t="s">
        <v>208</v>
      </c>
      <c r="C40" s="217"/>
      <c r="D40" s="218"/>
      <c r="E40" s="219"/>
      <c r="F40" s="220">
        <f t="shared" si="7"/>
        <v>0</v>
      </c>
      <c r="G40" s="221">
        <f t="shared" si="8"/>
        <v>0</v>
      </c>
      <c r="H40" s="214">
        <v>15</v>
      </c>
      <c r="I40" s="222">
        <f>C40*H40/60</f>
        <v>0</v>
      </c>
      <c r="K40" s="192">
        <v>8</v>
      </c>
    </row>
    <row r="41" spans="1:14">
      <c r="A41" s="215" t="s">
        <v>1136</v>
      </c>
      <c r="B41" s="216" t="s">
        <v>231</v>
      </c>
      <c r="C41" s="217">
        <v>90</v>
      </c>
      <c r="D41" s="218"/>
      <c r="E41" s="219"/>
      <c r="F41" s="220">
        <f t="shared" si="7"/>
        <v>0</v>
      </c>
      <c r="G41" s="221">
        <f t="shared" si="8"/>
        <v>0</v>
      </c>
      <c r="H41" s="214">
        <v>45</v>
      </c>
      <c r="I41" s="222">
        <f>C41*H41/60</f>
        <v>67.5</v>
      </c>
      <c r="K41" s="192">
        <v>60</v>
      </c>
      <c r="N41" s="192">
        <v>6</v>
      </c>
    </row>
    <row r="42" spans="1:14">
      <c r="A42" s="215" t="s">
        <v>1137</v>
      </c>
      <c r="B42" s="216" t="s">
        <v>231</v>
      </c>
      <c r="C42" s="217">
        <v>120</v>
      </c>
      <c r="D42" s="218"/>
      <c r="E42" s="219"/>
      <c r="F42" s="220">
        <f t="shared" si="7"/>
        <v>0</v>
      </c>
      <c r="G42" s="221">
        <f t="shared" si="8"/>
        <v>0</v>
      </c>
      <c r="H42" s="214">
        <v>45</v>
      </c>
      <c r="I42" s="222">
        <f>C42*H42/60</f>
        <v>90</v>
      </c>
      <c r="K42" s="192">
        <v>30</v>
      </c>
      <c r="N42" s="192">
        <v>6</v>
      </c>
    </row>
    <row r="43" spans="1:14">
      <c r="A43" s="215" t="s">
        <v>1138</v>
      </c>
      <c r="B43" s="216" t="s">
        <v>231</v>
      </c>
      <c r="C43" s="217">
        <v>522</v>
      </c>
      <c r="D43" s="218"/>
      <c r="E43" s="219"/>
      <c r="F43" s="220">
        <f t="shared" si="7"/>
        <v>0</v>
      </c>
      <c r="G43" s="221">
        <f t="shared" si="8"/>
        <v>0</v>
      </c>
      <c r="H43" s="214">
        <v>10</v>
      </c>
      <c r="I43" s="222">
        <f>C43*H43/60</f>
        <v>87</v>
      </c>
      <c r="K43" s="192">
        <v>40</v>
      </c>
      <c r="N43" s="192">
        <v>8</v>
      </c>
    </row>
    <row r="44" spans="1:14">
      <c r="A44" s="215" t="s">
        <v>1139</v>
      </c>
      <c r="B44" s="216" t="s">
        <v>231</v>
      </c>
      <c r="C44" s="217">
        <v>95</v>
      </c>
      <c r="D44" s="218"/>
      <c r="E44" s="219"/>
      <c r="F44" s="220">
        <f t="shared" si="7"/>
        <v>0</v>
      </c>
      <c r="G44" s="221">
        <f t="shared" si="8"/>
        <v>0</v>
      </c>
      <c r="H44" s="214"/>
      <c r="I44" s="222"/>
      <c r="N44" s="192">
        <v>8</v>
      </c>
    </row>
    <row r="45" spans="1:14">
      <c r="A45" s="215" t="s">
        <v>1140</v>
      </c>
      <c r="B45" s="216" t="s">
        <v>231</v>
      </c>
      <c r="C45" s="217">
        <v>8</v>
      </c>
      <c r="D45" s="218"/>
      <c r="E45" s="219"/>
      <c r="F45" s="220">
        <f t="shared" si="7"/>
        <v>0</v>
      </c>
      <c r="G45" s="221">
        <f t="shared" si="8"/>
        <v>0</v>
      </c>
      <c r="H45" s="214"/>
      <c r="I45" s="222"/>
      <c r="N45" s="192">
        <v>12</v>
      </c>
    </row>
    <row r="46" spans="1:14">
      <c r="A46" s="215" t="s">
        <v>1141</v>
      </c>
      <c r="B46" s="216" t="s">
        <v>231</v>
      </c>
      <c r="C46" s="217">
        <v>105</v>
      </c>
      <c r="D46" s="218"/>
      <c r="E46" s="219"/>
      <c r="F46" s="220">
        <f t="shared" si="7"/>
        <v>0</v>
      </c>
      <c r="G46" s="221">
        <f t="shared" si="8"/>
        <v>0</v>
      </c>
      <c r="H46" s="214"/>
      <c r="I46" s="222"/>
      <c r="N46" s="192">
        <v>12</v>
      </c>
    </row>
    <row r="47" spans="1:14">
      <c r="A47" s="215" t="s">
        <v>1142</v>
      </c>
      <c r="B47" s="216" t="s">
        <v>231</v>
      </c>
      <c r="C47" s="217">
        <v>1</v>
      </c>
      <c r="D47" s="218"/>
      <c r="E47" s="219"/>
      <c r="F47" s="220">
        <f t="shared" si="7"/>
        <v>0</v>
      </c>
      <c r="G47" s="221">
        <f t="shared" si="8"/>
        <v>0</v>
      </c>
      <c r="H47" s="214"/>
      <c r="I47" s="222"/>
      <c r="N47" s="192">
        <v>60</v>
      </c>
    </row>
    <row r="48" spans="1:14" ht="25.5">
      <c r="A48" s="215" t="s">
        <v>1143</v>
      </c>
      <c r="B48" s="216" t="s">
        <v>231</v>
      </c>
      <c r="C48" s="217">
        <v>2</v>
      </c>
      <c r="D48" s="218"/>
      <c r="E48" s="219"/>
      <c r="F48" s="220">
        <f t="shared" si="7"/>
        <v>0</v>
      </c>
      <c r="G48" s="221">
        <f t="shared" si="8"/>
        <v>0</v>
      </c>
      <c r="H48" s="214"/>
      <c r="I48" s="222"/>
      <c r="N48" s="192">
        <v>60</v>
      </c>
    </row>
    <row r="49" spans="1:14" ht="25.5">
      <c r="A49" s="215" t="s">
        <v>1144</v>
      </c>
      <c r="B49" s="216" t="s">
        <v>231</v>
      </c>
      <c r="C49" s="217">
        <v>4</v>
      </c>
      <c r="D49" s="218"/>
      <c r="E49" s="219"/>
      <c r="F49" s="220">
        <f t="shared" si="7"/>
        <v>0</v>
      </c>
      <c r="G49" s="221">
        <f t="shared" si="8"/>
        <v>0</v>
      </c>
      <c r="H49" s="214"/>
      <c r="I49" s="222"/>
      <c r="N49" s="192">
        <v>60</v>
      </c>
    </row>
    <row r="50" spans="1:14">
      <c r="A50" s="215" t="s">
        <v>1145</v>
      </c>
      <c r="B50" s="216" t="s">
        <v>231</v>
      </c>
      <c r="C50" s="217">
        <v>58</v>
      </c>
      <c r="D50" s="218"/>
      <c r="E50" s="219"/>
      <c r="F50" s="220">
        <f t="shared" si="7"/>
        <v>0</v>
      </c>
      <c r="G50" s="221">
        <f t="shared" si="8"/>
        <v>0</v>
      </c>
      <c r="H50" s="214"/>
      <c r="I50" s="222"/>
      <c r="N50" s="192">
        <v>12</v>
      </c>
    </row>
    <row r="51" spans="1:14">
      <c r="A51" s="215" t="s">
        <v>1146</v>
      </c>
      <c r="B51" s="216" t="s">
        <v>231</v>
      </c>
      <c r="C51" s="217">
        <v>85</v>
      </c>
      <c r="D51" s="218"/>
      <c r="E51" s="219"/>
      <c r="F51" s="220">
        <f t="shared" si="7"/>
        <v>0</v>
      </c>
      <c r="G51" s="221">
        <f t="shared" si="8"/>
        <v>0</v>
      </c>
      <c r="H51" s="214"/>
      <c r="I51" s="222"/>
      <c r="N51" s="192">
        <v>12</v>
      </c>
    </row>
    <row r="52" spans="1:14">
      <c r="A52" s="215" t="s">
        <v>1147</v>
      </c>
      <c r="B52" s="216" t="s">
        <v>231</v>
      </c>
      <c r="C52" s="217">
        <v>1</v>
      </c>
      <c r="D52" s="218"/>
      <c r="E52" s="219"/>
      <c r="F52" s="220">
        <f t="shared" si="7"/>
        <v>0</v>
      </c>
      <c r="G52" s="221">
        <f t="shared" si="8"/>
        <v>0</v>
      </c>
      <c r="H52" s="214"/>
      <c r="I52" s="222"/>
      <c r="N52" s="192">
        <v>12</v>
      </c>
    </row>
    <row r="53" spans="1:14">
      <c r="A53" s="215" t="s">
        <v>1148</v>
      </c>
      <c r="B53" s="216" t="s">
        <v>231</v>
      </c>
      <c r="C53" s="217">
        <v>1</v>
      </c>
      <c r="D53" s="218"/>
      <c r="E53" s="219"/>
      <c r="F53" s="220">
        <f t="shared" si="7"/>
        <v>0</v>
      </c>
      <c r="G53" s="221">
        <f t="shared" si="8"/>
        <v>0</v>
      </c>
      <c r="H53" s="214"/>
      <c r="I53" s="222"/>
      <c r="N53" s="192">
        <v>12</v>
      </c>
    </row>
    <row r="54" spans="1:14">
      <c r="A54" s="215"/>
      <c r="B54" s="216"/>
      <c r="C54" s="217"/>
      <c r="D54" s="233"/>
      <c r="E54" s="232"/>
      <c r="F54" s="220"/>
      <c r="G54" s="221"/>
      <c r="L54" s="231">
        <f>SUM(F38:G53)</f>
        <v>0</v>
      </c>
    </row>
    <row r="55" spans="1:14">
      <c r="A55" s="215"/>
      <c r="B55" s="216"/>
      <c r="C55" s="217"/>
      <c r="D55" s="233"/>
      <c r="E55" s="232"/>
      <c r="F55" s="220"/>
      <c r="G55" s="221"/>
    </row>
    <row r="56" spans="1:14">
      <c r="A56" s="234" t="s">
        <v>1149</v>
      </c>
      <c r="B56" s="216"/>
      <c r="C56" s="217"/>
      <c r="D56" s="233"/>
      <c r="E56" s="232"/>
      <c r="F56" s="220"/>
      <c r="G56" s="230"/>
    </row>
    <row r="57" spans="1:14">
      <c r="A57" s="215" t="s">
        <v>1150</v>
      </c>
      <c r="B57" s="216"/>
      <c r="C57" s="235"/>
      <c r="D57" s="233"/>
      <c r="E57" s="233"/>
      <c r="F57" s="235"/>
      <c r="G57" s="236">
        <f>SUM(G38:G56,G29:G35,G6:G26)</f>
        <v>0</v>
      </c>
    </row>
    <row r="58" spans="1:14">
      <c r="A58" s="215" t="s">
        <v>1151</v>
      </c>
      <c r="B58" s="216"/>
      <c r="C58" s="237"/>
      <c r="D58" s="233"/>
      <c r="E58" s="233"/>
      <c r="F58" s="237"/>
      <c r="G58" s="238">
        <f>SUM(F38:F53,F29:F35,F6:F26)</f>
        <v>0</v>
      </c>
    </row>
    <row r="59" spans="1:14" ht="25.5">
      <c r="A59" s="215" t="s">
        <v>1152</v>
      </c>
      <c r="B59" s="216"/>
      <c r="C59" s="237"/>
      <c r="D59" s="233"/>
      <c r="E59" s="233"/>
      <c r="F59" s="237"/>
      <c r="G59" s="238">
        <f>(G58+G57)*0.1</f>
        <v>0</v>
      </c>
    </row>
    <row r="60" spans="1:14">
      <c r="A60" s="215" t="s">
        <v>1153</v>
      </c>
      <c r="B60" s="216"/>
      <c r="C60" s="237"/>
      <c r="D60" s="233"/>
      <c r="E60" s="233"/>
      <c r="F60" s="237"/>
      <c r="G60" s="238">
        <f>G58*0.05</f>
        <v>0</v>
      </c>
    </row>
    <row r="61" spans="1:14">
      <c r="A61" s="234" t="s">
        <v>1154</v>
      </c>
      <c r="B61" s="216"/>
      <c r="C61" s="237"/>
      <c r="D61" s="233"/>
      <c r="E61" s="233"/>
      <c r="F61" s="237"/>
      <c r="G61" s="238">
        <f>SUM(G57:G60)</f>
        <v>0</v>
      </c>
      <c r="I61" s="192">
        <f>SUM(I6:I60)</f>
        <v>554.25</v>
      </c>
    </row>
    <row r="62" spans="1:14">
      <c r="A62" s="215"/>
      <c r="B62" s="216"/>
      <c r="C62" s="217"/>
      <c r="D62" s="233"/>
      <c r="E62" s="232"/>
      <c r="F62" s="220"/>
      <c r="G62" s="230"/>
    </row>
    <row r="63" spans="1:14" ht="15.75">
      <c r="A63" s="563" t="s">
        <v>30</v>
      </c>
      <c r="B63" s="564"/>
      <c r="C63" s="564"/>
      <c r="D63" s="564"/>
      <c r="E63" s="564"/>
      <c r="F63" s="564"/>
      <c r="G63" s="565"/>
    </row>
    <row r="64" spans="1:14">
      <c r="A64" s="207" t="s">
        <v>1100</v>
      </c>
      <c r="B64" s="239"/>
      <c r="C64" s="239"/>
      <c r="D64" s="240"/>
      <c r="E64" s="240"/>
      <c r="F64" s="241"/>
      <c r="G64" s="242"/>
    </row>
    <row r="65" spans="1:9">
      <c r="A65" s="243" t="s">
        <v>1155</v>
      </c>
      <c r="B65" s="239" t="s">
        <v>1156</v>
      </c>
      <c r="C65" s="239">
        <v>30</v>
      </c>
      <c r="D65" s="240"/>
      <c r="E65" s="218"/>
      <c r="F65" s="244"/>
      <c r="G65" s="221">
        <f>C65*E65</f>
        <v>0</v>
      </c>
      <c r="I65" s="192">
        <v>10</v>
      </c>
    </row>
    <row r="66" spans="1:9">
      <c r="A66" s="243" t="s">
        <v>1157</v>
      </c>
      <c r="B66" s="239" t="s">
        <v>1156</v>
      </c>
      <c r="C66" s="239">
        <v>20</v>
      </c>
      <c r="D66" s="240"/>
      <c r="E66" s="218"/>
      <c r="F66" s="244"/>
      <c r="G66" s="221"/>
    </row>
    <row r="67" spans="1:9">
      <c r="A67" s="245" t="s">
        <v>1158</v>
      </c>
      <c r="B67" s="239" t="s">
        <v>1156</v>
      </c>
      <c r="C67" s="246">
        <v>10</v>
      </c>
      <c r="D67" s="247"/>
      <c r="E67" s="218"/>
      <c r="F67" s="248"/>
      <c r="G67" s="221">
        <f>C67*E67</f>
        <v>0</v>
      </c>
      <c r="I67" s="192">
        <v>10</v>
      </c>
    </row>
    <row r="68" spans="1:9">
      <c r="A68" s="245"/>
      <c r="B68" s="239"/>
      <c r="C68" s="246"/>
      <c r="D68" s="247"/>
      <c r="E68" s="223"/>
      <c r="F68" s="248"/>
      <c r="G68" s="242"/>
      <c r="I68" s="192">
        <f>SUM(I61:I67)</f>
        <v>574.25</v>
      </c>
    </row>
    <row r="69" spans="1:9">
      <c r="A69" s="249" t="s">
        <v>1159</v>
      </c>
      <c r="B69" s="239"/>
      <c r="C69" s="246"/>
      <c r="D69" s="247"/>
      <c r="E69" s="223"/>
      <c r="F69" s="248"/>
      <c r="G69" s="242"/>
    </row>
    <row r="70" spans="1:9">
      <c r="A70" s="245" t="s">
        <v>609</v>
      </c>
      <c r="B70" s="239" t="s">
        <v>1160</v>
      </c>
      <c r="C70" s="246">
        <v>1</v>
      </c>
      <c r="D70" s="247"/>
      <c r="E70" s="218"/>
      <c r="F70" s="248"/>
      <c r="G70" s="221">
        <f>C70*E70</f>
        <v>0</v>
      </c>
    </row>
    <row r="71" spans="1:9" ht="13.5" thickBot="1">
      <c r="A71" s="245" t="s">
        <v>1161</v>
      </c>
      <c r="B71" s="239" t="s">
        <v>1160</v>
      </c>
      <c r="C71" s="246">
        <v>1</v>
      </c>
      <c r="D71" s="247"/>
      <c r="E71" s="218"/>
      <c r="F71" s="248"/>
      <c r="G71" s="221">
        <f>C71*E71</f>
        <v>0</v>
      </c>
    </row>
    <row r="72" spans="1:9" ht="16.5" thickBot="1">
      <c r="A72" s="566" t="s">
        <v>1162</v>
      </c>
      <c r="B72" s="567"/>
      <c r="C72" s="567"/>
      <c r="D72" s="567"/>
      <c r="E72" s="567"/>
      <c r="F72" s="568"/>
      <c r="G72" s="250">
        <f>SUM(G61:G62,G64:G71)</f>
        <v>0</v>
      </c>
    </row>
    <row r="73" spans="1:9">
      <c r="A73" s="214"/>
      <c r="B73" s="251"/>
      <c r="C73" s="251"/>
      <c r="D73" s="252"/>
      <c r="E73" s="252"/>
      <c r="F73" s="253"/>
      <c r="G73" s="214"/>
    </row>
    <row r="74" spans="1:9">
      <c r="A74" s="562" t="s">
        <v>1163</v>
      </c>
      <c r="B74" s="562"/>
      <c r="C74" s="562"/>
      <c r="D74" s="562"/>
      <c r="E74" s="562"/>
      <c r="F74" s="562"/>
      <c r="G74" s="562"/>
      <c r="H74" s="562"/>
      <c r="I74" s="562"/>
    </row>
    <row r="75" spans="1:9">
      <c r="A75" s="562"/>
      <c r="B75" s="562"/>
      <c r="C75" s="562"/>
      <c r="D75" s="562"/>
      <c r="E75" s="562"/>
      <c r="F75" s="562"/>
      <c r="G75" s="562"/>
      <c r="H75" s="562"/>
      <c r="I75" s="562"/>
    </row>
    <row r="76" spans="1:9">
      <c r="A76" s="562"/>
      <c r="B76" s="562"/>
      <c r="C76" s="562"/>
      <c r="D76" s="562"/>
      <c r="E76" s="562"/>
      <c r="F76" s="562"/>
      <c r="G76" s="562"/>
      <c r="H76" s="562"/>
      <c r="I76" s="562"/>
    </row>
    <row r="77" spans="1:9">
      <c r="A77" s="562"/>
      <c r="B77" s="562"/>
      <c r="C77" s="562"/>
      <c r="D77" s="562"/>
      <c r="E77" s="562"/>
      <c r="F77" s="562"/>
      <c r="G77" s="562"/>
      <c r="H77" s="562"/>
      <c r="I77" s="562"/>
    </row>
    <row r="78" spans="1:9">
      <c r="A78" s="562"/>
      <c r="B78" s="562"/>
      <c r="C78" s="562"/>
      <c r="D78" s="562"/>
      <c r="E78" s="562"/>
      <c r="F78" s="562"/>
      <c r="G78" s="562"/>
      <c r="H78" s="562"/>
      <c r="I78" s="562"/>
    </row>
  </sheetData>
  <mergeCells count="7">
    <mergeCell ref="A74:I78"/>
    <mergeCell ref="A1:G1"/>
    <mergeCell ref="A5:G5"/>
    <mergeCell ref="A28:G28"/>
    <mergeCell ref="A37:G37"/>
    <mergeCell ref="A63:G63"/>
    <mergeCell ref="A72:F72"/>
  </mergeCells>
  <pageMargins left="0.70866141732283472" right="0.70866141732283472" top="0.78740157480314965" bottom="0.78740157480314965" header="0.31496062992125984" footer="0.31496062992125984"/>
  <pageSetup paperSize="9" scale="74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535" t="s">
        <v>7</v>
      </c>
      <c r="B1" s="535"/>
      <c r="C1" s="536"/>
      <c r="D1" s="535"/>
      <c r="E1" s="535"/>
      <c r="F1" s="535"/>
      <c r="G1" s="535"/>
    </row>
    <row r="2" spans="1:7" ht="24.95" customHeight="1">
      <c r="A2" s="76" t="s">
        <v>8</v>
      </c>
      <c r="B2" s="75"/>
      <c r="C2" s="537"/>
      <c r="D2" s="537"/>
      <c r="E2" s="537"/>
      <c r="F2" s="537"/>
      <c r="G2" s="538"/>
    </row>
    <row r="3" spans="1:7" ht="24.95" customHeight="1">
      <c r="A3" s="76" t="s">
        <v>9</v>
      </c>
      <c r="B3" s="75"/>
      <c r="C3" s="537"/>
      <c r="D3" s="537"/>
      <c r="E3" s="537"/>
      <c r="F3" s="537"/>
      <c r="G3" s="538"/>
    </row>
    <row r="4" spans="1:7" ht="24.95" customHeight="1">
      <c r="A4" s="76" t="s">
        <v>10</v>
      </c>
      <c r="B4" s="75"/>
      <c r="C4" s="537"/>
      <c r="D4" s="537"/>
      <c r="E4" s="537"/>
      <c r="F4" s="537"/>
      <c r="G4" s="538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161" activePane="bottomLeft" state="frozen"/>
      <selection pane="bottomLeft" activeCell="F9" sqref="F9:F29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47</v>
      </c>
      <c r="C4" s="555" t="s">
        <v>48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SUMIF(AG9:AG25,"&lt;&gt;NOR",G9:G25)</f>
        <v>0</v>
      </c>
      <c r="H8" s="165"/>
      <c r="I8" s="165">
        <f>SUM(I9:I25)</f>
        <v>31080</v>
      </c>
      <c r="J8" s="165"/>
      <c r="K8" s="165">
        <f>SUM(K9:K25)</f>
        <v>202790.59</v>
      </c>
      <c r="L8" s="165"/>
      <c r="M8" s="165">
        <f>SUM(M9:M25)</f>
        <v>0</v>
      </c>
      <c r="N8" s="165"/>
      <c r="O8" s="165">
        <f>SUM(O9:O25)</f>
        <v>0.23</v>
      </c>
      <c r="P8" s="165"/>
      <c r="Q8" s="165">
        <f>SUM(Q9:Q25)</f>
        <v>0</v>
      </c>
      <c r="R8" s="165"/>
      <c r="S8" s="165"/>
      <c r="T8" s="166"/>
      <c r="U8" s="160"/>
      <c r="V8" s="160">
        <f>SUM(V9:V25)</f>
        <v>456.53</v>
      </c>
      <c r="W8" s="160"/>
      <c r="X8" s="160"/>
      <c r="AG8" t="s">
        <v>160</v>
      </c>
    </row>
    <row r="9" spans="1:60" outlineLevel="1">
      <c r="A9" s="167">
        <v>1</v>
      </c>
      <c r="B9" s="168" t="s">
        <v>161</v>
      </c>
      <c r="C9" s="183" t="s">
        <v>162</v>
      </c>
      <c r="D9" s="169" t="s">
        <v>163</v>
      </c>
      <c r="E9" s="170">
        <v>50.867199999999997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1220</v>
      </c>
      <c r="K9" s="172">
        <f>ROUND(E9*J9,2)</f>
        <v>62057.98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3.5329999999999999</v>
      </c>
      <c r="V9" s="157">
        <f>ROUND(E9*U9,2)</f>
        <v>179.71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167</v>
      </c>
      <c r="D10" s="158"/>
      <c r="E10" s="159">
        <v>8.5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169</v>
      </c>
      <c r="D11" s="158"/>
      <c r="E11" s="159">
        <v>3.5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3.75" outlineLevel="1">
      <c r="A12" s="155"/>
      <c r="B12" s="156"/>
      <c r="C12" s="184" t="s">
        <v>170</v>
      </c>
      <c r="D12" s="158"/>
      <c r="E12" s="159">
        <v>15.03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>
      <c r="A13" s="155"/>
      <c r="B13" s="156"/>
      <c r="C13" s="184" t="s">
        <v>171</v>
      </c>
      <c r="D13" s="158"/>
      <c r="E13" s="159">
        <v>14.82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172</v>
      </c>
      <c r="D14" s="158"/>
      <c r="E14" s="159">
        <v>9.01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2</v>
      </c>
      <c r="B15" s="175" t="s">
        <v>173</v>
      </c>
      <c r="C15" s="185" t="s">
        <v>174</v>
      </c>
      <c r="D15" s="176" t="s">
        <v>163</v>
      </c>
      <c r="E15" s="177">
        <v>50.867199999999997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264.5</v>
      </c>
      <c r="K15" s="179">
        <f>ROUND(E15*J15,2)</f>
        <v>13454.37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1.0999999999999999E-2</v>
      </c>
      <c r="V15" s="157">
        <f>ROUND(E15*U15,2)</f>
        <v>0.56000000000000005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3</v>
      </c>
      <c r="B16" s="168" t="s">
        <v>175</v>
      </c>
      <c r="C16" s="183" t="s">
        <v>176</v>
      </c>
      <c r="D16" s="169" t="s">
        <v>163</v>
      </c>
      <c r="E16" s="170">
        <v>254.33600000000001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20.8</v>
      </c>
      <c r="K16" s="172">
        <f>ROUND(E16*J16,2)</f>
        <v>5290.19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177</v>
      </c>
      <c r="D17" s="158"/>
      <c r="E17" s="159">
        <v>254.34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>
      <c r="A18" s="174">
        <v>4</v>
      </c>
      <c r="B18" s="175" t="s">
        <v>178</v>
      </c>
      <c r="C18" s="185" t="s">
        <v>179</v>
      </c>
      <c r="D18" s="176" t="s">
        <v>163</v>
      </c>
      <c r="E18" s="177">
        <v>50.867199999999997</v>
      </c>
      <c r="F18" s="178"/>
      <c r="G18" s="179">
        <f>ROUND(E18*F18,2)</f>
        <v>0</v>
      </c>
      <c r="H18" s="178">
        <v>0</v>
      </c>
      <c r="I18" s="179">
        <f>ROUND(E18*H18,2)</f>
        <v>0</v>
      </c>
      <c r="J18" s="178">
        <v>239</v>
      </c>
      <c r="K18" s="179">
        <f>ROUND(E18*J18,2)</f>
        <v>12157.26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0.66800000000000004</v>
      </c>
      <c r="V18" s="157">
        <f>ROUND(E18*U18,2)</f>
        <v>33.979999999999997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67">
        <v>5</v>
      </c>
      <c r="B19" s="168" t="s">
        <v>180</v>
      </c>
      <c r="C19" s="183" t="s">
        <v>181</v>
      </c>
      <c r="D19" s="169" t="s">
        <v>163</v>
      </c>
      <c r="E19" s="170">
        <v>101.73439999999999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211.5</v>
      </c>
      <c r="K19" s="172">
        <f>ROUND(E19*J19,2)</f>
        <v>21516.83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/>
      <c r="S19" s="172" t="s">
        <v>164</v>
      </c>
      <c r="T19" s="173" t="s">
        <v>164</v>
      </c>
      <c r="U19" s="157">
        <v>0.59099999999999997</v>
      </c>
      <c r="V19" s="157">
        <f>ROUND(E19*U19,2)</f>
        <v>60.13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182</v>
      </c>
      <c r="D20" s="158"/>
      <c r="E20" s="159">
        <v>101.73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168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6</v>
      </c>
      <c r="B21" s="175" t="s">
        <v>183</v>
      </c>
      <c r="C21" s="185" t="s">
        <v>184</v>
      </c>
      <c r="D21" s="176" t="s">
        <v>163</v>
      </c>
      <c r="E21" s="177">
        <v>50.867199999999997</v>
      </c>
      <c r="F21" s="178"/>
      <c r="G21" s="179">
        <f>ROUND(E21*F21,2)</f>
        <v>0</v>
      </c>
      <c r="H21" s="178">
        <v>0</v>
      </c>
      <c r="I21" s="179">
        <f>ROUND(E21*H21,2)</f>
        <v>0</v>
      </c>
      <c r="J21" s="178">
        <v>256</v>
      </c>
      <c r="K21" s="179">
        <f>ROUND(E21*J21,2)</f>
        <v>13022</v>
      </c>
      <c r="L21" s="179">
        <v>21</v>
      </c>
      <c r="M21" s="179">
        <f>G21*(1+L21/100)</f>
        <v>0</v>
      </c>
      <c r="N21" s="179">
        <v>0</v>
      </c>
      <c r="O21" s="179">
        <f>ROUND(E21*N21,2)</f>
        <v>0</v>
      </c>
      <c r="P21" s="179">
        <v>0</v>
      </c>
      <c r="Q21" s="179">
        <f>ROUND(E21*P21,2)</f>
        <v>0</v>
      </c>
      <c r="R21" s="179"/>
      <c r="S21" s="179" t="s">
        <v>164</v>
      </c>
      <c r="T21" s="180" t="s">
        <v>164</v>
      </c>
      <c r="U21" s="157">
        <v>0.65200000000000002</v>
      </c>
      <c r="V21" s="157">
        <f>ROUND(E21*U21,2)</f>
        <v>33.17</v>
      </c>
      <c r="W21" s="157"/>
      <c r="X21" s="157" t="s">
        <v>165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166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>
      <c r="A22" s="174">
        <v>7</v>
      </c>
      <c r="B22" s="175" t="s">
        <v>185</v>
      </c>
      <c r="C22" s="185" t="s">
        <v>186</v>
      </c>
      <c r="D22" s="176" t="s">
        <v>163</v>
      </c>
      <c r="E22" s="177">
        <v>50.867199999999997</v>
      </c>
      <c r="F22" s="178"/>
      <c r="G22" s="179">
        <f>ROUND(E22*F22,2)</f>
        <v>0</v>
      </c>
      <c r="H22" s="178">
        <v>0</v>
      </c>
      <c r="I22" s="179">
        <f>ROUND(E22*H22,2)</f>
        <v>0</v>
      </c>
      <c r="J22" s="178">
        <v>16.3</v>
      </c>
      <c r="K22" s="179">
        <f>ROUND(E22*J22,2)</f>
        <v>829.14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164</v>
      </c>
      <c r="T22" s="180" t="s">
        <v>164</v>
      </c>
      <c r="U22" s="157">
        <v>8.9999999999999993E-3</v>
      </c>
      <c r="V22" s="157">
        <f>ROUND(E22*U22,2)</f>
        <v>0.46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8</v>
      </c>
      <c r="B23" s="175" t="s">
        <v>187</v>
      </c>
      <c r="C23" s="185" t="s">
        <v>188</v>
      </c>
      <c r="D23" s="176" t="s">
        <v>163</v>
      </c>
      <c r="E23" s="177">
        <v>50.867199999999997</v>
      </c>
      <c r="F23" s="178"/>
      <c r="G23" s="179">
        <f>ROUND(E23*F23,2)</f>
        <v>0</v>
      </c>
      <c r="H23" s="178">
        <v>0</v>
      </c>
      <c r="I23" s="179">
        <f>ROUND(E23*H23,2)</f>
        <v>0</v>
      </c>
      <c r="J23" s="178">
        <v>280</v>
      </c>
      <c r="K23" s="179">
        <f>ROUND(E23*J23,2)</f>
        <v>14242.82</v>
      </c>
      <c r="L23" s="179">
        <v>21</v>
      </c>
      <c r="M23" s="179">
        <f>G23*(1+L23/100)</f>
        <v>0</v>
      </c>
      <c r="N23" s="179">
        <v>0</v>
      </c>
      <c r="O23" s="179">
        <f>ROUND(E23*N23,2)</f>
        <v>0</v>
      </c>
      <c r="P23" s="179">
        <v>0</v>
      </c>
      <c r="Q23" s="179">
        <f>ROUND(E23*P23,2)</f>
        <v>0</v>
      </c>
      <c r="R23" s="179"/>
      <c r="S23" s="179" t="s">
        <v>164</v>
      </c>
      <c r="T23" s="180" t="s">
        <v>164</v>
      </c>
      <c r="U23" s="157">
        <v>0</v>
      </c>
      <c r="V23" s="157">
        <f>ROUND(E23*U23,2)</f>
        <v>0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9</v>
      </c>
      <c r="B24" s="175" t="s">
        <v>189</v>
      </c>
      <c r="C24" s="185" t="s">
        <v>190</v>
      </c>
      <c r="D24" s="176" t="s">
        <v>191</v>
      </c>
      <c r="E24" s="177">
        <v>1000</v>
      </c>
      <c r="F24" s="178"/>
      <c r="G24" s="179">
        <f>ROUND(E24*F24,2)</f>
        <v>0</v>
      </c>
      <c r="H24" s="178">
        <v>5.08</v>
      </c>
      <c r="I24" s="179">
        <f>ROUND(E24*H24,2)</f>
        <v>5080</v>
      </c>
      <c r="J24" s="178">
        <v>21.62</v>
      </c>
      <c r="K24" s="179">
        <f>ROUND(E24*J24,2)</f>
        <v>21620</v>
      </c>
      <c r="L24" s="179">
        <v>21</v>
      </c>
      <c r="M24" s="179">
        <f>G24*(1+L24/100)</f>
        <v>0</v>
      </c>
      <c r="N24" s="179">
        <v>3.0000000000000001E-5</v>
      </c>
      <c r="O24" s="179">
        <f>ROUND(E24*N24,2)</f>
        <v>0.03</v>
      </c>
      <c r="P24" s="179">
        <v>0</v>
      </c>
      <c r="Q24" s="179">
        <f>ROUND(E24*P24,2)</f>
        <v>0</v>
      </c>
      <c r="R24" s="179"/>
      <c r="S24" s="179" t="s">
        <v>164</v>
      </c>
      <c r="T24" s="180" t="s">
        <v>164</v>
      </c>
      <c r="U24" s="157">
        <v>0.06</v>
      </c>
      <c r="V24" s="157">
        <f>ROUND(E24*U24,2)</f>
        <v>60</v>
      </c>
      <c r="W24" s="157"/>
      <c r="X24" s="157" t="s">
        <v>192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193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10</v>
      </c>
      <c r="B25" s="175" t="s">
        <v>194</v>
      </c>
      <c r="C25" s="185" t="s">
        <v>195</v>
      </c>
      <c r="D25" s="176" t="s">
        <v>191</v>
      </c>
      <c r="E25" s="177">
        <v>1000</v>
      </c>
      <c r="F25" s="178"/>
      <c r="G25" s="179">
        <f>ROUND(E25*F25,2)</f>
        <v>0</v>
      </c>
      <c r="H25" s="178">
        <v>26</v>
      </c>
      <c r="I25" s="179">
        <f>ROUND(E25*H25,2)</f>
        <v>26000</v>
      </c>
      <c r="J25" s="178">
        <v>38.6</v>
      </c>
      <c r="K25" s="179">
        <f>ROUND(E25*J25,2)</f>
        <v>38600</v>
      </c>
      <c r="L25" s="179">
        <v>21</v>
      </c>
      <c r="M25" s="179">
        <f>G25*(1+L25/100)</f>
        <v>0</v>
      </c>
      <c r="N25" s="179">
        <v>2.0000000000000001E-4</v>
      </c>
      <c r="O25" s="179">
        <f>ROUND(E25*N25,2)</f>
        <v>0.2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8.8520000000000001E-2</v>
      </c>
      <c r="V25" s="157">
        <f>ROUND(E25*U25,2)</f>
        <v>88.52</v>
      </c>
      <c r="W25" s="157"/>
      <c r="X25" s="157" t="s">
        <v>192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193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75</v>
      </c>
      <c r="C26" s="182" t="s">
        <v>76</v>
      </c>
      <c r="D26" s="163"/>
      <c r="E26" s="164"/>
      <c r="F26" s="165"/>
      <c r="G26" s="165">
        <f>SUMIF(AG27:AG41,"&lt;&gt;NOR",G27:G41)</f>
        <v>0</v>
      </c>
      <c r="H26" s="165"/>
      <c r="I26" s="165">
        <f>SUM(I27:I41)</f>
        <v>89053.59</v>
      </c>
      <c r="J26" s="165"/>
      <c r="K26" s="165">
        <f>SUM(K27:K41)</f>
        <v>240558.81000000003</v>
      </c>
      <c r="L26" s="165"/>
      <c r="M26" s="165">
        <f>SUM(M27:M41)</f>
        <v>0</v>
      </c>
      <c r="N26" s="165"/>
      <c r="O26" s="165">
        <f>SUM(O27:O41)</f>
        <v>16.98</v>
      </c>
      <c r="P26" s="165"/>
      <c r="Q26" s="165">
        <f>SUM(Q27:Q41)</f>
        <v>0</v>
      </c>
      <c r="R26" s="165"/>
      <c r="S26" s="165"/>
      <c r="T26" s="166"/>
      <c r="U26" s="160"/>
      <c r="V26" s="160">
        <f>SUM(V27:V41)</f>
        <v>560.39</v>
      </c>
      <c r="W26" s="160"/>
      <c r="X26" s="160"/>
      <c r="AG26" t="s">
        <v>160</v>
      </c>
    </row>
    <row r="27" spans="1:60" outlineLevel="1">
      <c r="A27" s="167">
        <v>11</v>
      </c>
      <c r="B27" s="168" t="s">
        <v>196</v>
      </c>
      <c r="C27" s="183" t="s">
        <v>197</v>
      </c>
      <c r="D27" s="169" t="s">
        <v>163</v>
      </c>
      <c r="E27" s="170">
        <v>5.4471999999999996</v>
      </c>
      <c r="F27" s="171"/>
      <c r="G27" s="172">
        <f>ROUND(E27*F27,2)</f>
        <v>0</v>
      </c>
      <c r="H27" s="171">
        <v>3906.9</v>
      </c>
      <c r="I27" s="172">
        <f>ROUND(E27*H27,2)</f>
        <v>21281.67</v>
      </c>
      <c r="J27" s="171">
        <v>1533.1</v>
      </c>
      <c r="K27" s="172">
        <f>ROUND(E27*J27,2)</f>
        <v>8351.1</v>
      </c>
      <c r="L27" s="172">
        <v>21</v>
      </c>
      <c r="M27" s="172">
        <f>G27*(1+L27/100)</f>
        <v>0</v>
      </c>
      <c r="N27" s="172">
        <v>2.1787000000000001</v>
      </c>
      <c r="O27" s="172">
        <f>ROUND(E27*N27,2)</f>
        <v>11.87</v>
      </c>
      <c r="P27" s="172">
        <v>0</v>
      </c>
      <c r="Q27" s="172">
        <f>ROUND(E27*P27,2)</f>
        <v>0</v>
      </c>
      <c r="R27" s="172"/>
      <c r="S27" s="172" t="s">
        <v>198</v>
      </c>
      <c r="T27" s="173" t="s">
        <v>198</v>
      </c>
      <c r="U27" s="157">
        <v>3.407</v>
      </c>
      <c r="V27" s="157">
        <f>ROUND(E27*U27,2)</f>
        <v>18.559999999999999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3.75" outlineLevel="1">
      <c r="A28" s="155"/>
      <c r="B28" s="156"/>
      <c r="C28" s="184" t="s">
        <v>199</v>
      </c>
      <c r="D28" s="158"/>
      <c r="E28" s="159">
        <v>1.93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168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55"/>
      <c r="B29" s="156"/>
      <c r="C29" s="184" t="s">
        <v>200</v>
      </c>
      <c r="D29" s="158"/>
      <c r="E29" s="159">
        <v>1.91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168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>
      <c r="A30" s="155"/>
      <c r="B30" s="156"/>
      <c r="C30" s="184" t="s">
        <v>201</v>
      </c>
      <c r="D30" s="158"/>
      <c r="E30" s="159">
        <v>1.1599999999999999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8"/>
      <c r="Z30" s="148"/>
      <c r="AA30" s="148"/>
      <c r="AB30" s="148"/>
      <c r="AC30" s="148"/>
      <c r="AD30" s="148"/>
      <c r="AE30" s="148"/>
      <c r="AF30" s="148"/>
      <c r="AG30" s="148" t="s">
        <v>168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202</v>
      </c>
      <c r="D31" s="158"/>
      <c r="E31" s="159">
        <v>0.45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7">
        <v>12</v>
      </c>
      <c r="B32" s="168" t="s">
        <v>203</v>
      </c>
      <c r="C32" s="183" t="s">
        <v>204</v>
      </c>
      <c r="D32" s="169" t="s">
        <v>191</v>
      </c>
      <c r="E32" s="170">
        <v>2.3650000000000002</v>
      </c>
      <c r="F32" s="171"/>
      <c r="G32" s="172">
        <f>ROUND(E32*F32,2)</f>
        <v>0</v>
      </c>
      <c r="H32" s="171">
        <v>383.21</v>
      </c>
      <c r="I32" s="172">
        <f>ROUND(E32*H32,2)</f>
        <v>906.29</v>
      </c>
      <c r="J32" s="171">
        <v>308.79000000000002</v>
      </c>
      <c r="K32" s="172">
        <f>ROUND(E32*J32,2)</f>
        <v>730.29</v>
      </c>
      <c r="L32" s="172">
        <v>21</v>
      </c>
      <c r="M32" s="172">
        <f>G32*(1+L32/100)</f>
        <v>0</v>
      </c>
      <c r="N32" s="172">
        <v>0.27212999999999998</v>
      </c>
      <c r="O32" s="172">
        <f>ROUND(E32*N32,2)</f>
        <v>0.64</v>
      </c>
      <c r="P32" s="172">
        <v>0</v>
      </c>
      <c r="Q32" s="172">
        <f>ROUND(E32*P32,2)</f>
        <v>0</v>
      </c>
      <c r="R32" s="172"/>
      <c r="S32" s="172" t="s">
        <v>164</v>
      </c>
      <c r="T32" s="173" t="s">
        <v>164</v>
      </c>
      <c r="U32" s="157">
        <v>0.69099999999999995</v>
      </c>
      <c r="V32" s="157">
        <f>ROUND(E32*U32,2)</f>
        <v>1.63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55"/>
      <c r="B33" s="156"/>
      <c r="C33" s="184" t="s">
        <v>205</v>
      </c>
      <c r="D33" s="158"/>
      <c r="E33" s="159">
        <v>2.37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>
      <c r="A34" s="167">
        <v>13</v>
      </c>
      <c r="B34" s="168" t="s">
        <v>206</v>
      </c>
      <c r="C34" s="183" t="s">
        <v>207</v>
      </c>
      <c r="D34" s="169" t="s">
        <v>208</v>
      </c>
      <c r="E34" s="170">
        <v>214.57</v>
      </c>
      <c r="F34" s="171"/>
      <c r="G34" s="172">
        <f>ROUND(E34*F34,2)</f>
        <v>0</v>
      </c>
      <c r="H34" s="171">
        <v>301.51</v>
      </c>
      <c r="I34" s="172">
        <f>ROUND(E34*H34,2)</f>
        <v>64695</v>
      </c>
      <c r="J34" s="171">
        <v>1073.49</v>
      </c>
      <c r="K34" s="172">
        <f>ROUND(E34*J34,2)</f>
        <v>230338.75</v>
      </c>
      <c r="L34" s="172">
        <v>21</v>
      </c>
      <c r="M34" s="172">
        <f>G34*(1+L34/100)</f>
        <v>0</v>
      </c>
      <c r="N34" s="172">
        <v>1.018E-2</v>
      </c>
      <c r="O34" s="172">
        <f>ROUND(E34*N34,2)</f>
        <v>2.1800000000000002</v>
      </c>
      <c r="P34" s="172">
        <v>0</v>
      </c>
      <c r="Q34" s="172">
        <f>ROUND(E34*P34,2)</f>
        <v>0</v>
      </c>
      <c r="R34" s="172"/>
      <c r="S34" s="172" t="s">
        <v>164</v>
      </c>
      <c r="T34" s="173" t="s">
        <v>164</v>
      </c>
      <c r="U34" s="157">
        <v>2.504</v>
      </c>
      <c r="V34" s="157">
        <f>ROUND(E34*U34,2)</f>
        <v>537.28</v>
      </c>
      <c r="W34" s="157"/>
      <c r="X34" s="157" t="s">
        <v>165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166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>
      <c r="A35" s="155"/>
      <c r="B35" s="156"/>
      <c r="C35" s="184" t="s">
        <v>209</v>
      </c>
      <c r="D35" s="158"/>
      <c r="E35" s="159">
        <v>198.53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184" t="s">
        <v>210</v>
      </c>
      <c r="D36" s="158"/>
      <c r="E36" s="159">
        <v>16.04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67">
        <v>14</v>
      </c>
      <c r="B37" s="168" t="s">
        <v>211</v>
      </c>
      <c r="C37" s="183" t="s">
        <v>212</v>
      </c>
      <c r="D37" s="169" t="s">
        <v>163</v>
      </c>
      <c r="E37" s="170">
        <v>0.90790000000000004</v>
      </c>
      <c r="F37" s="171"/>
      <c r="G37" s="172">
        <f>ROUND(E37*F37,2)</f>
        <v>0</v>
      </c>
      <c r="H37" s="171">
        <v>2390.8200000000002</v>
      </c>
      <c r="I37" s="172">
        <f>ROUND(E37*H37,2)</f>
        <v>2170.63</v>
      </c>
      <c r="J37" s="171">
        <v>1254.18</v>
      </c>
      <c r="K37" s="172">
        <f>ROUND(E37*J37,2)</f>
        <v>1138.67</v>
      </c>
      <c r="L37" s="172">
        <v>21</v>
      </c>
      <c r="M37" s="172">
        <f>G37*(1+L37/100)</f>
        <v>0</v>
      </c>
      <c r="N37" s="172">
        <v>2.5249999999999999</v>
      </c>
      <c r="O37" s="172">
        <f>ROUND(E37*N37,2)</f>
        <v>2.29</v>
      </c>
      <c r="P37" s="172">
        <v>0</v>
      </c>
      <c r="Q37" s="172">
        <f>ROUND(E37*P37,2)</f>
        <v>0</v>
      </c>
      <c r="R37" s="172"/>
      <c r="S37" s="172" t="s">
        <v>164</v>
      </c>
      <c r="T37" s="173" t="s">
        <v>164</v>
      </c>
      <c r="U37" s="157">
        <v>3.2130000000000001</v>
      </c>
      <c r="V37" s="157">
        <f>ROUND(E37*U37,2)</f>
        <v>2.92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213</v>
      </c>
      <c r="D38" s="158"/>
      <c r="E38" s="159">
        <v>0.32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>
      <c r="A39" s="155"/>
      <c r="B39" s="156"/>
      <c r="C39" s="184" t="s">
        <v>214</v>
      </c>
      <c r="D39" s="158"/>
      <c r="E39" s="159">
        <v>0.32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215</v>
      </c>
      <c r="D40" s="158"/>
      <c r="E40" s="159">
        <v>0.19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216</v>
      </c>
      <c r="D41" s="158"/>
      <c r="E41" s="159">
        <v>0.08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1" t="s">
        <v>159</v>
      </c>
      <c r="B42" s="162" t="s">
        <v>77</v>
      </c>
      <c r="C42" s="182" t="s">
        <v>78</v>
      </c>
      <c r="D42" s="163"/>
      <c r="E42" s="164"/>
      <c r="F42" s="165"/>
      <c r="G42" s="165">
        <f>SUMIF(AG43:AG51,"&lt;&gt;NOR",G43:G51)</f>
        <v>0</v>
      </c>
      <c r="H42" s="165"/>
      <c r="I42" s="165">
        <f>SUM(I43:I51)</f>
        <v>43209.100000000006</v>
      </c>
      <c r="J42" s="165"/>
      <c r="K42" s="165">
        <f>SUM(K43:K51)</f>
        <v>40562.629999999997</v>
      </c>
      <c r="L42" s="165"/>
      <c r="M42" s="165">
        <f>SUM(M43:M51)</f>
        <v>0</v>
      </c>
      <c r="N42" s="165"/>
      <c r="O42" s="165">
        <f>SUM(O43:O51)</f>
        <v>18.88</v>
      </c>
      <c r="P42" s="165"/>
      <c r="Q42" s="165">
        <f>SUM(Q43:Q51)</f>
        <v>0</v>
      </c>
      <c r="R42" s="165"/>
      <c r="S42" s="165"/>
      <c r="T42" s="166"/>
      <c r="U42" s="160"/>
      <c r="V42" s="160">
        <f>SUM(V43:V51)</f>
        <v>70.2</v>
      </c>
      <c r="W42" s="160"/>
      <c r="X42" s="160"/>
      <c r="AG42" t="s">
        <v>160</v>
      </c>
    </row>
    <row r="43" spans="1:60" outlineLevel="1">
      <c r="A43" s="167">
        <v>15</v>
      </c>
      <c r="B43" s="168" t="s">
        <v>217</v>
      </c>
      <c r="C43" s="183" t="s">
        <v>218</v>
      </c>
      <c r="D43" s="169" t="s">
        <v>163</v>
      </c>
      <c r="E43" s="170">
        <v>7.02</v>
      </c>
      <c r="F43" s="171"/>
      <c r="G43" s="172">
        <f>ROUND(E43*F43,2)</f>
        <v>0</v>
      </c>
      <c r="H43" s="171">
        <v>2662.38</v>
      </c>
      <c r="I43" s="172">
        <f>ROUND(E43*H43,2)</f>
        <v>18689.91</v>
      </c>
      <c r="J43" s="171">
        <v>627.62</v>
      </c>
      <c r="K43" s="172">
        <f>ROUND(E43*J43,2)</f>
        <v>4405.8900000000003</v>
      </c>
      <c r="L43" s="172">
        <v>21</v>
      </c>
      <c r="M43" s="172">
        <f>G43*(1+L43/100)</f>
        <v>0</v>
      </c>
      <c r="N43" s="172">
        <v>2.5251100000000002</v>
      </c>
      <c r="O43" s="172">
        <f>ROUND(E43*N43,2)</f>
        <v>17.73</v>
      </c>
      <c r="P43" s="172">
        <v>0</v>
      </c>
      <c r="Q43" s="172">
        <f>ROUND(E43*P43,2)</f>
        <v>0</v>
      </c>
      <c r="R43" s="172"/>
      <c r="S43" s="172" t="s">
        <v>164</v>
      </c>
      <c r="T43" s="173" t="s">
        <v>164</v>
      </c>
      <c r="U43" s="157">
        <v>1.448</v>
      </c>
      <c r="V43" s="157">
        <f>ROUND(E43*U43,2)</f>
        <v>10.16</v>
      </c>
      <c r="W43" s="157"/>
      <c r="X43" s="157" t="s">
        <v>165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166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219</v>
      </c>
      <c r="D44" s="158"/>
      <c r="E44" s="159">
        <v>7.02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16</v>
      </c>
      <c r="B45" s="168" t="s">
        <v>220</v>
      </c>
      <c r="C45" s="183" t="s">
        <v>221</v>
      </c>
      <c r="D45" s="169" t="s">
        <v>191</v>
      </c>
      <c r="E45" s="170">
        <v>35.1</v>
      </c>
      <c r="F45" s="171"/>
      <c r="G45" s="172">
        <f>ROUND(E45*F45,2)</f>
        <v>0</v>
      </c>
      <c r="H45" s="171">
        <v>93.91</v>
      </c>
      <c r="I45" s="172">
        <f>ROUND(E45*H45,2)</f>
        <v>3296.24</v>
      </c>
      <c r="J45" s="171">
        <v>314.58999999999997</v>
      </c>
      <c r="K45" s="172">
        <f>ROUND(E45*J45,2)</f>
        <v>11042.11</v>
      </c>
      <c r="L45" s="172">
        <v>21</v>
      </c>
      <c r="M45" s="172">
        <f>G45*(1+L45/100)</f>
        <v>0</v>
      </c>
      <c r="N45" s="172">
        <v>7.8200000000000006E-3</v>
      </c>
      <c r="O45" s="172">
        <f>ROUND(E45*N45,2)</f>
        <v>0.27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0.79</v>
      </c>
      <c r="V45" s="157">
        <f>ROUND(E45*U45,2)</f>
        <v>27.73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222</v>
      </c>
      <c r="D46" s="158"/>
      <c r="E46" s="159">
        <v>35.1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17</v>
      </c>
      <c r="B47" s="175" t="s">
        <v>223</v>
      </c>
      <c r="C47" s="185" t="s">
        <v>224</v>
      </c>
      <c r="D47" s="176" t="s">
        <v>191</v>
      </c>
      <c r="E47" s="177">
        <v>35.1</v>
      </c>
      <c r="F47" s="178"/>
      <c r="G47" s="179">
        <f>ROUND(E47*F47,2)</f>
        <v>0</v>
      </c>
      <c r="H47" s="178">
        <v>0</v>
      </c>
      <c r="I47" s="179">
        <f>ROUND(E47*H47,2)</f>
        <v>0</v>
      </c>
      <c r="J47" s="178">
        <v>96</v>
      </c>
      <c r="K47" s="179">
        <f>ROUND(E47*J47,2)</f>
        <v>3369.6</v>
      </c>
      <c r="L47" s="179">
        <v>21</v>
      </c>
      <c r="M47" s="179">
        <f>G47*(1+L47/100)</f>
        <v>0</v>
      </c>
      <c r="N47" s="179">
        <v>0</v>
      </c>
      <c r="O47" s="179">
        <f>ROUND(E47*N47,2)</f>
        <v>0</v>
      </c>
      <c r="P47" s="179">
        <v>0</v>
      </c>
      <c r="Q47" s="179">
        <f>ROUND(E47*P47,2)</f>
        <v>0</v>
      </c>
      <c r="R47" s="179"/>
      <c r="S47" s="179" t="s">
        <v>164</v>
      </c>
      <c r="T47" s="180" t="s">
        <v>164</v>
      </c>
      <c r="U47" s="157">
        <v>0.24</v>
      </c>
      <c r="V47" s="157">
        <f>ROUND(E47*U47,2)</f>
        <v>8.42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67">
        <v>18</v>
      </c>
      <c r="B48" s="168" t="s">
        <v>225</v>
      </c>
      <c r="C48" s="183" t="s">
        <v>226</v>
      </c>
      <c r="D48" s="169" t="s">
        <v>227</v>
      </c>
      <c r="E48" s="170">
        <v>0.86329999999999996</v>
      </c>
      <c r="F48" s="171"/>
      <c r="G48" s="172">
        <f>ROUND(E48*F48,2)</f>
        <v>0</v>
      </c>
      <c r="H48" s="171">
        <v>24583.52</v>
      </c>
      <c r="I48" s="172">
        <f>ROUND(E48*H48,2)</f>
        <v>21222.95</v>
      </c>
      <c r="J48" s="171">
        <v>13836.48</v>
      </c>
      <c r="K48" s="172">
        <f>ROUND(E48*J48,2)</f>
        <v>11945.03</v>
      </c>
      <c r="L48" s="172">
        <v>21</v>
      </c>
      <c r="M48" s="172">
        <f>G48*(1+L48/100)</f>
        <v>0</v>
      </c>
      <c r="N48" s="172">
        <v>1.0166500000000001</v>
      </c>
      <c r="O48" s="172">
        <f>ROUND(E48*N48,2)</f>
        <v>0.88</v>
      </c>
      <c r="P48" s="172">
        <v>0</v>
      </c>
      <c r="Q48" s="172">
        <f>ROUND(E48*P48,2)</f>
        <v>0</v>
      </c>
      <c r="R48" s="172"/>
      <c r="S48" s="172" t="s">
        <v>164</v>
      </c>
      <c r="T48" s="173" t="s">
        <v>164</v>
      </c>
      <c r="U48" s="157">
        <v>27.672999999999998</v>
      </c>
      <c r="V48" s="157">
        <f>ROUND(E48*U48,2)</f>
        <v>23.89</v>
      </c>
      <c r="W48" s="157"/>
      <c r="X48" s="157" t="s">
        <v>165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166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228</v>
      </c>
      <c r="D49" s="158"/>
      <c r="E49" s="159">
        <v>0.86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7">
        <v>19</v>
      </c>
      <c r="B50" s="168" t="s">
        <v>229</v>
      </c>
      <c r="C50" s="183" t="s">
        <v>230</v>
      </c>
      <c r="D50" s="169" t="s">
        <v>231</v>
      </c>
      <c r="E50" s="170">
        <v>140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70</v>
      </c>
      <c r="K50" s="172">
        <f>ROUND(E50*J50,2)</f>
        <v>9800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232</v>
      </c>
      <c r="T50" s="173" t="s">
        <v>233</v>
      </c>
      <c r="U50" s="157">
        <v>0</v>
      </c>
      <c r="V50" s="157">
        <f>ROUND(E50*U50,2)</f>
        <v>0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234</v>
      </c>
      <c r="D51" s="158"/>
      <c r="E51" s="159">
        <v>140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1" t="s">
        <v>159</v>
      </c>
      <c r="B52" s="162" t="s">
        <v>81</v>
      </c>
      <c r="C52" s="182" t="s">
        <v>82</v>
      </c>
      <c r="D52" s="163"/>
      <c r="E52" s="164"/>
      <c r="F52" s="165"/>
      <c r="G52" s="165">
        <f>SUMIF(AG53:AG64,"&lt;&gt;NOR",G53:G64)</f>
        <v>0</v>
      </c>
      <c r="H52" s="165"/>
      <c r="I52" s="165">
        <f>SUM(I53:I64)</f>
        <v>55974.75</v>
      </c>
      <c r="J52" s="165"/>
      <c r="K52" s="165">
        <f>SUM(K53:K64)</f>
        <v>79013.640000000014</v>
      </c>
      <c r="L52" s="165"/>
      <c r="M52" s="165">
        <f>SUM(M53:M64)</f>
        <v>0</v>
      </c>
      <c r="N52" s="165"/>
      <c r="O52" s="165">
        <f>SUM(O53:O64)</f>
        <v>129.30000000000001</v>
      </c>
      <c r="P52" s="165"/>
      <c r="Q52" s="165">
        <f>SUM(Q53:Q64)</f>
        <v>0</v>
      </c>
      <c r="R52" s="165"/>
      <c r="S52" s="165"/>
      <c r="T52" s="166"/>
      <c r="U52" s="160"/>
      <c r="V52" s="160">
        <f>SUM(V53:V64)</f>
        <v>211.70999999999998</v>
      </c>
      <c r="W52" s="160"/>
      <c r="X52" s="160"/>
      <c r="AG52" t="s">
        <v>160</v>
      </c>
    </row>
    <row r="53" spans="1:60" ht="22.5" outlineLevel="1">
      <c r="A53" s="174">
        <v>20</v>
      </c>
      <c r="B53" s="175" t="s">
        <v>235</v>
      </c>
      <c r="C53" s="185" t="s">
        <v>236</v>
      </c>
      <c r="D53" s="176" t="s">
        <v>208</v>
      </c>
      <c r="E53" s="177">
        <v>350</v>
      </c>
      <c r="F53" s="178"/>
      <c r="G53" s="179">
        <f>ROUND(E53*F53,2)</f>
        <v>0</v>
      </c>
      <c r="H53" s="178">
        <v>56.42</v>
      </c>
      <c r="I53" s="179">
        <f>ROUND(E53*H53,2)</f>
        <v>19747</v>
      </c>
      <c r="J53" s="178">
        <v>104.58</v>
      </c>
      <c r="K53" s="179">
        <f>ROUND(E53*J53,2)</f>
        <v>36603</v>
      </c>
      <c r="L53" s="179">
        <v>21</v>
      </c>
      <c r="M53" s="179">
        <f>G53*(1+L53/100)</f>
        <v>0</v>
      </c>
      <c r="N53" s="179">
        <v>1.7330000000000002E-2</v>
      </c>
      <c r="O53" s="179">
        <f>ROUND(E53*N53,2)</f>
        <v>6.07</v>
      </c>
      <c r="P53" s="179">
        <v>0</v>
      </c>
      <c r="Q53" s="179">
        <f>ROUND(E53*P53,2)</f>
        <v>0</v>
      </c>
      <c r="R53" s="179"/>
      <c r="S53" s="179" t="s">
        <v>164</v>
      </c>
      <c r="T53" s="180" t="s">
        <v>164</v>
      </c>
      <c r="U53" s="157">
        <v>0.253</v>
      </c>
      <c r="V53" s="157">
        <f>ROUND(E53*U53,2)</f>
        <v>88.55</v>
      </c>
      <c r="W53" s="157"/>
      <c r="X53" s="157" t="s">
        <v>165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166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67">
        <v>21</v>
      </c>
      <c r="B54" s="168" t="s">
        <v>237</v>
      </c>
      <c r="C54" s="183" t="s">
        <v>238</v>
      </c>
      <c r="D54" s="169" t="s">
        <v>163</v>
      </c>
      <c r="E54" s="170">
        <v>31.8019</v>
      </c>
      <c r="F54" s="171"/>
      <c r="G54" s="172">
        <f>ROUND(E54*F54,2)</f>
        <v>0</v>
      </c>
      <c r="H54" s="171">
        <v>561.1</v>
      </c>
      <c r="I54" s="172">
        <f>ROUND(E54*H54,2)</f>
        <v>17844.05</v>
      </c>
      <c r="J54" s="171">
        <v>696.9</v>
      </c>
      <c r="K54" s="172">
        <f>ROUND(E54*J54,2)</f>
        <v>22162.74</v>
      </c>
      <c r="L54" s="172">
        <v>21</v>
      </c>
      <c r="M54" s="172">
        <f>G54*(1+L54/100)</f>
        <v>0</v>
      </c>
      <c r="N54" s="172">
        <v>1.837</v>
      </c>
      <c r="O54" s="172">
        <f>ROUND(E54*N54,2)</f>
        <v>58.42</v>
      </c>
      <c r="P54" s="172">
        <v>0</v>
      </c>
      <c r="Q54" s="172">
        <f>ROUND(E54*P54,2)</f>
        <v>0</v>
      </c>
      <c r="R54" s="172"/>
      <c r="S54" s="172" t="s">
        <v>164</v>
      </c>
      <c r="T54" s="173" t="s">
        <v>164</v>
      </c>
      <c r="U54" s="157">
        <v>1.8360000000000001</v>
      </c>
      <c r="V54" s="157">
        <f>ROUND(E54*U54,2)</f>
        <v>58.39</v>
      </c>
      <c r="W54" s="157"/>
      <c r="X54" s="157" t="s">
        <v>165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166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55"/>
      <c r="B55" s="156"/>
      <c r="C55" s="184" t="s">
        <v>239</v>
      </c>
      <c r="D55" s="158"/>
      <c r="E55" s="159">
        <v>8.5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168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3.75" outlineLevel="1">
      <c r="A56" s="155"/>
      <c r="B56" s="156"/>
      <c r="C56" s="184" t="s">
        <v>240</v>
      </c>
      <c r="D56" s="158"/>
      <c r="E56" s="159">
        <v>8.27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>
      <c r="A57" s="155"/>
      <c r="B57" s="156"/>
      <c r="C57" s="184" t="s">
        <v>241</v>
      </c>
      <c r="D57" s="158"/>
      <c r="E57" s="159">
        <v>8.15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55"/>
      <c r="B58" s="156"/>
      <c r="C58" s="184" t="s">
        <v>242</v>
      </c>
      <c r="D58" s="158"/>
      <c r="E58" s="159">
        <v>4.96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243</v>
      </c>
      <c r="D59" s="158"/>
      <c r="E59" s="159">
        <v>1.93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7">
        <v>22</v>
      </c>
      <c r="B60" s="168" t="s">
        <v>244</v>
      </c>
      <c r="C60" s="183" t="s">
        <v>245</v>
      </c>
      <c r="D60" s="169" t="s">
        <v>163</v>
      </c>
      <c r="E60" s="170">
        <v>35.28</v>
      </c>
      <c r="F60" s="171"/>
      <c r="G60" s="172">
        <f>ROUND(E60*F60,2)</f>
        <v>0</v>
      </c>
      <c r="H60" s="171">
        <v>521.08000000000004</v>
      </c>
      <c r="I60" s="172">
        <f>ROUND(E60*H60,2)</f>
        <v>18383.7</v>
      </c>
      <c r="J60" s="171">
        <v>573.91999999999996</v>
      </c>
      <c r="K60" s="172">
        <f>ROUND(E60*J60,2)</f>
        <v>20247.900000000001</v>
      </c>
      <c r="L60" s="172">
        <v>21</v>
      </c>
      <c r="M60" s="172">
        <f>G60*(1+L60/100)</f>
        <v>0</v>
      </c>
      <c r="N60" s="172">
        <v>1.837</v>
      </c>
      <c r="O60" s="172">
        <f>ROUND(E60*N60,2)</f>
        <v>64.81</v>
      </c>
      <c r="P60" s="172">
        <v>0</v>
      </c>
      <c r="Q60" s="172">
        <f>ROUND(E60*P60,2)</f>
        <v>0</v>
      </c>
      <c r="R60" s="172"/>
      <c r="S60" s="172" t="s">
        <v>232</v>
      </c>
      <c r="T60" s="173" t="s">
        <v>233</v>
      </c>
      <c r="U60" s="157">
        <v>1.8360000000000001</v>
      </c>
      <c r="V60" s="157">
        <f>ROUND(E60*U60,2)</f>
        <v>64.77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246</v>
      </c>
      <c r="D61" s="158"/>
      <c r="E61" s="159">
        <v>7.46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247</v>
      </c>
      <c r="D62" s="158"/>
      <c r="E62" s="159">
        <v>8.7200000000000006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248</v>
      </c>
      <c r="D63" s="158"/>
      <c r="E63" s="159">
        <v>0.5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4" t="s">
        <v>249</v>
      </c>
      <c r="D64" s="158"/>
      <c r="E64" s="159">
        <v>18.600000000000001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>
      <c r="A65" s="161" t="s">
        <v>159</v>
      </c>
      <c r="B65" s="162" t="s">
        <v>83</v>
      </c>
      <c r="C65" s="182" t="s">
        <v>84</v>
      </c>
      <c r="D65" s="163"/>
      <c r="E65" s="164"/>
      <c r="F65" s="165"/>
      <c r="G65" s="165">
        <f>SUMIF(AG66:AG81,"&lt;&gt;NOR",G66:G81)</f>
        <v>0</v>
      </c>
      <c r="H65" s="165"/>
      <c r="I65" s="165">
        <f>SUM(I66:I81)</f>
        <v>505.94</v>
      </c>
      <c r="J65" s="165"/>
      <c r="K65" s="165">
        <f>SUM(K66:K81)</f>
        <v>749865.17</v>
      </c>
      <c r="L65" s="165"/>
      <c r="M65" s="165">
        <f>SUM(M66:M81)</f>
        <v>0</v>
      </c>
      <c r="N65" s="165"/>
      <c r="O65" s="165">
        <f>SUM(O66:O81)</f>
        <v>27.9</v>
      </c>
      <c r="P65" s="165"/>
      <c r="Q65" s="165">
        <f>SUM(Q66:Q81)</f>
        <v>0</v>
      </c>
      <c r="R65" s="165"/>
      <c r="S65" s="165"/>
      <c r="T65" s="166"/>
      <c r="U65" s="160"/>
      <c r="V65" s="160">
        <f>SUM(V66:V81)</f>
        <v>389.67</v>
      </c>
      <c r="W65" s="160"/>
      <c r="X65" s="160"/>
      <c r="AG65" t="s">
        <v>160</v>
      </c>
    </row>
    <row r="66" spans="1:60" outlineLevel="1">
      <c r="A66" s="167">
        <v>23</v>
      </c>
      <c r="B66" s="168" t="s">
        <v>250</v>
      </c>
      <c r="C66" s="183" t="s">
        <v>251</v>
      </c>
      <c r="D66" s="169" t="s">
        <v>191</v>
      </c>
      <c r="E66" s="170">
        <v>4.7300000000000004</v>
      </c>
      <c r="F66" s="171"/>
      <c r="G66" s="172">
        <f>ROUND(E66*F66,2)</f>
        <v>0</v>
      </c>
      <c r="H66" s="171">
        <v>45.03</v>
      </c>
      <c r="I66" s="172">
        <f>ROUND(E66*H66,2)</f>
        <v>212.99</v>
      </c>
      <c r="J66" s="171">
        <v>380.47</v>
      </c>
      <c r="K66" s="172">
        <f>ROUND(E66*J66,2)</f>
        <v>1799.62</v>
      </c>
      <c r="L66" s="172">
        <v>21</v>
      </c>
      <c r="M66" s="172">
        <f>G66*(1+L66/100)</f>
        <v>0</v>
      </c>
      <c r="N66" s="172">
        <v>4.7660000000000001E-2</v>
      </c>
      <c r="O66" s="172">
        <f>ROUND(E66*N66,2)</f>
        <v>0.23</v>
      </c>
      <c r="P66" s="172">
        <v>0</v>
      </c>
      <c r="Q66" s="172">
        <f>ROUND(E66*P66,2)</f>
        <v>0</v>
      </c>
      <c r="R66" s="172"/>
      <c r="S66" s="172" t="s">
        <v>164</v>
      </c>
      <c r="T66" s="173" t="s">
        <v>164</v>
      </c>
      <c r="U66" s="157">
        <v>0.65600000000000003</v>
      </c>
      <c r="V66" s="157">
        <f>ROUND(E66*U66,2)</f>
        <v>3.1</v>
      </c>
      <c r="W66" s="157"/>
      <c r="X66" s="157" t="s">
        <v>165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166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252</v>
      </c>
      <c r="D67" s="158"/>
      <c r="E67" s="159">
        <v>4.7300000000000004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24</v>
      </c>
      <c r="B68" s="168" t="s">
        <v>253</v>
      </c>
      <c r="C68" s="183" t="s">
        <v>254</v>
      </c>
      <c r="D68" s="169" t="s">
        <v>191</v>
      </c>
      <c r="E68" s="170">
        <v>94.5</v>
      </c>
      <c r="F68" s="171"/>
      <c r="G68" s="172">
        <f>ROUND(E68*F68,2)</f>
        <v>0</v>
      </c>
      <c r="H68" s="171">
        <v>3.1</v>
      </c>
      <c r="I68" s="172">
        <f>ROUND(E68*H68,2)</f>
        <v>292.95</v>
      </c>
      <c r="J68" s="171">
        <v>52.7</v>
      </c>
      <c r="K68" s="172">
        <f>ROUND(E68*J68,2)</f>
        <v>4980.1499999999996</v>
      </c>
      <c r="L68" s="172">
        <v>21</v>
      </c>
      <c r="M68" s="172">
        <f>G68*(1+L68/100)</f>
        <v>0</v>
      </c>
      <c r="N68" s="172">
        <v>3.64E-3</v>
      </c>
      <c r="O68" s="172">
        <f>ROUND(E68*N68,2)</f>
        <v>0.34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0.10872</v>
      </c>
      <c r="V68" s="157">
        <f>ROUND(E68*U68,2)</f>
        <v>10.27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255</v>
      </c>
      <c r="D69" s="158"/>
      <c r="E69" s="159">
        <v>94.5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67">
        <v>25</v>
      </c>
      <c r="B70" s="168" t="s">
        <v>256</v>
      </c>
      <c r="C70" s="183" t="s">
        <v>257</v>
      </c>
      <c r="D70" s="169" t="s">
        <v>191</v>
      </c>
      <c r="E70" s="170">
        <v>539.17999999999995</v>
      </c>
      <c r="F70" s="171"/>
      <c r="G70" s="172">
        <f>ROUND(E70*F70,2)</f>
        <v>0</v>
      </c>
      <c r="H70" s="171">
        <v>0</v>
      </c>
      <c r="I70" s="172">
        <f>ROUND(E70*H70,2)</f>
        <v>0</v>
      </c>
      <c r="J70" s="171">
        <v>690</v>
      </c>
      <c r="K70" s="172">
        <f>ROUND(E70*J70,2)</f>
        <v>372034.2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232</v>
      </c>
      <c r="T70" s="173" t="s">
        <v>233</v>
      </c>
      <c r="U70" s="157">
        <v>0</v>
      </c>
      <c r="V70" s="157">
        <f>ROUND(E70*U70,2)</f>
        <v>0</v>
      </c>
      <c r="W70" s="157"/>
      <c r="X70" s="157" t="s">
        <v>165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166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258</v>
      </c>
      <c r="D71" s="158"/>
      <c r="E71" s="159">
        <v>181.58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259</v>
      </c>
      <c r="D72" s="158"/>
      <c r="E72" s="159">
        <v>105.6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260</v>
      </c>
      <c r="D73" s="158"/>
      <c r="E73" s="159">
        <v>252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26</v>
      </c>
      <c r="B74" s="168" t="s">
        <v>261</v>
      </c>
      <c r="C74" s="183" t="s">
        <v>262</v>
      </c>
      <c r="D74" s="169" t="s">
        <v>191</v>
      </c>
      <c r="E74" s="170">
        <v>181.58</v>
      </c>
      <c r="F74" s="171"/>
      <c r="G74" s="172">
        <f>ROUND(E74*F74,2)</f>
        <v>0</v>
      </c>
      <c r="H74" s="171">
        <v>0</v>
      </c>
      <c r="I74" s="172">
        <f>ROUND(E74*H74,2)</f>
        <v>0</v>
      </c>
      <c r="J74" s="171">
        <v>400</v>
      </c>
      <c r="K74" s="172">
        <f>ROUND(E74*J74,2)</f>
        <v>72632</v>
      </c>
      <c r="L74" s="172">
        <v>21</v>
      </c>
      <c r="M74" s="172">
        <f>G74*(1+L74/100)</f>
        <v>0</v>
      </c>
      <c r="N74" s="172">
        <v>4.7660000000000001E-2</v>
      </c>
      <c r="O74" s="172">
        <f>ROUND(E74*N74,2)</f>
        <v>8.65</v>
      </c>
      <c r="P74" s="172">
        <v>0</v>
      </c>
      <c r="Q74" s="172">
        <f>ROUND(E74*P74,2)</f>
        <v>0</v>
      </c>
      <c r="R74" s="172"/>
      <c r="S74" s="172" t="s">
        <v>232</v>
      </c>
      <c r="T74" s="173" t="s">
        <v>233</v>
      </c>
      <c r="U74" s="157">
        <v>0.65600000000000003</v>
      </c>
      <c r="V74" s="157">
        <f>ROUND(E74*U74,2)</f>
        <v>119.12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258</v>
      </c>
      <c r="D75" s="158"/>
      <c r="E75" s="159">
        <v>181.58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67">
        <v>27</v>
      </c>
      <c r="B76" s="168" t="s">
        <v>263</v>
      </c>
      <c r="C76" s="183" t="s">
        <v>264</v>
      </c>
      <c r="D76" s="169" t="s">
        <v>191</v>
      </c>
      <c r="E76" s="170">
        <v>392.04</v>
      </c>
      <c r="F76" s="171"/>
      <c r="G76" s="172">
        <f>ROUND(E76*F76,2)</f>
        <v>0</v>
      </c>
      <c r="H76" s="171">
        <v>0</v>
      </c>
      <c r="I76" s="172">
        <f>ROUND(E76*H76,2)</f>
        <v>0</v>
      </c>
      <c r="J76" s="171">
        <v>480</v>
      </c>
      <c r="K76" s="172">
        <f>ROUND(E76*J76,2)</f>
        <v>188179.20000000001</v>
      </c>
      <c r="L76" s="172">
        <v>21</v>
      </c>
      <c r="M76" s="172">
        <f>G76*(1+L76/100)</f>
        <v>0</v>
      </c>
      <c r="N76" s="172">
        <v>4.7660000000000001E-2</v>
      </c>
      <c r="O76" s="172">
        <f>ROUND(E76*N76,2)</f>
        <v>18.68</v>
      </c>
      <c r="P76" s="172">
        <v>0</v>
      </c>
      <c r="Q76" s="172">
        <f>ROUND(E76*P76,2)</f>
        <v>0</v>
      </c>
      <c r="R76" s="172"/>
      <c r="S76" s="172" t="s">
        <v>232</v>
      </c>
      <c r="T76" s="173" t="s">
        <v>233</v>
      </c>
      <c r="U76" s="157">
        <v>0.65600000000000003</v>
      </c>
      <c r="V76" s="157">
        <f>ROUND(E76*U76,2)</f>
        <v>257.18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259</v>
      </c>
      <c r="D77" s="158"/>
      <c r="E77" s="159">
        <v>105.6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260</v>
      </c>
      <c r="D78" s="158"/>
      <c r="E78" s="159">
        <v>252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265</v>
      </c>
      <c r="D79" s="158"/>
      <c r="E79" s="159">
        <v>34.44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67">
        <v>28</v>
      </c>
      <c r="B80" s="168" t="s">
        <v>266</v>
      </c>
      <c r="C80" s="183" t="s">
        <v>267</v>
      </c>
      <c r="D80" s="169" t="s">
        <v>191</v>
      </c>
      <c r="E80" s="170">
        <v>41.6</v>
      </c>
      <c r="F80" s="171"/>
      <c r="G80" s="172">
        <f>ROUND(E80*F80,2)</f>
        <v>0</v>
      </c>
      <c r="H80" s="171">
        <v>0</v>
      </c>
      <c r="I80" s="172">
        <f>ROUND(E80*H80,2)</f>
        <v>0</v>
      </c>
      <c r="J80" s="171">
        <v>2650</v>
      </c>
      <c r="K80" s="172">
        <f>ROUND(E80*J80,2)</f>
        <v>110240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/>
      <c r="S80" s="172" t="s">
        <v>232</v>
      </c>
      <c r="T80" s="173" t="s">
        <v>233</v>
      </c>
      <c r="U80" s="157">
        <v>0</v>
      </c>
      <c r="V80" s="157">
        <f>ROUND(E80*U80,2)</f>
        <v>0</v>
      </c>
      <c r="W80" s="157"/>
      <c r="X80" s="157" t="s">
        <v>165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166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268</v>
      </c>
      <c r="D81" s="158"/>
      <c r="E81" s="159">
        <v>41.6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85</v>
      </c>
      <c r="C82" s="182" t="s">
        <v>86</v>
      </c>
      <c r="D82" s="163"/>
      <c r="E82" s="164"/>
      <c r="F82" s="165"/>
      <c r="G82" s="165">
        <f>SUMIF(AG83:AG115,"&lt;&gt;NOR",G83:G115)</f>
        <v>0</v>
      </c>
      <c r="H82" s="165"/>
      <c r="I82" s="165">
        <f>SUM(I83:I115)</f>
        <v>0</v>
      </c>
      <c r="J82" s="165"/>
      <c r="K82" s="165">
        <f>SUM(K83:K115)</f>
        <v>7845281.6499999994</v>
      </c>
      <c r="L82" s="165"/>
      <c r="M82" s="165">
        <f>SUM(M83:M115)</f>
        <v>0</v>
      </c>
      <c r="N82" s="165"/>
      <c r="O82" s="165">
        <f>SUM(O83:O115)</f>
        <v>0</v>
      </c>
      <c r="P82" s="165"/>
      <c r="Q82" s="165">
        <f>SUM(Q83:Q115)</f>
        <v>0</v>
      </c>
      <c r="R82" s="165"/>
      <c r="S82" s="165"/>
      <c r="T82" s="166"/>
      <c r="U82" s="160"/>
      <c r="V82" s="160">
        <f>SUM(V83:V115)</f>
        <v>0</v>
      </c>
      <c r="W82" s="160"/>
      <c r="X82" s="160"/>
      <c r="AG82" t="s">
        <v>160</v>
      </c>
    </row>
    <row r="83" spans="1:60" ht="22.5" outlineLevel="1">
      <c r="A83" s="174">
        <v>29</v>
      </c>
      <c r="B83" s="175" t="s">
        <v>269</v>
      </c>
      <c r="C83" s="185" t="s">
        <v>270</v>
      </c>
      <c r="D83" s="176" t="s">
        <v>231</v>
      </c>
      <c r="E83" s="177">
        <v>1</v>
      </c>
      <c r="F83" s="178"/>
      <c r="G83" s="179">
        <f>ROUND(E83*F83,2)</f>
        <v>0</v>
      </c>
      <c r="H83" s="178">
        <v>0</v>
      </c>
      <c r="I83" s="179">
        <f>ROUND(E83*H83,2)</f>
        <v>0</v>
      </c>
      <c r="J83" s="178">
        <v>45000</v>
      </c>
      <c r="K83" s="179">
        <f>ROUND(E83*J83,2)</f>
        <v>45000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232</v>
      </c>
      <c r="T83" s="180" t="s">
        <v>233</v>
      </c>
      <c r="U83" s="157">
        <v>0</v>
      </c>
      <c r="V83" s="157">
        <f>ROUND(E83*U83,2)</f>
        <v>0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74">
        <v>30</v>
      </c>
      <c r="B84" s="175" t="s">
        <v>271</v>
      </c>
      <c r="C84" s="185" t="s">
        <v>272</v>
      </c>
      <c r="D84" s="176" t="s">
        <v>231</v>
      </c>
      <c r="E84" s="177">
        <v>1</v>
      </c>
      <c r="F84" s="178"/>
      <c r="G84" s="179">
        <f>ROUND(E84*F84,2)</f>
        <v>0</v>
      </c>
      <c r="H84" s="178">
        <v>0</v>
      </c>
      <c r="I84" s="179">
        <f>ROUND(E84*H84,2)</f>
        <v>0</v>
      </c>
      <c r="J84" s="178">
        <v>60000</v>
      </c>
      <c r="K84" s="179">
        <f>ROUND(E84*J84,2)</f>
        <v>60000</v>
      </c>
      <c r="L84" s="179">
        <v>21</v>
      </c>
      <c r="M84" s="179">
        <f>G84*(1+L84/100)</f>
        <v>0</v>
      </c>
      <c r="N84" s="179">
        <v>0</v>
      </c>
      <c r="O84" s="179">
        <f>ROUND(E84*N84,2)</f>
        <v>0</v>
      </c>
      <c r="P84" s="179">
        <v>0</v>
      </c>
      <c r="Q84" s="179">
        <f>ROUND(E84*P84,2)</f>
        <v>0</v>
      </c>
      <c r="R84" s="179"/>
      <c r="S84" s="179" t="s">
        <v>232</v>
      </c>
      <c r="T84" s="180" t="s">
        <v>233</v>
      </c>
      <c r="U84" s="157">
        <v>0</v>
      </c>
      <c r="V84" s="157">
        <f>ROUND(E84*U84,2)</f>
        <v>0</v>
      </c>
      <c r="W84" s="157"/>
      <c r="X84" s="157" t="s">
        <v>165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166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74">
        <v>31</v>
      </c>
      <c r="B85" s="175" t="s">
        <v>273</v>
      </c>
      <c r="C85" s="185" t="s">
        <v>274</v>
      </c>
      <c r="D85" s="176" t="s">
        <v>231</v>
      </c>
      <c r="E85" s="177">
        <v>1</v>
      </c>
      <c r="F85" s="178"/>
      <c r="G85" s="179">
        <f>ROUND(E85*F85,2)</f>
        <v>0</v>
      </c>
      <c r="H85" s="178">
        <v>0</v>
      </c>
      <c r="I85" s="179">
        <f>ROUND(E85*H85,2)</f>
        <v>0</v>
      </c>
      <c r="J85" s="178">
        <v>30000</v>
      </c>
      <c r="K85" s="179">
        <f>ROUND(E85*J85,2)</f>
        <v>30000</v>
      </c>
      <c r="L85" s="179">
        <v>21</v>
      </c>
      <c r="M85" s="179">
        <f>G85*(1+L85/100)</f>
        <v>0</v>
      </c>
      <c r="N85" s="179">
        <v>0</v>
      </c>
      <c r="O85" s="179">
        <f>ROUND(E85*N85,2)</f>
        <v>0</v>
      </c>
      <c r="P85" s="179">
        <v>0</v>
      </c>
      <c r="Q85" s="179">
        <f>ROUND(E85*P85,2)</f>
        <v>0</v>
      </c>
      <c r="R85" s="179"/>
      <c r="S85" s="179" t="s">
        <v>232</v>
      </c>
      <c r="T85" s="180" t="s">
        <v>233</v>
      </c>
      <c r="U85" s="157">
        <v>0</v>
      </c>
      <c r="V85" s="157">
        <f>ROUND(E85*U85,2)</f>
        <v>0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>
      <c r="A86" s="167">
        <v>32</v>
      </c>
      <c r="B86" s="168" t="s">
        <v>275</v>
      </c>
      <c r="C86" s="183" t="s">
        <v>276</v>
      </c>
      <c r="D86" s="169" t="s">
        <v>191</v>
      </c>
      <c r="E86" s="170">
        <v>1490.625</v>
      </c>
      <c r="F86" s="171"/>
      <c r="G86" s="172">
        <f>ROUND(E86*F86,2)</f>
        <v>0</v>
      </c>
      <c r="H86" s="171">
        <v>0</v>
      </c>
      <c r="I86" s="172">
        <f>ROUND(E86*H86,2)</f>
        <v>0</v>
      </c>
      <c r="J86" s="171">
        <v>250</v>
      </c>
      <c r="K86" s="172">
        <f>ROUND(E86*J86,2)</f>
        <v>372656.25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/>
      <c r="S86" s="172" t="s">
        <v>232</v>
      </c>
      <c r="T86" s="173" t="s">
        <v>233</v>
      </c>
      <c r="U86" s="157">
        <v>0</v>
      </c>
      <c r="V86" s="157">
        <f>ROUND(E86*U86,2)</f>
        <v>0</v>
      </c>
      <c r="W86" s="157"/>
      <c r="X86" s="157" t="s">
        <v>165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166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33.75" outlineLevel="1">
      <c r="A87" s="155"/>
      <c r="B87" s="156"/>
      <c r="C87" s="184" t="s">
        <v>277</v>
      </c>
      <c r="D87" s="158"/>
      <c r="E87" s="159">
        <v>95.3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168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278</v>
      </c>
      <c r="D88" s="158"/>
      <c r="E88" s="159">
        <v>166.2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279</v>
      </c>
      <c r="D89" s="158"/>
      <c r="E89" s="159">
        <v>585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>
      <c r="A90" s="155"/>
      <c r="B90" s="156"/>
      <c r="C90" s="184" t="s">
        <v>280</v>
      </c>
      <c r="D90" s="158"/>
      <c r="E90" s="159">
        <v>644.13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33</v>
      </c>
      <c r="B91" s="168" t="s">
        <v>281</v>
      </c>
      <c r="C91" s="183" t="s">
        <v>282</v>
      </c>
      <c r="D91" s="169" t="s">
        <v>191</v>
      </c>
      <c r="E91" s="170">
        <v>2659.2750000000001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500</v>
      </c>
      <c r="K91" s="172">
        <f>ROUND(E91*J91,2)</f>
        <v>1329637.5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232</v>
      </c>
      <c r="T91" s="173" t="s">
        <v>233</v>
      </c>
      <c r="U91" s="157">
        <v>0</v>
      </c>
      <c r="V91" s="157">
        <f>ROUND(E91*U91,2)</f>
        <v>0</v>
      </c>
      <c r="W91" s="157"/>
      <c r="X91" s="157" t="s">
        <v>165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166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283</v>
      </c>
      <c r="D92" s="158"/>
      <c r="E92" s="159">
        <v>13.07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279</v>
      </c>
      <c r="D93" s="158"/>
      <c r="E93" s="159">
        <v>585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168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>
      <c r="A94" s="155"/>
      <c r="B94" s="156"/>
      <c r="C94" s="184" t="s">
        <v>284</v>
      </c>
      <c r="D94" s="158"/>
      <c r="E94" s="159">
        <v>2061.1999999999998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>
      <c r="A95" s="174">
        <v>34</v>
      </c>
      <c r="B95" s="175" t="s">
        <v>285</v>
      </c>
      <c r="C95" s="185" t="s">
        <v>286</v>
      </c>
      <c r="D95" s="176" t="s">
        <v>191</v>
      </c>
      <c r="E95" s="177">
        <v>2659.2750000000001</v>
      </c>
      <c r="F95" s="178"/>
      <c r="G95" s="179">
        <f t="shared" ref="G95:G102" si="0">ROUND(E95*F95,2)</f>
        <v>0</v>
      </c>
      <c r="H95" s="178">
        <v>0</v>
      </c>
      <c r="I95" s="179">
        <f t="shared" ref="I95:I102" si="1">ROUND(E95*H95,2)</f>
        <v>0</v>
      </c>
      <c r="J95" s="178">
        <v>40</v>
      </c>
      <c r="K95" s="179">
        <f t="shared" ref="K95:K102" si="2">ROUND(E95*J95,2)</f>
        <v>106371</v>
      </c>
      <c r="L95" s="179">
        <v>21</v>
      </c>
      <c r="M95" s="179">
        <f t="shared" ref="M95:M102" si="3">G95*(1+L95/100)</f>
        <v>0</v>
      </c>
      <c r="N95" s="179">
        <v>0</v>
      </c>
      <c r="O95" s="179">
        <f t="shared" ref="O95:O102" si="4">ROUND(E95*N95,2)</f>
        <v>0</v>
      </c>
      <c r="P95" s="179">
        <v>0</v>
      </c>
      <c r="Q95" s="179">
        <f t="shared" ref="Q95:Q102" si="5">ROUND(E95*P95,2)</f>
        <v>0</v>
      </c>
      <c r="R95" s="179"/>
      <c r="S95" s="179" t="s">
        <v>232</v>
      </c>
      <c r="T95" s="180" t="s">
        <v>233</v>
      </c>
      <c r="U95" s="157">
        <v>0</v>
      </c>
      <c r="V95" s="157">
        <f t="shared" ref="V95:V102" si="6">ROUND(E95*U95,2)</f>
        <v>0</v>
      </c>
      <c r="W95" s="157"/>
      <c r="X95" s="157" t="s">
        <v>165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166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74">
        <v>35</v>
      </c>
      <c r="B96" s="175" t="s">
        <v>287</v>
      </c>
      <c r="C96" s="185" t="s">
        <v>288</v>
      </c>
      <c r="D96" s="176" t="s">
        <v>191</v>
      </c>
      <c r="E96" s="177">
        <v>2659.2750000000001</v>
      </c>
      <c r="F96" s="178"/>
      <c r="G96" s="179">
        <f t="shared" si="0"/>
        <v>0</v>
      </c>
      <c r="H96" s="178">
        <v>0</v>
      </c>
      <c r="I96" s="179">
        <f t="shared" si="1"/>
        <v>0</v>
      </c>
      <c r="J96" s="178">
        <v>25</v>
      </c>
      <c r="K96" s="179">
        <f t="shared" si="2"/>
        <v>66481.88</v>
      </c>
      <c r="L96" s="179">
        <v>21</v>
      </c>
      <c r="M96" s="179">
        <f t="shared" si="3"/>
        <v>0</v>
      </c>
      <c r="N96" s="179">
        <v>0</v>
      </c>
      <c r="O96" s="179">
        <f t="shared" si="4"/>
        <v>0</v>
      </c>
      <c r="P96" s="179">
        <v>0</v>
      </c>
      <c r="Q96" s="179">
        <f t="shared" si="5"/>
        <v>0</v>
      </c>
      <c r="R96" s="179"/>
      <c r="S96" s="179" t="s">
        <v>232</v>
      </c>
      <c r="T96" s="180" t="s">
        <v>233</v>
      </c>
      <c r="U96" s="157">
        <v>0</v>
      </c>
      <c r="V96" s="157">
        <f t="shared" si="6"/>
        <v>0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>
      <c r="A97" s="174">
        <v>36</v>
      </c>
      <c r="B97" s="175" t="s">
        <v>289</v>
      </c>
      <c r="C97" s="185" t="s">
        <v>290</v>
      </c>
      <c r="D97" s="176" t="s">
        <v>191</v>
      </c>
      <c r="E97" s="177">
        <v>2659.2750000000001</v>
      </c>
      <c r="F97" s="178"/>
      <c r="G97" s="179">
        <f t="shared" si="0"/>
        <v>0</v>
      </c>
      <c r="H97" s="178">
        <v>0</v>
      </c>
      <c r="I97" s="179">
        <f t="shared" si="1"/>
        <v>0</v>
      </c>
      <c r="J97" s="178">
        <v>55</v>
      </c>
      <c r="K97" s="179">
        <f t="shared" si="2"/>
        <v>146260.13</v>
      </c>
      <c r="L97" s="179">
        <v>21</v>
      </c>
      <c r="M97" s="179">
        <f t="shared" si="3"/>
        <v>0</v>
      </c>
      <c r="N97" s="179">
        <v>0</v>
      </c>
      <c r="O97" s="179">
        <f t="shared" si="4"/>
        <v>0</v>
      </c>
      <c r="P97" s="179">
        <v>0</v>
      </c>
      <c r="Q97" s="179">
        <f t="shared" si="5"/>
        <v>0</v>
      </c>
      <c r="R97" s="179"/>
      <c r="S97" s="179" t="s">
        <v>232</v>
      </c>
      <c r="T97" s="180" t="s">
        <v>233</v>
      </c>
      <c r="U97" s="157">
        <v>0</v>
      </c>
      <c r="V97" s="157">
        <f t="shared" si="6"/>
        <v>0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>
      <c r="A98" s="174">
        <v>37</v>
      </c>
      <c r="B98" s="175" t="s">
        <v>291</v>
      </c>
      <c r="C98" s="185" t="s">
        <v>292</v>
      </c>
      <c r="D98" s="176" t="s">
        <v>191</v>
      </c>
      <c r="E98" s="177">
        <v>2659.2750000000001</v>
      </c>
      <c r="F98" s="178"/>
      <c r="G98" s="179">
        <f t="shared" si="0"/>
        <v>0</v>
      </c>
      <c r="H98" s="178">
        <v>0</v>
      </c>
      <c r="I98" s="179">
        <f t="shared" si="1"/>
        <v>0</v>
      </c>
      <c r="J98" s="178">
        <v>400</v>
      </c>
      <c r="K98" s="179">
        <f t="shared" si="2"/>
        <v>1063710</v>
      </c>
      <c r="L98" s="179">
        <v>21</v>
      </c>
      <c r="M98" s="179">
        <f t="shared" si="3"/>
        <v>0</v>
      </c>
      <c r="N98" s="179">
        <v>0</v>
      </c>
      <c r="O98" s="179">
        <f t="shared" si="4"/>
        <v>0</v>
      </c>
      <c r="P98" s="179">
        <v>0</v>
      </c>
      <c r="Q98" s="179">
        <f t="shared" si="5"/>
        <v>0</v>
      </c>
      <c r="R98" s="179"/>
      <c r="S98" s="179" t="s">
        <v>232</v>
      </c>
      <c r="T98" s="180" t="s">
        <v>233</v>
      </c>
      <c r="U98" s="157">
        <v>0</v>
      </c>
      <c r="V98" s="157">
        <f t="shared" si="6"/>
        <v>0</v>
      </c>
      <c r="W98" s="157"/>
      <c r="X98" s="157" t="s">
        <v>165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166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>
      <c r="A99" s="174">
        <v>38</v>
      </c>
      <c r="B99" s="175" t="s">
        <v>293</v>
      </c>
      <c r="C99" s="185" t="s">
        <v>294</v>
      </c>
      <c r="D99" s="176" t="s">
        <v>191</v>
      </c>
      <c r="E99" s="177">
        <v>2659.2750000000001</v>
      </c>
      <c r="F99" s="178"/>
      <c r="G99" s="179">
        <f t="shared" si="0"/>
        <v>0</v>
      </c>
      <c r="H99" s="178">
        <v>0</v>
      </c>
      <c r="I99" s="179">
        <f t="shared" si="1"/>
        <v>0</v>
      </c>
      <c r="J99" s="178">
        <v>350</v>
      </c>
      <c r="K99" s="179">
        <f t="shared" si="2"/>
        <v>930746.25</v>
      </c>
      <c r="L99" s="179">
        <v>21</v>
      </c>
      <c r="M99" s="179">
        <f t="shared" si="3"/>
        <v>0</v>
      </c>
      <c r="N99" s="179">
        <v>0</v>
      </c>
      <c r="O99" s="179">
        <f t="shared" si="4"/>
        <v>0</v>
      </c>
      <c r="P99" s="179">
        <v>0</v>
      </c>
      <c r="Q99" s="179">
        <f t="shared" si="5"/>
        <v>0</v>
      </c>
      <c r="R99" s="179"/>
      <c r="S99" s="179" t="s">
        <v>232</v>
      </c>
      <c r="T99" s="180" t="s">
        <v>233</v>
      </c>
      <c r="U99" s="157">
        <v>0</v>
      </c>
      <c r="V99" s="157">
        <f t="shared" si="6"/>
        <v>0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>
      <c r="A100" s="174">
        <v>39</v>
      </c>
      <c r="B100" s="175" t="s">
        <v>295</v>
      </c>
      <c r="C100" s="185" t="s">
        <v>296</v>
      </c>
      <c r="D100" s="176" t="s">
        <v>191</v>
      </c>
      <c r="E100" s="177">
        <v>2659.2750000000001</v>
      </c>
      <c r="F100" s="178"/>
      <c r="G100" s="179">
        <f t="shared" si="0"/>
        <v>0</v>
      </c>
      <c r="H100" s="178">
        <v>0</v>
      </c>
      <c r="I100" s="179">
        <f t="shared" si="1"/>
        <v>0</v>
      </c>
      <c r="J100" s="178">
        <v>40</v>
      </c>
      <c r="K100" s="179">
        <f t="shared" si="2"/>
        <v>106371</v>
      </c>
      <c r="L100" s="179">
        <v>21</v>
      </c>
      <c r="M100" s="179">
        <f t="shared" si="3"/>
        <v>0</v>
      </c>
      <c r="N100" s="179">
        <v>0</v>
      </c>
      <c r="O100" s="179">
        <f t="shared" si="4"/>
        <v>0</v>
      </c>
      <c r="P100" s="179">
        <v>0</v>
      </c>
      <c r="Q100" s="179">
        <f t="shared" si="5"/>
        <v>0</v>
      </c>
      <c r="R100" s="179"/>
      <c r="S100" s="179" t="s">
        <v>232</v>
      </c>
      <c r="T100" s="180" t="s">
        <v>233</v>
      </c>
      <c r="U100" s="157">
        <v>0</v>
      </c>
      <c r="V100" s="157">
        <f t="shared" si="6"/>
        <v>0</v>
      </c>
      <c r="W100" s="157"/>
      <c r="X100" s="157" t="s">
        <v>165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166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>
      <c r="A101" s="174">
        <v>40</v>
      </c>
      <c r="B101" s="175" t="s">
        <v>297</v>
      </c>
      <c r="C101" s="185" t="s">
        <v>298</v>
      </c>
      <c r="D101" s="176" t="s">
        <v>191</v>
      </c>
      <c r="E101" s="177">
        <v>2659.2750000000001</v>
      </c>
      <c r="F101" s="178"/>
      <c r="G101" s="179">
        <f t="shared" si="0"/>
        <v>0</v>
      </c>
      <c r="H101" s="178">
        <v>0</v>
      </c>
      <c r="I101" s="179">
        <f t="shared" si="1"/>
        <v>0</v>
      </c>
      <c r="J101" s="178">
        <v>15</v>
      </c>
      <c r="K101" s="179">
        <f t="shared" si="2"/>
        <v>39889.129999999997</v>
      </c>
      <c r="L101" s="179">
        <v>21</v>
      </c>
      <c r="M101" s="179">
        <f t="shared" si="3"/>
        <v>0</v>
      </c>
      <c r="N101" s="179">
        <v>0</v>
      </c>
      <c r="O101" s="179">
        <f t="shared" si="4"/>
        <v>0</v>
      </c>
      <c r="P101" s="179">
        <v>0</v>
      </c>
      <c r="Q101" s="179">
        <f t="shared" si="5"/>
        <v>0</v>
      </c>
      <c r="R101" s="179"/>
      <c r="S101" s="179" t="s">
        <v>232</v>
      </c>
      <c r="T101" s="180" t="s">
        <v>233</v>
      </c>
      <c r="U101" s="157">
        <v>0</v>
      </c>
      <c r="V101" s="157">
        <f t="shared" si="6"/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1">
      <c r="A102" s="167">
        <v>41</v>
      </c>
      <c r="B102" s="168" t="s">
        <v>299</v>
      </c>
      <c r="C102" s="183" t="s">
        <v>300</v>
      </c>
      <c r="D102" s="169" t="s">
        <v>191</v>
      </c>
      <c r="E102" s="170">
        <v>52.3</v>
      </c>
      <c r="F102" s="171"/>
      <c r="G102" s="172">
        <f t="shared" si="0"/>
        <v>0</v>
      </c>
      <c r="H102" s="171">
        <v>0</v>
      </c>
      <c r="I102" s="172">
        <f t="shared" si="1"/>
        <v>0</v>
      </c>
      <c r="J102" s="171">
        <v>690</v>
      </c>
      <c r="K102" s="172">
        <f t="shared" si="2"/>
        <v>36087</v>
      </c>
      <c r="L102" s="172">
        <v>21</v>
      </c>
      <c r="M102" s="172">
        <f t="shared" si="3"/>
        <v>0</v>
      </c>
      <c r="N102" s="172">
        <v>0</v>
      </c>
      <c r="O102" s="172">
        <f t="shared" si="4"/>
        <v>0</v>
      </c>
      <c r="P102" s="172">
        <v>0</v>
      </c>
      <c r="Q102" s="172">
        <f t="shared" si="5"/>
        <v>0</v>
      </c>
      <c r="R102" s="172"/>
      <c r="S102" s="172" t="s">
        <v>232</v>
      </c>
      <c r="T102" s="173" t="s">
        <v>233</v>
      </c>
      <c r="U102" s="157">
        <v>0</v>
      </c>
      <c r="V102" s="157">
        <f t="shared" si="6"/>
        <v>0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301</v>
      </c>
      <c r="D103" s="158"/>
      <c r="E103" s="159">
        <v>52.3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>
      <c r="A104" s="174">
        <v>42</v>
      </c>
      <c r="B104" s="175" t="s">
        <v>302</v>
      </c>
      <c r="C104" s="185" t="s">
        <v>303</v>
      </c>
      <c r="D104" s="176" t="s">
        <v>191</v>
      </c>
      <c r="E104" s="177">
        <v>2659.2750000000001</v>
      </c>
      <c r="F104" s="178"/>
      <c r="G104" s="179">
        <f>ROUND(E104*F104,2)</f>
        <v>0</v>
      </c>
      <c r="H104" s="178">
        <v>0</v>
      </c>
      <c r="I104" s="179">
        <f>ROUND(E104*H104,2)</f>
        <v>0</v>
      </c>
      <c r="J104" s="178">
        <v>25</v>
      </c>
      <c r="K104" s="179">
        <f>ROUND(E104*J104,2)</f>
        <v>66481.88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/>
      <c r="S104" s="179" t="s">
        <v>232</v>
      </c>
      <c r="T104" s="180" t="s">
        <v>233</v>
      </c>
      <c r="U104" s="157">
        <v>0</v>
      </c>
      <c r="V104" s="157">
        <f>ROUND(E104*U104,2)</f>
        <v>0</v>
      </c>
      <c r="W104" s="157"/>
      <c r="X104" s="157" t="s">
        <v>165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166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>
      <c r="A105" s="174">
        <v>43</v>
      </c>
      <c r="B105" s="175" t="s">
        <v>304</v>
      </c>
      <c r="C105" s="185" t="s">
        <v>305</v>
      </c>
      <c r="D105" s="176" t="s">
        <v>191</v>
      </c>
      <c r="E105" s="177">
        <v>2659.2750000000001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150</v>
      </c>
      <c r="K105" s="179">
        <f>ROUND(E105*J105,2)</f>
        <v>398891.25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44</v>
      </c>
      <c r="B106" s="168" t="s">
        <v>306</v>
      </c>
      <c r="C106" s="183" t="s">
        <v>307</v>
      </c>
      <c r="D106" s="169" t="s">
        <v>191</v>
      </c>
      <c r="E106" s="170">
        <v>4187.1075000000001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450</v>
      </c>
      <c r="K106" s="172">
        <f>ROUND(E106*J106,2)</f>
        <v>1884198.38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232</v>
      </c>
      <c r="T106" s="173" t="s">
        <v>233</v>
      </c>
      <c r="U106" s="157">
        <v>0</v>
      </c>
      <c r="V106" s="157">
        <f>ROUND(E106*U106,2)</f>
        <v>0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308</v>
      </c>
      <c r="D107" s="158"/>
      <c r="E107" s="159">
        <v>261.5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309</v>
      </c>
      <c r="D108" s="158"/>
      <c r="E108" s="159">
        <v>1170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310</v>
      </c>
      <c r="D109" s="158"/>
      <c r="E109" s="159">
        <v>2576.5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311</v>
      </c>
      <c r="D110" s="158"/>
      <c r="E110" s="159">
        <v>170.93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312</v>
      </c>
      <c r="D111" s="158"/>
      <c r="E111" s="159">
        <v>8.18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168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>
      <c r="A112" s="167">
        <v>45</v>
      </c>
      <c r="B112" s="168" t="s">
        <v>313</v>
      </c>
      <c r="C112" s="183" t="s">
        <v>314</v>
      </c>
      <c r="D112" s="169" t="s">
        <v>208</v>
      </c>
      <c r="E112" s="170">
        <v>189</v>
      </c>
      <c r="F112" s="171"/>
      <c r="G112" s="172">
        <f>ROUND(E112*F112,2)</f>
        <v>0</v>
      </c>
      <c r="H112" s="171">
        <v>0</v>
      </c>
      <c r="I112" s="172">
        <f>ROUND(E112*H112,2)</f>
        <v>0</v>
      </c>
      <c r="J112" s="171">
        <v>2500</v>
      </c>
      <c r="K112" s="172">
        <f>ROUND(E112*J112,2)</f>
        <v>472500</v>
      </c>
      <c r="L112" s="172">
        <v>21</v>
      </c>
      <c r="M112" s="172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2"/>
      <c r="S112" s="172" t="s">
        <v>232</v>
      </c>
      <c r="T112" s="173" t="s">
        <v>233</v>
      </c>
      <c r="U112" s="157">
        <v>0</v>
      </c>
      <c r="V112" s="157">
        <f>ROUND(E112*U112,2)</f>
        <v>0</v>
      </c>
      <c r="W112" s="157"/>
      <c r="X112" s="157" t="s">
        <v>165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166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315</v>
      </c>
      <c r="D113" s="158"/>
      <c r="E113" s="159">
        <v>189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74">
        <v>46</v>
      </c>
      <c r="B114" s="175" t="s">
        <v>316</v>
      </c>
      <c r="C114" s="185" t="s">
        <v>317</v>
      </c>
      <c r="D114" s="176" t="s">
        <v>231</v>
      </c>
      <c r="E114" s="177">
        <v>8</v>
      </c>
      <c r="F114" s="178"/>
      <c r="G114" s="179">
        <f>ROUND(E114*F114,2)</f>
        <v>0</v>
      </c>
      <c r="H114" s="178">
        <v>0</v>
      </c>
      <c r="I114" s="179">
        <f>ROUND(E114*H114,2)</f>
        <v>0</v>
      </c>
      <c r="J114" s="178">
        <v>80000</v>
      </c>
      <c r="K114" s="179">
        <f>ROUND(E114*J114,2)</f>
        <v>640000</v>
      </c>
      <c r="L114" s="179">
        <v>21</v>
      </c>
      <c r="M114" s="179">
        <f>G114*(1+L114/100)</f>
        <v>0</v>
      </c>
      <c r="N114" s="179">
        <v>0</v>
      </c>
      <c r="O114" s="179">
        <f>ROUND(E114*N114,2)</f>
        <v>0</v>
      </c>
      <c r="P114" s="179">
        <v>0</v>
      </c>
      <c r="Q114" s="179">
        <f>ROUND(E114*P114,2)</f>
        <v>0</v>
      </c>
      <c r="R114" s="179"/>
      <c r="S114" s="179" t="s">
        <v>232</v>
      </c>
      <c r="T114" s="180" t="s">
        <v>233</v>
      </c>
      <c r="U114" s="157">
        <v>0</v>
      </c>
      <c r="V114" s="157">
        <f>ROUND(E114*U114,2)</f>
        <v>0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74">
        <v>47</v>
      </c>
      <c r="B115" s="175" t="s">
        <v>318</v>
      </c>
      <c r="C115" s="185" t="s">
        <v>319</v>
      </c>
      <c r="D115" s="176" t="s">
        <v>231</v>
      </c>
      <c r="E115" s="177">
        <v>1</v>
      </c>
      <c r="F115" s="178"/>
      <c r="G115" s="179">
        <f>ROUND(E115*F115,2)</f>
        <v>0</v>
      </c>
      <c r="H115" s="178">
        <v>0</v>
      </c>
      <c r="I115" s="179">
        <f>ROUND(E115*H115,2)</f>
        <v>0</v>
      </c>
      <c r="J115" s="178">
        <v>50000</v>
      </c>
      <c r="K115" s="179">
        <f>ROUND(E115*J115,2)</f>
        <v>50000</v>
      </c>
      <c r="L115" s="179">
        <v>21</v>
      </c>
      <c r="M115" s="179">
        <f>G115*(1+L115/100)</f>
        <v>0</v>
      </c>
      <c r="N115" s="179">
        <v>0</v>
      </c>
      <c r="O115" s="179">
        <f>ROUND(E115*N115,2)</f>
        <v>0</v>
      </c>
      <c r="P115" s="179">
        <v>0</v>
      </c>
      <c r="Q115" s="179">
        <f>ROUND(E115*P115,2)</f>
        <v>0</v>
      </c>
      <c r="R115" s="179"/>
      <c r="S115" s="179" t="s">
        <v>232</v>
      </c>
      <c r="T115" s="180" t="s">
        <v>233</v>
      </c>
      <c r="U115" s="157">
        <v>0</v>
      </c>
      <c r="V115" s="157">
        <f>ROUND(E115*U115,2)</f>
        <v>0</v>
      </c>
      <c r="W115" s="157"/>
      <c r="X115" s="157" t="s">
        <v>165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166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>
      <c r="A116" s="161" t="s">
        <v>159</v>
      </c>
      <c r="B116" s="162" t="s">
        <v>92</v>
      </c>
      <c r="C116" s="182" t="s">
        <v>93</v>
      </c>
      <c r="D116" s="163"/>
      <c r="E116" s="164"/>
      <c r="F116" s="165"/>
      <c r="G116" s="165">
        <f>SUMIF(AG117:AG225,"&lt;&gt;NOR",G117:G225)</f>
        <v>0</v>
      </c>
      <c r="H116" s="165"/>
      <c r="I116" s="165">
        <f>SUM(I117:I225)</f>
        <v>1659546.6099999999</v>
      </c>
      <c r="J116" s="165"/>
      <c r="K116" s="165">
        <f>SUM(K117:K225)</f>
        <v>3133384.56</v>
      </c>
      <c r="L116" s="165"/>
      <c r="M116" s="165">
        <f>SUM(M117:M225)</f>
        <v>0</v>
      </c>
      <c r="N116" s="165"/>
      <c r="O116" s="165">
        <f>SUM(O117:O225)</f>
        <v>183.67</v>
      </c>
      <c r="P116" s="165"/>
      <c r="Q116" s="165">
        <f>SUM(Q117:Q225)</f>
        <v>42.58</v>
      </c>
      <c r="R116" s="165"/>
      <c r="S116" s="165"/>
      <c r="T116" s="166"/>
      <c r="U116" s="160"/>
      <c r="V116" s="160">
        <f>SUM(V117:V225)</f>
        <v>2252.12</v>
      </c>
      <c r="W116" s="160"/>
      <c r="X116" s="160"/>
      <c r="AG116" t="s">
        <v>160</v>
      </c>
    </row>
    <row r="117" spans="1:60" ht="22.5" outlineLevel="1">
      <c r="A117" s="167">
        <v>48</v>
      </c>
      <c r="B117" s="168" t="s">
        <v>320</v>
      </c>
      <c r="C117" s="183" t="s">
        <v>321</v>
      </c>
      <c r="D117" s="169" t="s">
        <v>322</v>
      </c>
      <c r="E117" s="170">
        <v>180</v>
      </c>
      <c r="F117" s="171"/>
      <c r="G117" s="172">
        <f>ROUND(E117*F117,2)</f>
        <v>0</v>
      </c>
      <c r="H117" s="171">
        <v>32.82</v>
      </c>
      <c r="I117" s="172">
        <f>ROUND(E117*H117,2)</f>
        <v>5907.6</v>
      </c>
      <c r="J117" s="171">
        <v>89.18</v>
      </c>
      <c r="K117" s="172">
        <f>ROUND(E117*J117,2)</f>
        <v>16052.4</v>
      </c>
      <c r="L117" s="172">
        <v>21</v>
      </c>
      <c r="M117" s="172">
        <f>G117*(1+L117/100)</f>
        <v>0</v>
      </c>
      <c r="N117" s="172">
        <v>2.5340000000000001E-2</v>
      </c>
      <c r="O117" s="172">
        <f>ROUND(E117*N117,2)</f>
        <v>4.5599999999999996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0.2</v>
      </c>
      <c r="V117" s="157">
        <f>ROUND(E117*U117,2)</f>
        <v>36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323</v>
      </c>
      <c r="D118" s="158"/>
      <c r="E118" s="159">
        <v>180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67">
        <v>49</v>
      </c>
      <c r="B119" s="168" t="s">
        <v>324</v>
      </c>
      <c r="C119" s="183" t="s">
        <v>325</v>
      </c>
      <c r="D119" s="169" t="s">
        <v>191</v>
      </c>
      <c r="E119" s="170">
        <v>1.65</v>
      </c>
      <c r="F119" s="171"/>
      <c r="G119" s="172">
        <f>ROUND(E119*F119,2)</f>
        <v>0</v>
      </c>
      <c r="H119" s="171">
        <v>230.32</v>
      </c>
      <c r="I119" s="172">
        <f>ROUND(E119*H119,2)</f>
        <v>380.03</v>
      </c>
      <c r="J119" s="171">
        <v>206.68</v>
      </c>
      <c r="K119" s="172">
        <f>ROUND(E119*J119,2)</f>
        <v>341.02</v>
      </c>
      <c r="L119" s="172">
        <v>21</v>
      </c>
      <c r="M119" s="172">
        <f>G119*(1+L119/100)</f>
        <v>0</v>
      </c>
      <c r="N119" s="172">
        <v>0.17806</v>
      </c>
      <c r="O119" s="172">
        <f>ROUND(E119*N119,2)</f>
        <v>0.28999999999999998</v>
      </c>
      <c r="P119" s="172">
        <v>0</v>
      </c>
      <c r="Q119" s="172">
        <f>ROUND(E119*P119,2)</f>
        <v>0</v>
      </c>
      <c r="R119" s="172"/>
      <c r="S119" s="172" t="s">
        <v>164</v>
      </c>
      <c r="T119" s="173" t="s">
        <v>164</v>
      </c>
      <c r="U119" s="157">
        <v>0.5</v>
      </c>
      <c r="V119" s="157">
        <f>ROUND(E119*U119,2)</f>
        <v>0.83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326</v>
      </c>
      <c r="D120" s="158"/>
      <c r="E120" s="159">
        <v>1.65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67">
        <v>50</v>
      </c>
      <c r="B121" s="168" t="s">
        <v>327</v>
      </c>
      <c r="C121" s="183" t="s">
        <v>328</v>
      </c>
      <c r="D121" s="169" t="s">
        <v>191</v>
      </c>
      <c r="E121" s="170">
        <v>4500</v>
      </c>
      <c r="F121" s="171"/>
      <c r="G121" s="172">
        <f>ROUND(E121*F121,2)</f>
        <v>0</v>
      </c>
      <c r="H121" s="171">
        <v>0.02</v>
      </c>
      <c r="I121" s="172">
        <f>ROUND(E121*H121,2)</f>
        <v>90</v>
      </c>
      <c r="J121" s="171">
        <v>74.28</v>
      </c>
      <c r="K121" s="172">
        <f>ROUND(E121*J121,2)</f>
        <v>334260</v>
      </c>
      <c r="L121" s="172">
        <v>21</v>
      </c>
      <c r="M121" s="172">
        <f>G121*(1+L121/100)</f>
        <v>0</v>
      </c>
      <c r="N121" s="172">
        <v>2.426E-2</v>
      </c>
      <c r="O121" s="172">
        <f>ROUND(E121*N121,2)</f>
        <v>109.17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0.14199999999999999</v>
      </c>
      <c r="V121" s="157">
        <f>ROUND(E121*U121,2)</f>
        <v>639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329</v>
      </c>
      <c r="D122" s="158"/>
      <c r="E122" s="159">
        <v>4500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51</v>
      </c>
      <c r="B123" s="168" t="s">
        <v>330</v>
      </c>
      <c r="C123" s="183" t="s">
        <v>331</v>
      </c>
      <c r="D123" s="169" t="s">
        <v>191</v>
      </c>
      <c r="E123" s="170">
        <v>54000</v>
      </c>
      <c r="F123" s="171"/>
      <c r="G123" s="172">
        <f>ROUND(E123*F123,2)</f>
        <v>0</v>
      </c>
      <c r="H123" s="171">
        <v>30.41</v>
      </c>
      <c r="I123" s="172">
        <f>ROUND(E123*H123,2)</f>
        <v>1642140</v>
      </c>
      <c r="J123" s="171">
        <v>3.09</v>
      </c>
      <c r="K123" s="172">
        <f>ROUND(E123*J123,2)</f>
        <v>166860</v>
      </c>
      <c r="L123" s="172">
        <v>21</v>
      </c>
      <c r="M123" s="172">
        <f>G123*(1+L123/100)</f>
        <v>0</v>
      </c>
      <c r="N123" s="172">
        <v>1.0200000000000001E-3</v>
      </c>
      <c r="O123" s="172">
        <f>ROUND(E123*N123,2)</f>
        <v>55.08</v>
      </c>
      <c r="P123" s="172">
        <v>0</v>
      </c>
      <c r="Q123" s="172">
        <f>ROUND(E123*P123,2)</f>
        <v>0</v>
      </c>
      <c r="R123" s="172"/>
      <c r="S123" s="172" t="s">
        <v>164</v>
      </c>
      <c r="T123" s="173" t="s">
        <v>164</v>
      </c>
      <c r="U123" s="157">
        <v>7.0000000000000001E-3</v>
      </c>
      <c r="V123" s="157">
        <f>ROUND(E123*U123,2)</f>
        <v>378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332</v>
      </c>
      <c r="D124" s="158"/>
      <c r="E124" s="159">
        <v>54000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67">
        <v>52</v>
      </c>
      <c r="B125" s="168" t="s">
        <v>333</v>
      </c>
      <c r="C125" s="183" t="s">
        <v>334</v>
      </c>
      <c r="D125" s="169" t="s">
        <v>191</v>
      </c>
      <c r="E125" s="170">
        <v>4500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64</v>
      </c>
      <c r="K125" s="172">
        <f>ROUND(E125*J125,2)</f>
        <v>288000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0.12</v>
      </c>
      <c r="V125" s="157">
        <f>ROUND(E125*U125,2)</f>
        <v>540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335</v>
      </c>
      <c r="D126" s="158"/>
      <c r="E126" s="159">
        <v>4500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>
      <c r="A127" s="167">
        <v>53</v>
      </c>
      <c r="B127" s="168" t="s">
        <v>336</v>
      </c>
      <c r="C127" s="183" t="s">
        <v>337</v>
      </c>
      <c r="D127" s="169" t="s">
        <v>191</v>
      </c>
      <c r="E127" s="170">
        <v>429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109.5</v>
      </c>
      <c r="K127" s="172">
        <f>ROUND(E127*J127,2)</f>
        <v>46975.5</v>
      </c>
      <c r="L127" s="172">
        <v>21</v>
      </c>
      <c r="M127" s="172">
        <f>G127*(1+L127/100)</f>
        <v>0</v>
      </c>
      <c r="N127" s="172">
        <v>3.3079999999999998E-2</v>
      </c>
      <c r="O127" s="172">
        <f>ROUND(E127*N127,2)</f>
        <v>14.19</v>
      </c>
      <c r="P127" s="172">
        <v>0</v>
      </c>
      <c r="Q127" s="172">
        <f>ROUND(E127*P127,2)</f>
        <v>0</v>
      </c>
      <c r="R127" s="172"/>
      <c r="S127" s="172" t="s">
        <v>164</v>
      </c>
      <c r="T127" s="173" t="s">
        <v>164</v>
      </c>
      <c r="U127" s="157">
        <v>0.22500000000000001</v>
      </c>
      <c r="V127" s="157">
        <f>ROUND(E127*U127,2)</f>
        <v>96.53</v>
      </c>
      <c r="W127" s="157"/>
      <c r="X127" s="157" t="s">
        <v>165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166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338</v>
      </c>
      <c r="D128" s="158"/>
      <c r="E128" s="159">
        <v>143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168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339</v>
      </c>
      <c r="D129" s="158"/>
      <c r="E129" s="159">
        <v>143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339</v>
      </c>
      <c r="D130" s="158"/>
      <c r="E130" s="159">
        <v>143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54</v>
      </c>
      <c r="B131" s="175" t="s">
        <v>340</v>
      </c>
      <c r="C131" s="185" t="s">
        <v>341</v>
      </c>
      <c r="D131" s="176" t="s">
        <v>191</v>
      </c>
      <c r="E131" s="177">
        <v>429</v>
      </c>
      <c r="F131" s="178"/>
      <c r="G131" s="179">
        <f>ROUND(E131*F131,2)</f>
        <v>0</v>
      </c>
      <c r="H131" s="178">
        <v>20.88</v>
      </c>
      <c r="I131" s="179">
        <f>ROUND(E131*H131,2)</f>
        <v>8957.52</v>
      </c>
      <c r="J131" s="178">
        <v>4.42</v>
      </c>
      <c r="K131" s="179">
        <f>ROUND(E131*J131,2)</f>
        <v>1896.18</v>
      </c>
      <c r="L131" s="179">
        <v>21</v>
      </c>
      <c r="M131" s="179">
        <f>G131*(1+L131/100)</f>
        <v>0</v>
      </c>
      <c r="N131" s="179">
        <v>6.7000000000000002E-4</v>
      </c>
      <c r="O131" s="179">
        <f>ROUND(E131*N131,2)</f>
        <v>0.28999999999999998</v>
      </c>
      <c r="P131" s="179">
        <v>0</v>
      </c>
      <c r="Q131" s="179">
        <f>ROUND(E131*P131,2)</f>
        <v>0</v>
      </c>
      <c r="R131" s="179"/>
      <c r="S131" s="179" t="s">
        <v>164</v>
      </c>
      <c r="T131" s="180" t="s">
        <v>164</v>
      </c>
      <c r="U131" s="157">
        <v>0.01</v>
      </c>
      <c r="V131" s="157">
        <f>ROUND(E131*U131,2)</f>
        <v>4.29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55</v>
      </c>
      <c r="B132" s="175" t="s">
        <v>342</v>
      </c>
      <c r="C132" s="185" t="s">
        <v>343</v>
      </c>
      <c r="D132" s="176" t="s">
        <v>191</v>
      </c>
      <c r="E132" s="177">
        <v>429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77.400000000000006</v>
      </c>
      <c r="K132" s="179">
        <f>ROUND(E132*J132,2)</f>
        <v>33204.6</v>
      </c>
      <c r="L132" s="179">
        <v>21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/>
      <c r="S132" s="179" t="s">
        <v>164</v>
      </c>
      <c r="T132" s="180" t="s">
        <v>164</v>
      </c>
      <c r="U132" s="157">
        <v>0.17</v>
      </c>
      <c r="V132" s="157">
        <f>ROUND(E132*U132,2)</f>
        <v>72.930000000000007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67">
        <v>56</v>
      </c>
      <c r="B133" s="168" t="s">
        <v>344</v>
      </c>
      <c r="C133" s="183" t="s">
        <v>345</v>
      </c>
      <c r="D133" s="169" t="s">
        <v>191</v>
      </c>
      <c r="E133" s="170">
        <v>2.3650000000000002</v>
      </c>
      <c r="F133" s="171"/>
      <c r="G133" s="172">
        <f>ROUND(E133*F133,2)</f>
        <v>0</v>
      </c>
      <c r="H133" s="171">
        <v>15.84</v>
      </c>
      <c r="I133" s="172">
        <f>ROUND(E133*H133,2)</f>
        <v>37.46</v>
      </c>
      <c r="J133" s="171">
        <v>92.16</v>
      </c>
      <c r="K133" s="172">
        <f>ROUND(E133*J133,2)</f>
        <v>217.96</v>
      </c>
      <c r="L133" s="172">
        <v>21</v>
      </c>
      <c r="M133" s="172">
        <f>G133*(1+L133/100)</f>
        <v>0</v>
      </c>
      <c r="N133" s="172">
        <v>6.7000000000000002E-4</v>
      </c>
      <c r="O133" s="172">
        <f>ROUND(E133*N133,2)</f>
        <v>0</v>
      </c>
      <c r="P133" s="172">
        <v>0.26100000000000001</v>
      </c>
      <c r="Q133" s="172">
        <f>ROUND(E133*P133,2)</f>
        <v>0.62</v>
      </c>
      <c r="R133" s="172"/>
      <c r="S133" s="172" t="s">
        <v>346</v>
      </c>
      <c r="T133" s="173" t="s">
        <v>346</v>
      </c>
      <c r="U133" s="157">
        <v>0.25800000000000001</v>
      </c>
      <c r="V133" s="157">
        <f>ROUND(E133*U133,2)</f>
        <v>0.61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205</v>
      </c>
      <c r="D134" s="158"/>
      <c r="E134" s="159">
        <v>2.37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57</v>
      </c>
      <c r="B135" s="168" t="s">
        <v>347</v>
      </c>
      <c r="C135" s="183" t="s">
        <v>348</v>
      </c>
      <c r="D135" s="169" t="s">
        <v>322</v>
      </c>
      <c r="E135" s="170">
        <v>180</v>
      </c>
      <c r="F135" s="171"/>
      <c r="G135" s="172">
        <f>ROUND(E135*F135,2)</f>
        <v>0</v>
      </c>
      <c r="H135" s="171">
        <v>11.3</v>
      </c>
      <c r="I135" s="172">
        <f>ROUND(E135*H135,2)</f>
        <v>2034</v>
      </c>
      <c r="J135" s="171">
        <v>181.7</v>
      </c>
      <c r="K135" s="172">
        <f>ROUND(E135*J135,2)</f>
        <v>32706</v>
      </c>
      <c r="L135" s="172">
        <v>21</v>
      </c>
      <c r="M135" s="172">
        <f>G135*(1+L135/100)</f>
        <v>0</v>
      </c>
      <c r="N135" s="172">
        <v>4.8999999999999998E-4</v>
      </c>
      <c r="O135" s="172">
        <f>ROUND(E135*N135,2)</f>
        <v>0.09</v>
      </c>
      <c r="P135" s="172">
        <v>1.4999999999999999E-2</v>
      </c>
      <c r="Q135" s="172">
        <f>ROUND(E135*P135,2)</f>
        <v>2.7</v>
      </c>
      <c r="R135" s="172"/>
      <c r="S135" s="172" t="s">
        <v>164</v>
      </c>
      <c r="T135" s="173" t="s">
        <v>164</v>
      </c>
      <c r="U135" s="157">
        <v>0.54200000000000004</v>
      </c>
      <c r="V135" s="157">
        <f>ROUND(E135*U135,2)</f>
        <v>97.56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323</v>
      </c>
      <c r="D136" s="158"/>
      <c r="E136" s="159">
        <v>180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58</v>
      </c>
      <c r="B137" s="168" t="s">
        <v>349</v>
      </c>
      <c r="C137" s="183" t="s">
        <v>350</v>
      </c>
      <c r="D137" s="169" t="s">
        <v>191</v>
      </c>
      <c r="E137" s="170">
        <v>94.5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3.25</v>
      </c>
      <c r="K137" s="172">
        <f>ROUND(E137*J137,2)</f>
        <v>307.13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2E-3</v>
      </c>
      <c r="Q137" s="172">
        <f>ROUND(E137*P137,2)</f>
        <v>0.19</v>
      </c>
      <c r="R137" s="172"/>
      <c r="S137" s="172" t="s">
        <v>164</v>
      </c>
      <c r="T137" s="173" t="s">
        <v>164</v>
      </c>
      <c r="U137" s="157">
        <v>0.01</v>
      </c>
      <c r="V137" s="157">
        <f>ROUND(E137*U137,2)</f>
        <v>0.95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255</v>
      </c>
      <c r="D138" s="158"/>
      <c r="E138" s="159">
        <v>94.5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59</v>
      </c>
      <c r="B139" s="168" t="s">
        <v>351</v>
      </c>
      <c r="C139" s="183" t="s">
        <v>352</v>
      </c>
      <c r="D139" s="169" t="s">
        <v>191</v>
      </c>
      <c r="E139" s="170">
        <v>597.82979999999998</v>
      </c>
      <c r="F139" s="171"/>
      <c r="G139" s="172">
        <f>ROUND(E139*F139,2)</f>
        <v>0</v>
      </c>
      <c r="H139" s="171">
        <v>0</v>
      </c>
      <c r="I139" s="172">
        <f>ROUND(E139*H139,2)</f>
        <v>0</v>
      </c>
      <c r="J139" s="171">
        <v>84.3</v>
      </c>
      <c r="K139" s="172">
        <f>ROUND(E139*J139,2)</f>
        <v>50397.05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4.5999999999999999E-2</v>
      </c>
      <c r="Q139" s="172">
        <f>ROUND(E139*P139,2)</f>
        <v>27.5</v>
      </c>
      <c r="R139" s="172"/>
      <c r="S139" s="172" t="s">
        <v>164</v>
      </c>
      <c r="T139" s="173" t="s">
        <v>164</v>
      </c>
      <c r="U139" s="157">
        <v>0.26</v>
      </c>
      <c r="V139" s="157">
        <f>ROUND(E139*U139,2)</f>
        <v>155.44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33.75" outlineLevel="1">
      <c r="A140" s="155"/>
      <c r="B140" s="156"/>
      <c r="C140" s="184" t="s">
        <v>353</v>
      </c>
      <c r="D140" s="158"/>
      <c r="E140" s="159">
        <v>181.58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354</v>
      </c>
      <c r="D141" s="158"/>
      <c r="E141" s="159">
        <v>105.6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168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355</v>
      </c>
      <c r="D142" s="158"/>
      <c r="E142" s="159">
        <v>252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356</v>
      </c>
      <c r="D143" s="158"/>
      <c r="E143" s="159">
        <v>34.44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55"/>
      <c r="B144" s="156"/>
      <c r="C144" s="184" t="s">
        <v>357</v>
      </c>
      <c r="D144" s="158"/>
      <c r="E144" s="159">
        <v>24.21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60</v>
      </c>
      <c r="B145" s="168" t="s">
        <v>358</v>
      </c>
      <c r="C145" s="183" t="s">
        <v>359</v>
      </c>
      <c r="D145" s="169" t="s">
        <v>191</v>
      </c>
      <c r="E145" s="170">
        <v>170.9325</v>
      </c>
      <c r="F145" s="171"/>
      <c r="G145" s="172">
        <f>ROUND(E145*F145,2)</f>
        <v>0</v>
      </c>
      <c r="H145" s="171">
        <v>0</v>
      </c>
      <c r="I145" s="172">
        <f>ROUND(E145*H145,2)</f>
        <v>0</v>
      </c>
      <c r="J145" s="171">
        <v>64.8</v>
      </c>
      <c r="K145" s="172">
        <f>ROUND(E145*J145,2)</f>
        <v>11076.43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5.8999999999999997E-2</v>
      </c>
      <c r="Q145" s="172">
        <f>ROUND(E145*P145,2)</f>
        <v>10.09</v>
      </c>
      <c r="R145" s="172"/>
      <c r="S145" s="172" t="s">
        <v>164</v>
      </c>
      <c r="T145" s="173" t="s">
        <v>164</v>
      </c>
      <c r="U145" s="157">
        <v>0.2</v>
      </c>
      <c r="V145" s="157">
        <f>ROUND(E145*U145,2)</f>
        <v>34.19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360</v>
      </c>
      <c r="D146" s="158"/>
      <c r="E146" s="159">
        <v>170.93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61</v>
      </c>
      <c r="B147" s="175" t="s">
        <v>361</v>
      </c>
      <c r="C147" s="185" t="s">
        <v>362</v>
      </c>
      <c r="D147" s="176" t="s">
        <v>191</v>
      </c>
      <c r="E147" s="177">
        <v>202</v>
      </c>
      <c r="F147" s="178"/>
      <c r="G147" s="179">
        <f t="shared" ref="G147:G162" si="7">ROUND(E147*F147,2)</f>
        <v>0</v>
      </c>
      <c r="H147" s="178">
        <v>0</v>
      </c>
      <c r="I147" s="179">
        <f t="shared" ref="I147:I162" si="8">ROUND(E147*H147,2)</f>
        <v>0</v>
      </c>
      <c r="J147" s="178">
        <v>59.9</v>
      </c>
      <c r="K147" s="179">
        <f t="shared" ref="K147:K162" si="9">ROUND(E147*J147,2)</f>
        <v>12099.8</v>
      </c>
      <c r="L147" s="179">
        <v>21</v>
      </c>
      <c r="M147" s="179">
        <f t="shared" ref="M147:M162" si="10">G147*(1+L147/100)</f>
        <v>0</v>
      </c>
      <c r="N147" s="179">
        <v>0</v>
      </c>
      <c r="O147" s="179">
        <f t="shared" ref="O147:O162" si="11">ROUND(E147*N147,2)</f>
        <v>0</v>
      </c>
      <c r="P147" s="179">
        <v>7.3200000000000001E-3</v>
      </c>
      <c r="Q147" s="179">
        <f t="shared" ref="Q147:Q162" si="12">ROUND(E147*P147,2)</f>
        <v>1.48</v>
      </c>
      <c r="R147" s="179"/>
      <c r="S147" s="179" t="s">
        <v>164</v>
      </c>
      <c r="T147" s="180" t="s">
        <v>164</v>
      </c>
      <c r="U147" s="157">
        <v>0.10580000000000001</v>
      </c>
      <c r="V147" s="157">
        <f t="shared" ref="V147:V162" si="13">ROUND(E147*U147,2)</f>
        <v>21.37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363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62</v>
      </c>
      <c r="B148" s="175" t="s">
        <v>364</v>
      </c>
      <c r="C148" s="185" t="s">
        <v>365</v>
      </c>
      <c r="D148" s="176" t="s">
        <v>227</v>
      </c>
      <c r="E148" s="177">
        <v>42.57009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338.5</v>
      </c>
      <c r="K148" s="179">
        <f t="shared" si="9"/>
        <v>14409.98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0.93300000000000005</v>
      </c>
      <c r="V148" s="157">
        <f t="shared" si="13"/>
        <v>39.72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63</v>
      </c>
      <c r="B149" s="175" t="s">
        <v>367</v>
      </c>
      <c r="C149" s="185" t="s">
        <v>368</v>
      </c>
      <c r="D149" s="176" t="s">
        <v>227</v>
      </c>
      <c r="E149" s="177">
        <v>85.140190000000004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211.5</v>
      </c>
      <c r="K149" s="179">
        <f t="shared" si="9"/>
        <v>18007.150000000001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0.65300000000000002</v>
      </c>
      <c r="V149" s="157">
        <f t="shared" si="13"/>
        <v>55.6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64</v>
      </c>
      <c r="B150" s="175" t="s">
        <v>369</v>
      </c>
      <c r="C150" s="185" t="s">
        <v>370</v>
      </c>
      <c r="D150" s="176" t="s">
        <v>227</v>
      </c>
      <c r="E150" s="177">
        <v>42.57009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220</v>
      </c>
      <c r="K150" s="179">
        <f t="shared" si="9"/>
        <v>9365.42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0.49</v>
      </c>
      <c r="V150" s="157">
        <f t="shared" si="13"/>
        <v>20.86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366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65</v>
      </c>
      <c r="B151" s="175" t="s">
        <v>371</v>
      </c>
      <c r="C151" s="185" t="s">
        <v>372</v>
      </c>
      <c r="D151" s="176" t="s">
        <v>227</v>
      </c>
      <c r="E151" s="177">
        <v>1234.53271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15.7</v>
      </c>
      <c r="K151" s="179">
        <f t="shared" si="9"/>
        <v>19382.16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</v>
      </c>
      <c r="V151" s="157">
        <f t="shared" si="13"/>
        <v>0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366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66</v>
      </c>
      <c r="B152" s="175" t="s">
        <v>373</v>
      </c>
      <c r="C152" s="185" t="s">
        <v>374</v>
      </c>
      <c r="D152" s="176" t="s">
        <v>227</v>
      </c>
      <c r="E152" s="177">
        <v>42.57009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305.5</v>
      </c>
      <c r="K152" s="179">
        <f t="shared" si="9"/>
        <v>13005.16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0.94199999999999995</v>
      </c>
      <c r="V152" s="157">
        <f t="shared" si="13"/>
        <v>40.1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74">
        <v>67</v>
      </c>
      <c r="B153" s="175" t="s">
        <v>375</v>
      </c>
      <c r="C153" s="185" t="s">
        <v>376</v>
      </c>
      <c r="D153" s="176" t="s">
        <v>227</v>
      </c>
      <c r="E153" s="177">
        <v>170.28037</v>
      </c>
      <c r="F153" s="178"/>
      <c r="G153" s="179">
        <f t="shared" si="7"/>
        <v>0</v>
      </c>
      <c r="H153" s="178">
        <v>0</v>
      </c>
      <c r="I153" s="179">
        <f t="shared" si="8"/>
        <v>0</v>
      </c>
      <c r="J153" s="178">
        <v>34</v>
      </c>
      <c r="K153" s="179">
        <f t="shared" si="9"/>
        <v>5789.53</v>
      </c>
      <c r="L153" s="179">
        <v>21</v>
      </c>
      <c r="M153" s="179">
        <f t="shared" si="10"/>
        <v>0</v>
      </c>
      <c r="N153" s="179">
        <v>0</v>
      </c>
      <c r="O153" s="179">
        <f t="shared" si="11"/>
        <v>0</v>
      </c>
      <c r="P153" s="179">
        <v>0</v>
      </c>
      <c r="Q153" s="179">
        <f t="shared" si="12"/>
        <v>0</v>
      </c>
      <c r="R153" s="179"/>
      <c r="S153" s="179" t="s">
        <v>164</v>
      </c>
      <c r="T153" s="180" t="s">
        <v>164</v>
      </c>
      <c r="U153" s="157">
        <v>0.105</v>
      </c>
      <c r="V153" s="157">
        <f t="shared" si="13"/>
        <v>17.88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366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74">
        <v>68</v>
      </c>
      <c r="B154" s="175" t="s">
        <v>377</v>
      </c>
      <c r="C154" s="185" t="s">
        <v>378</v>
      </c>
      <c r="D154" s="176" t="s">
        <v>227</v>
      </c>
      <c r="E154" s="177">
        <v>42.57009</v>
      </c>
      <c r="F154" s="178"/>
      <c r="G154" s="179">
        <f t="shared" si="7"/>
        <v>0</v>
      </c>
      <c r="H154" s="178">
        <v>0</v>
      </c>
      <c r="I154" s="179">
        <f t="shared" si="8"/>
        <v>0</v>
      </c>
      <c r="J154" s="178">
        <v>300</v>
      </c>
      <c r="K154" s="179">
        <f t="shared" si="9"/>
        <v>12771.03</v>
      </c>
      <c r="L154" s="179">
        <v>21</v>
      </c>
      <c r="M154" s="179">
        <f t="shared" si="10"/>
        <v>0</v>
      </c>
      <c r="N154" s="179">
        <v>0</v>
      </c>
      <c r="O154" s="179">
        <f t="shared" si="11"/>
        <v>0</v>
      </c>
      <c r="P154" s="179">
        <v>0</v>
      </c>
      <c r="Q154" s="179">
        <f t="shared" si="12"/>
        <v>0</v>
      </c>
      <c r="R154" s="179"/>
      <c r="S154" s="179" t="s">
        <v>164</v>
      </c>
      <c r="T154" s="180" t="s">
        <v>164</v>
      </c>
      <c r="U154" s="157">
        <v>0</v>
      </c>
      <c r="V154" s="157">
        <f t="shared" si="13"/>
        <v>0</v>
      </c>
      <c r="W154" s="157"/>
      <c r="X154" s="157" t="s">
        <v>165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366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74">
        <v>69</v>
      </c>
      <c r="B155" s="175" t="s">
        <v>379</v>
      </c>
      <c r="C155" s="185" t="s">
        <v>380</v>
      </c>
      <c r="D155" s="176" t="s">
        <v>227</v>
      </c>
      <c r="E155" s="177">
        <v>42.57009</v>
      </c>
      <c r="F155" s="178"/>
      <c r="G155" s="179">
        <f t="shared" si="7"/>
        <v>0</v>
      </c>
      <c r="H155" s="178">
        <v>0</v>
      </c>
      <c r="I155" s="179">
        <f t="shared" si="8"/>
        <v>0</v>
      </c>
      <c r="J155" s="178">
        <v>10.199999999999999</v>
      </c>
      <c r="K155" s="179">
        <f t="shared" si="9"/>
        <v>434.21</v>
      </c>
      <c r="L155" s="179">
        <v>21</v>
      </c>
      <c r="M155" s="179">
        <f t="shared" si="10"/>
        <v>0</v>
      </c>
      <c r="N155" s="179">
        <v>0</v>
      </c>
      <c r="O155" s="179">
        <f t="shared" si="11"/>
        <v>0</v>
      </c>
      <c r="P155" s="179">
        <v>0</v>
      </c>
      <c r="Q155" s="179">
        <f t="shared" si="12"/>
        <v>0</v>
      </c>
      <c r="R155" s="179"/>
      <c r="S155" s="179" t="s">
        <v>164</v>
      </c>
      <c r="T155" s="180" t="s">
        <v>164</v>
      </c>
      <c r="U155" s="157">
        <v>6.0000000000000001E-3</v>
      </c>
      <c r="V155" s="157">
        <f t="shared" si="13"/>
        <v>0.26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366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74">
        <v>70</v>
      </c>
      <c r="B156" s="175" t="s">
        <v>381</v>
      </c>
      <c r="C156" s="185" t="s">
        <v>382</v>
      </c>
      <c r="D156" s="176" t="s">
        <v>231</v>
      </c>
      <c r="E156" s="177">
        <v>2</v>
      </c>
      <c r="F156" s="178"/>
      <c r="G156" s="179">
        <f t="shared" si="7"/>
        <v>0</v>
      </c>
      <c r="H156" s="178">
        <v>0</v>
      </c>
      <c r="I156" s="179">
        <f t="shared" si="8"/>
        <v>0</v>
      </c>
      <c r="J156" s="178">
        <v>10000</v>
      </c>
      <c r="K156" s="179">
        <f t="shared" si="9"/>
        <v>20000</v>
      </c>
      <c r="L156" s="179">
        <v>21</v>
      </c>
      <c r="M156" s="179">
        <f t="shared" si="10"/>
        <v>0</v>
      </c>
      <c r="N156" s="179">
        <v>0</v>
      </c>
      <c r="O156" s="179">
        <f t="shared" si="11"/>
        <v>0</v>
      </c>
      <c r="P156" s="179">
        <v>0</v>
      </c>
      <c r="Q156" s="179">
        <f t="shared" si="12"/>
        <v>0</v>
      </c>
      <c r="R156" s="179"/>
      <c r="S156" s="179" t="s">
        <v>232</v>
      </c>
      <c r="T156" s="180" t="s">
        <v>233</v>
      </c>
      <c r="U156" s="157">
        <v>0</v>
      </c>
      <c r="V156" s="157">
        <f t="shared" si="13"/>
        <v>0</v>
      </c>
      <c r="W156" s="157"/>
      <c r="X156" s="157" t="s">
        <v>165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166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71</v>
      </c>
      <c r="B157" s="175" t="s">
        <v>383</v>
      </c>
      <c r="C157" s="185" t="s">
        <v>384</v>
      </c>
      <c r="D157" s="176" t="s">
        <v>231</v>
      </c>
      <c r="E157" s="177">
        <v>1</v>
      </c>
      <c r="F157" s="178"/>
      <c r="G157" s="179">
        <f t="shared" si="7"/>
        <v>0</v>
      </c>
      <c r="H157" s="178">
        <v>0</v>
      </c>
      <c r="I157" s="179">
        <f t="shared" si="8"/>
        <v>0</v>
      </c>
      <c r="J157" s="178">
        <v>15000</v>
      </c>
      <c r="K157" s="179">
        <f t="shared" si="9"/>
        <v>15000</v>
      </c>
      <c r="L157" s="179">
        <v>21</v>
      </c>
      <c r="M157" s="179">
        <f t="shared" si="10"/>
        <v>0</v>
      </c>
      <c r="N157" s="179">
        <v>0</v>
      </c>
      <c r="O157" s="179">
        <f t="shared" si="11"/>
        <v>0</v>
      </c>
      <c r="P157" s="179">
        <v>0</v>
      </c>
      <c r="Q157" s="179">
        <f t="shared" si="12"/>
        <v>0</v>
      </c>
      <c r="R157" s="179"/>
      <c r="S157" s="179" t="s">
        <v>232</v>
      </c>
      <c r="T157" s="180" t="s">
        <v>233</v>
      </c>
      <c r="U157" s="157">
        <v>0</v>
      </c>
      <c r="V157" s="157">
        <f t="shared" si="13"/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72</v>
      </c>
      <c r="B158" s="175" t="s">
        <v>385</v>
      </c>
      <c r="C158" s="185" t="s">
        <v>386</v>
      </c>
      <c r="D158" s="176" t="s">
        <v>231</v>
      </c>
      <c r="E158" s="177">
        <v>1</v>
      </c>
      <c r="F158" s="178"/>
      <c r="G158" s="179">
        <f t="shared" si="7"/>
        <v>0</v>
      </c>
      <c r="H158" s="178">
        <v>0</v>
      </c>
      <c r="I158" s="179">
        <f t="shared" si="8"/>
        <v>0</v>
      </c>
      <c r="J158" s="178">
        <v>20000</v>
      </c>
      <c r="K158" s="179">
        <f t="shared" si="9"/>
        <v>20000</v>
      </c>
      <c r="L158" s="179">
        <v>21</v>
      </c>
      <c r="M158" s="179">
        <f t="shared" si="10"/>
        <v>0</v>
      </c>
      <c r="N158" s="179">
        <v>0</v>
      </c>
      <c r="O158" s="179">
        <f t="shared" si="11"/>
        <v>0</v>
      </c>
      <c r="P158" s="179">
        <v>0</v>
      </c>
      <c r="Q158" s="179">
        <f t="shared" si="12"/>
        <v>0</v>
      </c>
      <c r="R158" s="179"/>
      <c r="S158" s="179" t="s">
        <v>232</v>
      </c>
      <c r="T158" s="180" t="s">
        <v>233</v>
      </c>
      <c r="U158" s="157">
        <v>0</v>
      </c>
      <c r="V158" s="157">
        <f t="shared" si="13"/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73</v>
      </c>
      <c r="B159" s="175" t="s">
        <v>387</v>
      </c>
      <c r="C159" s="185" t="s">
        <v>388</v>
      </c>
      <c r="D159" s="176" t="s">
        <v>231</v>
      </c>
      <c r="E159" s="177">
        <v>1</v>
      </c>
      <c r="F159" s="178"/>
      <c r="G159" s="179">
        <f t="shared" si="7"/>
        <v>0</v>
      </c>
      <c r="H159" s="178">
        <v>0</v>
      </c>
      <c r="I159" s="179">
        <f t="shared" si="8"/>
        <v>0</v>
      </c>
      <c r="J159" s="178">
        <v>10000</v>
      </c>
      <c r="K159" s="179">
        <f t="shared" si="9"/>
        <v>10000</v>
      </c>
      <c r="L159" s="179">
        <v>21</v>
      </c>
      <c r="M159" s="179">
        <f t="shared" si="10"/>
        <v>0</v>
      </c>
      <c r="N159" s="179">
        <v>0</v>
      </c>
      <c r="O159" s="179">
        <f t="shared" si="11"/>
        <v>0</v>
      </c>
      <c r="P159" s="179">
        <v>0</v>
      </c>
      <c r="Q159" s="179">
        <f t="shared" si="12"/>
        <v>0</v>
      </c>
      <c r="R159" s="179"/>
      <c r="S159" s="179" t="s">
        <v>232</v>
      </c>
      <c r="T159" s="180" t="s">
        <v>233</v>
      </c>
      <c r="U159" s="157">
        <v>0</v>
      </c>
      <c r="V159" s="157">
        <f t="shared" si="13"/>
        <v>0</v>
      </c>
      <c r="W159" s="157"/>
      <c r="X159" s="157" t="s">
        <v>165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166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2.5" outlineLevel="1">
      <c r="A160" s="174">
        <v>74</v>
      </c>
      <c r="B160" s="175" t="s">
        <v>389</v>
      </c>
      <c r="C160" s="185" t="s">
        <v>390</v>
      </c>
      <c r="D160" s="176" t="s">
        <v>231</v>
      </c>
      <c r="E160" s="177">
        <v>2</v>
      </c>
      <c r="F160" s="178"/>
      <c r="G160" s="179">
        <f t="shared" si="7"/>
        <v>0</v>
      </c>
      <c r="H160" s="178">
        <v>0</v>
      </c>
      <c r="I160" s="179">
        <f t="shared" si="8"/>
        <v>0</v>
      </c>
      <c r="J160" s="178">
        <v>1000</v>
      </c>
      <c r="K160" s="179">
        <f t="shared" si="9"/>
        <v>2000</v>
      </c>
      <c r="L160" s="179">
        <v>21</v>
      </c>
      <c r="M160" s="179">
        <f t="shared" si="10"/>
        <v>0</v>
      </c>
      <c r="N160" s="179">
        <v>0</v>
      </c>
      <c r="O160" s="179">
        <f t="shared" si="11"/>
        <v>0</v>
      </c>
      <c r="P160" s="179">
        <v>0</v>
      </c>
      <c r="Q160" s="179">
        <f t="shared" si="12"/>
        <v>0</v>
      </c>
      <c r="R160" s="179"/>
      <c r="S160" s="179" t="s">
        <v>232</v>
      </c>
      <c r="T160" s="180" t="s">
        <v>233</v>
      </c>
      <c r="U160" s="157">
        <v>0</v>
      </c>
      <c r="V160" s="157">
        <f t="shared" si="13"/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166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74">
        <v>75</v>
      </c>
      <c r="B161" s="175" t="s">
        <v>391</v>
      </c>
      <c r="C161" s="185" t="s">
        <v>392</v>
      </c>
      <c r="D161" s="176" t="s">
        <v>231</v>
      </c>
      <c r="E161" s="177">
        <v>2</v>
      </c>
      <c r="F161" s="178"/>
      <c r="G161" s="179">
        <f t="shared" si="7"/>
        <v>0</v>
      </c>
      <c r="H161" s="178">
        <v>0</v>
      </c>
      <c r="I161" s="179">
        <f t="shared" si="8"/>
        <v>0</v>
      </c>
      <c r="J161" s="178">
        <v>3000</v>
      </c>
      <c r="K161" s="179">
        <f t="shared" si="9"/>
        <v>6000</v>
      </c>
      <c r="L161" s="179">
        <v>21</v>
      </c>
      <c r="M161" s="179">
        <f t="shared" si="10"/>
        <v>0</v>
      </c>
      <c r="N161" s="179">
        <v>0</v>
      </c>
      <c r="O161" s="179">
        <f t="shared" si="11"/>
        <v>0</v>
      </c>
      <c r="P161" s="179">
        <v>0</v>
      </c>
      <c r="Q161" s="179">
        <f t="shared" si="12"/>
        <v>0</v>
      </c>
      <c r="R161" s="179"/>
      <c r="S161" s="179" t="s">
        <v>232</v>
      </c>
      <c r="T161" s="180" t="s">
        <v>233</v>
      </c>
      <c r="U161" s="157">
        <v>0</v>
      </c>
      <c r="V161" s="157">
        <f t="shared" si="13"/>
        <v>0</v>
      </c>
      <c r="W161" s="157"/>
      <c r="X161" s="157" t="s">
        <v>165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166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67">
        <v>76</v>
      </c>
      <c r="B162" s="168" t="s">
        <v>393</v>
      </c>
      <c r="C162" s="183" t="s">
        <v>394</v>
      </c>
      <c r="D162" s="169" t="s">
        <v>231</v>
      </c>
      <c r="E162" s="170">
        <v>180</v>
      </c>
      <c r="F162" s="171"/>
      <c r="G162" s="172">
        <f t="shared" si="7"/>
        <v>0</v>
      </c>
      <c r="H162" s="171">
        <v>0</v>
      </c>
      <c r="I162" s="172">
        <f t="shared" si="8"/>
        <v>0</v>
      </c>
      <c r="J162" s="171">
        <v>300</v>
      </c>
      <c r="K162" s="172">
        <f t="shared" si="9"/>
        <v>54000</v>
      </c>
      <c r="L162" s="172">
        <v>21</v>
      </c>
      <c r="M162" s="172">
        <f t="shared" si="10"/>
        <v>0</v>
      </c>
      <c r="N162" s="172">
        <v>0</v>
      </c>
      <c r="O162" s="172">
        <f t="shared" si="11"/>
        <v>0</v>
      </c>
      <c r="P162" s="172">
        <v>0</v>
      </c>
      <c r="Q162" s="172">
        <f t="shared" si="12"/>
        <v>0</v>
      </c>
      <c r="R162" s="172"/>
      <c r="S162" s="172" t="s">
        <v>232</v>
      </c>
      <c r="T162" s="173" t="s">
        <v>233</v>
      </c>
      <c r="U162" s="157">
        <v>0</v>
      </c>
      <c r="V162" s="157">
        <f t="shared" si="13"/>
        <v>0</v>
      </c>
      <c r="W162" s="157"/>
      <c r="X162" s="157" t="s">
        <v>165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166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323</v>
      </c>
      <c r="D163" s="158"/>
      <c r="E163" s="159">
        <v>180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67">
        <v>77</v>
      </c>
      <c r="B164" s="168" t="s">
        <v>395</v>
      </c>
      <c r="C164" s="183" t="s">
        <v>396</v>
      </c>
      <c r="D164" s="169" t="s">
        <v>208</v>
      </c>
      <c r="E164" s="170">
        <v>121.04900000000001</v>
      </c>
      <c r="F164" s="171"/>
      <c r="G164" s="172">
        <f>ROUND(E164*F164,2)</f>
        <v>0</v>
      </c>
      <c r="H164" s="171">
        <v>0</v>
      </c>
      <c r="I164" s="172">
        <f>ROUND(E164*H164,2)</f>
        <v>0</v>
      </c>
      <c r="J164" s="171">
        <v>500</v>
      </c>
      <c r="K164" s="172">
        <f>ROUND(E164*J164,2)</f>
        <v>60524.5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232</v>
      </c>
      <c r="T164" s="173" t="s">
        <v>233</v>
      </c>
      <c r="U164" s="157">
        <v>0</v>
      </c>
      <c r="V164" s="157">
        <f>ROUND(E164*U164,2)</f>
        <v>0</v>
      </c>
      <c r="W164" s="157"/>
      <c r="X164" s="157" t="s">
        <v>165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166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3.75" outlineLevel="1">
      <c r="A165" s="155"/>
      <c r="B165" s="156"/>
      <c r="C165" s="184" t="s">
        <v>397</v>
      </c>
      <c r="D165" s="158"/>
      <c r="E165" s="159">
        <v>42.95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>
      <c r="A166" s="155"/>
      <c r="B166" s="156"/>
      <c r="C166" s="184" t="s">
        <v>398</v>
      </c>
      <c r="D166" s="158"/>
      <c r="E166" s="159">
        <v>42.35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399</v>
      </c>
      <c r="D167" s="158"/>
      <c r="E167" s="159">
        <v>25.74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400</v>
      </c>
      <c r="D168" s="158"/>
      <c r="E168" s="159">
        <v>10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67">
        <v>78</v>
      </c>
      <c r="B169" s="168" t="s">
        <v>401</v>
      </c>
      <c r="C169" s="183" t="s">
        <v>402</v>
      </c>
      <c r="D169" s="169" t="s">
        <v>191</v>
      </c>
      <c r="E169" s="170">
        <v>186</v>
      </c>
      <c r="F169" s="171"/>
      <c r="G169" s="172">
        <f>ROUND(E169*F169,2)</f>
        <v>0</v>
      </c>
      <c r="H169" s="171">
        <v>0</v>
      </c>
      <c r="I169" s="172">
        <f>ROUND(E169*H169,2)</f>
        <v>0</v>
      </c>
      <c r="J169" s="171">
        <v>1650</v>
      </c>
      <c r="K169" s="172">
        <f>ROUND(E169*J169,2)</f>
        <v>306900</v>
      </c>
      <c r="L169" s="172">
        <v>21</v>
      </c>
      <c r="M169" s="172">
        <f>G169*(1+L169/100)</f>
        <v>0</v>
      </c>
      <c r="N169" s="172">
        <v>0</v>
      </c>
      <c r="O169" s="172">
        <f>ROUND(E169*N169,2)</f>
        <v>0</v>
      </c>
      <c r="P169" s="172">
        <v>0</v>
      </c>
      <c r="Q169" s="172">
        <f>ROUND(E169*P169,2)</f>
        <v>0</v>
      </c>
      <c r="R169" s="172"/>
      <c r="S169" s="172" t="s">
        <v>232</v>
      </c>
      <c r="T169" s="173" t="s">
        <v>233</v>
      </c>
      <c r="U169" s="157">
        <v>0</v>
      </c>
      <c r="V169" s="157">
        <f>ROUND(E169*U169,2)</f>
        <v>0</v>
      </c>
      <c r="W169" s="157"/>
      <c r="X169" s="157" t="s">
        <v>165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166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403</v>
      </c>
      <c r="D170" s="158"/>
      <c r="E170" s="159">
        <v>186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2.5" outlineLevel="1">
      <c r="A171" s="167">
        <v>79</v>
      </c>
      <c r="B171" s="168" t="s">
        <v>404</v>
      </c>
      <c r="C171" s="183" t="s">
        <v>405</v>
      </c>
      <c r="D171" s="169" t="s">
        <v>191</v>
      </c>
      <c r="E171" s="170">
        <v>943.12</v>
      </c>
      <c r="F171" s="171"/>
      <c r="G171" s="172">
        <f>ROUND(E171*F171,2)</f>
        <v>0</v>
      </c>
      <c r="H171" s="171">
        <v>0</v>
      </c>
      <c r="I171" s="172">
        <f>ROUND(E171*H171,2)</f>
        <v>0</v>
      </c>
      <c r="J171" s="171">
        <v>500</v>
      </c>
      <c r="K171" s="172">
        <f>ROUND(E171*J171,2)</f>
        <v>471560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/>
      <c r="S171" s="172" t="s">
        <v>232</v>
      </c>
      <c r="T171" s="173" t="s">
        <v>233</v>
      </c>
      <c r="U171" s="157">
        <v>0</v>
      </c>
      <c r="V171" s="157">
        <f>ROUND(E171*U171,2)</f>
        <v>0</v>
      </c>
      <c r="W171" s="157"/>
      <c r="X171" s="157" t="s">
        <v>165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166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406</v>
      </c>
      <c r="D172" s="158"/>
      <c r="E172" s="159">
        <v>682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407</v>
      </c>
      <c r="D173" s="158"/>
      <c r="E173" s="159">
        <v>261.12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168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2.5" outlineLevel="1">
      <c r="A174" s="174">
        <v>80</v>
      </c>
      <c r="B174" s="175" t="s">
        <v>408</v>
      </c>
      <c r="C174" s="185" t="s">
        <v>409</v>
      </c>
      <c r="D174" s="176" t="s">
        <v>231</v>
      </c>
      <c r="E174" s="177">
        <v>1</v>
      </c>
      <c r="F174" s="178"/>
      <c r="G174" s="179">
        <f>ROUND(E174*F174,2)</f>
        <v>0</v>
      </c>
      <c r="H174" s="178">
        <v>0</v>
      </c>
      <c r="I174" s="179">
        <f>ROUND(E174*H174,2)</f>
        <v>0</v>
      </c>
      <c r="J174" s="178">
        <v>100000</v>
      </c>
      <c r="K174" s="179">
        <f>ROUND(E174*J174,2)</f>
        <v>100000</v>
      </c>
      <c r="L174" s="179">
        <v>21</v>
      </c>
      <c r="M174" s="179">
        <f>G174*(1+L174/100)</f>
        <v>0</v>
      </c>
      <c r="N174" s="179">
        <v>0</v>
      </c>
      <c r="O174" s="179">
        <f>ROUND(E174*N174,2)</f>
        <v>0</v>
      </c>
      <c r="P174" s="179">
        <v>0</v>
      </c>
      <c r="Q174" s="179">
        <f>ROUND(E174*P174,2)</f>
        <v>0</v>
      </c>
      <c r="R174" s="179"/>
      <c r="S174" s="179" t="s">
        <v>232</v>
      </c>
      <c r="T174" s="180" t="s">
        <v>233</v>
      </c>
      <c r="U174" s="157">
        <v>0</v>
      </c>
      <c r="V174" s="157">
        <f>ROUND(E174*U174,2)</f>
        <v>0</v>
      </c>
      <c r="W174" s="157"/>
      <c r="X174" s="157" t="s">
        <v>165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166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2.5" outlineLevel="1">
      <c r="A175" s="174">
        <v>81</v>
      </c>
      <c r="B175" s="175" t="s">
        <v>410</v>
      </c>
      <c r="C175" s="185" t="s">
        <v>411</v>
      </c>
      <c r="D175" s="176" t="s">
        <v>231</v>
      </c>
      <c r="E175" s="177">
        <v>1</v>
      </c>
      <c r="F175" s="178"/>
      <c r="G175" s="179">
        <f>ROUND(E175*F175,2)</f>
        <v>0</v>
      </c>
      <c r="H175" s="178">
        <v>0</v>
      </c>
      <c r="I175" s="179">
        <f>ROUND(E175*H175,2)</f>
        <v>0</v>
      </c>
      <c r="J175" s="178">
        <v>15000</v>
      </c>
      <c r="K175" s="179">
        <f>ROUND(E175*J175,2)</f>
        <v>15000</v>
      </c>
      <c r="L175" s="179">
        <v>21</v>
      </c>
      <c r="M175" s="179">
        <f>G175*(1+L175/100)</f>
        <v>0</v>
      </c>
      <c r="N175" s="179">
        <v>0</v>
      </c>
      <c r="O175" s="179">
        <f>ROUND(E175*N175,2)</f>
        <v>0</v>
      </c>
      <c r="P175" s="179">
        <v>0</v>
      </c>
      <c r="Q175" s="179">
        <f>ROUND(E175*P175,2)</f>
        <v>0</v>
      </c>
      <c r="R175" s="179"/>
      <c r="S175" s="179" t="s">
        <v>232</v>
      </c>
      <c r="T175" s="180" t="s">
        <v>233</v>
      </c>
      <c r="U175" s="157">
        <v>0</v>
      </c>
      <c r="V175" s="157">
        <f>ROUND(E175*U175,2)</f>
        <v>0</v>
      </c>
      <c r="W175" s="157"/>
      <c r="X175" s="157" t="s">
        <v>165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166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82</v>
      </c>
      <c r="B176" s="175" t="s">
        <v>412</v>
      </c>
      <c r="C176" s="185" t="s">
        <v>413</v>
      </c>
      <c r="D176" s="176" t="s">
        <v>231</v>
      </c>
      <c r="E176" s="177">
        <v>1</v>
      </c>
      <c r="F176" s="178"/>
      <c r="G176" s="179">
        <f>ROUND(E176*F176,2)</f>
        <v>0</v>
      </c>
      <c r="H176" s="178">
        <v>0</v>
      </c>
      <c r="I176" s="179">
        <f>ROUND(E176*H176,2)</f>
        <v>0</v>
      </c>
      <c r="J176" s="178">
        <v>20000</v>
      </c>
      <c r="K176" s="179">
        <f>ROUND(E176*J176,2)</f>
        <v>20000</v>
      </c>
      <c r="L176" s="179">
        <v>21</v>
      </c>
      <c r="M176" s="179">
        <f>G176*(1+L176/100)</f>
        <v>0</v>
      </c>
      <c r="N176" s="179">
        <v>0</v>
      </c>
      <c r="O176" s="179">
        <f>ROUND(E176*N176,2)</f>
        <v>0</v>
      </c>
      <c r="P176" s="179">
        <v>0</v>
      </c>
      <c r="Q176" s="179">
        <f>ROUND(E176*P176,2)</f>
        <v>0</v>
      </c>
      <c r="R176" s="179"/>
      <c r="S176" s="179" t="s">
        <v>232</v>
      </c>
      <c r="T176" s="180" t="s">
        <v>233</v>
      </c>
      <c r="U176" s="157">
        <v>0</v>
      </c>
      <c r="V176" s="157">
        <f>ROUND(E176*U176,2)</f>
        <v>0</v>
      </c>
      <c r="W176" s="157"/>
      <c r="X176" s="157" t="s">
        <v>165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166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2.5" outlineLevel="1">
      <c r="A177" s="167">
        <v>83</v>
      </c>
      <c r="B177" s="168" t="s">
        <v>414</v>
      </c>
      <c r="C177" s="183" t="s">
        <v>415</v>
      </c>
      <c r="D177" s="169" t="s">
        <v>231</v>
      </c>
      <c r="E177" s="170">
        <v>1</v>
      </c>
      <c r="F177" s="171"/>
      <c r="G177" s="172">
        <f>ROUND(E177*F177,2)</f>
        <v>0</v>
      </c>
      <c r="H177" s="171">
        <v>0</v>
      </c>
      <c r="I177" s="172">
        <f>ROUND(E177*H177,2)</f>
        <v>0</v>
      </c>
      <c r="J177" s="171">
        <v>50000</v>
      </c>
      <c r="K177" s="172">
        <f>ROUND(E177*J177,2)</f>
        <v>50000</v>
      </c>
      <c r="L177" s="172">
        <v>21</v>
      </c>
      <c r="M177" s="172">
        <f>G177*(1+L177/100)</f>
        <v>0</v>
      </c>
      <c r="N177" s="172">
        <v>0</v>
      </c>
      <c r="O177" s="172">
        <f>ROUND(E177*N177,2)</f>
        <v>0</v>
      </c>
      <c r="P177" s="172">
        <v>0</v>
      </c>
      <c r="Q177" s="172">
        <f>ROUND(E177*P177,2)</f>
        <v>0</v>
      </c>
      <c r="R177" s="172"/>
      <c r="S177" s="172" t="s">
        <v>232</v>
      </c>
      <c r="T177" s="173" t="s">
        <v>233</v>
      </c>
      <c r="U177" s="157">
        <v>0</v>
      </c>
      <c r="V177" s="157">
        <f>ROUND(E177*U177,2)</f>
        <v>0</v>
      </c>
      <c r="W177" s="157"/>
      <c r="X177" s="157" t="s">
        <v>165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166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416</v>
      </c>
      <c r="D178" s="158"/>
      <c r="E178" s="159">
        <v>1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2.5" outlineLevel="1">
      <c r="A179" s="167">
        <v>84</v>
      </c>
      <c r="B179" s="168" t="s">
        <v>417</v>
      </c>
      <c r="C179" s="183" t="s">
        <v>418</v>
      </c>
      <c r="D179" s="169" t="s">
        <v>231</v>
      </c>
      <c r="E179" s="170">
        <v>2</v>
      </c>
      <c r="F179" s="171"/>
      <c r="G179" s="172">
        <f>ROUND(E179*F179,2)</f>
        <v>0</v>
      </c>
      <c r="H179" s="171">
        <v>0</v>
      </c>
      <c r="I179" s="172">
        <f>ROUND(E179*H179,2)</f>
        <v>0</v>
      </c>
      <c r="J179" s="171">
        <v>30000</v>
      </c>
      <c r="K179" s="172">
        <f>ROUND(E179*J179,2)</f>
        <v>60000</v>
      </c>
      <c r="L179" s="172">
        <v>21</v>
      </c>
      <c r="M179" s="172">
        <f>G179*(1+L179/100)</f>
        <v>0</v>
      </c>
      <c r="N179" s="172">
        <v>0</v>
      </c>
      <c r="O179" s="172">
        <f>ROUND(E179*N179,2)</f>
        <v>0</v>
      </c>
      <c r="P179" s="172">
        <v>0</v>
      </c>
      <c r="Q179" s="172">
        <f>ROUND(E179*P179,2)</f>
        <v>0</v>
      </c>
      <c r="R179" s="172"/>
      <c r="S179" s="172" t="s">
        <v>232</v>
      </c>
      <c r="T179" s="173" t="s">
        <v>233</v>
      </c>
      <c r="U179" s="157">
        <v>0</v>
      </c>
      <c r="V179" s="157">
        <f>ROUND(E179*U179,2)</f>
        <v>0</v>
      </c>
      <c r="W179" s="157"/>
      <c r="X179" s="157" t="s">
        <v>165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166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416</v>
      </c>
      <c r="D180" s="158"/>
      <c r="E180" s="159">
        <v>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419</v>
      </c>
      <c r="D181" s="158"/>
      <c r="E181" s="159">
        <v>1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74">
        <v>85</v>
      </c>
      <c r="B182" s="175" t="s">
        <v>420</v>
      </c>
      <c r="C182" s="185" t="s">
        <v>421</v>
      </c>
      <c r="D182" s="176" t="s">
        <v>231</v>
      </c>
      <c r="E182" s="177">
        <v>1</v>
      </c>
      <c r="F182" s="178"/>
      <c r="G182" s="179">
        <f t="shared" ref="G182:G187" si="14">ROUND(E182*F182,2)</f>
        <v>0</v>
      </c>
      <c r="H182" s="178">
        <v>0</v>
      </c>
      <c r="I182" s="179">
        <f t="shared" ref="I182:I187" si="15">ROUND(E182*H182,2)</f>
        <v>0</v>
      </c>
      <c r="J182" s="178">
        <v>115000</v>
      </c>
      <c r="K182" s="179">
        <f t="shared" ref="K182:K187" si="16">ROUND(E182*J182,2)</f>
        <v>115000</v>
      </c>
      <c r="L182" s="179">
        <v>21</v>
      </c>
      <c r="M182" s="179">
        <f t="shared" ref="M182:M187" si="17">G182*(1+L182/100)</f>
        <v>0</v>
      </c>
      <c r="N182" s="179">
        <v>0</v>
      </c>
      <c r="O182" s="179">
        <f t="shared" ref="O182:O187" si="18">ROUND(E182*N182,2)</f>
        <v>0</v>
      </c>
      <c r="P182" s="179">
        <v>0</v>
      </c>
      <c r="Q182" s="179">
        <f t="shared" ref="Q182:Q187" si="19">ROUND(E182*P182,2)</f>
        <v>0</v>
      </c>
      <c r="R182" s="179"/>
      <c r="S182" s="179" t="s">
        <v>232</v>
      </c>
      <c r="T182" s="180" t="s">
        <v>233</v>
      </c>
      <c r="U182" s="157">
        <v>0</v>
      </c>
      <c r="V182" s="157">
        <f t="shared" ref="V182:V187" si="20">ROUND(E182*U182,2)</f>
        <v>0</v>
      </c>
      <c r="W182" s="157"/>
      <c r="X182" s="157" t="s">
        <v>165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166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86</v>
      </c>
      <c r="B183" s="175" t="s">
        <v>422</v>
      </c>
      <c r="C183" s="185" t="s">
        <v>423</v>
      </c>
      <c r="D183" s="176" t="s">
        <v>231</v>
      </c>
      <c r="E183" s="177">
        <v>1</v>
      </c>
      <c r="F183" s="178"/>
      <c r="G183" s="179">
        <f t="shared" si="14"/>
        <v>0</v>
      </c>
      <c r="H183" s="178">
        <v>0</v>
      </c>
      <c r="I183" s="179">
        <f t="shared" si="15"/>
        <v>0</v>
      </c>
      <c r="J183" s="178">
        <v>5000</v>
      </c>
      <c r="K183" s="179">
        <f t="shared" si="16"/>
        <v>5000</v>
      </c>
      <c r="L183" s="179">
        <v>21</v>
      </c>
      <c r="M183" s="179">
        <f t="shared" si="17"/>
        <v>0</v>
      </c>
      <c r="N183" s="179">
        <v>0</v>
      </c>
      <c r="O183" s="179">
        <f t="shared" si="18"/>
        <v>0</v>
      </c>
      <c r="P183" s="179">
        <v>0</v>
      </c>
      <c r="Q183" s="179">
        <f t="shared" si="19"/>
        <v>0</v>
      </c>
      <c r="R183" s="179"/>
      <c r="S183" s="179" t="s">
        <v>232</v>
      </c>
      <c r="T183" s="180" t="s">
        <v>233</v>
      </c>
      <c r="U183" s="157">
        <v>0</v>
      </c>
      <c r="V183" s="157">
        <f t="shared" si="20"/>
        <v>0</v>
      </c>
      <c r="W183" s="157"/>
      <c r="X183" s="157" t="s">
        <v>165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166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74">
        <v>87</v>
      </c>
      <c r="B184" s="175" t="s">
        <v>424</v>
      </c>
      <c r="C184" s="185" t="s">
        <v>425</v>
      </c>
      <c r="D184" s="176" t="s">
        <v>231</v>
      </c>
      <c r="E184" s="177">
        <v>4</v>
      </c>
      <c r="F184" s="178"/>
      <c r="G184" s="179">
        <f t="shared" si="14"/>
        <v>0</v>
      </c>
      <c r="H184" s="178">
        <v>0</v>
      </c>
      <c r="I184" s="179">
        <f t="shared" si="15"/>
        <v>0</v>
      </c>
      <c r="J184" s="178">
        <v>1000</v>
      </c>
      <c r="K184" s="179">
        <f t="shared" si="16"/>
        <v>4000</v>
      </c>
      <c r="L184" s="179">
        <v>21</v>
      </c>
      <c r="M184" s="179">
        <f t="shared" si="17"/>
        <v>0</v>
      </c>
      <c r="N184" s="179">
        <v>0</v>
      </c>
      <c r="O184" s="179">
        <f t="shared" si="18"/>
        <v>0</v>
      </c>
      <c r="P184" s="179">
        <v>0</v>
      </c>
      <c r="Q184" s="179">
        <f t="shared" si="19"/>
        <v>0</v>
      </c>
      <c r="R184" s="179"/>
      <c r="S184" s="179" t="s">
        <v>232</v>
      </c>
      <c r="T184" s="180" t="s">
        <v>233</v>
      </c>
      <c r="U184" s="157">
        <v>0</v>
      </c>
      <c r="V184" s="157">
        <f t="shared" si="20"/>
        <v>0</v>
      </c>
      <c r="W184" s="157"/>
      <c r="X184" s="157" t="s">
        <v>165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166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74">
        <v>88</v>
      </c>
      <c r="B185" s="175" t="s">
        <v>426</v>
      </c>
      <c r="C185" s="185" t="s">
        <v>427</v>
      </c>
      <c r="D185" s="176" t="s">
        <v>231</v>
      </c>
      <c r="E185" s="177">
        <v>1</v>
      </c>
      <c r="F185" s="178"/>
      <c r="G185" s="179">
        <f t="shared" si="14"/>
        <v>0</v>
      </c>
      <c r="H185" s="178">
        <v>0</v>
      </c>
      <c r="I185" s="179">
        <f t="shared" si="15"/>
        <v>0</v>
      </c>
      <c r="J185" s="178">
        <v>8000</v>
      </c>
      <c r="K185" s="179">
        <f t="shared" si="16"/>
        <v>8000</v>
      </c>
      <c r="L185" s="179">
        <v>21</v>
      </c>
      <c r="M185" s="179">
        <f t="shared" si="17"/>
        <v>0</v>
      </c>
      <c r="N185" s="179">
        <v>0</v>
      </c>
      <c r="O185" s="179">
        <f t="shared" si="18"/>
        <v>0</v>
      </c>
      <c r="P185" s="179">
        <v>0</v>
      </c>
      <c r="Q185" s="179">
        <f t="shared" si="19"/>
        <v>0</v>
      </c>
      <c r="R185" s="179"/>
      <c r="S185" s="179" t="s">
        <v>232</v>
      </c>
      <c r="T185" s="180" t="s">
        <v>233</v>
      </c>
      <c r="U185" s="157">
        <v>0</v>
      </c>
      <c r="V185" s="157">
        <f t="shared" si="20"/>
        <v>0</v>
      </c>
      <c r="W185" s="157"/>
      <c r="X185" s="157" t="s">
        <v>165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166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74">
        <v>89</v>
      </c>
      <c r="B186" s="175" t="s">
        <v>428</v>
      </c>
      <c r="C186" s="185" t="s">
        <v>429</v>
      </c>
      <c r="D186" s="176" t="s">
        <v>231</v>
      </c>
      <c r="E186" s="177">
        <v>1</v>
      </c>
      <c r="F186" s="178"/>
      <c r="G186" s="179">
        <f t="shared" si="14"/>
        <v>0</v>
      </c>
      <c r="H186" s="178">
        <v>0</v>
      </c>
      <c r="I186" s="179">
        <f t="shared" si="15"/>
        <v>0</v>
      </c>
      <c r="J186" s="178">
        <v>80000</v>
      </c>
      <c r="K186" s="179">
        <f t="shared" si="16"/>
        <v>80000</v>
      </c>
      <c r="L186" s="179">
        <v>21</v>
      </c>
      <c r="M186" s="179">
        <f t="shared" si="17"/>
        <v>0</v>
      </c>
      <c r="N186" s="179">
        <v>0</v>
      </c>
      <c r="O186" s="179">
        <f t="shared" si="18"/>
        <v>0</v>
      </c>
      <c r="P186" s="179">
        <v>0</v>
      </c>
      <c r="Q186" s="179">
        <f t="shared" si="19"/>
        <v>0</v>
      </c>
      <c r="R186" s="179"/>
      <c r="S186" s="179" t="s">
        <v>232</v>
      </c>
      <c r="T186" s="180" t="s">
        <v>233</v>
      </c>
      <c r="U186" s="157">
        <v>0</v>
      </c>
      <c r="V186" s="157">
        <f t="shared" si="20"/>
        <v>0</v>
      </c>
      <c r="W186" s="157"/>
      <c r="X186" s="157" t="s">
        <v>165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166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1">
      <c r="A187" s="167">
        <v>90</v>
      </c>
      <c r="B187" s="168" t="s">
        <v>430</v>
      </c>
      <c r="C187" s="183" t="s">
        <v>431</v>
      </c>
      <c r="D187" s="169" t="s">
        <v>208</v>
      </c>
      <c r="E187" s="170">
        <v>29.515000000000001</v>
      </c>
      <c r="F187" s="171"/>
      <c r="G187" s="172">
        <f t="shared" si="14"/>
        <v>0</v>
      </c>
      <c r="H187" s="171">
        <v>0</v>
      </c>
      <c r="I187" s="172">
        <f t="shared" si="15"/>
        <v>0</v>
      </c>
      <c r="J187" s="171">
        <v>500</v>
      </c>
      <c r="K187" s="172">
        <f t="shared" si="16"/>
        <v>14757.5</v>
      </c>
      <c r="L187" s="172">
        <v>21</v>
      </c>
      <c r="M187" s="172">
        <f t="shared" si="17"/>
        <v>0</v>
      </c>
      <c r="N187" s="172">
        <v>0</v>
      </c>
      <c r="O187" s="172">
        <f t="shared" si="18"/>
        <v>0</v>
      </c>
      <c r="P187" s="172">
        <v>0</v>
      </c>
      <c r="Q187" s="172">
        <f t="shared" si="19"/>
        <v>0</v>
      </c>
      <c r="R187" s="172"/>
      <c r="S187" s="172" t="s">
        <v>232</v>
      </c>
      <c r="T187" s="173" t="s">
        <v>233</v>
      </c>
      <c r="U187" s="157">
        <v>0</v>
      </c>
      <c r="V187" s="157">
        <f t="shared" si="20"/>
        <v>0</v>
      </c>
      <c r="W187" s="157"/>
      <c r="X187" s="157" t="s">
        <v>165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166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432</v>
      </c>
      <c r="D188" s="158"/>
      <c r="E188" s="159">
        <v>29.52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168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2.5" outlineLevel="1">
      <c r="A189" s="174">
        <v>91</v>
      </c>
      <c r="B189" s="175" t="s">
        <v>433</v>
      </c>
      <c r="C189" s="185" t="s">
        <v>434</v>
      </c>
      <c r="D189" s="176" t="s">
        <v>231</v>
      </c>
      <c r="E189" s="177">
        <v>19</v>
      </c>
      <c r="F189" s="178"/>
      <c r="G189" s="179">
        <f>ROUND(E189*F189,2)</f>
        <v>0</v>
      </c>
      <c r="H189" s="178">
        <v>0</v>
      </c>
      <c r="I189" s="179">
        <f>ROUND(E189*H189,2)</f>
        <v>0</v>
      </c>
      <c r="J189" s="178">
        <v>1000</v>
      </c>
      <c r="K189" s="179">
        <f>ROUND(E189*J189,2)</f>
        <v>19000</v>
      </c>
      <c r="L189" s="179">
        <v>21</v>
      </c>
      <c r="M189" s="179">
        <f>G189*(1+L189/100)</f>
        <v>0</v>
      </c>
      <c r="N189" s="179">
        <v>0</v>
      </c>
      <c r="O189" s="179">
        <f>ROUND(E189*N189,2)</f>
        <v>0</v>
      </c>
      <c r="P189" s="179">
        <v>0</v>
      </c>
      <c r="Q189" s="179">
        <f>ROUND(E189*P189,2)</f>
        <v>0</v>
      </c>
      <c r="R189" s="179"/>
      <c r="S189" s="179" t="s">
        <v>232</v>
      </c>
      <c r="T189" s="180" t="s">
        <v>233</v>
      </c>
      <c r="U189" s="157">
        <v>0</v>
      </c>
      <c r="V189" s="157">
        <f>ROUND(E189*U189,2)</f>
        <v>0</v>
      </c>
      <c r="W189" s="157"/>
      <c r="X189" s="157" t="s">
        <v>165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166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92</v>
      </c>
      <c r="B190" s="175" t="s">
        <v>435</v>
      </c>
      <c r="C190" s="185" t="s">
        <v>436</v>
      </c>
      <c r="D190" s="176" t="s">
        <v>437</v>
      </c>
      <c r="E190" s="177">
        <v>1</v>
      </c>
      <c r="F190" s="178"/>
      <c r="G190" s="179">
        <f>ROUND(E190*F190,2)</f>
        <v>0</v>
      </c>
      <c r="H190" s="178">
        <v>0</v>
      </c>
      <c r="I190" s="179">
        <f>ROUND(E190*H190,2)</f>
        <v>0</v>
      </c>
      <c r="J190" s="178">
        <v>5000</v>
      </c>
      <c r="K190" s="179">
        <f>ROUND(E190*J190,2)</f>
        <v>5000</v>
      </c>
      <c r="L190" s="179">
        <v>21</v>
      </c>
      <c r="M190" s="179">
        <f>G190*(1+L190/100)</f>
        <v>0</v>
      </c>
      <c r="N190" s="179">
        <v>0</v>
      </c>
      <c r="O190" s="179">
        <f>ROUND(E190*N190,2)</f>
        <v>0</v>
      </c>
      <c r="P190" s="179">
        <v>0</v>
      </c>
      <c r="Q190" s="179">
        <f>ROUND(E190*P190,2)</f>
        <v>0</v>
      </c>
      <c r="R190" s="179"/>
      <c r="S190" s="179" t="s">
        <v>232</v>
      </c>
      <c r="T190" s="180" t="s">
        <v>233</v>
      </c>
      <c r="U190" s="157">
        <v>0</v>
      </c>
      <c r="V190" s="157">
        <f>ROUND(E190*U190,2)</f>
        <v>0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74">
        <v>93</v>
      </c>
      <c r="B191" s="175" t="s">
        <v>438</v>
      </c>
      <c r="C191" s="185" t="s">
        <v>439</v>
      </c>
      <c r="D191" s="176" t="s">
        <v>231</v>
      </c>
      <c r="E191" s="177">
        <v>1</v>
      </c>
      <c r="F191" s="178"/>
      <c r="G191" s="179">
        <f>ROUND(E191*F191,2)</f>
        <v>0</v>
      </c>
      <c r="H191" s="178">
        <v>0</v>
      </c>
      <c r="I191" s="179">
        <f>ROUND(E191*H191,2)</f>
        <v>0</v>
      </c>
      <c r="J191" s="178">
        <v>30000</v>
      </c>
      <c r="K191" s="179">
        <f>ROUND(E191*J191,2)</f>
        <v>30000</v>
      </c>
      <c r="L191" s="179">
        <v>21</v>
      </c>
      <c r="M191" s="179">
        <f>G191*(1+L191/100)</f>
        <v>0</v>
      </c>
      <c r="N191" s="179">
        <v>0</v>
      </c>
      <c r="O191" s="179">
        <f>ROUND(E191*N191,2)</f>
        <v>0</v>
      </c>
      <c r="P191" s="179">
        <v>0</v>
      </c>
      <c r="Q191" s="179">
        <f>ROUND(E191*P191,2)</f>
        <v>0</v>
      </c>
      <c r="R191" s="179"/>
      <c r="S191" s="179" t="s">
        <v>232</v>
      </c>
      <c r="T191" s="180" t="s">
        <v>233</v>
      </c>
      <c r="U191" s="157">
        <v>0</v>
      </c>
      <c r="V191" s="157">
        <f>ROUND(E191*U191,2)</f>
        <v>0</v>
      </c>
      <c r="W191" s="157"/>
      <c r="X191" s="157" t="s">
        <v>165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166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67">
        <v>94</v>
      </c>
      <c r="B192" s="168" t="s">
        <v>440</v>
      </c>
      <c r="C192" s="183" t="s">
        <v>441</v>
      </c>
      <c r="D192" s="169" t="s">
        <v>191</v>
      </c>
      <c r="E192" s="170">
        <v>101.67700000000001</v>
      </c>
      <c r="F192" s="171"/>
      <c r="G192" s="172">
        <f>ROUND(E192*F192,2)</f>
        <v>0</v>
      </c>
      <c r="H192" s="171">
        <v>0</v>
      </c>
      <c r="I192" s="172">
        <f>ROUND(E192*H192,2)</f>
        <v>0</v>
      </c>
      <c r="J192" s="171">
        <v>50</v>
      </c>
      <c r="K192" s="172">
        <f>ROUND(E192*J192,2)</f>
        <v>5083.8500000000004</v>
      </c>
      <c r="L192" s="172">
        <v>21</v>
      </c>
      <c r="M192" s="172">
        <f>G192*(1+L192/100)</f>
        <v>0</v>
      </c>
      <c r="N192" s="172">
        <v>0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232</v>
      </c>
      <c r="T192" s="173" t="s">
        <v>233</v>
      </c>
      <c r="U192" s="157">
        <v>0</v>
      </c>
      <c r="V192" s="157">
        <f>ROUND(E192*U192,2)</f>
        <v>0</v>
      </c>
      <c r="W192" s="157"/>
      <c r="X192" s="157" t="s">
        <v>165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166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442</v>
      </c>
      <c r="D193" s="158"/>
      <c r="E193" s="159">
        <v>35.1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33.75" outlineLevel="1">
      <c r="A194" s="155"/>
      <c r="B194" s="156"/>
      <c r="C194" s="184" t="s">
        <v>443</v>
      </c>
      <c r="D194" s="158"/>
      <c r="E194" s="159">
        <v>23.63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168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55"/>
      <c r="B195" s="156"/>
      <c r="C195" s="184" t="s">
        <v>444</v>
      </c>
      <c r="D195" s="158"/>
      <c r="E195" s="159">
        <v>23.29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8"/>
      <c r="Z195" s="148"/>
      <c r="AA195" s="148"/>
      <c r="AB195" s="148"/>
      <c r="AC195" s="148"/>
      <c r="AD195" s="148"/>
      <c r="AE195" s="148"/>
      <c r="AF195" s="148"/>
      <c r="AG195" s="148" t="s">
        <v>168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55"/>
      <c r="B196" s="156"/>
      <c r="C196" s="184" t="s">
        <v>445</v>
      </c>
      <c r="D196" s="158"/>
      <c r="E196" s="159">
        <v>14.16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8"/>
      <c r="Z196" s="148"/>
      <c r="AA196" s="148"/>
      <c r="AB196" s="148"/>
      <c r="AC196" s="148"/>
      <c r="AD196" s="148"/>
      <c r="AE196" s="148"/>
      <c r="AF196" s="148"/>
      <c r="AG196" s="148" t="s">
        <v>168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446</v>
      </c>
      <c r="D197" s="158"/>
      <c r="E197" s="159">
        <v>5.5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2.5" outlineLevel="1">
      <c r="A198" s="174">
        <v>95</v>
      </c>
      <c r="B198" s="175" t="s">
        <v>447</v>
      </c>
      <c r="C198" s="185" t="s">
        <v>448</v>
      </c>
      <c r="D198" s="176" t="s">
        <v>231</v>
      </c>
      <c r="E198" s="177">
        <v>2</v>
      </c>
      <c r="F198" s="178"/>
      <c r="G198" s="179">
        <f t="shared" ref="G198:G225" si="21">ROUND(E198*F198,2)</f>
        <v>0</v>
      </c>
      <c r="H198" s="178">
        <v>0</v>
      </c>
      <c r="I198" s="179">
        <f t="shared" ref="I198:I225" si="22">ROUND(E198*H198,2)</f>
        <v>0</v>
      </c>
      <c r="J198" s="178">
        <v>5000</v>
      </c>
      <c r="K198" s="179">
        <f t="shared" ref="K198:K225" si="23">ROUND(E198*J198,2)</f>
        <v>10000</v>
      </c>
      <c r="L198" s="179">
        <v>21</v>
      </c>
      <c r="M198" s="179">
        <f t="shared" ref="M198:M225" si="24">G198*(1+L198/100)</f>
        <v>0</v>
      </c>
      <c r="N198" s="179">
        <v>0</v>
      </c>
      <c r="O198" s="179">
        <f t="shared" ref="O198:O225" si="25">ROUND(E198*N198,2)</f>
        <v>0</v>
      </c>
      <c r="P198" s="179">
        <v>0</v>
      </c>
      <c r="Q198" s="179">
        <f t="shared" ref="Q198:Q225" si="26">ROUND(E198*P198,2)</f>
        <v>0</v>
      </c>
      <c r="R198" s="179"/>
      <c r="S198" s="179" t="s">
        <v>232</v>
      </c>
      <c r="T198" s="180" t="s">
        <v>233</v>
      </c>
      <c r="U198" s="157">
        <v>0</v>
      </c>
      <c r="V198" s="157">
        <f t="shared" ref="V198:V225" si="27">ROUND(E198*U198,2)</f>
        <v>0</v>
      </c>
      <c r="W198" s="157"/>
      <c r="X198" s="157" t="s">
        <v>165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166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96</v>
      </c>
      <c r="B199" s="175" t="s">
        <v>449</v>
      </c>
      <c r="C199" s="185" t="s">
        <v>450</v>
      </c>
      <c r="D199" s="176" t="s">
        <v>231</v>
      </c>
      <c r="E199" s="177">
        <v>1</v>
      </c>
      <c r="F199" s="178"/>
      <c r="G199" s="179">
        <f t="shared" si="21"/>
        <v>0</v>
      </c>
      <c r="H199" s="178">
        <v>0</v>
      </c>
      <c r="I199" s="179">
        <f t="shared" si="22"/>
        <v>0</v>
      </c>
      <c r="J199" s="178">
        <v>1000</v>
      </c>
      <c r="K199" s="179">
        <f t="shared" si="23"/>
        <v>1000</v>
      </c>
      <c r="L199" s="179">
        <v>21</v>
      </c>
      <c r="M199" s="179">
        <f t="shared" si="24"/>
        <v>0</v>
      </c>
      <c r="N199" s="179">
        <v>0</v>
      </c>
      <c r="O199" s="179">
        <f t="shared" si="25"/>
        <v>0</v>
      </c>
      <c r="P199" s="179">
        <v>0</v>
      </c>
      <c r="Q199" s="179">
        <f t="shared" si="26"/>
        <v>0</v>
      </c>
      <c r="R199" s="179"/>
      <c r="S199" s="179" t="s">
        <v>232</v>
      </c>
      <c r="T199" s="180" t="s">
        <v>233</v>
      </c>
      <c r="U199" s="157">
        <v>0</v>
      </c>
      <c r="V199" s="157">
        <f t="shared" si="27"/>
        <v>0</v>
      </c>
      <c r="W199" s="157"/>
      <c r="X199" s="157" t="s">
        <v>165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166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97</v>
      </c>
      <c r="B200" s="175" t="s">
        <v>451</v>
      </c>
      <c r="C200" s="185" t="s">
        <v>452</v>
      </c>
      <c r="D200" s="176" t="s">
        <v>231</v>
      </c>
      <c r="E200" s="177">
        <v>10</v>
      </c>
      <c r="F200" s="178"/>
      <c r="G200" s="179">
        <f t="shared" si="21"/>
        <v>0</v>
      </c>
      <c r="H200" s="178">
        <v>0</v>
      </c>
      <c r="I200" s="179">
        <f t="shared" si="22"/>
        <v>0</v>
      </c>
      <c r="J200" s="178">
        <v>3000</v>
      </c>
      <c r="K200" s="179">
        <f t="shared" si="23"/>
        <v>30000</v>
      </c>
      <c r="L200" s="179">
        <v>21</v>
      </c>
      <c r="M200" s="179">
        <f t="shared" si="24"/>
        <v>0</v>
      </c>
      <c r="N200" s="179">
        <v>0</v>
      </c>
      <c r="O200" s="179">
        <f t="shared" si="25"/>
        <v>0</v>
      </c>
      <c r="P200" s="179">
        <v>0</v>
      </c>
      <c r="Q200" s="179">
        <f t="shared" si="26"/>
        <v>0</v>
      </c>
      <c r="R200" s="179"/>
      <c r="S200" s="179" t="s">
        <v>232</v>
      </c>
      <c r="T200" s="180" t="s">
        <v>233</v>
      </c>
      <c r="U200" s="157">
        <v>0</v>
      </c>
      <c r="V200" s="157">
        <f t="shared" si="27"/>
        <v>0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98</v>
      </c>
      <c r="B201" s="175" t="s">
        <v>453</v>
      </c>
      <c r="C201" s="185" t="s">
        <v>454</v>
      </c>
      <c r="D201" s="176" t="s">
        <v>231</v>
      </c>
      <c r="E201" s="177">
        <v>2</v>
      </c>
      <c r="F201" s="178"/>
      <c r="G201" s="179">
        <f t="shared" si="21"/>
        <v>0</v>
      </c>
      <c r="H201" s="178">
        <v>0</v>
      </c>
      <c r="I201" s="179">
        <f t="shared" si="22"/>
        <v>0</v>
      </c>
      <c r="J201" s="178">
        <v>1500</v>
      </c>
      <c r="K201" s="179">
        <f t="shared" si="23"/>
        <v>3000</v>
      </c>
      <c r="L201" s="179">
        <v>21</v>
      </c>
      <c r="M201" s="179">
        <f t="shared" si="24"/>
        <v>0</v>
      </c>
      <c r="N201" s="179">
        <v>0</v>
      </c>
      <c r="O201" s="179">
        <f t="shared" si="25"/>
        <v>0</v>
      </c>
      <c r="P201" s="179">
        <v>0</v>
      </c>
      <c r="Q201" s="179">
        <f t="shared" si="26"/>
        <v>0</v>
      </c>
      <c r="R201" s="179"/>
      <c r="S201" s="179" t="s">
        <v>232</v>
      </c>
      <c r="T201" s="180" t="s">
        <v>233</v>
      </c>
      <c r="U201" s="157">
        <v>0</v>
      </c>
      <c r="V201" s="157">
        <f t="shared" si="27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99</v>
      </c>
      <c r="B202" s="175" t="s">
        <v>455</v>
      </c>
      <c r="C202" s="185" t="s">
        <v>456</v>
      </c>
      <c r="D202" s="176" t="s">
        <v>437</v>
      </c>
      <c r="E202" s="177">
        <v>1</v>
      </c>
      <c r="F202" s="178"/>
      <c r="G202" s="179">
        <f t="shared" si="21"/>
        <v>0</v>
      </c>
      <c r="H202" s="178">
        <v>0</v>
      </c>
      <c r="I202" s="179">
        <f t="shared" si="22"/>
        <v>0</v>
      </c>
      <c r="J202" s="178">
        <v>20000</v>
      </c>
      <c r="K202" s="179">
        <f t="shared" si="23"/>
        <v>20000</v>
      </c>
      <c r="L202" s="179">
        <v>21</v>
      </c>
      <c r="M202" s="179">
        <f t="shared" si="24"/>
        <v>0</v>
      </c>
      <c r="N202" s="179">
        <v>0</v>
      </c>
      <c r="O202" s="179">
        <f t="shared" si="25"/>
        <v>0</v>
      </c>
      <c r="P202" s="179">
        <v>0</v>
      </c>
      <c r="Q202" s="179">
        <f t="shared" si="26"/>
        <v>0</v>
      </c>
      <c r="R202" s="179"/>
      <c r="S202" s="179" t="s">
        <v>232</v>
      </c>
      <c r="T202" s="180" t="s">
        <v>233</v>
      </c>
      <c r="U202" s="157">
        <v>0</v>
      </c>
      <c r="V202" s="157">
        <f t="shared" si="27"/>
        <v>0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100</v>
      </c>
      <c r="B203" s="175" t="s">
        <v>457</v>
      </c>
      <c r="C203" s="185" t="s">
        <v>458</v>
      </c>
      <c r="D203" s="176" t="s">
        <v>231</v>
      </c>
      <c r="E203" s="177">
        <v>1</v>
      </c>
      <c r="F203" s="178"/>
      <c r="G203" s="179">
        <f t="shared" si="21"/>
        <v>0</v>
      </c>
      <c r="H203" s="178">
        <v>0</v>
      </c>
      <c r="I203" s="179">
        <f t="shared" si="22"/>
        <v>0</v>
      </c>
      <c r="J203" s="178">
        <v>2000</v>
      </c>
      <c r="K203" s="179">
        <f t="shared" si="23"/>
        <v>2000</v>
      </c>
      <c r="L203" s="179">
        <v>21</v>
      </c>
      <c r="M203" s="179">
        <f t="shared" si="24"/>
        <v>0</v>
      </c>
      <c r="N203" s="179">
        <v>0</v>
      </c>
      <c r="O203" s="179">
        <f t="shared" si="25"/>
        <v>0</v>
      </c>
      <c r="P203" s="179">
        <v>0</v>
      </c>
      <c r="Q203" s="179">
        <f t="shared" si="26"/>
        <v>0</v>
      </c>
      <c r="R203" s="179"/>
      <c r="S203" s="179" t="s">
        <v>232</v>
      </c>
      <c r="T203" s="180" t="s">
        <v>233</v>
      </c>
      <c r="U203" s="157">
        <v>0</v>
      </c>
      <c r="V203" s="157">
        <f t="shared" si="27"/>
        <v>0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101</v>
      </c>
      <c r="B204" s="175" t="s">
        <v>459</v>
      </c>
      <c r="C204" s="185" t="s">
        <v>460</v>
      </c>
      <c r="D204" s="176" t="s">
        <v>231</v>
      </c>
      <c r="E204" s="177">
        <v>4</v>
      </c>
      <c r="F204" s="178"/>
      <c r="G204" s="179">
        <f t="shared" si="21"/>
        <v>0</v>
      </c>
      <c r="H204" s="178">
        <v>0</v>
      </c>
      <c r="I204" s="179">
        <f t="shared" si="22"/>
        <v>0</v>
      </c>
      <c r="J204" s="178">
        <v>10000</v>
      </c>
      <c r="K204" s="179">
        <f t="shared" si="23"/>
        <v>40000</v>
      </c>
      <c r="L204" s="179">
        <v>21</v>
      </c>
      <c r="M204" s="179">
        <f t="shared" si="24"/>
        <v>0</v>
      </c>
      <c r="N204" s="179">
        <v>0</v>
      </c>
      <c r="O204" s="179">
        <f t="shared" si="25"/>
        <v>0</v>
      </c>
      <c r="P204" s="179">
        <v>0</v>
      </c>
      <c r="Q204" s="179">
        <f t="shared" si="26"/>
        <v>0</v>
      </c>
      <c r="R204" s="179"/>
      <c r="S204" s="179" t="s">
        <v>232</v>
      </c>
      <c r="T204" s="180" t="s">
        <v>233</v>
      </c>
      <c r="U204" s="157">
        <v>0</v>
      </c>
      <c r="V204" s="157">
        <f t="shared" si="27"/>
        <v>0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>
      <c r="A205" s="174">
        <v>102</v>
      </c>
      <c r="B205" s="175" t="s">
        <v>461</v>
      </c>
      <c r="C205" s="185" t="s">
        <v>462</v>
      </c>
      <c r="D205" s="176" t="s">
        <v>231</v>
      </c>
      <c r="E205" s="177">
        <v>1</v>
      </c>
      <c r="F205" s="178"/>
      <c r="G205" s="179">
        <f t="shared" si="21"/>
        <v>0</v>
      </c>
      <c r="H205" s="178">
        <v>0</v>
      </c>
      <c r="I205" s="179">
        <f t="shared" si="22"/>
        <v>0</v>
      </c>
      <c r="J205" s="178">
        <v>20000</v>
      </c>
      <c r="K205" s="179">
        <f t="shared" si="23"/>
        <v>20000</v>
      </c>
      <c r="L205" s="179">
        <v>21</v>
      </c>
      <c r="M205" s="179">
        <f t="shared" si="24"/>
        <v>0</v>
      </c>
      <c r="N205" s="179">
        <v>0</v>
      </c>
      <c r="O205" s="179">
        <f t="shared" si="25"/>
        <v>0</v>
      </c>
      <c r="P205" s="179">
        <v>0</v>
      </c>
      <c r="Q205" s="179">
        <f t="shared" si="26"/>
        <v>0</v>
      </c>
      <c r="R205" s="179"/>
      <c r="S205" s="179" t="s">
        <v>232</v>
      </c>
      <c r="T205" s="180" t="s">
        <v>233</v>
      </c>
      <c r="U205" s="157">
        <v>0</v>
      </c>
      <c r="V205" s="157">
        <f t="shared" si="27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74">
        <v>103</v>
      </c>
      <c r="B206" s="175" t="s">
        <v>463</v>
      </c>
      <c r="C206" s="185" t="s">
        <v>464</v>
      </c>
      <c r="D206" s="176" t="s">
        <v>231</v>
      </c>
      <c r="E206" s="177">
        <v>1</v>
      </c>
      <c r="F206" s="178"/>
      <c r="G206" s="179">
        <f t="shared" si="21"/>
        <v>0</v>
      </c>
      <c r="H206" s="178">
        <v>0</v>
      </c>
      <c r="I206" s="179">
        <f t="shared" si="22"/>
        <v>0</v>
      </c>
      <c r="J206" s="178">
        <v>5000</v>
      </c>
      <c r="K206" s="179">
        <f t="shared" si="23"/>
        <v>5000</v>
      </c>
      <c r="L206" s="179">
        <v>21</v>
      </c>
      <c r="M206" s="179">
        <f t="shared" si="24"/>
        <v>0</v>
      </c>
      <c r="N206" s="179">
        <v>0</v>
      </c>
      <c r="O206" s="179">
        <f t="shared" si="25"/>
        <v>0</v>
      </c>
      <c r="P206" s="179">
        <v>0</v>
      </c>
      <c r="Q206" s="179">
        <f t="shared" si="26"/>
        <v>0</v>
      </c>
      <c r="R206" s="179"/>
      <c r="S206" s="179" t="s">
        <v>232</v>
      </c>
      <c r="T206" s="180" t="s">
        <v>233</v>
      </c>
      <c r="U206" s="157">
        <v>0</v>
      </c>
      <c r="V206" s="157">
        <f t="shared" si="27"/>
        <v>0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104</v>
      </c>
      <c r="B207" s="175" t="s">
        <v>465</v>
      </c>
      <c r="C207" s="185" t="s">
        <v>466</v>
      </c>
      <c r="D207" s="176" t="s">
        <v>231</v>
      </c>
      <c r="E207" s="177">
        <v>1</v>
      </c>
      <c r="F207" s="178"/>
      <c r="G207" s="179">
        <f t="shared" si="21"/>
        <v>0</v>
      </c>
      <c r="H207" s="178">
        <v>0</v>
      </c>
      <c r="I207" s="179">
        <f t="shared" si="22"/>
        <v>0</v>
      </c>
      <c r="J207" s="178">
        <v>5000</v>
      </c>
      <c r="K207" s="179">
        <f t="shared" si="23"/>
        <v>5000</v>
      </c>
      <c r="L207" s="179">
        <v>21</v>
      </c>
      <c r="M207" s="179">
        <f t="shared" si="24"/>
        <v>0</v>
      </c>
      <c r="N207" s="179">
        <v>0</v>
      </c>
      <c r="O207" s="179">
        <f t="shared" si="25"/>
        <v>0</v>
      </c>
      <c r="P207" s="179">
        <v>0</v>
      </c>
      <c r="Q207" s="179">
        <f t="shared" si="26"/>
        <v>0</v>
      </c>
      <c r="R207" s="179"/>
      <c r="S207" s="179" t="s">
        <v>232</v>
      </c>
      <c r="T207" s="180" t="s">
        <v>233</v>
      </c>
      <c r="U207" s="157">
        <v>0</v>
      </c>
      <c r="V207" s="157">
        <f t="shared" si="27"/>
        <v>0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105</v>
      </c>
      <c r="B208" s="175" t="s">
        <v>467</v>
      </c>
      <c r="C208" s="185" t="s">
        <v>468</v>
      </c>
      <c r="D208" s="176" t="s">
        <v>231</v>
      </c>
      <c r="E208" s="177">
        <v>1</v>
      </c>
      <c r="F208" s="178"/>
      <c r="G208" s="179">
        <f t="shared" si="21"/>
        <v>0</v>
      </c>
      <c r="H208" s="178">
        <v>0</v>
      </c>
      <c r="I208" s="179">
        <f t="shared" si="22"/>
        <v>0</v>
      </c>
      <c r="J208" s="178">
        <v>5000</v>
      </c>
      <c r="K208" s="179">
        <f t="shared" si="23"/>
        <v>5000</v>
      </c>
      <c r="L208" s="179">
        <v>21</v>
      </c>
      <c r="M208" s="179">
        <f t="shared" si="24"/>
        <v>0</v>
      </c>
      <c r="N208" s="179">
        <v>0</v>
      </c>
      <c r="O208" s="179">
        <f t="shared" si="25"/>
        <v>0</v>
      </c>
      <c r="P208" s="179">
        <v>0</v>
      </c>
      <c r="Q208" s="179">
        <f t="shared" si="26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7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ht="22.5" outlineLevel="1">
      <c r="A209" s="174">
        <v>106</v>
      </c>
      <c r="B209" s="175" t="s">
        <v>469</v>
      </c>
      <c r="C209" s="185" t="s">
        <v>470</v>
      </c>
      <c r="D209" s="176" t="s">
        <v>231</v>
      </c>
      <c r="E209" s="177">
        <v>1</v>
      </c>
      <c r="F209" s="178"/>
      <c r="G209" s="179">
        <f t="shared" si="21"/>
        <v>0</v>
      </c>
      <c r="H209" s="178">
        <v>0</v>
      </c>
      <c r="I209" s="179">
        <f t="shared" si="22"/>
        <v>0</v>
      </c>
      <c r="J209" s="178">
        <v>6000</v>
      </c>
      <c r="K209" s="179">
        <f t="shared" si="23"/>
        <v>6000</v>
      </c>
      <c r="L209" s="179">
        <v>21</v>
      </c>
      <c r="M209" s="179">
        <f t="shared" si="24"/>
        <v>0</v>
      </c>
      <c r="N209" s="179">
        <v>0</v>
      </c>
      <c r="O209" s="179">
        <f t="shared" si="25"/>
        <v>0</v>
      </c>
      <c r="P209" s="179">
        <v>0</v>
      </c>
      <c r="Q209" s="179">
        <f t="shared" si="26"/>
        <v>0</v>
      </c>
      <c r="R209" s="179"/>
      <c r="S209" s="179" t="s">
        <v>232</v>
      </c>
      <c r="T209" s="180" t="s">
        <v>233</v>
      </c>
      <c r="U209" s="157">
        <v>0</v>
      </c>
      <c r="V209" s="157">
        <f t="shared" si="27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74">
        <v>107</v>
      </c>
      <c r="B210" s="175" t="s">
        <v>471</v>
      </c>
      <c r="C210" s="185" t="s">
        <v>472</v>
      </c>
      <c r="D210" s="176" t="s">
        <v>231</v>
      </c>
      <c r="E210" s="177">
        <v>1</v>
      </c>
      <c r="F210" s="178"/>
      <c r="G210" s="179">
        <f t="shared" si="21"/>
        <v>0</v>
      </c>
      <c r="H210" s="178">
        <v>0</v>
      </c>
      <c r="I210" s="179">
        <f t="shared" si="22"/>
        <v>0</v>
      </c>
      <c r="J210" s="178">
        <v>20000</v>
      </c>
      <c r="K210" s="179">
        <f t="shared" si="23"/>
        <v>20000</v>
      </c>
      <c r="L210" s="179">
        <v>21</v>
      </c>
      <c r="M210" s="179">
        <f t="shared" si="24"/>
        <v>0</v>
      </c>
      <c r="N210" s="179">
        <v>0</v>
      </c>
      <c r="O210" s="179">
        <f t="shared" si="25"/>
        <v>0</v>
      </c>
      <c r="P210" s="179">
        <v>0</v>
      </c>
      <c r="Q210" s="179">
        <f t="shared" si="26"/>
        <v>0</v>
      </c>
      <c r="R210" s="179"/>
      <c r="S210" s="179" t="s">
        <v>232</v>
      </c>
      <c r="T210" s="180" t="s">
        <v>233</v>
      </c>
      <c r="U210" s="157">
        <v>0</v>
      </c>
      <c r="V210" s="157">
        <f t="shared" si="27"/>
        <v>0</v>
      </c>
      <c r="W210" s="157"/>
      <c r="X210" s="157" t="s">
        <v>165</v>
      </c>
      <c r="Y210" s="148"/>
      <c r="Z210" s="148"/>
      <c r="AA210" s="148"/>
      <c r="AB210" s="148"/>
      <c r="AC210" s="148"/>
      <c r="AD210" s="148"/>
      <c r="AE210" s="148"/>
      <c r="AF210" s="148"/>
      <c r="AG210" s="148" t="s">
        <v>166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74">
        <v>108</v>
      </c>
      <c r="B211" s="175" t="s">
        <v>473</v>
      </c>
      <c r="C211" s="185" t="s">
        <v>474</v>
      </c>
      <c r="D211" s="176" t="s">
        <v>437</v>
      </c>
      <c r="E211" s="177">
        <v>1</v>
      </c>
      <c r="F211" s="178"/>
      <c r="G211" s="179">
        <f t="shared" si="21"/>
        <v>0</v>
      </c>
      <c r="H211" s="178">
        <v>0</v>
      </c>
      <c r="I211" s="179">
        <f t="shared" si="22"/>
        <v>0</v>
      </c>
      <c r="J211" s="178">
        <v>3000</v>
      </c>
      <c r="K211" s="179">
        <f t="shared" si="23"/>
        <v>3000</v>
      </c>
      <c r="L211" s="179">
        <v>21</v>
      </c>
      <c r="M211" s="179">
        <f t="shared" si="24"/>
        <v>0</v>
      </c>
      <c r="N211" s="179">
        <v>0</v>
      </c>
      <c r="O211" s="179">
        <f t="shared" si="25"/>
        <v>0</v>
      </c>
      <c r="P211" s="179">
        <v>0</v>
      </c>
      <c r="Q211" s="179">
        <f t="shared" si="26"/>
        <v>0</v>
      </c>
      <c r="R211" s="179"/>
      <c r="S211" s="179" t="s">
        <v>232</v>
      </c>
      <c r="T211" s="180" t="s">
        <v>233</v>
      </c>
      <c r="U211" s="157">
        <v>0</v>
      </c>
      <c r="V211" s="157">
        <f t="shared" si="27"/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166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74">
        <v>109</v>
      </c>
      <c r="B212" s="175" t="s">
        <v>475</v>
      </c>
      <c r="C212" s="185" t="s">
        <v>476</v>
      </c>
      <c r="D212" s="176" t="s">
        <v>231</v>
      </c>
      <c r="E212" s="177">
        <v>1</v>
      </c>
      <c r="F212" s="178"/>
      <c r="G212" s="179">
        <f t="shared" si="21"/>
        <v>0</v>
      </c>
      <c r="H212" s="178">
        <v>0</v>
      </c>
      <c r="I212" s="179">
        <f t="shared" si="22"/>
        <v>0</v>
      </c>
      <c r="J212" s="178">
        <v>20000</v>
      </c>
      <c r="K212" s="179">
        <f t="shared" si="23"/>
        <v>20000</v>
      </c>
      <c r="L212" s="179">
        <v>21</v>
      </c>
      <c r="M212" s="179">
        <f t="shared" si="24"/>
        <v>0</v>
      </c>
      <c r="N212" s="179">
        <v>0</v>
      </c>
      <c r="O212" s="179">
        <f t="shared" si="25"/>
        <v>0</v>
      </c>
      <c r="P212" s="179">
        <v>0</v>
      </c>
      <c r="Q212" s="179">
        <f t="shared" si="26"/>
        <v>0</v>
      </c>
      <c r="R212" s="179"/>
      <c r="S212" s="179" t="s">
        <v>232</v>
      </c>
      <c r="T212" s="180" t="s">
        <v>233</v>
      </c>
      <c r="U212" s="157">
        <v>0</v>
      </c>
      <c r="V212" s="157">
        <f t="shared" si="27"/>
        <v>0</v>
      </c>
      <c r="W212" s="157"/>
      <c r="X212" s="157" t="s">
        <v>165</v>
      </c>
      <c r="Y212" s="148"/>
      <c r="Z212" s="148"/>
      <c r="AA212" s="148"/>
      <c r="AB212" s="148"/>
      <c r="AC212" s="148"/>
      <c r="AD212" s="148"/>
      <c r="AE212" s="148"/>
      <c r="AF212" s="148"/>
      <c r="AG212" s="148" t="s">
        <v>166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74">
        <v>110</v>
      </c>
      <c r="B213" s="175" t="s">
        <v>477</v>
      </c>
      <c r="C213" s="185" t="s">
        <v>478</v>
      </c>
      <c r="D213" s="176" t="s">
        <v>437</v>
      </c>
      <c r="E213" s="177">
        <v>1</v>
      </c>
      <c r="F213" s="178"/>
      <c r="G213" s="179">
        <f t="shared" si="21"/>
        <v>0</v>
      </c>
      <c r="H213" s="178">
        <v>0</v>
      </c>
      <c r="I213" s="179">
        <f t="shared" si="22"/>
        <v>0</v>
      </c>
      <c r="J213" s="178">
        <v>30000</v>
      </c>
      <c r="K213" s="179">
        <f t="shared" si="23"/>
        <v>30000</v>
      </c>
      <c r="L213" s="179">
        <v>21</v>
      </c>
      <c r="M213" s="179">
        <f t="shared" si="24"/>
        <v>0</v>
      </c>
      <c r="N213" s="179">
        <v>0</v>
      </c>
      <c r="O213" s="179">
        <f t="shared" si="25"/>
        <v>0</v>
      </c>
      <c r="P213" s="179">
        <v>0</v>
      </c>
      <c r="Q213" s="179">
        <f t="shared" si="26"/>
        <v>0</v>
      </c>
      <c r="R213" s="179"/>
      <c r="S213" s="179" t="s">
        <v>232</v>
      </c>
      <c r="T213" s="180" t="s">
        <v>233</v>
      </c>
      <c r="U213" s="157">
        <v>0</v>
      </c>
      <c r="V213" s="157">
        <f t="shared" si="27"/>
        <v>0</v>
      </c>
      <c r="W213" s="157"/>
      <c r="X213" s="157" t="s">
        <v>165</v>
      </c>
      <c r="Y213" s="148"/>
      <c r="Z213" s="148"/>
      <c r="AA213" s="148"/>
      <c r="AB213" s="148"/>
      <c r="AC213" s="148"/>
      <c r="AD213" s="148"/>
      <c r="AE213" s="148"/>
      <c r="AF213" s="148"/>
      <c r="AG213" s="148" t="s">
        <v>166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2.5" outlineLevel="1">
      <c r="A214" s="174">
        <v>111</v>
      </c>
      <c r="B214" s="175" t="s">
        <v>479</v>
      </c>
      <c r="C214" s="185" t="s">
        <v>480</v>
      </c>
      <c r="D214" s="176" t="s">
        <v>231</v>
      </c>
      <c r="E214" s="177">
        <v>1</v>
      </c>
      <c r="F214" s="178"/>
      <c r="G214" s="179">
        <f t="shared" si="21"/>
        <v>0</v>
      </c>
      <c r="H214" s="178">
        <v>0</v>
      </c>
      <c r="I214" s="179">
        <f t="shared" si="22"/>
        <v>0</v>
      </c>
      <c r="J214" s="178">
        <v>10000</v>
      </c>
      <c r="K214" s="179">
        <f t="shared" si="23"/>
        <v>10000</v>
      </c>
      <c r="L214" s="179">
        <v>21</v>
      </c>
      <c r="M214" s="179">
        <f t="shared" si="24"/>
        <v>0</v>
      </c>
      <c r="N214" s="179">
        <v>0</v>
      </c>
      <c r="O214" s="179">
        <f t="shared" si="25"/>
        <v>0</v>
      </c>
      <c r="P214" s="179">
        <v>0</v>
      </c>
      <c r="Q214" s="179">
        <f t="shared" si="26"/>
        <v>0</v>
      </c>
      <c r="R214" s="179"/>
      <c r="S214" s="179" t="s">
        <v>232</v>
      </c>
      <c r="T214" s="180" t="s">
        <v>233</v>
      </c>
      <c r="U214" s="157">
        <v>0</v>
      </c>
      <c r="V214" s="157">
        <f t="shared" si="27"/>
        <v>0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ht="22.5" outlineLevel="1">
      <c r="A215" s="174">
        <v>112</v>
      </c>
      <c r="B215" s="175" t="s">
        <v>481</v>
      </c>
      <c r="C215" s="185" t="s">
        <v>482</v>
      </c>
      <c r="D215" s="176" t="s">
        <v>231</v>
      </c>
      <c r="E215" s="177">
        <v>2</v>
      </c>
      <c r="F215" s="178"/>
      <c r="G215" s="179">
        <f t="shared" si="21"/>
        <v>0</v>
      </c>
      <c r="H215" s="178">
        <v>0</v>
      </c>
      <c r="I215" s="179">
        <f t="shared" si="22"/>
        <v>0</v>
      </c>
      <c r="J215" s="178">
        <v>5000</v>
      </c>
      <c r="K215" s="179">
        <f t="shared" si="23"/>
        <v>10000</v>
      </c>
      <c r="L215" s="179">
        <v>21</v>
      </c>
      <c r="M215" s="179">
        <f t="shared" si="24"/>
        <v>0</v>
      </c>
      <c r="N215" s="179">
        <v>0</v>
      </c>
      <c r="O215" s="179">
        <f t="shared" si="25"/>
        <v>0</v>
      </c>
      <c r="P215" s="179">
        <v>0</v>
      </c>
      <c r="Q215" s="179">
        <f t="shared" si="26"/>
        <v>0</v>
      </c>
      <c r="R215" s="179"/>
      <c r="S215" s="179" t="s">
        <v>232</v>
      </c>
      <c r="T215" s="180" t="s">
        <v>233</v>
      </c>
      <c r="U215" s="157">
        <v>0</v>
      </c>
      <c r="V215" s="157">
        <f t="shared" si="27"/>
        <v>0</v>
      </c>
      <c r="W215" s="157"/>
      <c r="X215" s="157" t="s">
        <v>165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166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113</v>
      </c>
      <c r="B216" s="175" t="s">
        <v>483</v>
      </c>
      <c r="C216" s="185" t="s">
        <v>484</v>
      </c>
      <c r="D216" s="176" t="s">
        <v>437</v>
      </c>
      <c r="E216" s="177">
        <v>1</v>
      </c>
      <c r="F216" s="178"/>
      <c r="G216" s="179">
        <f t="shared" si="21"/>
        <v>0</v>
      </c>
      <c r="H216" s="178">
        <v>0</v>
      </c>
      <c r="I216" s="179">
        <f t="shared" si="22"/>
        <v>0</v>
      </c>
      <c r="J216" s="178">
        <v>10000</v>
      </c>
      <c r="K216" s="179">
        <f t="shared" si="23"/>
        <v>10000</v>
      </c>
      <c r="L216" s="179">
        <v>21</v>
      </c>
      <c r="M216" s="179">
        <f t="shared" si="24"/>
        <v>0</v>
      </c>
      <c r="N216" s="179">
        <v>0</v>
      </c>
      <c r="O216" s="179">
        <f t="shared" si="25"/>
        <v>0</v>
      </c>
      <c r="P216" s="179">
        <v>0</v>
      </c>
      <c r="Q216" s="179">
        <f t="shared" si="26"/>
        <v>0</v>
      </c>
      <c r="R216" s="179"/>
      <c r="S216" s="179" t="s">
        <v>232</v>
      </c>
      <c r="T216" s="180" t="s">
        <v>233</v>
      </c>
      <c r="U216" s="157">
        <v>0</v>
      </c>
      <c r="V216" s="157">
        <f t="shared" si="27"/>
        <v>0</v>
      </c>
      <c r="W216" s="157"/>
      <c r="X216" s="157" t="s">
        <v>165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166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114</v>
      </c>
      <c r="B217" s="175" t="s">
        <v>485</v>
      </c>
      <c r="C217" s="185" t="s">
        <v>486</v>
      </c>
      <c r="D217" s="176" t="s">
        <v>437</v>
      </c>
      <c r="E217" s="177">
        <v>1</v>
      </c>
      <c r="F217" s="178"/>
      <c r="G217" s="179">
        <f t="shared" si="21"/>
        <v>0</v>
      </c>
      <c r="H217" s="178">
        <v>0</v>
      </c>
      <c r="I217" s="179">
        <f t="shared" si="22"/>
        <v>0</v>
      </c>
      <c r="J217" s="178">
        <v>30000</v>
      </c>
      <c r="K217" s="179">
        <f t="shared" si="23"/>
        <v>30000</v>
      </c>
      <c r="L217" s="179">
        <v>21</v>
      </c>
      <c r="M217" s="179">
        <f t="shared" si="24"/>
        <v>0</v>
      </c>
      <c r="N217" s="179">
        <v>0</v>
      </c>
      <c r="O217" s="179">
        <f t="shared" si="25"/>
        <v>0</v>
      </c>
      <c r="P217" s="179">
        <v>0</v>
      </c>
      <c r="Q217" s="179">
        <f t="shared" si="26"/>
        <v>0</v>
      </c>
      <c r="R217" s="179"/>
      <c r="S217" s="179" t="s">
        <v>232</v>
      </c>
      <c r="T217" s="180" t="s">
        <v>233</v>
      </c>
      <c r="U217" s="157">
        <v>0</v>
      </c>
      <c r="V217" s="157">
        <f t="shared" si="27"/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115</v>
      </c>
      <c r="B218" s="175" t="s">
        <v>487</v>
      </c>
      <c r="C218" s="185" t="s">
        <v>488</v>
      </c>
      <c r="D218" s="176" t="s">
        <v>231</v>
      </c>
      <c r="E218" s="177">
        <v>1</v>
      </c>
      <c r="F218" s="178"/>
      <c r="G218" s="179">
        <f t="shared" si="21"/>
        <v>0</v>
      </c>
      <c r="H218" s="178">
        <v>0</v>
      </c>
      <c r="I218" s="179">
        <f t="shared" si="22"/>
        <v>0</v>
      </c>
      <c r="J218" s="178">
        <v>1000</v>
      </c>
      <c r="K218" s="179">
        <f t="shared" si="23"/>
        <v>1000</v>
      </c>
      <c r="L218" s="179">
        <v>21</v>
      </c>
      <c r="M218" s="179">
        <f t="shared" si="24"/>
        <v>0</v>
      </c>
      <c r="N218" s="179">
        <v>0</v>
      </c>
      <c r="O218" s="179">
        <f t="shared" si="25"/>
        <v>0</v>
      </c>
      <c r="P218" s="179">
        <v>0</v>
      </c>
      <c r="Q218" s="179">
        <f t="shared" si="26"/>
        <v>0</v>
      </c>
      <c r="R218" s="179"/>
      <c r="S218" s="179" t="s">
        <v>232</v>
      </c>
      <c r="T218" s="180" t="s">
        <v>233</v>
      </c>
      <c r="U218" s="157">
        <v>0</v>
      </c>
      <c r="V218" s="157">
        <f t="shared" si="27"/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116</v>
      </c>
      <c r="B219" s="175" t="s">
        <v>489</v>
      </c>
      <c r="C219" s="185" t="s">
        <v>490</v>
      </c>
      <c r="D219" s="176" t="s">
        <v>231</v>
      </c>
      <c r="E219" s="177">
        <v>1</v>
      </c>
      <c r="F219" s="178"/>
      <c r="G219" s="179">
        <f t="shared" si="21"/>
        <v>0</v>
      </c>
      <c r="H219" s="178">
        <v>0</v>
      </c>
      <c r="I219" s="179">
        <f t="shared" si="22"/>
        <v>0</v>
      </c>
      <c r="J219" s="178">
        <v>10000</v>
      </c>
      <c r="K219" s="179">
        <f t="shared" si="23"/>
        <v>10000</v>
      </c>
      <c r="L219" s="179">
        <v>21</v>
      </c>
      <c r="M219" s="179">
        <f t="shared" si="24"/>
        <v>0</v>
      </c>
      <c r="N219" s="179">
        <v>0</v>
      </c>
      <c r="O219" s="179">
        <f t="shared" si="25"/>
        <v>0</v>
      </c>
      <c r="P219" s="179">
        <v>0</v>
      </c>
      <c r="Q219" s="179">
        <f t="shared" si="26"/>
        <v>0</v>
      </c>
      <c r="R219" s="179"/>
      <c r="S219" s="179" t="s">
        <v>232</v>
      </c>
      <c r="T219" s="180" t="s">
        <v>233</v>
      </c>
      <c r="U219" s="157">
        <v>0</v>
      </c>
      <c r="V219" s="157">
        <f t="shared" si="27"/>
        <v>0</v>
      </c>
      <c r="W219" s="157"/>
      <c r="X219" s="157" t="s">
        <v>165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166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74">
        <v>117</v>
      </c>
      <c r="B220" s="175" t="s">
        <v>491</v>
      </c>
      <c r="C220" s="185" t="s">
        <v>492</v>
      </c>
      <c r="D220" s="176" t="s">
        <v>231</v>
      </c>
      <c r="E220" s="177">
        <v>1</v>
      </c>
      <c r="F220" s="178"/>
      <c r="G220" s="179">
        <f t="shared" si="21"/>
        <v>0</v>
      </c>
      <c r="H220" s="178">
        <v>0</v>
      </c>
      <c r="I220" s="179">
        <f t="shared" si="22"/>
        <v>0</v>
      </c>
      <c r="J220" s="178">
        <v>3000</v>
      </c>
      <c r="K220" s="179">
        <f t="shared" si="23"/>
        <v>3000</v>
      </c>
      <c r="L220" s="179">
        <v>21</v>
      </c>
      <c r="M220" s="179">
        <f t="shared" si="24"/>
        <v>0</v>
      </c>
      <c r="N220" s="179">
        <v>0</v>
      </c>
      <c r="O220" s="179">
        <f t="shared" si="25"/>
        <v>0</v>
      </c>
      <c r="P220" s="179">
        <v>0</v>
      </c>
      <c r="Q220" s="179">
        <f t="shared" si="26"/>
        <v>0</v>
      </c>
      <c r="R220" s="179"/>
      <c r="S220" s="179" t="s">
        <v>232</v>
      </c>
      <c r="T220" s="180" t="s">
        <v>233</v>
      </c>
      <c r="U220" s="157">
        <v>0</v>
      </c>
      <c r="V220" s="157">
        <f t="shared" si="27"/>
        <v>0</v>
      </c>
      <c r="W220" s="157"/>
      <c r="X220" s="157" t="s">
        <v>165</v>
      </c>
      <c r="Y220" s="148"/>
      <c r="Z220" s="148"/>
      <c r="AA220" s="148"/>
      <c r="AB220" s="148"/>
      <c r="AC220" s="148"/>
      <c r="AD220" s="148"/>
      <c r="AE220" s="148"/>
      <c r="AF220" s="148"/>
      <c r="AG220" s="148" t="s">
        <v>166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2.5" outlineLevel="1">
      <c r="A221" s="174">
        <v>118</v>
      </c>
      <c r="B221" s="175" t="s">
        <v>493</v>
      </c>
      <c r="C221" s="185" t="s">
        <v>494</v>
      </c>
      <c r="D221" s="176" t="s">
        <v>231</v>
      </c>
      <c r="E221" s="177">
        <v>3</v>
      </c>
      <c r="F221" s="178"/>
      <c r="G221" s="179">
        <f t="shared" si="21"/>
        <v>0</v>
      </c>
      <c r="H221" s="178">
        <v>0</v>
      </c>
      <c r="I221" s="179">
        <f t="shared" si="22"/>
        <v>0</v>
      </c>
      <c r="J221" s="178">
        <v>10000</v>
      </c>
      <c r="K221" s="179">
        <f t="shared" si="23"/>
        <v>30000</v>
      </c>
      <c r="L221" s="179">
        <v>21</v>
      </c>
      <c r="M221" s="179">
        <f t="shared" si="24"/>
        <v>0</v>
      </c>
      <c r="N221" s="179">
        <v>0</v>
      </c>
      <c r="O221" s="179">
        <f t="shared" si="25"/>
        <v>0</v>
      </c>
      <c r="P221" s="179">
        <v>0</v>
      </c>
      <c r="Q221" s="179">
        <f t="shared" si="26"/>
        <v>0</v>
      </c>
      <c r="R221" s="179"/>
      <c r="S221" s="179" t="s">
        <v>232</v>
      </c>
      <c r="T221" s="180" t="s">
        <v>233</v>
      </c>
      <c r="U221" s="157">
        <v>0</v>
      </c>
      <c r="V221" s="157">
        <f t="shared" si="27"/>
        <v>0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74">
        <v>119</v>
      </c>
      <c r="B222" s="175" t="s">
        <v>495</v>
      </c>
      <c r="C222" s="185" t="s">
        <v>496</v>
      </c>
      <c r="D222" s="176" t="s">
        <v>231</v>
      </c>
      <c r="E222" s="177">
        <v>19</v>
      </c>
      <c r="F222" s="178"/>
      <c r="G222" s="179">
        <f t="shared" si="21"/>
        <v>0</v>
      </c>
      <c r="H222" s="178">
        <v>0</v>
      </c>
      <c r="I222" s="179">
        <f t="shared" si="22"/>
        <v>0</v>
      </c>
      <c r="J222" s="178">
        <v>5000</v>
      </c>
      <c r="K222" s="179">
        <f t="shared" si="23"/>
        <v>95000</v>
      </c>
      <c r="L222" s="179">
        <v>21</v>
      </c>
      <c r="M222" s="179">
        <f t="shared" si="24"/>
        <v>0</v>
      </c>
      <c r="N222" s="179">
        <v>0</v>
      </c>
      <c r="O222" s="179">
        <f t="shared" si="25"/>
        <v>0</v>
      </c>
      <c r="P222" s="179">
        <v>0</v>
      </c>
      <c r="Q222" s="179">
        <f t="shared" si="26"/>
        <v>0</v>
      </c>
      <c r="R222" s="179"/>
      <c r="S222" s="179" t="s">
        <v>232</v>
      </c>
      <c r="T222" s="180" t="s">
        <v>233</v>
      </c>
      <c r="U222" s="157">
        <v>0</v>
      </c>
      <c r="V222" s="157">
        <f t="shared" si="27"/>
        <v>0</v>
      </c>
      <c r="W222" s="157"/>
      <c r="X222" s="157" t="s">
        <v>165</v>
      </c>
      <c r="Y222" s="148"/>
      <c r="Z222" s="148"/>
      <c r="AA222" s="148"/>
      <c r="AB222" s="148"/>
      <c r="AC222" s="148"/>
      <c r="AD222" s="148"/>
      <c r="AE222" s="148"/>
      <c r="AF222" s="148"/>
      <c r="AG222" s="148" t="s">
        <v>166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74">
        <v>120</v>
      </c>
      <c r="B223" s="175" t="s">
        <v>497</v>
      </c>
      <c r="C223" s="185" t="s">
        <v>498</v>
      </c>
      <c r="D223" s="176" t="s">
        <v>231</v>
      </c>
      <c r="E223" s="177">
        <v>1</v>
      </c>
      <c r="F223" s="178"/>
      <c r="G223" s="179">
        <f t="shared" si="21"/>
        <v>0</v>
      </c>
      <c r="H223" s="178">
        <v>0</v>
      </c>
      <c r="I223" s="179">
        <f t="shared" si="22"/>
        <v>0</v>
      </c>
      <c r="J223" s="178">
        <v>10000</v>
      </c>
      <c r="K223" s="179">
        <f t="shared" si="23"/>
        <v>10000</v>
      </c>
      <c r="L223" s="179">
        <v>21</v>
      </c>
      <c r="M223" s="179">
        <f t="shared" si="24"/>
        <v>0</v>
      </c>
      <c r="N223" s="179">
        <v>0</v>
      </c>
      <c r="O223" s="179">
        <f t="shared" si="25"/>
        <v>0</v>
      </c>
      <c r="P223" s="179">
        <v>0</v>
      </c>
      <c r="Q223" s="179">
        <f t="shared" si="26"/>
        <v>0</v>
      </c>
      <c r="R223" s="179"/>
      <c r="S223" s="179" t="s">
        <v>232</v>
      </c>
      <c r="T223" s="180" t="s">
        <v>233</v>
      </c>
      <c r="U223" s="157">
        <v>0</v>
      </c>
      <c r="V223" s="157">
        <f t="shared" si="27"/>
        <v>0</v>
      </c>
      <c r="W223" s="157"/>
      <c r="X223" s="157" t="s">
        <v>165</v>
      </c>
      <c r="Y223" s="148"/>
      <c r="Z223" s="148"/>
      <c r="AA223" s="148"/>
      <c r="AB223" s="148"/>
      <c r="AC223" s="148"/>
      <c r="AD223" s="148"/>
      <c r="AE223" s="148"/>
      <c r="AF223" s="148"/>
      <c r="AG223" s="148" t="s">
        <v>166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74">
        <v>121</v>
      </c>
      <c r="B224" s="175" t="s">
        <v>499</v>
      </c>
      <c r="C224" s="185" t="s">
        <v>500</v>
      </c>
      <c r="D224" s="176" t="s">
        <v>437</v>
      </c>
      <c r="E224" s="177">
        <v>1</v>
      </c>
      <c r="F224" s="178"/>
      <c r="G224" s="179">
        <f t="shared" si="21"/>
        <v>0</v>
      </c>
      <c r="H224" s="178">
        <v>0</v>
      </c>
      <c r="I224" s="179">
        <f t="shared" si="22"/>
        <v>0</v>
      </c>
      <c r="J224" s="178">
        <v>20000</v>
      </c>
      <c r="K224" s="179">
        <f t="shared" si="23"/>
        <v>20000</v>
      </c>
      <c r="L224" s="179">
        <v>21</v>
      </c>
      <c r="M224" s="179">
        <f t="shared" si="24"/>
        <v>0</v>
      </c>
      <c r="N224" s="179">
        <v>0</v>
      </c>
      <c r="O224" s="179">
        <f t="shared" si="25"/>
        <v>0</v>
      </c>
      <c r="P224" s="179">
        <v>0</v>
      </c>
      <c r="Q224" s="179">
        <f t="shared" si="26"/>
        <v>0</v>
      </c>
      <c r="R224" s="179"/>
      <c r="S224" s="179" t="s">
        <v>232</v>
      </c>
      <c r="T224" s="180" t="s">
        <v>233</v>
      </c>
      <c r="U224" s="157">
        <v>0</v>
      </c>
      <c r="V224" s="157">
        <f t="shared" si="27"/>
        <v>0</v>
      </c>
      <c r="W224" s="157"/>
      <c r="X224" s="157" t="s">
        <v>165</v>
      </c>
      <c r="Y224" s="148"/>
      <c r="Z224" s="148"/>
      <c r="AA224" s="148"/>
      <c r="AB224" s="148"/>
      <c r="AC224" s="148"/>
      <c r="AD224" s="148"/>
      <c r="AE224" s="148"/>
      <c r="AF224" s="148"/>
      <c r="AG224" s="148" t="s">
        <v>166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74">
        <v>122</v>
      </c>
      <c r="B225" s="175" t="s">
        <v>501</v>
      </c>
      <c r="C225" s="185" t="s">
        <v>502</v>
      </c>
      <c r="D225" s="176" t="s">
        <v>437</v>
      </c>
      <c r="E225" s="177">
        <v>1</v>
      </c>
      <c r="F225" s="178"/>
      <c r="G225" s="179">
        <f t="shared" si="21"/>
        <v>0</v>
      </c>
      <c r="H225" s="178">
        <v>0</v>
      </c>
      <c r="I225" s="179">
        <f t="shared" si="22"/>
        <v>0</v>
      </c>
      <c r="J225" s="178">
        <v>100000</v>
      </c>
      <c r="K225" s="179">
        <f t="shared" si="23"/>
        <v>100000</v>
      </c>
      <c r="L225" s="179">
        <v>21</v>
      </c>
      <c r="M225" s="179">
        <f t="shared" si="24"/>
        <v>0</v>
      </c>
      <c r="N225" s="179">
        <v>0</v>
      </c>
      <c r="O225" s="179">
        <f t="shared" si="25"/>
        <v>0</v>
      </c>
      <c r="P225" s="179">
        <v>0</v>
      </c>
      <c r="Q225" s="179">
        <f t="shared" si="26"/>
        <v>0</v>
      </c>
      <c r="R225" s="179"/>
      <c r="S225" s="179" t="s">
        <v>232</v>
      </c>
      <c r="T225" s="180" t="s">
        <v>233</v>
      </c>
      <c r="U225" s="157">
        <v>0</v>
      </c>
      <c r="V225" s="157">
        <f t="shared" si="27"/>
        <v>0</v>
      </c>
      <c r="W225" s="157"/>
      <c r="X225" s="157" t="s">
        <v>165</v>
      </c>
      <c r="Y225" s="148"/>
      <c r="Z225" s="148"/>
      <c r="AA225" s="148"/>
      <c r="AB225" s="148"/>
      <c r="AC225" s="148"/>
      <c r="AD225" s="148"/>
      <c r="AE225" s="148"/>
      <c r="AF225" s="148"/>
      <c r="AG225" s="148" t="s">
        <v>366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>
      <c r="A226" s="161" t="s">
        <v>159</v>
      </c>
      <c r="B226" s="162" t="s">
        <v>102</v>
      </c>
      <c r="C226" s="182" t="s">
        <v>103</v>
      </c>
      <c r="D226" s="163"/>
      <c r="E226" s="164"/>
      <c r="F226" s="165"/>
      <c r="G226" s="165">
        <f>SUMIF(AG227:AG227,"&lt;&gt;NOR",G227:G227)</f>
        <v>0</v>
      </c>
      <c r="H226" s="165"/>
      <c r="I226" s="165">
        <f>SUM(I227:I227)</f>
        <v>0</v>
      </c>
      <c r="J226" s="165"/>
      <c r="K226" s="165">
        <f>SUM(K227:K227)</f>
        <v>516138.23</v>
      </c>
      <c r="L226" s="165"/>
      <c r="M226" s="165">
        <f>SUM(M227:M227)</f>
        <v>0</v>
      </c>
      <c r="N226" s="165"/>
      <c r="O226" s="165">
        <f>SUM(O227:O227)</f>
        <v>0</v>
      </c>
      <c r="P226" s="165"/>
      <c r="Q226" s="165">
        <f>SUM(Q227:Q227)</f>
        <v>0</v>
      </c>
      <c r="R226" s="165"/>
      <c r="S226" s="165"/>
      <c r="T226" s="166"/>
      <c r="U226" s="160"/>
      <c r="V226" s="160">
        <f>SUM(V227:V227)</f>
        <v>1202.56</v>
      </c>
      <c r="W226" s="160"/>
      <c r="X226" s="160"/>
      <c r="AG226" t="s">
        <v>160</v>
      </c>
    </row>
    <row r="227" spans="1:60" outlineLevel="1">
      <c r="A227" s="174">
        <v>123</v>
      </c>
      <c r="B227" s="175" t="s">
        <v>503</v>
      </c>
      <c r="C227" s="185" t="s">
        <v>504</v>
      </c>
      <c r="D227" s="176" t="s">
        <v>227</v>
      </c>
      <c r="E227" s="177">
        <v>376.74322999999998</v>
      </c>
      <c r="F227" s="178"/>
      <c r="G227" s="179">
        <f>ROUND(E227*F227,2)</f>
        <v>0</v>
      </c>
      <c r="H227" s="178">
        <v>0</v>
      </c>
      <c r="I227" s="179">
        <f>ROUND(E227*H227,2)</f>
        <v>0</v>
      </c>
      <c r="J227" s="178">
        <v>1370</v>
      </c>
      <c r="K227" s="179">
        <f>ROUND(E227*J227,2)</f>
        <v>516138.23</v>
      </c>
      <c r="L227" s="179">
        <v>21</v>
      </c>
      <c r="M227" s="179">
        <f>G227*(1+L227/100)</f>
        <v>0</v>
      </c>
      <c r="N227" s="179">
        <v>0</v>
      </c>
      <c r="O227" s="179">
        <f>ROUND(E227*N227,2)</f>
        <v>0</v>
      </c>
      <c r="P227" s="179">
        <v>0</v>
      </c>
      <c r="Q227" s="179">
        <f>ROUND(E227*P227,2)</f>
        <v>0</v>
      </c>
      <c r="R227" s="179"/>
      <c r="S227" s="179" t="s">
        <v>164</v>
      </c>
      <c r="T227" s="180" t="s">
        <v>164</v>
      </c>
      <c r="U227" s="157">
        <v>3.1920000000000002</v>
      </c>
      <c r="V227" s="157">
        <f>ROUND(E227*U227,2)</f>
        <v>1202.56</v>
      </c>
      <c r="W227" s="157"/>
      <c r="X227" s="157" t="s">
        <v>165</v>
      </c>
      <c r="Y227" s="148"/>
      <c r="Z227" s="148"/>
      <c r="AA227" s="148"/>
      <c r="AB227" s="148"/>
      <c r="AC227" s="148"/>
      <c r="AD227" s="148"/>
      <c r="AE227" s="148"/>
      <c r="AF227" s="148"/>
      <c r="AG227" s="148" t="s">
        <v>366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>
      <c r="A228" s="161" t="s">
        <v>159</v>
      </c>
      <c r="B228" s="162" t="s">
        <v>111</v>
      </c>
      <c r="C228" s="182" t="s">
        <v>112</v>
      </c>
      <c r="D228" s="163"/>
      <c r="E228" s="164"/>
      <c r="F228" s="165"/>
      <c r="G228" s="165">
        <f>SUMIF(AG229:AG255,"&lt;&gt;NOR",G229:G255)</f>
        <v>0</v>
      </c>
      <c r="H228" s="165"/>
      <c r="I228" s="165">
        <f>SUM(I229:I255)</f>
        <v>422968.49000000005</v>
      </c>
      <c r="J228" s="165"/>
      <c r="K228" s="165">
        <f>SUM(K229:K255)</f>
        <v>412506.1</v>
      </c>
      <c r="L228" s="165"/>
      <c r="M228" s="165">
        <f>SUM(M229:M255)</f>
        <v>0</v>
      </c>
      <c r="N228" s="165"/>
      <c r="O228" s="165">
        <f>SUM(O229:O255)</f>
        <v>4.1099999999999994</v>
      </c>
      <c r="P228" s="165"/>
      <c r="Q228" s="165">
        <f>SUM(Q229:Q255)</f>
        <v>0</v>
      </c>
      <c r="R228" s="165"/>
      <c r="S228" s="165"/>
      <c r="T228" s="166"/>
      <c r="U228" s="160"/>
      <c r="V228" s="160">
        <f>SUM(V229:V255)</f>
        <v>397.11</v>
      </c>
      <c r="W228" s="160"/>
      <c r="X228" s="160"/>
      <c r="AG228" t="s">
        <v>160</v>
      </c>
    </row>
    <row r="229" spans="1:60" ht="22.5" outlineLevel="1">
      <c r="A229" s="174">
        <v>124</v>
      </c>
      <c r="B229" s="175" t="s">
        <v>505</v>
      </c>
      <c r="C229" s="185" t="s">
        <v>506</v>
      </c>
      <c r="D229" s="176" t="s">
        <v>191</v>
      </c>
      <c r="E229" s="177">
        <v>202</v>
      </c>
      <c r="F229" s="178"/>
      <c r="G229" s="179">
        <f>ROUND(E229*F229,2)</f>
        <v>0</v>
      </c>
      <c r="H229" s="178">
        <v>1845.41</v>
      </c>
      <c r="I229" s="179">
        <f>ROUND(E229*H229,2)</f>
        <v>372772.82</v>
      </c>
      <c r="J229" s="178">
        <v>894.59</v>
      </c>
      <c r="K229" s="179">
        <f>ROUND(E229*J229,2)</f>
        <v>180707.18</v>
      </c>
      <c r="L229" s="179">
        <v>21</v>
      </c>
      <c r="M229" s="179">
        <f>G229*(1+L229/100)</f>
        <v>0</v>
      </c>
      <c r="N229" s="179">
        <v>1.941E-2</v>
      </c>
      <c r="O229" s="179">
        <f>ROUND(E229*N229,2)</f>
        <v>3.92</v>
      </c>
      <c r="P229" s="179">
        <v>0</v>
      </c>
      <c r="Q229" s="179">
        <f>ROUND(E229*P229,2)</f>
        <v>0</v>
      </c>
      <c r="R229" s="179"/>
      <c r="S229" s="179" t="s">
        <v>164</v>
      </c>
      <c r="T229" s="180" t="s">
        <v>164</v>
      </c>
      <c r="U229" s="157">
        <v>1.6955499999999999</v>
      </c>
      <c r="V229" s="157">
        <f>ROUND(E229*U229,2)</f>
        <v>342.5</v>
      </c>
      <c r="W229" s="157"/>
      <c r="X229" s="157" t="s">
        <v>165</v>
      </c>
      <c r="Y229" s="148"/>
      <c r="Z229" s="148"/>
      <c r="AA229" s="148"/>
      <c r="AB229" s="148"/>
      <c r="AC229" s="148"/>
      <c r="AD229" s="148"/>
      <c r="AE229" s="148"/>
      <c r="AF229" s="148"/>
      <c r="AG229" s="148" t="s">
        <v>363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67">
        <v>125</v>
      </c>
      <c r="B230" s="168" t="s">
        <v>507</v>
      </c>
      <c r="C230" s="183" t="s">
        <v>508</v>
      </c>
      <c r="D230" s="169" t="s">
        <v>208</v>
      </c>
      <c r="E230" s="170">
        <v>50</v>
      </c>
      <c r="F230" s="171"/>
      <c r="G230" s="172">
        <f>ROUND(E230*F230,2)</f>
        <v>0</v>
      </c>
      <c r="H230" s="171">
        <v>878.46</v>
      </c>
      <c r="I230" s="172">
        <f>ROUND(E230*H230,2)</f>
        <v>43923</v>
      </c>
      <c r="J230" s="171">
        <v>295.54000000000002</v>
      </c>
      <c r="K230" s="172">
        <f>ROUND(E230*J230,2)</f>
        <v>14777</v>
      </c>
      <c r="L230" s="172">
        <v>21</v>
      </c>
      <c r="M230" s="172">
        <f>G230*(1+L230/100)</f>
        <v>0</v>
      </c>
      <c r="N230" s="172">
        <v>3.2799999999999999E-3</v>
      </c>
      <c r="O230" s="172">
        <f>ROUND(E230*N230,2)</f>
        <v>0.16</v>
      </c>
      <c r="P230" s="172">
        <v>0</v>
      </c>
      <c r="Q230" s="172">
        <f>ROUND(E230*P230,2)</f>
        <v>0</v>
      </c>
      <c r="R230" s="172"/>
      <c r="S230" s="172" t="s">
        <v>164</v>
      </c>
      <c r="T230" s="173" t="s">
        <v>164</v>
      </c>
      <c r="U230" s="157">
        <v>0.56452999999999998</v>
      </c>
      <c r="V230" s="157">
        <f>ROUND(E230*U230,2)</f>
        <v>28.23</v>
      </c>
      <c r="W230" s="157"/>
      <c r="X230" s="157" t="s">
        <v>165</v>
      </c>
      <c r="Y230" s="148"/>
      <c r="Z230" s="148"/>
      <c r="AA230" s="148"/>
      <c r="AB230" s="148"/>
      <c r="AC230" s="148"/>
      <c r="AD230" s="148"/>
      <c r="AE230" s="148"/>
      <c r="AF230" s="148"/>
      <c r="AG230" s="148" t="s">
        <v>363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509</v>
      </c>
      <c r="D231" s="158"/>
      <c r="E231" s="159">
        <v>50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67">
        <v>126</v>
      </c>
      <c r="B232" s="168" t="s">
        <v>510</v>
      </c>
      <c r="C232" s="183" t="s">
        <v>511</v>
      </c>
      <c r="D232" s="169" t="s">
        <v>322</v>
      </c>
      <c r="E232" s="170">
        <v>3</v>
      </c>
      <c r="F232" s="171"/>
      <c r="G232" s="172">
        <f>ROUND(E232*F232,2)</f>
        <v>0</v>
      </c>
      <c r="H232" s="171">
        <v>1361.86</v>
      </c>
      <c r="I232" s="172">
        <f>ROUND(E232*H232,2)</f>
        <v>4085.58</v>
      </c>
      <c r="J232" s="171">
        <v>570.14</v>
      </c>
      <c r="K232" s="172">
        <f>ROUND(E232*J232,2)</f>
        <v>1710.42</v>
      </c>
      <c r="L232" s="172">
        <v>21</v>
      </c>
      <c r="M232" s="172">
        <f>G232*(1+L232/100)</f>
        <v>0</v>
      </c>
      <c r="N232" s="172">
        <v>5.0299999999999997E-3</v>
      </c>
      <c r="O232" s="172">
        <f>ROUND(E232*N232,2)</f>
        <v>0.02</v>
      </c>
      <c r="P232" s="172">
        <v>0</v>
      </c>
      <c r="Q232" s="172">
        <f>ROUND(E232*P232,2)</f>
        <v>0</v>
      </c>
      <c r="R232" s="172"/>
      <c r="S232" s="172" t="s">
        <v>164</v>
      </c>
      <c r="T232" s="173" t="s">
        <v>164</v>
      </c>
      <c r="U232" s="157">
        <v>1.0510999999999999</v>
      </c>
      <c r="V232" s="157">
        <f>ROUND(E232*U232,2)</f>
        <v>3.15</v>
      </c>
      <c r="W232" s="157"/>
      <c r="X232" s="157" t="s">
        <v>165</v>
      </c>
      <c r="Y232" s="148"/>
      <c r="Z232" s="148"/>
      <c r="AA232" s="148"/>
      <c r="AB232" s="148"/>
      <c r="AC232" s="148"/>
      <c r="AD232" s="148"/>
      <c r="AE232" s="148"/>
      <c r="AF232" s="148"/>
      <c r="AG232" s="148" t="s">
        <v>363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55"/>
      <c r="B233" s="156"/>
      <c r="C233" s="184" t="s">
        <v>512</v>
      </c>
      <c r="D233" s="158"/>
      <c r="E233" s="159">
        <v>3</v>
      </c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48"/>
      <c r="Z233" s="148"/>
      <c r="AA233" s="148"/>
      <c r="AB233" s="148"/>
      <c r="AC233" s="148"/>
      <c r="AD233" s="148"/>
      <c r="AE233" s="148"/>
      <c r="AF233" s="148"/>
      <c r="AG233" s="148" t="s">
        <v>168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>
      <c r="A234" s="167">
        <v>127</v>
      </c>
      <c r="B234" s="168" t="s">
        <v>513</v>
      </c>
      <c r="C234" s="183" t="s">
        <v>514</v>
      </c>
      <c r="D234" s="169" t="s">
        <v>208</v>
      </c>
      <c r="E234" s="170">
        <v>3</v>
      </c>
      <c r="F234" s="171"/>
      <c r="G234" s="172">
        <f>ROUND(E234*F234,2)</f>
        <v>0</v>
      </c>
      <c r="H234" s="171">
        <v>729.03</v>
      </c>
      <c r="I234" s="172">
        <f>ROUND(E234*H234,2)</f>
        <v>2187.09</v>
      </c>
      <c r="J234" s="171">
        <v>319.97000000000003</v>
      </c>
      <c r="K234" s="172">
        <f>ROUND(E234*J234,2)</f>
        <v>959.91</v>
      </c>
      <c r="L234" s="172">
        <v>21</v>
      </c>
      <c r="M234" s="172">
        <f>G234*(1+L234/100)</f>
        <v>0</v>
      </c>
      <c r="N234" s="172">
        <v>2.9299999999999999E-3</v>
      </c>
      <c r="O234" s="172">
        <f>ROUND(E234*N234,2)</f>
        <v>0.01</v>
      </c>
      <c r="P234" s="172">
        <v>0</v>
      </c>
      <c r="Q234" s="172">
        <f>ROUND(E234*P234,2)</f>
        <v>0</v>
      </c>
      <c r="R234" s="172"/>
      <c r="S234" s="172" t="s">
        <v>164</v>
      </c>
      <c r="T234" s="173" t="s">
        <v>164</v>
      </c>
      <c r="U234" s="157">
        <v>0.61895</v>
      </c>
      <c r="V234" s="157">
        <f>ROUND(E234*U234,2)</f>
        <v>1.86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363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>
      <c r="A235" s="155"/>
      <c r="B235" s="156"/>
      <c r="C235" s="184" t="s">
        <v>515</v>
      </c>
      <c r="D235" s="158"/>
      <c r="E235" s="159">
        <v>3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8"/>
      <c r="Z235" s="148"/>
      <c r="AA235" s="148"/>
      <c r="AB235" s="148"/>
      <c r="AC235" s="148"/>
      <c r="AD235" s="148"/>
      <c r="AE235" s="148"/>
      <c r="AF235" s="148"/>
      <c r="AG235" s="148" t="s">
        <v>168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74">
        <v>128</v>
      </c>
      <c r="B236" s="175" t="s">
        <v>516</v>
      </c>
      <c r="C236" s="185" t="s">
        <v>517</v>
      </c>
      <c r="D236" s="176" t="s">
        <v>227</v>
      </c>
      <c r="E236" s="177">
        <v>4.1086999999999998</v>
      </c>
      <c r="F236" s="178"/>
      <c r="G236" s="179">
        <f>ROUND(E236*F236,2)</f>
        <v>0</v>
      </c>
      <c r="H236" s="178">
        <v>0</v>
      </c>
      <c r="I236" s="179">
        <f>ROUND(E236*H236,2)</f>
        <v>0</v>
      </c>
      <c r="J236" s="178">
        <v>2120</v>
      </c>
      <c r="K236" s="179">
        <f>ROUND(E236*J236,2)</f>
        <v>8710.44</v>
      </c>
      <c r="L236" s="179">
        <v>21</v>
      </c>
      <c r="M236" s="179">
        <f>G236*(1+L236/100)</f>
        <v>0</v>
      </c>
      <c r="N236" s="179">
        <v>0</v>
      </c>
      <c r="O236" s="179">
        <f>ROUND(E236*N236,2)</f>
        <v>0</v>
      </c>
      <c r="P236" s="179">
        <v>0</v>
      </c>
      <c r="Q236" s="179">
        <f>ROUND(E236*P236,2)</f>
        <v>0</v>
      </c>
      <c r="R236" s="179"/>
      <c r="S236" s="179" t="s">
        <v>164</v>
      </c>
      <c r="T236" s="180" t="s">
        <v>164</v>
      </c>
      <c r="U236" s="157">
        <v>5.2009999999999996</v>
      </c>
      <c r="V236" s="157">
        <f>ROUND(E236*U236,2)</f>
        <v>21.37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366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ht="22.5" outlineLevel="1">
      <c r="A237" s="167">
        <v>129</v>
      </c>
      <c r="B237" s="168" t="s">
        <v>518</v>
      </c>
      <c r="C237" s="183" t="s">
        <v>519</v>
      </c>
      <c r="D237" s="169" t="s">
        <v>191</v>
      </c>
      <c r="E237" s="170">
        <v>62.468000000000004</v>
      </c>
      <c r="F237" s="171"/>
      <c r="G237" s="172">
        <f>ROUND(E237*F237,2)</f>
        <v>0</v>
      </c>
      <c r="H237" s="171">
        <v>0</v>
      </c>
      <c r="I237" s="172">
        <f>ROUND(E237*H237,2)</f>
        <v>0</v>
      </c>
      <c r="J237" s="171">
        <v>2390</v>
      </c>
      <c r="K237" s="172">
        <f>ROUND(E237*J237,2)</f>
        <v>149298.51999999999</v>
      </c>
      <c r="L237" s="172">
        <v>21</v>
      </c>
      <c r="M237" s="172">
        <f>G237*(1+L237/100)</f>
        <v>0</v>
      </c>
      <c r="N237" s="172">
        <v>0</v>
      </c>
      <c r="O237" s="172">
        <f>ROUND(E237*N237,2)</f>
        <v>0</v>
      </c>
      <c r="P237" s="172">
        <v>0</v>
      </c>
      <c r="Q237" s="172">
        <f>ROUND(E237*P237,2)</f>
        <v>0</v>
      </c>
      <c r="R237" s="172"/>
      <c r="S237" s="172" t="s">
        <v>232</v>
      </c>
      <c r="T237" s="173" t="s">
        <v>233</v>
      </c>
      <c r="U237" s="157">
        <v>0</v>
      </c>
      <c r="V237" s="157">
        <f>ROUND(E237*U237,2)</f>
        <v>0</v>
      </c>
      <c r="W237" s="157"/>
      <c r="X237" s="157" t="s">
        <v>165</v>
      </c>
      <c r="Y237" s="148"/>
      <c r="Z237" s="148"/>
      <c r="AA237" s="148"/>
      <c r="AB237" s="148"/>
      <c r="AC237" s="148"/>
      <c r="AD237" s="148"/>
      <c r="AE237" s="148"/>
      <c r="AF237" s="148"/>
      <c r="AG237" s="148" t="s">
        <v>166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>
      <c r="A238" s="155"/>
      <c r="B238" s="156"/>
      <c r="C238" s="184" t="s">
        <v>520</v>
      </c>
      <c r="D238" s="158"/>
      <c r="E238" s="159">
        <v>6.47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8"/>
      <c r="Z238" s="148"/>
      <c r="AA238" s="148"/>
      <c r="AB238" s="148"/>
      <c r="AC238" s="148"/>
      <c r="AD238" s="148"/>
      <c r="AE238" s="148"/>
      <c r="AF238" s="148"/>
      <c r="AG238" s="148" t="s">
        <v>168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>
      <c r="A239" s="155"/>
      <c r="B239" s="156"/>
      <c r="C239" s="184" t="s">
        <v>521</v>
      </c>
      <c r="D239" s="158"/>
      <c r="E239" s="159">
        <v>27.06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8"/>
      <c r="Z239" s="148"/>
      <c r="AA239" s="148"/>
      <c r="AB239" s="148"/>
      <c r="AC239" s="148"/>
      <c r="AD239" s="148"/>
      <c r="AE239" s="148"/>
      <c r="AF239" s="148"/>
      <c r="AG239" s="148" t="s">
        <v>168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>
      <c r="A240" s="155"/>
      <c r="B240" s="156"/>
      <c r="C240" s="184" t="s">
        <v>522</v>
      </c>
      <c r="D240" s="158"/>
      <c r="E240" s="159">
        <v>1.08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8"/>
      <c r="Z240" s="148"/>
      <c r="AA240" s="148"/>
      <c r="AB240" s="148"/>
      <c r="AC240" s="148"/>
      <c r="AD240" s="148"/>
      <c r="AE240" s="148"/>
      <c r="AF240" s="148"/>
      <c r="AG240" s="148" t="s">
        <v>168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>
      <c r="A241" s="155"/>
      <c r="B241" s="156"/>
      <c r="C241" s="184" t="s">
        <v>523</v>
      </c>
      <c r="D241" s="158"/>
      <c r="E241" s="159">
        <v>4.8600000000000003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8"/>
      <c r="Z241" s="148"/>
      <c r="AA241" s="148"/>
      <c r="AB241" s="148"/>
      <c r="AC241" s="148"/>
      <c r="AD241" s="148"/>
      <c r="AE241" s="148"/>
      <c r="AF241" s="148"/>
      <c r="AG241" s="148" t="s">
        <v>168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1">
      <c r="A242" s="155"/>
      <c r="B242" s="156"/>
      <c r="C242" s="184" t="s">
        <v>524</v>
      </c>
      <c r="D242" s="158"/>
      <c r="E242" s="159">
        <v>23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8"/>
      <c r="Z242" s="148"/>
      <c r="AA242" s="148"/>
      <c r="AB242" s="148"/>
      <c r="AC242" s="148"/>
      <c r="AD242" s="148"/>
      <c r="AE242" s="148"/>
      <c r="AF242" s="148"/>
      <c r="AG242" s="148" t="s">
        <v>168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ht="22.5" outlineLevel="1">
      <c r="A243" s="174">
        <v>130</v>
      </c>
      <c r="B243" s="175" t="s">
        <v>525</v>
      </c>
      <c r="C243" s="185" t="s">
        <v>526</v>
      </c>
      <c r="D243" s="176" t="s">
        <v>231</v>
      </c>
      <c r="E243" s="177">
        <v>2</v>
      </c>
      <c r="F243" s="178"/>
      <c r="G243" s="179">
        <f>ROUND(E243*F243,2)</f>
        <v>0</v>
      </c>
      <c r="H243" s="178">
        <v>0</v>
      </c>
      <c r="I243" s="179">
        <f>ROUND(E243*H243,2)</f>
        <v>0</v>
      </c>
      <c r="J243" s="178">
        <v>1790</v>
      </c>
      <c r="K243" s="179">
        <f>ROUND(E243*J243,2)</f>
        <v>3580</v>
      </c>
      <c r="L243" s="179">
        <v>21</v>
      </c>
      <c r="M243" s="179">
        <f>G243*(1+L243/100)</f>
        <v>0</v>
      </c>
      <c r="N243" s="179">
        <v>0</v>
      </c>
      <c r="O243" s="179">
        <f>ROUND(E243*N243,2)</f>
        <v>0</v>
      </c>
      <c r="P243" s="179">
        <v>0</v>
      </c>
      <c r="Q243" s="179">
        <f>ROUND(E243*P243,2)</f>
        <v>0</v>
      </c>
      <c r="R243" s="179"/>
      <c r="S243" s="179" t="s">
        <v>232</v>
      </c>
      <c r="T243" s="180" t="s">
        <v>233</v>
      </c>
      <c r="U243" s="157">
        <v>0</v>
      </c>
      <c r="V243" s="157">
        <f>ROUND(E243*U243,2)</f>
        <v>0</v>
      </c>
      <c r="W243" s="157"/>
      <c r="X243" s="157" t="s">
        <v>165</v>
      </c>
      <c r="Y243" s="148"/>
      <c r="Z243" s="148"/>
      <c r="AA243" s="148"/>
      <c r="AB243" s="148"/>
      <c r="AC243" s="148"/>
      <c r="AD243" s="148"/>
      <c r="AE243" s="148"/>
      <c r="AF243" s="148"/>
      <c r="AG243" s="148" t="s">
        <v>166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ht="22.5" outlineLevel="1">
      <c r="A244" s="167">
        <v>131</v>
      </c>
      <c r="B244" s="168" t="s">
        <v>527</v>
      </c>
      <c r="C244" s="183" t="s">
        <v>528</v>
      </c>
      <c r="D244" s="169" t="s">
        <v>208</v>
      </c>
      <c r="E244" s="170">
        <v>28.766999999999999</v>
      </c>
      <c r="F244" s="171"/>
      <c r="G244" s="172">
        <f>ROUND(E244*F244,2)</f>
        <v>0</v>
      </c>
      <c r="H244" s="171">
        <v>0</v>
      </c>
      <c r="I244" s="172">
        <f>ROUND(E244*H244,2)</f>
        <v>0</v>
      </c>
      <c r="J244" s="171">
        <v>890</v>
      </c>
      <c r="K244" s="172">
        <f>ROUND(E244*J244,2)</f>
        <v>25602.63</v>
      </c>
      <c r="L244" s="172">
        <v>21</v>
      </c>
      <c r="M244" s="172">
        <f>G244*(1+L244/100)</f>
        <v>0</v>
      </c>
      <c r="N244" s="172">
        <v>0</v>
      </c>
      <c r="O244" s="172">
        <f>ROUND(E244*N244,2)</f>
        <v>0</v>
      </c>
      <c r="P244" s="172">
        <v>0</v>
      </c>
      <c r="Q244" s="172">
        <f>ROUND(E244*P244,2)</f>
        <v>0</v>
      </c>
      <c r="R244" s="172"/>
      <c r="S244" s="172" t="s">
        <v>232</v>
      </c>
      <c r="T244" s="173" t="s">
        <v>233</v>
      </c>
      <c r="U244" s="157">
        <v>0</v>
      </c>
      <c r="V244" s="157">
        <f>ROUND(E244*U244,2)</f>
        <v>0</v>
      </c>
      <c r="W244" s="157"/>
      <c r="X244" s="157" t="s">
        <v>165</v>
      </c>
      <c r="Y244" s="148"/>
      <c r="Z244" s="148"/>
      <c r="AA244" s="148"/>
      <c r="AB244" s="148"/>
      <c r="AC244" s="148"/>
      <c r="AD244" s="148"/>
      <c r="AE244" s="148"/>
      <c r="AF244" s="148"/>
      <c r="AG244" s="148" t="s">
        <v>166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>
      <c r="A245" s="155"/>
      <c r="B245" s="156"/>
      <c r="C245" s="184" t="s">
        <v>529</v>
      </c>
      <c r="D245" s="158"/>
      <c r="E245" s="159">
        <v>23.4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8"/>
      <c r="Z245" s="148"/>
      <c r="AA245" s="148"/>
      <c r="AB245" s="148"/>
      <c r="AC245" s="148"/>
      <c r="AD245" s="148"/>
      <c r="AE245" s="148"/>
      <c r="AF245" s="148"/>
      <c r="AG245" s="148" t="s">
        <v>168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>
      <c r="A246" s="155"/>
      <c r="B246" s="156"/>
      <c r="C246" s="184" t="s">
        <v>530</v>
      </c>
      <c r="D246" s="158"/>
      <c r="E246" s="159">
        <v>2.77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8"/>
      <c r="Z246" s="148"/>
      <c r="AA246" s="148"/>
      <c r="AB246" s="148"/>
      <c r="AC246" s="148"/>
      <c r="AD246" s="148"/>
      <c r="AE246" s="148"/>
      <c r="AF246" s="148"/>
      <c r="AG246" s="148" t="s">
        <v>168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>
      <c r="A247" s="155"/>
      <c r="B247" s="156"/>
      <c r="C247" s="184" t="s">
        <v>531</v>
      </c>
      <c r="D247" s="158"/>
      <c r="E247" s="159">
        <v>1.5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8"/>
      <c r="Z247" s="148"/>
      <c r="AA247" s="148"/>
      <c r="AB247" s="148"/>
      <c r="AC247" s="148"/>
      <c r="AD247" s="148"/>
      <c r="AE247" s="148"/>
      <c r="AF247" s="148"/>
      <c r="AG247" s="148" t="s">
        <v>168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>
      <c r="A248" s="155"/>
      <c r="B248" s="156"/>
      <c r="C248" s="184" t="s">
        <v>532</v>
      </c>
      <c r="D248" s="158"/>
      <c r="E248" s="159">
        <v>0.63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8"/>
      <c r="Z248" s="148"/>
      <c r="AA248" s="148"/>
      <c r="AB248" s="148"/>
      <c r="AC248" s="148"/>
      <c r="AD248" s="148"/>
      <c r="AE248" s="148"/>
      <c r="AF248" s="148"/>
      <c r="AG248" s="148" t="s">
        <v>168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1">
      <c r="A249" s="155"/>
      <c r="B249" s="156"/>
      <c r="C249" s="184" t="s">
        <v>533</v>
      </c>
      <c r="D249" s="158"/>
      <c r="E249" s="159">
        <v>0.47</v>
      </c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48"/>
      <c r="Z249" s="148"/>
      <c r="AA249" s="148"/>
      <c r="AB249" s="148"/>
      <c r="AC249" s="148"/>
      <c r="AD249" s="148"/>
      <c r="AE249" s="148"/>
      <c r="AF249" s="148"/>
      <c r="AG249" s="148" t="s">
        <v>168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ht="22.5" outlineLevel="1">
      <c r="A250" s="174">
        <v>132</v>
      </c>
      <c r="B250" s="175" t="s">
        <v>534</v>
      </c>
      <c r="C250" s="185" t="s">
        <v>535</v>
      </c>
      <c r="D250" s="176" t="s">
        <v>231</v>
      </c>
      <c r="E250" s="177">
        <v>6</v>
      </c>
      <c r="F250" s="178"/>
      <c r="G250" s="179">
        <f>ROUND(E250*F250,2)</f>
        <v>0</v>
      </c>
      <c r="H250" s="178">
        <v>0</v>
      </c>
      <c r="I250" s="179">
        <f>ROUND(E250*H250,2)</f>
        <v>0</v>
      </c>
      <c r="J250" s="178">
        <v>1500</v>
      </c>
      <c r="K250" s="179">
        <f>ROUND(E250*J250,2)</f>
        <v>9000</v>
      </c>
      <c r="L250" s="179">
        <v>21</v>
      </c>
      <c r="M250" s="179">
        <f>G250*(1+L250/100)</f>
        <v>0</v>
      </c>
      <c r="N250" s="179">
        <v>0</v>
      </c>
      <c r="O250" s="179">
        <f>ROUND(E250*N250,2)</f>
        <v>0</v>
      </c>
      <c r="P250" s="179">
        <v>0</v>
      </c>
      <c r="Q250" s="179">
        <f>ROUND(E250*P250,2)</f>
        <v>0</v>
      </c>
      <c r="R250" s="179"/>
      <c r="S250" s="179" t="s">
        <v>232</v>
      </c>
      <c r="T250" s="180" t="s">
        <v>233</v>
      </c>
      <c r="U250" s="157">
        <v>0</v>
      </c>
      <c r="V250" s="157">
        <f>ROUND(E250*U250,2)</f>
        <v>0</v>
      </c>
      <c r="W250" s="157"/>
      <c r="X250" s="157" t="s">
        <v>165</v>
      </c>
      <c r="Y250" s="148"/>
      <c r="Z250" s="148"/>
      <c r="AA250" s="148"/>
      <c r="AB250" s="148"/>
      <c r="AC250" s="148"/>
      <c r="AD250" s="148"/>
      <c r="AE250" s="148"/>
      <c r="AF250" s="148"/>
      <c r="AG250" s="148" t="s">
        <v>166</v>
      </c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ht="22.5" outlineLevel="1">
      <c r="A251" s="167">
        <v>133</v>
      </c>
      <c r="B251" s="168" t="s">
        <v>536</v>
      </c>
      <c r="C251" s="183" t="s">
        <v>537</v>
      </c>
      <c r="D251" s="169" t="s">
        <v>208</v>
      </c>
      <c r="E251" s="170">
        <v>14</v>
      </c>
      <c r="F251" s="171"/>
      <c r="G251" s="172">
        <f>ROUND(E251*F251,2)</f>
        <v>0</v>
      </c>
      <c r="H251" s="171">
        <v>0</v>
      </c>
      <c r="I251" s="172">
        <f>ROUND(E251*H251,2)</f>
        <v>0</v>
      </c>
      <c r="J251" s="171">
        <v>350</v>
      </c>
      <c r="K251" s="172">
        <f>ROUND(E251*J251,2)</f>
        <v>4900</v>
      </c>
      <c r="L251" s="172">
        <v>21</v>
      </c>
      <c r="M251" s="172">
        <f>G251*(1+L251/100)</f>
        <v>0</v>
      </c>
      <c r="N251" s="172">
        <v>0</v>
      </c>
      <c r="O251" s="172">
        <f>ROUND(E251*N251,2)</f>
        <v>0</v>
      </c>
      <c r="P251" s="172">
        <v>0</v>
      </c>
      <c r="Q251" s="172">
        <f>ROUND(E251*P251,2)</f>
        <v>0</v>
      </c>
      <c r="R251" s="172"/>
      <c r="S251" s="172" t="s">
        <v>232</v>
      </c>
      <c r="T251" s="173" t="s">
        <v>233</v>
      </c>
      <c r="U251" s="157">
        <v>0</v>
      </c>
      <c r="V251" s="157">
        <f>ROUND(E251*U251,2)</f>
        <v>0</v>
      </c>
      <c r="W251" s="157"/>
      <c r="X251" s="157" t="s">
        <v>165</v>
      </c>
      <c r="Y251" s="148"/>
      <c r="Z251" s="148"/>
      <c r="AA251" s="148"/>
      <c r="AB251" s="148"/>
      <c r="AC251" s="148"/>
      <c r="AD251" s="148"/>
      <c r="AE251" s="148"/>
      <c r="AF251" s="148"/>
      <c r="AG251" s="148" t="s">
        <v>166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1">
      <c r="A252" s="155"/>
      <c r="B252" s="156"/>
      <c r="C252" s="184" t="s">
        <v>538</v>
      </c>
      <c r="D252" s="158"/>
      <c r="E252" s="159">
        <v>14</v>
      </c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48"/>
      <c r="Z252" s="148"/>
      <c r="AA252" s="148"/>
      <c r="AB252" s="148"/>
      <c r="AC252" s="148"/>
      <c r="AD252" s="148"/>
      <c r="AE252" s="148"/>
      <c r="AF252" s="148"/>
      <c r="AG252" s="148" t="s">
        <v>168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ht="22.5" outlineLevel="1">
      <c r="A253" s="167">
        <v>134</v>
      </c>
      <c r="B253" s="168" t="s">
        <v>539</v>
      </c>
      <c r="C253" s="183" t="s">
        <v>540</v>
      </c>
      <c r="D253" s="169" t="s">
        <v>208</v>
      </c>
      <c r="E253" s="170">
        <v>28</v>
      </c>
      <c r="F253" s="171"/>
      <c r="G253" s="172">
        <f>ROUND(E253*F253,2)</f>
        <v>0</v>
      </c>
      <c r="H253" s="171">
        <v>0</v>
      </c>
      <c r="I253" s="172">
        <f>ROUND(E253*H253,2)</f>
        <v>0</v>
      </c>
      <c r="J253" s="171">
        <v>295</v>
      </c>
      <c r="K253" s="172">
        <f>ROUND(E253*J253,2)</f>
        <v>8260</v>
      </c>
      <c r="L253" s="172">
        <v>21</v>
      </c>
      <c r="M253" s="172">
        <f>G253*(1+L253/100)</f>
        <v>0</v>
      </c>
      <c r="N253" s="172">
        <v>0</v>
      </c>
      <c r="O253" s="172">
        <f>ROUND(E253*N253,2)</f>
        <v>0</v>
      </c>
      <c r="P253" s="172">
        <v>0</v>
      </c>
      <c r="Q253" s="172">
        <f>ROUND(E253*P253,2)</f>
        <v>0</v>
      </c>
      <c r="R253" s="172"/>
      <c r="S253" s="172" t="s">
        <v>232</v>
      </c>
      <c r="T253" s="173" t="s">
        <v>233</v>
      </c>
      <c r="U253" s="157">
        <v>0</v>
      </c>
      <c r="V253" s="157">
        <f>ROUND(E253*U253,2)</f>
        <v>0</v>
      </c>
      <c r="W253" s="157"/>
      <c r="X253" s="157" t="s">
        <v>165</v>
      </c>
      <c r="Y253" s="148"/>
      <c r="Z253" s="148"/>
      <c r="AA253" s="148"/>
      <c r="AB253" s="148"/>
      <c r="AC253" s="148"/>
      <c r="AD253" s="148"/>
      <c r="AE253" s="148"/>
      <c r="AF253" s="148"/>
      <c r="AG253" s="148" t="s">
        <v>166</v>
      </c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>
      <c r="A254" s="155"/>
      <c r="B254" s="156"/>
      <c r="C254" s="184" t="s">
        <v>541</v>
      </c>
      <c r="D254" s="158"/>
      <c r="E254" s="159">
        <v>28</v>
      </c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48"/>
      <c r="Z254" s="148"/>
      <c r="AA254" s="148"/>
      <c r="AB254" s="148"/>
      <c r="AC254" s="148"/>
      <c r="AD254" s="148"/>
      <c r="AE254" s="148"/>
      <c r="AF254" s="148"/>
      <c r="AG254" s="148" t="s">
        <v>168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ht="22.5" outlineLevel="1">
      <c r="A255" s="174">
        <v>135</v>
      </c>
      <c r="B255" s="175" t="s">
        <v>542</v>
      </c>
      <c r="C255" s="185" t="s">
        <v>543</v>
      </c>
      <c r="D255" s="176" t="s">
        <v>231</v>
      </c>
      <c r="E255" s="177">
        <v>1</v>
      </c>
      <c r="F255" s="178"/>
      <c r="G255" s="179">
        <f>ROUND(E255*F255,2)</f>
        <v>0</v>
      </c>
      <c r="H255" s="178">
        <v>0</v>
      </c>
      <c r="I255" s="179">
        <f>ROUND(E255*H255,2)</f>
        <v>0</v>
      </c>
      <c r="J255" s="178">
        <v>5000</v>
      </c>
      <c r="K255" s="179">
        <f>ROUND(E255*J255,2)</f>
        <v>5000</v>
      </c>
      <c r="L255" s="179">
        <v>21</v>
      </c>
      <c r="M255" s="179">
        <f>G255*(1+L255/100)</f>
        <v>0</v>
      </c>
      <c r="N255" s="179">
        <v>0</v>
      </c>
      <c r="O255" s="179">
        <f>ROUND(E255*N255,2)</f>
        <v>0</v>
      </c>
      <c r="P255" s="179">
        <v>0</v>
      </c>
      <c r="Q255" s="179">
        <f>ROUND(E255*P255,2)</f>
        <v>0</v>
      </c>
      <c r="R255" s="179"/>
      <c r="S255" s="179" t="s">
        <v>232</v>
      </c>
      <c r="T255" s="180" t="s">
        <v>233</v>
      </c>
      <c r="U255" s="157">
        <v>0</v>
      </c>
      <c r="V255" s="157">
        <f>ROUND(E255*U255,2)</f>
        <v>0</v>
      </c>
      <c r="W255" s="157"/>
      <c r="X255" s="157" t="s">
        <v>165</v>
      </c>
      <c r="Y255" s="148"/>
      <c r="Z255" s="148"/>
      <c r="AA255" s="148"/>
      <c r="AB255" s="148"/>
      <c r="AC255" s="148"/>
      <c r="AD255" s="148"/>
      <c r="AE255" s="148"/>
      <c r="AF255" s="148"/>
      <c r="AG255" s="148" t="s">
        <v>166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>
      <c r="A256" s="161" t="s">
        <v>159</v>
      </c>
      <c r="B256" s="162" t="s">
        <v>115</v>
      </c>
      <c r="C256" s="182" t="s">
        <v>116</v>
      </c>
      <c r="D256" s="163"/>
      <c r="E256" s="164"/>
      <c r="F256" s="165"/>
      <c r="G256" s="165">
        <f>SUMIF(AG257:AG265,"&lt;&gt;NOR",G257:G265)</f>
        <v>0</v>
      </c>
      <c r="H256" s="165"/>
      <c r="I256" s="165">
        <f>SUM(I257:I265)</f>
        <v>0</v>
      </c>
      <c r="J256" s="165"/>
      <c r="K256" s="165">
        <f>SUM(K257:K265)</f>
        <v>190000</v>
      </c>
      <c r="L256" s="165"/>
      <c r="M256" s="165">
        <f>SUM(M257:M265)</f>
        <v>0</v>
      </c>
      <c r="N256" s="165"/>
      <c r="O256" s="165">
        <f>SUM(O257:O265)</f>
        <v>0</v>
      </c>
      <c r="P256" s="165"/>
      <c r="Q256" s="165">
        <f>SUM(Q257:Q265)</f>
        <v>0</v>
      </c>
      <c r="R256" s="165"/>
      <c r="S256" s="165"/>
      <c r="T256" s="166"/>
      <c r="U256" s="160"/>
      <c r="V256" s="160">
        <f>SUM(V257:V265)</f>
        <v>0</v>
      </c>
      <c r="W256" s="160"/>
      <c r="X256" s="160"/>
      <c r="AG256" t="s">
        <v>160</v>
      </c>
    </row>
    <row r="257" spans="1:60" ht="22.5" outlineLevel="1">
      <c r="A257" s="167">
        <v>136</v>
      </c>
      <c r="B257" s="168" t="s">
        <v>544</v>
      </c>
      <c r="C257" s="183" t="s">
        <v>545</v>
      </c>
      <c r="D257" s="169" t="s">
        <v>231</v>
      </c>
      <c r="E257" s="170">
        <v>3</v>
      </c>
      <c r="F257" s="171"/>
      <c r="G257" s="172">
        <f>ROUND(E257*F257,2)</f>
        <v>0</v>
      </c>
      <c r="H257" s="171">
        <v>0</v>
      </c>
      <c r="I257" s="172">
        <f>ROUND(E257*H257,2)</f>
        <v>0</v>
      </c>
      <c r="J257" s="171">
        <v>30000</v>
      </c>
      <c r="K257" s="172">
        <f>ROUND(E257*J257,2)</f>
        <v>90000</v>
      </c>
      <c r="L257" s="172">
        <v>21</v>
      </c>
      <c r="M257" s="172">
        <f>G257*(1+L257/100)</f>
        <v>0</v>
      </c>
      <c r="N257" s="172">
        <v>0</v>
      </c>
      <c r="O257" s="172">
        <f>ROUND(E257*N257,2)</f>
        <v>0</v>
      </c>
      <c r="P257" s="172">
        <v>0</v>
      </c>
      <c r="Q257" s="172">
        <f>ROUND(E257*P257,2)</f>
        <v>0</v>
      </c>
      <c r="R257" s="172"/>
      <c r="S257" s="172" t="s">
        <v>232</v>
      </c>
      <c r="T257" s="173" t="s">
        <v>233</v>
      </c>
      <c r="U257" s="157">
        <v>0</v>
      </c>
      <c r="V257" s="157">
        <f>ROUND(E257*U257,2)</f>
        <v>0</v>
      </c>
      <c r="W257" s="157"/>
      <c r="X257" s="157" t="s">
        <v>165</v>
      </c>
      <c r="Y257" s="148"/>
      <c r="Z257" s="148"/>
      <c r="AA257" s="148"/>
      <c r="AB257" s="148"/>
      <c r="AC257" s="148"/>
      <c r="AD257" s="148"/>
      <c r="AE257" s="148"/>
      <c r="AF257" s="148"/>
      <c r="AG257" s="148" t="s">
        <v>166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ht="22.5" outlineLevel="1">
      <c r="A258" s="155"/>
      <c r="B258" s="156"/>
      <c r="C258" s="184" t="s">
        <v>546</v>
      </c>
      <c r="D258" s="158"/>
      <c r="E258" s="159">
        <v>3</v>
      </c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48"/>
      <c r="Z258" s="148"/>
      <c r="AA258" s="148"/>
      <c r="AB258" s="148"/>
      <c r="AC258" s="148"/>
      <c r="AD258" s="148"/>
      <c r="AE258" s="148"/>
      <c r="AF258" s="148"/>
      <c r="AG258" s="148" t="s">
        <v>168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2.5" outlineLevel="1">
      <c r="A259" s="174">
        <v>137</v>
      </c>
      <c r="B259" s="175" t="s">
        <v>547</v>
      </c>
      <c r="C259" s="185" t="s">
        <v>548</v>
      </c>
      <c r="D259" s="176" t="s">
        <v>231</v>
      </c>
      <c r="E259" s="177">
        <v>1</v>
      </c>
      <c r="F259" s="178"/>
      <c r="G259" s="179">
        <f t="shared" ref="G259:G265" si="28">ROUND(E259*F259,2)</f>
        <v>0</v>
      </c>
      <c r="H259" s="178">
        <v>0</v>
      </c>
      <c r="I259" s="179">
        <f t="shared" ref="I259:I265" si="29">ROUND(E259*H259,2)</f>
        <v>0</v>
      </c>
      <c r="J259" s="178">
        <v>20000</v>
      </c>
      <c r="K259" s="179">
        <f t="shared" ref="K259:K265" si="30">ROUND(E259*J259,2)</f>
        <v>20000</v>
      </c>
      <c r="L259" s="179">
        <v>21</v>
      </c>
      <c r="M259" s="179">
        <f t="shared" ref="M259:M265" si="31">G259*(1+L259/100)</f>
        <v>0</v>
      </c>
      <c r="N259" s="179">
        <v>0</v>
      </c>
      <c r="O259" s="179">
        <f t="shared" ref="O259:O265" si="32">ROUND(E259*N259,2)</f>
        <v>0</v>
      </c>
      <c r="P259" s="179">
        <v>0</v>
      </c>
      <c r="Q259" s="179">
        <f t="shared" ref="Q259:Q265" si="33">ROUND(E259*P259,2)</f>
        <v>0</v>
      </c>
      <c r="R259" s="179"/>
      <c r="S259" s="179" t="s">
        <v>232</v>
      </c>
      <c r="T259" s="180" t="s">
        <v>233</v>
      </c>
      <c r="U259" s="157">
        <v>0</v>
      </c>
      <c r="V259" s="157">
        <f t="shared" ref="V259:V265" si="34">ROUND(E259*U259,2)</f>
        <v>0</v>
      </c>
      <c r="W259" s="157"/>
      <c r="X259" s="157" t="s">
        <v>165</v>
      </c>
      <c r="Y259" s="148"/>
      <c r="Z259" s="148"/>
      <c r="AA259" s="148"/>
      <c r="AB259" s="148"/>
      <c r="AC259" s="148"/>
      <c r="AD259" s="148"/>
      <c r="AE259" s="148"/>
      <c r="AF259" s="148"/>
      <c r="AG259" s="148" t="s">
        <v>166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2.5" outlineLevel="1">
      <c r="A260" s="174">
        <v>138</v>
      </c>
      <c r="B260" s="175" t="s">
        <v>549</v>
      </c>
      <c r="C260" s="185" t="s">
        <v>550</v>
      </c>
      <c r="D260" s="176" t="s">
        <v>231</v>
      </c>
      <c r="E260" s="177">
        <v>1</v>
      </c>
      <c r="F260" s="178"/>
      <c r="G260" s="179">
        <f t="shared" si="28"/>
        <v>0</v>
      </c>
      <c r="H260" s="178">
        <v>0</v>
      </c>
      <c r="I260" s="179">
        <f t="shared" si="29"/>
        <v>0</v>
      </c>
      <c r="J260" s="178">
        <v>18000</v>
      </c>
      <c r="K260" s="179">
        <f t="shared" si="30"/>
        <v>18000</v>
      </c>
      <c r="L260" s="179">
        <v>21</v>
      </c>
      <c r="M260" s="179">
        <f t="shared" si="31"/>
        <v>0</v>
      </c>
      <c r="N260" s="179">
        <v>0</v>
      </c>
      <c r="O260" s="179">
        <f t="shared" si="32"/>
        <v>0</v>
      </c>
      <c r="P260" s="179">
        <v>0</v>
      </c>
      <c r="Q260" s="179">
        <f t="shared" si="33"/>
        <v>0</v>
      </c>
      <c r="R260" s="179"/>
      <c r="S260" s="179" t="s">
        <v>232</v>
      </c>
      <c r="T260" s="180" t="s">
        <v>233</v>
      </c>
      <c r="U260" s="157">
        <v>0</v>
      </c>
      <c r="V260" s="157">
        <f t="shared" si="34"/>
        <v>0</v>
      </c>
      <c r="W260" s="157"/>
      <c r="X260" s="157" t="s">
        <v>165</v>
      </c>
      <c r="Y260" s="148"/>
      <c r="Z260" s="148"/>
      <c r="AA260" s="148"/>
      <c r="AB260" s="148"/>
      <c r="AC260" s="148"/>
      <c r="AD260" s="148"/>
      <c r="AE260" s="148"/>
      <c r="AF260" s="148"/>
      <c r="AG260" s="148" t="s">
        <v>166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ht="22.5" outlineLevel="1">
      <c r="A261" s="174">
        <v>139</v>
      </c>
      <c r="B261" s="175" t="s">
        <v>551</v>
      </c>
      <c r="C261" s="185" t="s">
        <v>552</v>
      </c>
      <c r="D261" s="176" t="s">
        <v>231</v>
      </c>
      <c r="E261" s="177">
        <v>1</v>
      </c>
      <c r="F261" s="178"/>
      <c r="G261" s="179">
        <f t="shared" si="28"/>
        <v>0</v>
      </c>
      <c r="H261" s="178">
        <v>0</v>
      </c>
      <c r="I261" s="179">
        <f t="shared" si="29"/>
        <v>0</v>
      </c>
      <c r="J261" s="178">
        <v>32000</v>
      </c>
      <c r="K261" s="179">
        <f t="shared" si="30"/>
        <v>32000</v>
      </c>
      <c r="L261" s="179">
        <v>21</v>
      </c>
      <c r="M261" s="179">
        <f t="shared" si="31"/>
        <v>0</v>
      </c>
      <c r="N261" s="179">
        <v>0</v>
      </c>
      <c r="O261" s="179">
        <f t="shared" si="32"/>
        <v>0</v>
      </c>
      <c r="P261" s="179">
        <v>0</v>
      </c>
      <c r="Q261" s="179">
        <f t="shared" si="33"/>
        <v>0</v>
      </c>
      <c r="R261" s="179"/>
      <c r="S261" s="179" t="s">
        <v>232</v>
      </c>
      <c r="T261" s="180" t="s">
        <v>233</v>
      </c>
      <c r="U261" s="157">
        <v>0</v>
      </c>
      <c r="V261" s="157">
        <f t="shared" si="34"/>
        <v>0</v>
      </c>
      <c r="W261" s="157"/>
      <c r="X261" s="157" t="s">
        <v>165</v>
      </c>
      <c r="Y261" s="148"/>
      <c r="Z261" s="148"/>
      <c r="AA261" s="148"/>
      <c r="AB261" s="148"/>
      <c r="AC261" s="148"/>
      <c r="AD261" s="148"/>
      <c r="AE261" s="148"/>
      <c r="AF261" s="148"/>
      <c r="AG261" s="148" t="s">
        <v>166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ht="22.5" outlineLevel="1">
      <c r="A262" s="174">
        <v>140</v>
      </c>
      <c r="B262" s="175" t="s">
        <v>553</v>
      </c>
      <c r="C262" s="185" t="s">
        <v>554</v>
      </c>
      <c r="D262" s="176" t="s">
        <v>231</v>
      </c>
      <c r="E262" s="177">
        <v>1</v>
      </c>
      <c r="F262" s="178"/>
      <c r="G262" s="179">
        <f t="shared" si="28"/>
        <v>0</v>
      </c>
      <c r="H262" s="178">
        <v>0</v>
      </c>
      <c r="I262" s="179">
        <f t="shared" si="29"/>
        <v>0</v>
      </c>
      <c r="J262" s="178">
        <v>10000</v>
      </c>
      <c r="K262" s="179">
        <f t="shared" si="30"/>
        <v>10000</v>
      </c>
      <c r="L262" s="179">
        <v>21</v>
      </c>
      <c r="M262" s="179">
        <f t="shared" si="31"/>
        <v>0</v>
      </c>
      <c r="N262" s="179">
        <v>0</v>
      </c>
      <c r="O262" s="179">
        <f t="shared" si="32"/>
        <v>0</v>
      </c>
      <c r="P262" s="179">
        <v>0</v>
      </c>
      <c r="Q262" s="179">
        <f t="shared" si="33"/>
        <v>0</v>
      </c>
      <c r="R262" s="179"/>
      <c r="S262" s="179" t="s">
        <v>232</v>
      </c>
      <c r="T262" s="180" t="s">
        <v>233</v>
      </c>
      <c r="U262" s="157">
        <v>0</v>
      </c>
      <c r="V262" s="157">
        <f t="shared" si="34"/>
        <v>0</v>
      </c>
      <c r="W262" s="157"/>
      <c r="X262" s="157" t="s">
        <v>165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166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2.5" outlineLevel="1">
      <c r="A263" s="174">
        <v>141</v>
      </c>
      <c r="B263" s="175" t="s">
        <v>555</v>
      </c>
      <c r="C263" s="185" t="s">
        <v>556</v>
      </c>
      <c r="D263" s="176" t="s">
        <v>231</v>
      </c>
      <c r="E263" s="177">
        <v>1</v>
      </c>
      <c r="F263" s="178"/>
      <c r="G263" s="179">
        <f t="shared" si="28"/>
        <v>0</v>
      </c>
      <c r="H263" s="178">
        <v>0</v>
      </c>
      <c r="I263" s="179">
        <f t="shared" si="29"/>
        <v>0</v>
      </c>
      <c r="J263" s="178">
        <v>7000</v>
      </c>
      <c r="K263" s="179">
        <f t="shared" si="30"/>
        <v>7000</v>
      </c>
      <c r="L263" s="179">
        <v>21</v>
      </c>
      <c r="M263" s="179">
        <f t="shared" si="31"/>
        <v>0</v>
      </c>
      <c r="N263" s="179">
        <v>0</v>
      </c>
      <c r="O263" s="179">
        <f t="shared" si="32"/>
        <v>0</v>
      </c>
      <c r="P263" s="179">
        <v>0</v>
      </c>
      <c r="Q263" s="179">
        <f t="shared" si="33"/>
        <v>0</v>
      </c>
      <c r="R263" s="179"/>
      <c r="S263" s="179" t="s">
        <v>232</v>
      </c>
      <c r="T263" s="180" t="s">
        <v>233</v>
      </c>
      <c r="U263" s="157">
        <v>0</v>
      </c>
      <c r="V263" s="157">
        <f t="shared" si="34"/>
        <v>0</v>
      </c>
      <c r="W263" s="157"/>
      <c r="X263" s="157" t="s">
        <v>165</v>
      </c>
      <c r="Y263" s="148"/>
      <c r="Z263" s="148"/>
      <c r="AA263" s="148"/>
      <c r="AB263" s="148"/>
      <c r="AC263" s="148"/>
      <c r="AD263" s="148"/>
      <c r="AE263" s="148"/>
      <c r="AF263" s="148"/>
      <c r="AG263" s="148" t="s">
        <v>166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ht="22.5" outlineLevel="1">
      <c r="A264" s="174">
        <v>142</v>
      </c>
      <c r="B264" s="175" t="s">
        <v>557</v>
      </c>
      <c r="C264" s="185" t="s">
        <v>558</v>
      </c>
      <c r="D264" s="176" t="s">
        <v>231</v>
      </c>
      <c r="E264" s="177">
        <v>1</v>
      </c>
      <c r="F264" s="178"/>
      <c r="G264" s="179">
        <f t="shared" si="28"/>
        <v>0</v>
      </c>
      <c r="H264" s="178">
        <v>0</v>
      </c>
      <c r="I264" s="179">
        <f t="shared" si="29"/>
        <v>0</v>
      </c>
      <c r="J264" s="178">
        <v>7000</v>
      </c>
      <c r="K264" s="179">
        <f t="shared" si="30"/>
        <v>7000</v>
      </c>
      <c r="L264" s="179">
        <v>21</v>
      </c>
      <c r="M264" s="179">
        <f t="shared" si="31"/>
        <v>0</v>
      </c>
      <c r="N264" s="179">
        <v>0</v>
      </c>
      <c r="O264" s="179">
        <f t="shared" si="32"/>
        <v>0</v>
      </c>
      <c r="P264" s="179">
        <v>0</v>
      </c>
      <c r="Q264" s="179">
        <f t="shared" si="33"/>
        <v>0</v>
      </c>
      <c r="R264" s="179"/>
      <c r="S264" s="179" t="s">
        <v>232</v>
      </c>
      <c r="T264" s="180" t="s">
        <v>233</v>
      </c>
      <c r="U264" s="157">
        <v>0</v>
      </c>
      <c r="V264" s="157">
        <f t="shared" si="34"/>
        <v>0</v>
      </c>
      <c r="W264" s="157"/>
      <c r="X264" s="157" t="s">
        <v>165</v>
      </c>
      <c r="Y264" s="148"/>
      <c r="Z264" s="148"/>
      <c r="AA264" s="148"/>
      <c r="AB264" s="148"/>
      <c r="AC264" s="148"/>
      <c r="AD264" s="148"/>
      <c r="AE264" s="148"/>
      <c r="AF264" s="148"/>
      <c r="AG264" s="148" t="s">
        <v>166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ht="22.5" outlineLevel="1">
      <c r="A265" s="174">
        <v>143</v>
      </c>
      <c r="B265" s="175" t="s">
        <v>559</v>
      </c>
      <c r="C265" s="185" t="s">
        <v>560</v>
      </c>
      <c r="D265" s="176" t="s">
        <v>231</v>
      </c>
      <c r="E265" s="177">
        <v>1</v>
      </c>
      <c r="F265" s="178"/>
      <c r="G265" s="179">
        <f t="shared" si="28"/>
        <v>0</v>
      </c>
      <c r="H265" s="178">
        <v>0</v>
      </c>
      <c r="I265" s="179">
        <f t="shared" si="29"/>
        <v>0</v>
      </c>
      <c r="J265" s="178">
        <v>6000</v>
      </c>
      <c r="K265" s="179">
        <f t="shared" si="30"/>
        <v>6000</v>
      </c>
      <c r="L265" s="179">
        <v>21</v>
      </c>
      <c r="M265" s="179">
        <f t="shared" si="31"/>
        <v>0</v>
      </c>
      <c r="N265" s="179">
        <v>0</v>
      </c>
      <c r="O265" s="179">
        <f t="shared" si="32"/>
        <v>0</v>
      </c>
      <c r="P265" s="179">
        <v>0</v>
      </c>
      <c r="Q265" s="179">
        <f t="shared" si="33"/>
        <v>0</v>
      </c>
      <c r="R265" s="179"/>
      <c r="S265" s="179" t="s">
        <v>232</v>
      </c>
      <c r="T265" s="180" t="s">
        <v>233</v>
      </c>
      <c r="U265" s="157">
        <v>0</v>
      </c>
      <c r="V265" s="157">
        <f t="shared" si="34"/>
        <v>0</v>
      </c>
      <c r="W265" s="157"/>
      <c r="X265" s="157" t="s">
        <v>165</v>
      </c>
      <c r="Y265" s="148"/>
      <c r="Z265" s="148"/>
      <c r="AA265" s="148"/>
      <c r="AB265" s="148"/>
      <c r="AC265" s="148"/>
      <c r="AD265" s="148"/>
      <c r="AE265" s="148"/>
      <c r="AF265" s="148"/>
      <c r="AG265" s="148" t="s">
        <v>166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>
      <c r="A266" s="161" t="s">
        <v>159</v>
      </c>
      <c r="B266" s="162" t="s">
        <v>117</v>
      </c>
      <c r="C266" s="182" t="s">
        <v>118</v>
      </c>
      <c r="D266" s="163"/>
      <c r="E266" s="164"/>
      <c r="F266" s="165"/>
      <c r="G266" s="165">
        <f>SUMIF(AG267:AG270,"&lt;&gt;NOR",G267:G270)</f>
        <v>0</v>
      </c>
      <c r="H266" s="165"/>
      <c r="I266" s="165">
        <f>SUM(I267:I270)</f>
        <v>0</v>
      </c>
      <c r="J266" s="165"/>
      <c r="K266" s="165">
        <f>SUM(K267:K270)</f>
        <v>25000</v>
      </c>
      <c r="L266" s="165"/>
      <c r="M266" s="165">
        <f>SUM(M267:M270)</f>
        <v>0</v>
      </c>
      <c r="N266" s="165"/>
      <c r="O266" s="165">
        <f>SUM(O267:O270)</f>
        <v>0</v>
      </c>
      <c r="P266" s="165"/>
      <c r="Q266" s="165">
        <f>SUM(Q267:Q270)</f>
        <v>0</v>
      </c>
      <c r="R266" s="165"/>
      <c r="S266" s="165"/>
      <c r="T266" s="166"/>
      <c r="U266" s="160"/>
      <c r="V266" s="160">
        <f>SUM(V267:V270)</f>
        <v>0</v>
      </c>
      <c r="W266" s="160"/>
      <c r="X266" s="160"/>
      <c r="AG266" t="s">
        <v>160</v>
      </c>
    </row>
    <row r="267" spans="1:60" ht="22.5" outlineLevel="1">
      <c r="A267" s="174">
        <v>144</v>
      </c>
      <c r="B267" s="175" t="s">
        <v>561</v>
      </c>
      <c r="C267" s="185" t="s">
        <v>562</v>
      </c>
      <c r="D267" s="176" t="s">
        <v>231</v>
      </c>
      <c r="E267" s="177">
        <v>1</v>
      </c>
      <c r="F267" s="178"/>
      <c r="G267" s="179">
        <f>ROUND(E267*F267,2)</f>
        <v>0</v>
      </c>
      <c r="H267" s="178">
        <v>0</v>
      </c>
      <c r="I267" s="179">
        <f>ROUND(E267*H267,2)</f>
        <v>0</v>
      </c>
      <c r="J267" s="178">
        <v>5000</v>
      </c>
      <c r="K267" s="179">
        <f>ROUND(E267*J267,2)</f>
        <v>5000</v>
      </c>
      <c r="L267" s="179">
        <v>21</v>
      </c>
      <c r="M267" s="179">
        <f>G267*(1+L267/100)</f>
        <v>0</v>
      </c>
      <c r="N267" s="179">
        <v>0</v>
      </c>
      <c r="O267" s="179">
        <f>ROUND(E267*N267,2)</f>
        <v>0</v>
      </c>
      <c r="P267" s="179">
        <v>0</v>
      </c>
      <c r="Q267" s="179">
        <f>ROUND(E267*P267,2)</f>
        <v>0</v>
      </c>
      <c r="R267" s="179"/>
      <c r="S267" s="179" t="s">
        <v>232</v>
      </c>
      <c r="T267" s="180" t="s">
        <v>233</v>
      </c>
      <c r="U267" s="157">
        <v>0</v>
      </c>
      <c r="V267" s="157">
        <f>ROUND(E267*U267,2)</f>
        <v>0</v>
      </c>
      <c r="W267" s="157"/>
      <c r="X267" s="157" t="s">
        <v>165</v>
      </c>
      <c r="Y267" s="148"/>
      <c r="Z267" s="148"/>
      <c r="AA267" s="148"/>
      <c r="AB267" s="148"/>
      <c r="AC267" s="148"/>
      <c r="AD267" s="148"/>
      <c r="AE267" s="148"/>
      <c r="AF267" s="148"/>
      <c r="AG267" s="148" t="s">
        <v>166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2.5" outlineLevel="1">
      <c r="A268" s="174">
        <v>145</v>
      </c>
      <c r="B268" s="175" t="s">
        <v>563</v>
      </c>
      <c r="C268" s="185" t="s">
        <v>564</v>
      </c>
      <c r="D268" s="176" t="s">
        <v>231</v>
      </c>
      <c r="E268" s="177">
        <v>1</v>
      </c>
      <c r="F268" s="178"/>
      <c r="G268" s="179">
        <f>ROUND(E268*F268,2)</f>
        <v>0</v>
      </c>
      <c r="H268" s="178">
        <v>0</v>
      </c>
      <c r="I268" s="179">
        <f>ROUND(E268*H268,2)</f>
        <v>0</v>
      </c>
      <c r="J268" s="178">
        <v>2000</v>
      </c>
      <c r="K268" s="179">
        <f>ROUND(E268*J268,2)</f>
        <v>2000</v>
      </c>
      <c r="L268" s="179">
        <v>21</v>
      </c>
      <c r="M268" s="179">
        <f>G268*(1+L268/100)</f>
        <v>0</v>
      </c>
      <c r="N268" s="179">
        <v>0</v>
      </c>
      <c r="O268" s="179">
        <f>ROUND(E268*N268,2)</f>
        <v>0</v>
      </c>
      <c r="P268" s="179">
        <v>0</v>
      </c>
      <c r="Q268" s="179">
        <f>ROUND(E268*P268,2)</f>
        <v>0</v>
      </c>
      <c r="R268" s="179"/>
      <c r="S268" s="179" t="s">
        <v>232</v>
      </c>
      <c r="T268" s="180" t="s">
        <v>233</v>
      </c>
      <c r="U268" s="157">
        <v>0</v>
      </c>
      <c r="V268" s="157">
        <f>ROUND(E268*U268,2)</f>
        <v>0</v>
      </c>
      <c r="W268" s="157"/>
      <c r="X268" s="157" t="s">
        <v>165</v>
      </c>
      <c r="Y268" s="148"/>
      <c r="Z268" s="148"/>
      <c r="AA268" s="148"/>
      <c r="AB268" s="148"/>
      <c r="AC268" s="148"/>
      <c r="AD268" s="148"/>
      <c r="AE268" s="148"/>
      <c r="AF268" s="148"/>
      <c r="AG268" s="148" t="s">
        <v>166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ht="22.5" outlineLevel="1">
      <c r="A269" s="174">
        <v>146</v>
      </c>
      <c r="B269" s="175" t="s">
        <v>565</v>
      </c>
      <c r="C269" s="185" t="s">
        <v>566</v>
      </c>
      <c r="D269" s="176" t="s">
        <v>231</v>
      </c>
      <c r="E269" s="177">
        <v>3</v>
      </c>
      <c r="F269" s="178"/>
      <c r="G269" s="179">
        <f>ROUND(E269*F269,2)</f>
        <v>0</v>
      </c>
      <c r="H269" s="178">
        <v>0</v>
      </c>
      <c r="I269" s="179">
        <f>ROUND(E269*H269,2)</f>
        <v>0</v>
      </c>
      <c r="J269" s="178">
        <v>3000</v>
      </c>
      <c r="K269" s="179">
        <f>ROUND(E269*J269,2)</f>
        <v>9000</v>
      </c>
      <c r="L269" s="179">
        <v>21</v>
      </c>
      <c r="M269" s="179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79"/>
      <c r="S269" s="179" t="s">
        <v>232</v>
      </c>
      <c r="T269" s="180" t="s">
        <v>233</v>
      </c>
      <c r="U269" s="157">
        <v>0</v>
      </c>
      <c r="V269" s="157">
        <f>ROUND(E269*U269,2)</f>
        <v>0</v>
      </c>
      <c r="W269" s="157"/>
      <c r="X269" s="157" t="s">
        <v>165</v>
      </c>
      <c r="Y269" s="148"/>
      <c r="Z269" s="148"/>
      <c r="AA269" s="148"/>
      <c r="AB269" s="148"/>
      <c r="AC269" s="148"/>
      <c r="AD269" s="148"/>
      <c r="AE269" s="148"/>
      <c r="AF269" s="148"/>
      <c r="AG269" s="148" t="s">
        <v>166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ht="22.5" outlineLevel="1">
      <c r="A270" s="174">
        <v>147</v>
      </c>
      <c r="B270" s="175" t="s">
        <v>567</v>
      </c>
      <c r="C270" s="185" t="s">
        <v>568</v>
      </c>
      <c r="D270" s="176" t="s">
        <v>231</v>
      </c>
      <c r="E270" s="177">
        <v>3</v>
      </c>
      <c r="F270" s="178"/>
      <c r="G270" s="179">
        <f>ROUND(E270*F270,2)</f>
        <v>0</v>
      </c>
      <c r="H270" s="178">
        <v>0</v>
      </c>
      <c r="I270" s="179">
        <f>ROUND(E270*H270,2)</f>
        <v>0</v>
      </c>
      <c r="J270" s="178">
        <v>3000</v>
      </c>
      <c r="K270" s="179">
        <f>ROUND(E270*J270,2)</f>
        <v>9000</v>
      </c>
      <c r="L270" s="179">
        <v>21</v>
      </c>
      <c r="M270" s="179">
        <f>G270*(1+L270/100)</f>
        <v>0</v>
      </c>
      <c r="N270" s="179">
        <v>0</v>
      </c>
      <c r="O270" s="179">
        <f>ROUND(E270*N270,2)</f>
        <v>0</v>
      </c>
      <c r="P270" s="179">
        <v>0</v>
      </c>
      <c r="Q270" s="179">
        <f>ROUND(E270*P270,2)</f>
        <v>0</v>
      </c>
      <c r="R270" s="179"/>
      <c r="S270" s="179" t="s">
        <v>232</v>
      </c>
      <c r="T270" s="180" t="s">
        <v>233</v>
      </c>
      <c r="U270" s="157">
        <v>0</v>
      </c>
      <c r="V270" s="157">
        <f>ROUND(E270*U270,2)</f>
        <v>0</v>
      </c>
      <c r="W270" s="157"/>
      <c r="X270" s="157" t="s">
        <v>165</v>
      </c>
      <c r="Y270" s="148"/>
      <c r="Z270" s="148"/>
      <c r="AA270" s="148"/>
      <c r="AB270" s="148"/>
      <c r="AC270" s="148"/>
      <c r="AD270" s="148"/>
      <c r="AE270" s="148"/>
      <c r="AF270" s="148"/>
      <c r="AG270" s="148" t="s">
        <v>166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>
      <c r="A271" s="161" t="s">
        <v>159</v>
      </c>
      <c r="B271" s="162" t="s">
        <v>119</v>
      </c>
      <c r="C271" s="182" t="s">
        <v>120</v>
      </c>
      <c r="D271" s="163"/>
      <c r="E271" s="164"/>
      <c r="F271" s="165"/>
      <c r="G271" s="165">
        <f>SUMIF(AG272:AG279,"&lt;&gt;NOR",G272:G279)</f>
        <v>0</v>
      </c>
      <c r="H271" s="165"/>
      <c r="I271" s="165">
        <f>SUM(I272:I279)</f>
        <v>0</v>
      </c>
      <c r="J271" s="165"/>
      <c r="K271" s="165">
        <f>SUM(K272:K279)</f>
        <v>252400</v>
      </c>
      <c r="L271" s="165"/>
      <c r="M271" s="165">
        <f>SUM(M272:M279)</f>
        <v>0</v>
      </c>
      <c r="N271" s="165"/>
      <c r="O271" s="165">
        <f>SUM(O272:O279)</f>
        <v>0</v>
      </c>
      <c r="P271" s="165"/>
      <c r="Q271" s="165">
        <f>SUM(Q272:Q279)</f>
        <v>0</v>
      </c>
      <c r="R271" s="165"/>
      <c r="S271" s="165"/>
      <c r="T271" s="166"/>
      <c r="U271" s="160"/>
      <c r="V271" s="160">
        <f>SUM(V272:V279)</f>
        <v>0</v>
      </c>
      <c r="W271" s="160"/>
      <c r="X271" s="160"/>
      <c r="AG271" t="s">
        <v>160</v>
      </c>
    </row>
    <row r="272" spans="1:60" ht="22.5" outlineLevel="1">
      <c r="A272" s="174">
        <v>148</v>
      </c>
      <c r="B272" s="175" t="s">
        <v>569</v>
      </c>
      <c r="C272" s="185" t="s">
        <v>570</v>
      </c>
      <c r="D272" s="176" t="s">
        <v>231</v>
      </c>
      <c r="E272" s="177">
        <v>3</v>
      </c>
      <c r="F272" s="178"/>
      <c r="G272" s="179">
        <f t="shared" ref="G272:G279" si="35">ROUND(E272*F272,2)</f>
        <v>0</v>
      </c>
      <c r="H272" s="178">
        <v>0</v>
      </c>
      <c r="I272" s="179">
        <f t="shared" ref="I272:I279" si="36">ROUND(E272*H272,2)</f>
        <v>0</v>
      </c>
      <c r="J272" s="178">
        <v>600</v>
      </c>
      <c r="K272" s="179">
        <f t="shared" ref="K272:K279" si="37">ROUND(E272*J272,2)</f>
        <v>1800</v>
      </c>
      <c r="L272" s="179">
        <v>21</v>
      </c>
      <c r="M272" s="179">
        <f t="shared" ref="M272:M279" si="38">G272*(1+L272/100)</f>
        <v>0</v>
      </c>
      <c r="N272" s="179">
        <v>0</v>
      </c>
      <c r="O272" s="179">
        <f t="shared" ref="O272:O279" si="39">ROUND(E272*N272,2)</f>
        <v>0</v>
      </c>
      <c r="P272" s="179">
        <v>0</v>
      </c>
      <c r="Q272" s="179">
        <f t="shared" ref="Q272:Q279" si="40">ROUND(E272*P272,2)</f>
        <v>0</v>
      </c>
      <c r="R272" s="179"/>
      <c r="S272" s="179" t="s">
        <v>232</v>
      </c>
      <c r="T272" s="180" t="s">
        <v>233</v>
      </c>
      <c r="U272" s="157">
        <v>0</v>
      </c>
      <c r="V272" s="157">
        <f t="shared" ref="V272:V279" si="41">ROUND(E272*U272,2)</f>
        <v>0</v>
      </c>
      <c r="W272" s="157"/>
      <c r="X272" s="157" t="s">
        <v>165</v>
      </c>
      <c r="Y272" s="148"/>
      <c r="Z272" s="148"/>
      <c r="AA272" s="148"/>
      <c r="AB272" s="148"/>
      <c r="AC272" s="148"/>
      <c r="AD272" s="148"/>
      <c r="AE272" s="148"/>
      <c r="AF272" s="148"/>
      <c r="AG272" s="148" t="s">
        <v>166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>
      <c r="A273" s="174">
        <v>149</v>
      </c>
      <c r="B273" s="175" t="s">
        <v>571</v>
      </c>
      <c r="C273" s="185" t="s">
        <v>572</v>
      </c>
      <c r="D273" s="176" t="s">
        <v>231</v>
      </c>
      <c r="E273" s="177">
        <v>2</v>
      </c>
      <c r="F273" s="178"/>
      <c r="G273" s="179">
        <f t="shared" si="35"/>
        <v>0</v>
      </c>
      <c r="H273" s="178">
        <v>0</v>
      </c>
      <c r="I273" s="179">
        <f t="shared" si="36"/>
        <v>0</v>
      </c>
      <c r="J273" s="178">
        <v>1000</v>
      </c>
      <c r="K273" s="179">
        <f t="shared" si="37"/>
        <v>2000</v>
      </c>
      <c r="L273" s="179">
        <v>21</v>
      </c>
      <c r="M273" s="179">
        <f t="shared" si="38"/>
        <v>0</v>
      </c>
      <c r="N273" s="179">
        <v>0</v>
      </c>
      <c r="O273" s="179">
        <f t="shared" si="39"/>
        <v>0</v>
      </c>
      <c r="P273" s="179">
        <v>0</v>
      </c>
      <c r="Q273" s="179">
        <f t="shared" si="40"/>
        <v>0</v>
      </c>
      <c r="R273" s="179"/>
      <c r="S273" s="179" t="s">
        <v>232</v>
      </c>
      <c r="T273" s="180" t="s">
        <v>233</v>
      </c>
      <c r="U273" s="157">
        <v>0</v>
      </c>
      <c r="V273" s="157">
        <f t="shared" si="41"/>
        <v>0</v>
      </c>
      <c r="W273" s="157"/>
      <c r="X273" s="157" t="s">
        <v>165</v>
      </c>
      <c r="Y273" s="148"/>
      <c r="Z273" s="148"/>
      <c r="AA273" s="148"/>
      <c r="AB273" s="148"/>
      <c r="AC273" s="148"/>
      <c r="AD273" s="148"/>
      <c r="AE273" s="148"/>
      <c r="AF273" s="148"/>
      <c r="AG273" s="148" t="s">
        <v>166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2.5" outlineLevel="1">
      <c r="A274" s="174">
        <v>150</v>
      </c>
      <c r="B274" s="175" t="s">
        <v>573</v>
      </c>
      <c r="C274" s="185" t="s">
        <v>574</v>
      </c>
      <c r="D274" s="176" t="s">
        <v>231</v>
      </c>
      <c r="E274" s="177">
        <v>4</v>
      </c>
      <c r="F274" s="178"/>
      <c r="G274" s="179">
        <f t="shared" si="35"/>
        <v>0</v>
      </c>
      <c r="H274" s="178">
        <v>0</v>
      </c>
      <c r="I274" s="179">
        <f t="shared" si="36"/>
        <v>0</v>
      </c>
      <c r="J274" s="178">
        <v>300</v>
      </c>
      <c r="K274" s="179">
        <f t="shared" si="37"/>
        <v>1200</v>
      </c>
      <c r="L274" s="179">
        <v>21</v>
      </c>
      <c r="M274" s="179">
        <f t="shared" si="38"/>
        <v>0</v>
      </c>
      <c r="N274" s="179">
        <v>0</v>
      </c>
      <c r="O274" s="179">
        <f t="shared" si="39"/>
        <v>0</v>
      </c>
      <c r="P274" s="179">
        <v>0</v>
      </c>
      <c r="Q274" s="179">
        <f t="shared" si="40"/>
        <v>0</v>
      </c>
      <c r="R274" s="179"/>
      <c r="S274" s="179" t="s">
        <v>232</v>
      </c>
      <c r="T274" s="180" t="s">
        <v>233</v>
      </c>
      <c r="U274" s="157">
        <v>0</v>
      </c>
      <c r="V274" s="157">
        <f t="shared" si="41"/>
        <v>0</v>
      </c>
      <c r="W274" s="157"/>
      <c r="X274" s="157" t="s">
        <v>165</v>
      </c>
      <c r="Y274" s="148"/>
      <c r="Z274" s="148"/>
      <c r="AA274" s="148"/>
      <c r="AB274" s="148"/>
      <c r="AC274" s="148"/>
      <c r="AD274" s="148"/>
      <c r="AE274" s="148"/>
      <c r="AF274" s="148"/>
      <c r="AG274" s="148" t="s">
        <v>166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2.5" outlineLevel="1">
      <c r="A275" s="174">
        <v>151</v>
      </c>
      <c r="B275" s="175" t="s">
        <v>575</v>
      </c>
      <c r="C275" s="185" t="s">
        <v>576</v>
      </c>
      <c r="D275" s="176" t="s">
        <v>577</v>
      </c>
      <c r="E275" s="177">
        <v>215</v>
      </c>
      <c r="F275" s="178"/>
      <c r="G275" s="179">
        <f t="shared" si="35"/>
        <v>0</v>
      </c>
      <c r="H275" s="178">
        <v>0</v>
      </c>
      <c r="I275" s="179">
        <f t="shared" si="36"/>
        <v>0</v>
      </c>
      <c r="J275" s="178">
        <v>800</v>
      </c>
      <c r="K275" s="179">
        <f t="shared" si="37"/>
        <v>172000</v>
      </c>
      <c r="L275" s="179">
        <v>21</v>
      </c>
      <c r="M275" s="179">
        <f t="shared" si="38"/>
        <v>0</v>
      </c>
      <c r="N275" s="179">
        <v>0</v>
      </c>
      <c r="O275" s="179">
        <f t="shared" si="39"/>
        <v>0</v>
      </c>
      <c r="P275" s="179">
        <v>0</v>
      </c>
      <c r="Q275" s="179">
        <f t="shared" si="40"/>
        <v>0</v>
      </c>
      <c r="R275" s="179"/>
      <c r="S275" s="179" t="s">
        <v>232</v>
      </c>
      <c r="T275" s="180" t="s">
        <v>233</v>
      </c>
      <c r="U275" s="157">
        <v>0</v>
      </c>
      <c r="V275" s="157">
        <f t="shared" si="41"/>
        <v>0</v>
      </c>
      <c r="W275" s="157"/>
      <c r="X275" s="157" t="s">
        <v>165</v>
      </c>
      <c r="Y275" s="148"/>
      <c r="Z275" s="148"/>
      <c r="AA275" s="148"/>
      <c r="AB275" s="148"/>
      <c r="AC275" s="148"/>
      <c r="AD275" s="148"/>
      <c r="AE275" s="148"/>
      <c r="AF275" s="148"/>
      <c r="AG275" s="148" t="s">
        <v>166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2.5" outlineLevel="1">
      <c r="A276" s="174">
        <v>152</v>
      </c>
      <c r="B276" s="175" t="s">
        <v>578</v>
      </c>
      <c r="C276" s="185" t="s">
        <v>579</v>
      </c>
      <c r="D276" s="176" t="s">
        <v>208</v>
      </c>
      <c r="E276" s="177">
        <v>36</v>
      </c>
      <c r="F276" s="178"/>
      <c r="G276" s="179">
        <f t="shared" si="35"/>
        <v>0</v>
      </c>
      <c r="H276" s="178">
        <v>0</v>
      </c>
      <c r="I276" s="179">
        <f t="shared" si="36"/>
        <v>0</v>
      </c>
      <c r="J276" s="178">
        <v>400</v>
      </c>
      <c r="K276" s="179">
        <f t="shared" si="37"/>
        <v>14400</v>
      </c>
      <c r="L276" s="179">
        <v>21</v>
      </c>
      <c r="M276" s="179">
        <f t="shared" si="38"/>
        <v>0</v>
      </c>
      <c r="N276" s="179">
        <v>0</v>
      </c>
      <c r="O276" s="179">
        <f t="shared" si="39"/>
        <v>0</v>
      </c>
      <c r="P276" s="179">
        <v>0</v>
      </c>
      <c r="Q276" s="179">
        <f t="shared" si="40"/>
        <v>0</v>
      </c>
      <c r="R276" s="179"/>
      <c r="S276" s="179" t="s">
        <v>232</v>
      </c>
      <c r="T276" s="180" t="s">
        <v>233</v>
      </c>
      <c r="U276" s="157">
        <v>0</v>
      </c>
      <c r="V276" s="157">
        <f t="shared" si="41"/>
        <v>0</v>
      </c>
      <c r="W276" s="157"/>
      <c r="X276" s="157" t="s">
        <v>165</v>
      </c>
      <c r="Y276" s="148"/>
      <c r="Z276" s="148"/>
      <c r="AA276" s="148"/>
      <c r="AB276" s="148"/>
      <c r="AC276" s="148"/>
      <c r="AD276" s="148"/>
      <c r="AE276" s="148"/>
      <c r="AF276" s="148"/>
      <c r="AG276" s="148" t="s">
        <v>166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2.5" outlineLevel="1">
      <c r="A277" s="174">
        <v>153</v>
      </c>
      <c r="B277" s="175" t="s">
        <v>580</v>
      </c>
      <c r="C277" s="185" t="s">
        <v>581</v>
      </c>
      <c r="D277" s="176" t="s">
        <v>231</v>
      </c>
      <c r="E277" s="177">
        <v>1</v>
      </c>
      <c r="F277" s="178"/>
      <c r="G277" s="179">
        <f t="shared" si="35"/>
        <v>0</v>
      </c>
      <c r="H277" s="178">
        <v>0</v>
      </c>
      <c r="I277" s="179">
        <f t="shared" si="36"/>
        <v>0</v>
      </c>
      <c r="J277" s="178">
        <v>40000</v>
      </c>
      <c r="K277" s="179">
        <f t="shared" si="37"/>
        <v>40000</v>
      </c>
      <c r="L277" s="179">
        <v>21</v>
      </c>
      <c r="M277" s="179">
        <f t="shared" si="38"/>
        <v>0</v>
      </c>
      <c r="N277" s="179">
        <v>0</v>
      </c>
      <c r="O277" s="179">
        <f t="shared" si="39"/>
        <v>0</v>
      </c>
      <c r="P277" s="179">
        <v>0</v>
      </c>
      <c r="Q277" s="179">
        <f t="shared" si="40"/>
        <v>0</v>
      </c>
      <c r="R277" s="179"/>
      <c r="S277" s="179" t="s">
        <v>232</v>
      </c>
      <c r="T277" s="180" t="s">
        <v>233</v>
      </c>
      <c r="U277" s="157">
        <v>0</v>
      </c>
      <c r="V277" s="157">
        <f t="shared" si="41"/>
        <v>0</v>
      </c>
      <c r="W277" s="157"/>
      <c r="X277" s="157" t="s">
        <v>165</v>
      </c>
      <c r="Y277" s="148"/>
      <c r="Z277" s="148"/>
      <c r="AA277" s="148"/>
      <c r="AB277" s="148"/>
      <c r="AC277" s="148"/>
      <c r="AD277" s="148"/>
      <c r="AE277" s="148"/>
      <c r="AF277" s="148"/>
      <c r="AG277" s="148" t="s">
        <v>166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2.5" outlineLevel="1">
      <c r="A278" s="174">
        <v>154</v>
      </c>
      <c r="B278" s="175" t="s">
        <v>582</v>
      </c>
      <c r="C278" s="185" t="s">
        <v>583</v>
      </c>
      <c r="D278" s="176" t="s">
        <v>231</v>
      </c>
      <c r="E278" s="177">
        <v>3</v>
      </c>
      <c r="F278" s="178"/>
      <c r="G278" s="179">
        <f t="shared" si="35"/>
        <v>0</v>
      </c>
      <c r="H278" s="178">
        <v>0</v>
      </c>
      <c r="I278" s="179">
        <f t="shared" si="36"/>
        <v>0</v>
      </c>
      <c r="J278" s="178">
        <v>5000</v>
      </c>
      <c r="K278" s="179">
        <f t="shared" si="37"/>
        <v>15000</v>
      </c>
      <c r="L278" s="179">
        <v>21</v>
      </c>
      <c r="M278" s="179">
        <f t="shared" si="38"/>
        <v>0</v>
      </c>
      <c r="N278" s="179">
        <v>0</v>
      </c>
      <c r="O278" s="179">
        <f t="shared" si="39"/>
        <v>0</v>
      </c>
      <c r="P278" s="179">
        <v>0</v>
      </c>
      <c r="Q278" s="179">
        <f t="shared" si="40"/>
        <v>0</v>
      </c>
      <c r="R278" s="179"/>
      <c r="S278" s="179" t="s">
        <v>232</v>
      </c>
      <c r="T278" s="180" t="s">
        <v>233</v>
      </c>
      <c r="U278" s="157">
        <v>0</v>
      </c>
      <c r="V278" s="157">
        <f t="shared" si="41"/>
        <v>0</v>
      </c>
      <c r="W278" s="157"/>
      <c r="X278" s="157" t="s">
        <v>165</v>
      </c>
      <c r="Y278" s="148"/>
      <c r="Z278" s="148"/>
      <c r="AA278" s="148"/>
      <c r="AB278" s="148"/>
      <c r="AC278" s="148"/>
      <c r="AD278" s="148"/>
      <c r="AE278" s="148"/>
      <c r="AF278" s="148"/>
      <c r="AG278" s="148" t="s">
        <v>166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ht="22.5" outlineLevel="1">
      <c r="A279" s="174">
        <v>155</v>
      </c>
      <c r="B279" s="175" t="s">
        <v>584</v>
      </c>
      <c r="C279" s="185" t="s">
        <v>585</v>
      </c>
      <c r="D279" s="176" t="s">
        <v>231</v>
      </c>
      <c r="E279" s="177">
        <v>2</v>
      </c>
      <c r="F279" s="178"/>
      <c r="G279" s="179">
        <f t="shared" si="35"/>
        <v>0</v>
      </c>
      <c r="H279" s="178">
        <v>0</v>
      </c>
      <c r="I279" s="179">
        <f t="shared" si="36"/>
        <v>0</v>
      </c>
      <c r="J279" s="178">
        <v>3000</v>
      </c>
      <c r="K279" s="179">
        <f t="shared" si="37"/>
        <v>6000</v>
      </c>
      <c r="L279" s="179">
        <v>21</v>
      </c>
      <c r="M279" s="179">
        <f t="shared" si="38"/>
        <v>0</v>
      </c>
      <c r="N279" s="179">
        <v>0</v>
      </c>
      <c r="O279" s="179">
        <f t="shared" si="39"/>
        <v>0</v>
      </c>
      <c r="P279" s="179">
        <v>0</v>
      </c>
      <c r="Q279" s="179">
        <f t="shared" si="40"/>
        <v>0</v>
      </c>
      <c r="R279" s="179"/>
      <c r="S279" s="179" t="s">
        <v>232</v>
      </c>
      <c r="T279" s="180" t="s">
        <v>233</v>
      </c>
      <c r="U279" s="157">
        <v>0</v>
      </c>
      <c r="V279" s="157">
        <f t="shared" si="41"/>
        <v>0</v>
      </c>
      <c r="W279" s="157"/>
      <c r="X279" s="157" t="s">
        <v>165</v>
      </c>
      <c r="Y279" s="148"/>
      <c r="Z279" s="148"/>
      <c r="AA279" s="148"/>
      <c r="AB279" s="148"/>
      <c r="AC279" s="148"/>
      <c r="AD279" s="148"/>
      <c r="AE279" s="148"/>
      <c r="AF279" s="148"/>
      <c r="AG279" s="148" t="s">
        <v>166</v>
      </c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>
      <c r="A280" s="161" t="s">
        <v>159</v>
      </c>
      <c r="B280" s="162" t="s">
        <v>121</v>
      </c>
      <c r="C280" s="182" t="s">
        <v>122</v>
      </c>
      <c r="D280" s="163"/>
      <c r="E280" s="164"/>
      <c r="F280" s="165"/>
      <c r="G280" s="165">
        <f>SUMIF(AG281:AG282,"&lt;&gt;NOR",G281:G282)</f>
        <v>0</v>
      </c>
      <c r="H280" s="165"/>
      <c r="I280" s="165">
        <f>SUM(I281:I282)</f>
        <v>1379.77</v>
      </c>
      <c r="J280" s="165"/>
      <c r="K280" s="165">
        <f>SUM(K281:K282)</f>
        <v>2081.73</v>
      </c>
      <c r="L280" s="165"/>
      <c r="M280" s="165">
        <f>SUM(M281:M282)</f>
        <v>0</v>
      </c>
      <c r="N280" s="165"/>
      <c r="O280" s="165">
        <f>SUM(O281:O282)</f>
        <v>0.01</v>
      </c>
      <c r="P280" s="165"/>
      <c r="Q280" s="165">
        <f>SUM(Q281:Q282)</f>
        <v>0</v>
      </c>
      <c r="R280" s="165"/>
      <c r="S280" s="165"/>
      <c r="T280" s="166"/>
      <c r="U280" s="160"/>
      <c r="V280" s="160">
        <f>SUM(V281:V282)</f>
        <v>4.46</v>
      </c>
      <c r="W280" s="160"/>
      <c r="X280" s="160"/>
      <c r="AG280" t="s">
        <v>160</v>
      </c>
    </row>
    <row r="281" spans="1:60" outlineLevel="1">
      <c r="A281" s="167">
        <v>156</v>
      </c>
      <c r="B281" s="168" t="s">
        <v>586</v>
      </c>
      <c r="C281" s="183" t="s">
        <v>587</v>
      </c>
      <c r="D281" s="169" t="s">
        <v>191</v>
      </c>
      <c r="E281" s="170">
        <v>23</v>
      </c>
      <c r="F281" s="171"/>
      <c r="G281" s="172">
        <f>ROUND(E281*F281,2)</f>
        <v>0</v>
      </c>
      <c r="H281" s="171">
        <v>59.99</v>
      </c>
      <c r="I281" s="172">
        <f>ROUND(E281*H281,2)</f>
        <v>1379.77</v>
      </c>
      <c r="J281" s="171">
        <v>90.51</v>
      </c>
      <c r="K281" s="172">
        <f>ROUND(E281*J281,2)</f>
        <v>2081.73</v>
      </c>
      <c r="L281" s="172">
        <v>21</v>
      </c>
      <c r="M281" s="172">
        <f>G281*(1+L281/100)</f>
        <v>0</v>
      </c>
      <c r="N281" s="172">
        <v>3.6999999999999999E-4</v>
      </c>
      <c r="O281" s="172">
        <f>ROUND(E281*N281,2)</f>
        <v>0.01</v>
      </c>
      <c r="P281" s="172">
        <v>0</v>
      </c>
      <c r="Q281" s="172">
        <f>ROUND(E281*P281,2)</f>
        <v>0</v>
      </c>
      <c r="R281" s="172"/>
      <c r="S281" s="172" t="s">
        <v>164</v>
      </c>
      <c r="T281" s="173" t="s">
        <v>164</v>
      </c>
      <c r="U281" s="157">
        <v>0.19400000000000001</v>
      </c>
      <c r="V281" s="157">
        <f>ROUND(E281*U281,2)</f>
        <v>4.46</v>
      </c>
      <c r="W281" s="157"/>
      <c r="X281" s="157" t="s">
        <v>165</v>
      </c>
      <c r="Y281" s="148"/>
      <c r="Z281" s="148"/>
      <c r="AA281" s="148"/>
      <c r="AB281" s="148"/>
      <c r="AC281" s="148"/>
      <c r="AD281" s="148"/>
      <c r="AE281" s="148"/>
      <c r="AF281" s="148"/>
      <c r="AG281" s="148" t="s">
        <v>363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ht="22.5" outlineLevel="1">
      <c r="A282" s="155"/>
      <c r="B282" s="156"/>
      <c r="C282" s="184" t="s">
        <v>588</v>
      </c>
      <c r="D282" s="158"/>
      <c r="E282" s="159">
        <v>23</v>
      </c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48"/>
      <c r="Z282" s="148"/>
      <c r="AA282" s="148"/>
      <c r="AB282" s="148"/>
      <c r="AC282" s="148"/>
      <c r="AD282" s="148"/>
      <c r="AE282" s="148"/>
      <c r="AF282" s="148"/>
      <c r="AG282" s="148" t="s">
        <v>168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>
      <c r="A283" s="161" t="s">
        <v>159</v>
      </c>
      <c r="B283" s="162" t="s">
        <v>123</v>
      </c>
      <c r="C283" s="182" t="s">
        <v>124</v>
      </c>
      <c r="D283" s="163"/>
      <c r="E283" s="164"/>
      <c r="F283" s="165"/>
      <c r="G283" s="165">
        <f>SUMIF(AG284:AG290,"&lt;&gt;NOR",G284:G290)</f>
        <v>0</v>
      </c>
      <c r="H283" s="165"/>
      <c r="I283" s="165">
        <f>SUM(I284:I290)</f>
        <v>88313.64</v>
      </c>
      <c r="J283" s="165"/>
      <c r="K283" s="165">
        <f>SUM(K284:K290)</f>
        <v>226857.72</v>
      </c>
      <c r="L283" s="165"/>
      <c r="M283" s="165">
        <f>SUM(M284:M290)</f>
        <v>0</v>
      </c>
      <c r="N283" s="165"/>
      <c r="O283" s="165">
        <f>SUM(O284:O290)</f>
        <v>1.45</v>
      </c>
      <c r="P283" s="165"/>
      <c r="Q283" s="165">
        <f>SUM(Q284:Q290)</f>
        <v>0</v>
      </c>
      <c r="R283" s="165"/>
      <c r="S283" s="165"/>
      <c r="T283" s="166"/>
      <c r="U283" s="160"/>
      <c r="V283" s="160">
        <f>SUM(V284:V290)</f>
        <v>477.96</v>
      </c>
      <c r="W283" s="160"/>
      <c r="X283" s="160"/>
      <c r="AG283" t="s">
        <v>160</v>
      </c>
    </row>
    <row r="284" spans="1:60" outlineLevel="1">
      <c r="A284" s="167">
        <v>157</v>
      </c>
      <c r="B284" s="168" t="s">
        <v>589</v>
      </c>
      <c r="C284" s="183" t="s">
        <v>590</v>
      </c>
      <c r="D284" s="169" t="s">
        <v>191</v>
      </c>
      <c r="E284" s="170">
        <v>4690.05</v>
      </c>
      <c r="F284" s="171"/>
      <c r="G284" s="172">
        <f>ROUND(E284*F284,2)</f>
        <v>0</v>
      </c>
      <c r="H284" s="171">
        <v>18.829999999999998</v>
      </c>
      <c r="I284" s="172">
        <f>ROUND(E284*H284,2)</f>
        <v>88313.64</v>
      </c>
      <c r="J284" s="171">
        <v>48.37</v>
      </c>
      <c r="K284" s="172">
        <f>ROUND(E284*J284,2)</f>
        <v>226857.72</v>
      </c>
      <c r="L284" s="172">
        <v>21</v>
      </c>
      <c r="M284" s="172">
        <f>G284*(1+L284/100)</f>
        <v>0</v>
      </c>
      <c r="N284" s="172">
        <v>3.1E-4</v>
      </c>
      <c r="O284" s="172">
        <f>ROUND(E284*N284,2)</f>
        <v>1.45</v>
      </c>
      <c r="P284" s="172">
        <v>0</v>
      </c>
      <c r="Q284" s="172">
        <f>ROUND(E284*P284,2)</f>
        <v>0</v>
      </c>
      <c r="R284" s="172"/>
      <c r="S284" s="172" t="s">
        <v>164</v>
      </c>
      <c r="T284" s="173" t="s">
        <v>164</v>
      </c>
      <c r="U284" s="157">
        <v>0.10191</v>
      </c>
      <c r="V284" s="157">
        <f>ROUND(E284*U284,2)</f>
        <v>477.96</v>
      </c>
      <c r="W284" s="157"/>
      <c r="X284" s="157" t="s">
        <v>165</v>
      </c>
      <c r="Y284" s="148"/>
      <c r="Z284" s="148"/>
      <c r="AA284" s="148"/>
      <c r="AB284" s="148"/>
      <c r="AC284" s="148"/>
      <c r="AD284" s="148"/>
      <c r="AE284" s="148"/>
      <c r="AF284" s="148"/>
      <c r="AG284" s="148" t="s">
        <v>363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1">
      <c r="A285" s="155"/>
      <c r="B285" s="156"/>
      <c r="C285" s="184" t="s">
        <v>591</v>
      </c>
      <c r="D285" s="158"/>
      <c r="E285" s="159">
        <v>840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8"/>
      <c r="Z285" s="148"/>
      <c r="AA285" s="148"/>
      <c r="AB285" s="148"/>
      <c r="AC285" s="148"/>
      <c r="AD285" s="148"/>
      <c r="AE285" s="148"/>
      <c r="AF285" s="148"/>
      <c r="AG285" s="148" t="s">
        <v>168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>
      <c r="A286" s="155"/>
      <c r="B286" s="156"/>
      <c r="C286" s="184" t="s">
        <v>592</v>
      </c>
      <c r="D286" s="158"/>
      <c r="E286" s="159">
        <v>1645.5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8"/>
      <c r="Z286" s="148"/>
      <c r="AA286" s="148"/>
      <c r="AB286" s="148"/>
      <c r="AC286" s="148"/>
      <c r="AD286" s="148"/>
      <c r="AE286" s="148"/>
      <c r="AF286" s="148"/>
      <c r="AG286" s="148" t="s">
        <v>168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>
      <c r="A287" s="155"/>
      <c r="B287" s="156"/>
      <c r="C287" s="184" t="s">
        <v>593</v>
      </c>
      <c r="D287" s="158"/>
      <c r="E287" s="159">
        <v>330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8"/>
      <c r="Z287" s="148"/>
      <c r="AA287" s="148"/>
      <c r="AB287" s="148"/>
      <c r="AC287" s="148"/>
      <c r="AD287" s="148"/>
      <c r="AE287" s="148"/>
      <c r="AF287" s="148"/>
      <c r="AG287" s="148" t="s">
        <v>168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>
      <c r="A288" s="155"/>
      <c r="B288" s="156"/>
      <c r="C288" s="184" t="s">
        <v>594</v>
      </c>
      <c r="D288" s="158"/>
      <c r="E288" s="159">
        <v>123</v>
      </c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48"/>
      <c r="Z288" s="148"/>
      <c r="AA288" s="148"/>
      <c r="AB288" s="148"/>
      <c r="AC288" s="148"/>
      <c r="AD288" s="148"/>
      <c r="AE288" s="148"/>
      <c r="AF288" s="148"/>
      <c r="AG288" s="148" t="s">
        <v>168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>
      <c r="A289" s="155"/>
      <c r="B289" s="156"/>
      <c r="C289" s="184" t="s">
        <v>595</v>
      </c>
      <c r="D289" s="158"/>
      <c r="E289" s="159">
        <v>336</v>
      </c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8"/>
      <c r="Z289" s="148"/>
      <c r="AA289" s="148"/>
      <c r="AB289" s="148"/>
      <c r="AC289" s="148"/>
      <c r="AD289" s="148"/>
      <c r="AE289" s="148"/>
      <c r="AF289" s="148"/>
      <c r="AG289" s="148" t="s">
        <v>168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1">
      <c r="A290" s="155"/>
      <c r="B290" s="156"/>
      <c r="C290" s="184" t="s">
        <v>596</v>
      </c>
      <c r="D290" s="158"/>
      <c r="E290" s="159">
        <v>1415.55</v>
      </c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48"/>
      <c r="Z290" s="148"/>
      <c r="AA290" s="148"/>
      <c r="AB290" s="148"/>
      <c r="AC290" s="148"/>
      <c r="AD290" s="148"/>
      <c r="AE290" s="148"/>
      <c r="AF290" s="148"/>
      <c r="AG290" s="148" t="s">
        <v>168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>
      <c r="A291" s="161" t="s">
        <v>159</v>
      </c>
      <c r="B291" s="162" t="s">
        <v>106</v>
      </c>
      <c r="C291" s="182" t="s">
        <v>29</v>
      </c>
      <c r="D291" s="163"/>
      <c r="E291" s="164"/>
      <c r="F291" s="165"/>
      <c r="G291" s="165">
        <f>SUMIF(AG292:AG299,"&lt;&gt;NOR",G292:G299)</f>
        <v>0</v>
      </c>
      <c r="H291" s="165"/>
      <c r="I291" s="165">
        <f>SUM(I292:I299)</f>
        <v>0</v>
      </c>
      <c r="J291" s="165"/>
      <c r="K291" s="165">
        <f>SUM(K292:K299)</f>
        <v>367724.3</v>
      </c>
      <c r="L291" s="165"/>
      <c r="M291" s="165">
        <f>SUM(M292:M299)</f>
        <v>0</v>
      </c>
      <c r="N291" s="165"/>
      <c r="O291" s="165">
        <f>SUM(O292:O299)</f>
        <v>0</v>
      </c>
      <c r="P291" s="165"/>
      <c r="Q291" s="165">
        <f>SUM(Q292:Q299)</f>
        <v>0</v>
      </c>
      <c r="R291" s="165"/>
      <c r="S291" s="165"/>
      <c r="T291" s="166"/>
      <c r="U291" s="160"/>
      <c r="V291" s="160">
        <f>SUM(V292:V299)</f>
        <v>0</v>
      </c>
      <c r="W291" s="160"/>
      <c r="X291" s="160"/>
      <c r="AG291" t="s">
        <v>160</v>
      </c>
    </row>
    <row r="292" spans="1:60" outlineLevel="1">
      <c r="A292" s="174">
        <v>158</v>
      </c>
      <c r="B292" s="175" t="s">
        <v>597</v>
      </c>
      <c r="C292" s="185" t="s">
        <v>598</v>
      </c>
      <c r="D292" s="176" t="s">
        <v>599</v>
      </c>
      <c r="E292" s="177">
        <v>1</v>
      </c>
      <c r="F292" s="178"/>
      <c r="G292" s="179">
        <f t="shared" ref="G292:G299" si="42">ROUND(E292*F292,2)</f>
        <v>0</v>
      </c>
      <c r="H292" s="178">
        <v>0</v>
      </c>
      <c r="I292" s="179">
        <f t="shared" ref="I292:I299" si="43">ROUND(E292*H292,2)</f>
        <v>0</v>
      </c>
      <c r="J292" s="178">
        <v>317724.3</v>
      </c>
      <c r="K292" s="179">
        <f t="shared" ref="K292:K299" si="44">ROUND(E292*J292,2)</f>
        <v>317724.3</v>
      </c>
      <c r="L292" s="179">
        <v>21</v>
      </c>
      <c r="M292" s="179">
        <f t="shared" ref="M292:M299" si="45">G292*(1+L292/100)</f>
        <v>0</v>
      </c>
      <c r="N292" s="179">
        <v>0</v>
      </c>
      <c r="O292" s="179">
        <f t="shared" ref="O292:O299" si="46">ROUND(E292*N292,2)</f>
        <v>0</v>
      </c>
      <c r="P292" s="179">
        <v>0</v>
      </c>
      <c r="Q292" s="179">
        <f t="shared" ref="Q292:Q299" si="47">ROUND(E292*P292,2)</f>
        <v>0</v>
      </c>
      <c r="R292" s="179"/>
      <c r="S292" s="179" t="s">
        <v>164</v>
      </c>
      <c r="T292" s="180" t="s">
        <v>233</v>
      </c>
      <c r="U292" s="157">
        <v>0</v>
      </c>
      <c r="V292" s="157">
        <f t="shared" ref="V292:V299" si="48">ROUND(E292*U292,2)</f>
        <v>0</v>
      </c>
      <c r="W292" s="157"/>
      <c r="X292" s="157" t="s">
        <v>600</v>
      </c>
      <c r="Y292" s="148"/>
      <c r="Z292" s="148"/>
      <c r="AA292" s="148"/>
      <c r="AB292" s="148"/>
      <c r="AC292" s="148"/>
      <c r="AD292" s="148"/>
      <c r="AE292" s="148"/>
      <c r="AF292" s="148"/>
      <c r="AG292" s="148" t="s">
        <v>601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>
      <c r="A293" s="174">
        <v>159</v>
      </c>
      <c r="B293" s="175" t="s">
        <v>602</v>
      </c>
      <c r="C293" s="185" t="s">
        <v>603</v>
      </c>
      <c r="D293" s="176" t="s">
        <v>599</v>
      </c>
      <c r="E293" s="177">
        <v>1</v>
      </c>
      <c r="F293" s="178"/>
      <c r="G293" s="179">
        <f t="shared" si="42"/>
        <v>0</v>
      </c>
      <c r="H293" s="178">
        <v>0</v>
      </c>
      <c r="I293" s="179">
        <f t="shared" si="43"/>
        <v>0</v>
      </c>
      <c r="J293" s="178">
        <v>0</v>
      </c>
      <c r="K293" s="179">
        <f t="shared" si="44"/>
        <v>0</v>
      </c>
      <c r="L293" s="179">
        <v>21</v>
      </c>
      <c r="M293" s="179">
        <f t="shared" si="45"/>
        <v>0</v>
      </c>
      <c r="N293" s="179">
        <v>0</v>
      </c>
      <c r="O293" s="179">
        <f t="shared" si="46"/>
        <v>0</v>
      </c>
      <c r="P293" s="179">
        <v>0</v>
      </c>
      <c r="Q293" s="179">
        <f t="shared" si="47"/>
        <v>0</v>
      </c>
      <c r="R293" s="179"/>
      <c r="S293" s="179" t="s">
        <v>232</v>
      </c>
      <c r="T293" s="180" t="s">
        <v>233</v>
      </c>
      <c r="U293" s="157">
        <v>0</v>
      </c>
      <c r="V293" s="157">
        <f t="shared" si="48"/>
        <v>0</v>
      </c>
      <c r="W293" s="157"/>
      <c r="X293" s="157" t="s">
        <v>600</v>
      </c>
      <c r="Y293" s="148"/>
      <c r="Z293" s="148"/>
      <c r="AA293" s="148"/>
      <c r="AB293" s="148"/>
      <c r="AC293" s="148"/>
      <c r="AD293" s="148"/>
      <c r="AE293" s="148"/>
      <c r="AF293" s="148"/>
      <c r="AG293" s="148" t="s">
        <v>601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>
      <c r="A294" s="174">
        <v>160</v>
      </c>
      <c r="B294" s="175" t="s">
        <v>604</v>
      </c>
      <c r="C294" s="185" t="s">
        <v>605</v>
      </c>
      <c r="D294" s="176" t="s">
        <v>599</v>
      </c>
      <c r="E294" s="177">
        <v>1</v>
      </c>
      <c r="F294" s="178"/>
      <c r="G294" s="179">
        <f t="shared" si="42"/>
        <v>0</v>
      </c>
      <c r="H294" s="178">
        <v>0</v>
      </c>
      <c r="I294" s="179">
        <f t="shared" si="43"/>
        <v>0</v>
      </c>
      <c r="J294" s="178">
        <v>0</v>
      </c>
      <c r="K294" s="179">
        <f t="shared" si="44"/>
        <v>0</v>
      </c>
      <c r="L294" s="179">
        <v>21</v>
      </c>
      <c r="M294" s="179">
        <f t="shared" si="45"/>
        <v>0</v>
      </c>
      <c r="N294" s="179">
        <v>0</v>
      </c>
      <c r="O294" s="179">
        <f t="shared" si="46"/>
        <v>0</v>
      </c>
      <c r="P294" s="179">
        <v>0</v>
      </c>
      <c r="Q294" s="179">
        <f t="shared" si="47"/>
        <v>0</v>
      </c>
      <c r="R294" s="179"/>
      <c r="S294" s="179" t="s">
        <v>232</v>
      </c>
      <c r="T294" s="180" t="s">
        <v>233</v>
      </c>
      <c r="U294" s="157">
        <v>0</v>
      </c>
      <c r="V294" s="157">
        <f t="shared" si="48"/>
        <v>0</v>
      </c>
      <c r="W294" s="157"/>
      <c r="X294" s="157" t="s">
        <v>600</v>
      </c>
      <c r="Y294" s="148"/>
      <c r="Z294" s="148"/>
      <c r="AA294" s="148"/>
      <c r="AB294" s="148"/>
      <c r="AC294" s="148"/>
      <c r="AD294" s="148"/>
      <c r="AE294" s="148"/>
      <c r="AF294" s="148"/>
      <c r="AG294" s="148" t="s">
        <v>601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>
      <c r="A295" s="174">
        <v>161</v>
      </c>
      <c r="B295" s="175" t="s">
        <v>606</v>
      </c>
      <c r="C295" s="185" t="s">
        <v>607</v>
      </c>
      <c r="D295" s="176" t="s">
        <v>599</v>
      </c>
      <c r="E295" s="177">
        <v>1</v>
      </c>
      <c r="F295" s="178"/>
      <c r="G295" s="179">
        <f t="shared" si="42"/>
        <v>0</v>
      </c>
      <c r="H295" s="178">
        <v>0</v>
      </c>
      <c r="I295" s="179">
        <f t="shared" si="43"/>
        <v>0</v>
      </c>
      <c r="J295" s="178">
        <v>0</v>
      </c>
      <c r="K295" s="179">
        <f t="shared" si="44"/>
        <v>0</v>
      </c>
      <c r="L295" s="179">
        <v>21</v>
      </c>
      <c r="M295" s="179">
        <f t="shared" si="45"/>
        <v>0</v>
      </c>
      <c r="N295" s="179">
        <v>0</v>
      </c>
      <c r="O295" s="179">
        <f t="shared" si="46"/>
        <v>0</v>
      </c>
      <c r="P295" s="179">
        <v>0</v>
      </c>
      <c r="Q295" s="179">
        <f t="shared" si="47"/>
        <v>0</v>
      </c>
      <c r="R295" s="179"/>
      <c r="S295" s="179" t="s">
        <v>232</v>
      </c>
      <c r="T295" s="180" t="s">
        <v>233</v>
      </c>
      <c r="U295" s="157">
        <v>0</v>
      </c>
      <c r="V295" s="157">
        <f t="shared" si="48"/>
        <v>0</v>
      </c>
      <c r="W295" s="157"/>
      <c r="X295" s="157" t="s">
        <v>600</v>
      </c>
      <c r="Y295" s="148"/>
      <c r="Z295" s="148"/>
      <c r="AA295" s="148"/>
      <c r="AB295" s="148"/>
      <c r="AC295" s="148"/>
      <c r="AD295" s="148"/>
      <c r="AE295" s="148"/>
      <c r="AF295" s="148"/>
      <c r="AG295" s="148" t="s">
        <v>601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>
      <c r="A296" s="174">
        <v>162</v>
      </c>
      <c r="B296" s="175" t="s">
        <v>608</v>
      </c>
      <c r="C296" s="185" t="s">
        <v>609</v>
      </c>
      <c r="D296" s="176" t="s">
        <v>599</v>
      </c>
      <c r="E296" s="177">
        <v>1</v>
      </c>
      <c r="F296" s="178"/>
      <c r="G296" s="179">
        <f t="shared" si="42"/>
        <v>0</v>
      </c>
      <c r="H296" s="178">
        <v>0</v>
      </c>
      <c r="I296" s="179">
        <f t="shared" si="43"/>
        <v>0</v>
      </c>
      <c r="J296" s="178">
        <v>0</v>
      </c>
      <c r="K296" s="179">
        <f t="shared" si="44"/>
        <v>0</v>
      </c>
      <c r="L296" s="179">
        <v>21</v>
      </c>
      <c r="M296" s="179">
        <f t="shared" si="45"/>
        <v>0</v>
      </c>
      <c r="N296" s="179">
        <v>0</v>
      </c>
      <c r="O296" s="179">
        <f t="shared" si="46"/>
        <v>0</v>
      </c>
      <c r="P296" s="179">
        <v>0</v>
      </c>
      <c r="Q296" s="179">
        <f t="shared" si="47"/>
        <v>0</v>
      </c>
      <c r="R296" s="179"/>
      <c r="S296" s="179" t="s">
        <v>232</v>
      </c>
      <c r="T296" s="180" t="s">
        <v>233</v>
      </c>
      <c r="U296" s="157">
        <v>0</v>
      </c>
      <c r="V296" s="157">
        <f t="shared" si="48"/>
        <v>0</v>
      </c>
      <c r="W296" s="157"/>
      <c r="X296" s="157" t="s">
        <v>600</v>
      </c>
      <c r="Y296" s="148"/>
      <c r="Z296" s="148"/>
      <c r="AA296" s="148"/>
      <c r="AB296" s="148"/>
      <c r="AC296" s="148"/>
      <c r="AD296" s="148"/>
      <c r="AE296" s="148"/>
      <c r="AF296" s="148"/>
      <c r="AG296" s="148" t="s">
        <v>601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>
      <c r="A297" s="174">
        <v>163</v>
      </c>
      <c r="B297" s="175" t="s">
        <v>610</v>
      </c>
      <c r="C297" s="185" t="s">
        <v>611</v>
      </c>
      <c r="D297" s="176" t="s">
        <v>599</v>
      </c>
      <c r="E297" s="177">
        <v>1</v>
      </c>
      <c r="F297" s="178"/>
      <c r="G297" s="179">
        <f t="shared" si="42"/>
        <v>0</v>
      </c>
      <c r="H297" s="178">
        <v>0</v>
      </c>
      <c r="I297" s="179">
        <f t="shared" si="43"/>
        <v>0</v>
      </c>
      <c r="J297" s="178">
        <v>25000</v>
      </c>
      <c r="K297" s="179">
        <f t="shared" si="44"/>
        <v>25000</v>
      </c>
      <c r="L297" s="179">
        <v>21</v>
      </c>
      <c r="M297" s="179">
        <f t="shared" si="45"/>
        <v>0</v>
      </c>
      <c r="N297" s="179">
        <v>0</v>
      </c>
      <c r="O297" s="179">
        <f t="shared" si="46"/>
        <v>0</v>
      </c>
      <c r="P297" s="179">
        <v>0</v>
      </c>
      <c r="Q297" s="179">
        <f t="shared" si="47"/>
        <v>0</v>
      </c>
      <c r="R297" s="179"/>
      <c r="S297" s="179" t="s">
        <v>232</v>
      </c>
      <c r="T297" s="180" t="s">
        <v>233</v>
      </c>
      <c r="U297" s="157">
        <v>0</v>
      </c>
      <c r="V297" s="157">
        <f t="shared" si="48"/>
        <v>0</v>
      </c>
      <c r="W297" s="157"/>
      <c r="X297" s="157" t="s">
        <v>600</v>
      </c>
      <c r="Y297" s="148"/>
      <c r="Z297" s="148"/>
      <c r="AA297" s="148"/>
      <c r="AB297" s="148"/>
      <c r="AC297" s="148"/>
      <c r="AD297" s="148"/>
      <c r="AE297" s="148"/>
      <c r="AF297" s="148"/>
      <c r="AG297" s="148" t="s">
        <v>601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>
      <c r="A298" s="174">
        <v>164</v>
      </c>
      <c r="B298" s="175" t="s">
        <v>612</v>
      </c>
      <c r="C298" s="185" t="s">
        <v>613</v>
      </c>
      <c r="D298" s="176" t="s">
        <v>599</v>
      </c>
      <c r="E298" s="177">
        <v>1</v>
      </c>
      <c r="F298" s="178"/>
      <c r="G298" s="179">
        <f t="shared" si="42"/>
        <v>0</v>
      </c>
      <c r="H298" s="178">
        <v>0</v>
      </c>
      <c r="I298" s="179">
        <f t="shared" si="43"/>
        <v>0</v>
      </c>
      <c r="J298" s="178">
        <v>0</v>
      </c>
      <c r="K298" s="179">
        <f t="shared" si="44"/>
        <v>0</v>
      </c>
      <c r="L298" s="179">
        <v>21</v>
      </c>
      <c r="M298" s="179">
        <f t="shared" si="45"/>
        <v>0</v>
      </c>
      <c r="N298" s="179">
        <v>0</v>
      </c>
      <c r="O298" s="179">
        <f t="shared" si="46"/>
        <v>0</v>
      </c>
      <c r="P298" s="179">
        <v>0</v>
      </c>
      <c r="Q298" s="179">
        <f t="shared" si="47"/>
        <v>0</v>
      </c>
      <c r="R298" s="179"/>
      <c r="S298" s="179" t="s">
        <v>232</v>
      </c>
      <c r="T298" s="180" t="s">
        <v>233</v>
      </c>
      <c r="U298" s="157">
        <v>0</v>
      </c>
      <c r="V298" s="157">
        <f t="shared" si="48"/>
        <v>0</v>
      </c>
      <c r="W298" s="157"/>
      <c r="X298" s="157" t="s">
        <v>600</v>
      </c>
      <c r="Y298" s="148"/>
      <c r="Z298" s="148"/>
      <c r="AA298" s="148"/>
      <c r="AB298" s="148"/>
      <c r="AC298" s="148"/>
      <c r="AD298" s="148"/>
      <c r="AE298" s="148"/>
      <c r="AF298" s="148"/>
      <c r="AG298" s="148" t="s">
        <v>601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1">
      <c r="A299" s="167">
        <v>165</v>
      </c>
      <c r="B299" s="168" t="s">
        <v>614</v>
      </c>
      <c r="C299" s="183" t="s">
        <v>615</v>
      </c>
      <c r="D299" s="169" t="s">
        <v>599</v>
      </c>
      <c r="E299" s="170">
        <v>1</v>
      </c>
      <c r="F299" s="171"/>
      <c r="G299" s="172">
        <f t="shared" si="42"/>
        <v>0</v>
      </c>
      <c r="H299" s="171">
        <v>0</v>
      </c>
      <c r="I299" s="172">
        <f t="shared" si="43"/>
        <v>0</v>
      </c>
      <c r="J299" s="171">
        <v>25000</v>
      </c>
      <c r="K299" s="172">
        <f t="shared" si="44"/>
        <v>25000</v>
      </c>
      <c r="L299" s="172">
        <v>21</v>
      </c>
      <c r="M299" s="172">
        <f t="shared" si="45"/>
        <v>0</v>
      </c>
      <c r="N299" s="172">
        <v>0</v>
      </c>
      <c r="O299" s="172">
        <f t="shared" si="46"/>
        <v>0</v>
      </c>
      <c r="P299" s="172">
        <v>0</v>
      </c>
      <c r="Q299" s="172">
        <f t="shared" si="47"/>
        <v>0</v>
      </c>
      <c r="R299" s="172"/>
      <c r="S299" s="172" t="s">
        <v>232</v>
      </c>
      <c r="T299" s="173" t="s">
        <v>233</v>
      </c>
      <c r="U299" s="157">
        <v>0</v>
      </c>
      <c r="V299" s="157">
        <f t="shared" si="48"/>
        <v>0</v>
      </c>
      <c r="W299" s="157"/>
      <c r="X299" s="157" t="s">
        <v>600</v>
      </c>
      <c r="Y299" s="148"/>
      <c r="Z299" s="148"/>
      <c r="AA299" s="148"/>
      <c r="AB299" s="148"/>
      <c r="AC299" s="148"/>
      <c r="AD299" s="148"/>
      <c r="AE299" s="148"/>
      <c r="AF299" s="148"/>
      <c r="AG299" s="148" t="s">
        <v>601</v>
      </c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>
      <c r="A300" s="5"/>
      <c r="B300" s="6"/>
      <c r="C300" s="186"/>
      <c r="D300" s="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AE300">
        <v>15</v>
      </c>
      <c r="AF300">
        <v>21</v>
      </c>
    </row>
    <row r="301" spans="1:60">
      <c r="A301" s="151"/>
      <c r="B301" s="152" t="s">
        <v>31</v>
      </c>
      <c r="C301" s="187"/>
      <c r="D301" s="153"/>
      <c r="E301" s="154"/>
      <c r="F301" s="154"/>
      <c r="G301" s="181">
        <f>G8+G26+G42+G52+G65+G82+G116+G226+G228+G256+G266+G271+G280+G283+G291</f>
        <v>0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AE301">
        <f>SUMIF(L7:L299,AE300,G7:G299)</f>
        <v>0</v>
      </c>
      <c r="AF301">
        <f>SUMIF(L7:L299,AF300,G7:G299)</f>
        <v>0</v>
      </c>
      <c r="AG301" t="s">
        <v>616</v>
      </c>
    </row>
    <row r="302" spans="1:60">
      <c r="A302" s="5"/>
      <c r="B302" s="6"/>
      <c r="C302" s="186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60">
      <c r="A303" s="5"/>
      <c r="B303" s="6"/>
      <c r="C303" s="186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60">
      <c r="A304" s="558" t="s">
        <v>617</v>
      </c>
      <c r="B304" s="558"/>
      <c r="C304" s="559"/>
      <c r="D304" s="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33">
      <c r="A305" s="539"/>
      <c r="B305" s="540"/>
      <c r="C305" s="541"/>
      <c r="D305" s="540"/>
      <c r="E305" s="540"/>
      <c r="F305" s="540"/>
      <c r="G305" s="542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AG305" t="s">
        <v>618</v>
      </c>
    </row>
    <row r="306" spans="1:33">
      <c r="A306" s="543"/>
      <c r="B306" s="544"/>
      <c r="C306" s="545"/>
      <c r="D306" s="544"/>
      <c r="E306" s="544"/>
      <c r="F306" s="544"/>
      <c r="G306" s="546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33">
      <c r="A307" s="543"/>
      <c r="B307" s="544"/>
      <c r="C307" s="545"/>
      <c r="D307" s="544"/>
      <c r="E307" s="544"/>
      <c r="F307" s="544"/>
      <c r="G307" s="546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33">
      <c r="A308" s="543"/>
      <c r="B308" s="544"/>
      <c r="C308" s="545"/>
      <c r="D308" s="544"/>
      <c r="E308" s="544"/>
      <c r="F308" s="544"/>
      <c r="G308" s="546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33">
      <c r="A309" s="547"/>
      <c r="B309" s="548"/>
      <c r="C309" s="549"/>
      <c r="D309" s="548"/>
      <c r="E309" s="548"/>
      <c r="F309" s="548"/>
      <c r="G309" s="550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33">
      <c r="A310" s="5"/>
      <c r="B310" s="6"/>
      <c r="C310" s="186"/>
      <c r="D310" s="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33">
      <c r="C311" s="188"/>
      <c r="D311" s="139"/>
      <c r="AG311" t="s">
        <v>619</v>
      </c>
    </row>
    <row r="312" spans="1:33">
      <c r="D312" s="139"/>
    </row>
    <row r="313" spans="1:33">
      <c r="D313" s="139"/>
    </row>
    <row r="314" spans="1:33">
      <c r="D314" s="139"/>
    </row>
    <row r="315" spans="1:33">
      <c r="D315" s="139"/>
    </row>
    <row r="316" spans="1:33">
      <c r="D316" s="139"/>
    </row>
    <row r="317" spans="1:33">
      <c r="D317" s="139"/>
    </row>
    <row r="318" spans="1:33">
      <c r="D318" s="139"/>
    </row>
    <row r="319" spans="1:33">
      <c r="D319" s="139"/>
    </row>
    <row r="320" spans="1:33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305:G309"/>
    <mergeCell ref="A1:G1"/>
    <mergeCell ref="C2:G2"/>
    <mergeCell ref="C3:G3"/>
    <mergeCell ref="C4:G4"/>
    <mergeCell ref="A304:C30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6" sqref="F9:F16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49</v>
      </c>
      <c r="C4" s="555" t="s">
        <v>50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11939.48</v>
      </c>
      <c r="L8" s="165"/>
      <c r="M8" s="165">
        <f>SUM(M9:M16)</f>
        <v>0</v>
      </c>
      <c r="N8" s="165"/>
      <c r="O8" s="165">
        <f>SUM(O9:O16)</f>
        <v>0</v>
      </c>
      <c r="P8" s="165"/>
      <c r="Q8" s="165">
        <f>SUM(Q9:Q16)</f>
        <v>0</v>
      </c>
      <c r="R8" s="165"/>
      <c r="S8" s="165"/>
      <c r="T8" s="166"/>
      <c r="U8" s="160"/>
      <c r="V8" s="160">
        <f>SUM(V9:V16)</f>
        <v>5.44</v>
      </c>
      <c r="W8" s="160"/>
      <c r="X8" s="160"/>
      <c r="AG8" t="s">
        <v>160</v>
      </c>
    </row>
    <row r="9" spans="1:60" outlineLevel="1">
      <c r="A9" s="167">
        <v>1</v>
      </c>
      <c r="B9" s="168" t="s">
        <v>620</v>
      </c>
      <c r="C9" s="183" t="s">
        <v>621</v>
      </c>
      <c r="D9" s="169" t="s">
        <v>163</v>
      </c>
      <c r="E9" s="170">
        <v>14.025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186.5</v>
      </c>
      <c r="K9" s="172">
        <f>ROUND(E9*J9,2)</f>
        <v>2615.66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0.36799999999999999</v>
      </c>
      <c r="V9" s="157">
        <f>ROUND(E9*U9,2)</f>
        <v>5.16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622</v>
      </c>
      <c r="D10" s="158"/>
      <c r="E10" s="159">
        <v>5.33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623</v>
      </c>
      <c r="D11" s="158"/>
      <c r="E11" s="159">
        <v>8.6999999999999993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74">
        <v>2</v>
      </c>
      <c r="B12" s="175" t="s">
        <v>173</v>
      </c>
      <c r="C12" s="185" t="s">
        <v>174</v>
      </c>
      <c r="D12" s="176" t="s">
        <v>163</v>
      </c>
      <c r="E12" s="177">
        <v>14.025</v>
      </c>
      <c r="F12" s="178"/>
      <c r="G12" s="179">
        <f>ROUND(E12*F12,2)</f>
        <v>0</v>
      </c>
      <c r="H12" s="178">
        <v>0</v>
      </c>
      <c r="I12" s="179">
        <f>ROUND(E12*H12,2)</f>
        <v>0</v>
      </c>
      <c r="J12" s="178">
        <v>264.5</v>
      </c>
      <c r="K12" s="179">
        <f>ROUND(E12*J12,2)</f>
        <v>3709.61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164</v>
      </c>
      <c r="T12" s="180" t="s">
        <v>164</v>
      </c>
      <c r="U12" s="157">
        <v>1.0999999999999999E-2</v>
      </c>
      <c r="V12" s="157">
        <f>ROUND(E12*U12,2)</f>
        <v>0.15</v>
      </c>
      <c r="W12" s="157"/>
      <c r="X12" s="157" t="s">
        <v>165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166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67">
        <v>3</v>
      </c>
      <c r="B13" s="168" t="s">
        <v>175</v>
      </c>
      <c r="C13" s="183" t="s">
        <v>176</v>
      </c>
      <c r="D13" s="169" t="s">
        <v>163</v>
      </c>
      <c r="E13" s="170">
        <v>70.125</v>
      </c>
      <c r="F13" s="171"/>
      <c r="G13" s="172">
        <f>ROUND(E13*F13,2)</f>
        <v>0</v>
      </c>
      <c r="H13" s="171">
        <v>0</v>
      </c>
      <c r="I13" s="172">
        <f>ROUND(E13*H13,2)</f>
        <v>0</v>
      </c>
      <c r="J13" s="171">
        <v>20.8</v>
      </c>
      <c r="K13" s="172">
        <f>ROUND(E13*J13,2)</f>
        <v>1458.6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164</v>
      </c>
      <c r="T13" s="173" t="s">
        <v>164</v>
      </c>
      <c r="U13" s="157">
        <v>0</v>
      </c>
      <c r="V13" s="157">
        <f>ROUND(E13*U13,2)</f>
        <v>0</v>
      </c>
      <c r="W13" s="157"/>
      <c r="X13" s="157" t="s">
        <v>165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166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624</v>
      </c>
      <c r="D14" s="158"/>
      <c r="E14" s="159">
        <v>70.13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4</v>
      </c>
      <c r="B15" s="175" t="s">
        <v>185</v>
      </c>
      <c r="C15" s="185" t="s">
        <v>186</v>
      </c>
      <c r="D15" s="176" t="s">
        <v>163</v>
      </c>
      <c r="E15" s="177">
        <v>14.025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16.3</v>
      </c>
      <c r="K15" s="179">
        <f>ROUND(E15*J15,2)</f>
        <v>228.61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8.9999999999999993E-3</v>
      </c>
      <c r="V15" s="157">
        <f>ROUND(E15*U15,2)</f>
        <v>0.13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5</v>
      </c>
      <c r="B16" s="168" t="s">
        <v>187</v>
      </c>
      <c r="C16" s="183" t="s">
        <v>188</v>
      </c>
      <c r="D16" s="169" t="s">
        <v>163</v>
      </c>
      <c r="E16" s="170">
        <v>14.025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280</v>
      </c>
      <c r="K16" s="172">
        <f>ROUND(E16*J16,2)</f>
        <v>3927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>
      <c r="A17" s="5"/>
      <c r="B17" s="6"/>
      <c r="C17" s="186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AE17">
        <v>15</v>
      </c>
      <c r="AF17">
        <v>21</v>
      </c>
    </row>
    <row r="18" spans="1:33">
      <c r="A18" s="151"/>
      <c r="B18" s="152" t="s">
        <v>31</v>
      </c>
      <c r="C18" s="187"/>
      <c r="D18" s="153"/>
      <c r="E18" s="154"/>
      <c r="F18" s="154"/>
      <c r="G18" s="181">
        <f>G8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AE18">
        <f>SUMIF(L7:L16,AE17,G7:G16)</f>
        <v>0</v>
      </c>
      <c r="AF18">
        <f>SUMIF(L7:L16,AF17,G7:G16)</f>
        <v>0</v>
      </c>
      <c r="AG18" t="s">
        <v>616</v>
      </c>
    </row>
    <row r="19" spans="1:33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A21" s="558" t="s">
        <v>617</v>
      </c>
      <c r="B21" s="558"/>
      <c r="C21" s="559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>
      <c r="A22" s="539"/>
      <c r="B22" s="540"/>
      <c r="C22" s="541"/>
      <c r="D22" s="540"/>
      <c r="E22" s="540"/>
      <c r="F22" s="540"/>
      <c r="G22" s="542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AG22" t="s">
        <v>618</v>
      </c>
    </row>
    <row r="23" spans="1:33">
      <c r="A23" s="543"/>
      <c r="B23" s="544"/>
      <c r="C23" s="545"/>
      <c r="D23" s="544"/>
      <c r="E23" s="544"/>
      <c r="F23" s="544"/>
      <c r="G23" s="54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3">
      <c r="A24" s="543"/>
      <c r="B24" s="544"/>
      <c r="C24" s="545"/>
      <c r="D24" s="544"/>
      <c r="E24" s="544"/>
      <c r="F24" s="544"/>
      <c r="G24" s="54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>
      <c r="A25" s="543"/>
      <c r="B25" s="544"/>
      <c r="C25" s="545"/>
      <c r="D25" s="544"/>
      <c r="E25" s="544"/>
      <c r="F25" s="544"/>
      <c r="G25" s="54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33">
      <c r="A26" s="547"/>
      <c r="B26" s="548"/>
      <c r="C26" s="549"/>
      <c r="D26" s="548"/>
      <c r="E26" s="548"/>
      <c r="F26" s="548"/>
      <c r="G26" s="55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33">
      <c r="A27" s="5"/>
      <c r="B27" s="6"/>
      <c r="C27" s="186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33">
      <c r="C28" s="188"/>
      <c r="D28" s="139"/>
      <c r="AG28" t="s">
        <v>619</v>
      </c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61" activePane="bottomLeft" state="frozen"/>
      <selection pane="bottomLeft" activeCell="F179" sqref="F9:F17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51</v>
      </c>
      <c r="C4" s="555" t="s">
        <v>52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SUMIF(AG9:AG48,"&lt;&gt;NOR",G9:G48)</f>
        <v>0</v>
      </c>
      <c r="H8" s="165"/>
      <c r="I8" s="165">
        <f>SUM(I9:I48)</f>
        <v>1497.07</v>
      </c>
      <c r="J8" s="165"/>
      <c r="K8" s="165">
        <f>SUM(K9:K48)</f>
        <v>469989.77999999997</v>
      </c>
      <c r="L8" s="165"/>
      <c r="M8" s="165">
        <f>SUM(M9:M48)</f>
        <v>0</v>
      </c>
      <c r="N8" s="165"/>
      <c r="O8" s="165">
        <f>SUM(O9:O48)</f>
        <v>0</v>
      </c>
      <c r="P8" s="165"/>
      <c r="Q8" s="165">
        <f>SUM(Q9:Q48)</f>
        <v>0</v>
      </c>
      <c r="R8" s="165"/>
      <c r="S8" s="165"/>
      <c r="T8" s="166"/>
      <c r="U8" s="160"/>
      <c r="V8" s="160">
        <f>SUM(V9:V48)</f>
        <v>952.66000000000008</v>
      </c>
      <c r="W8" s="160"/>
      <c r="X8" s="160"/>
      <c r="AG8" t="s">
        <v>160</v>
      </c>
    </row>
    <row r="9" spans="1:60" outlineLevel="1">
      <c r="A9" s="167">
        <v>1</v>
      </c>
      <c r="B9" s="168" t="s">
        <v>625</v>
      </c>
      <c r="C9" s="183" t="s">
        <v>626</v>
      </c>
      <c r="D9" s="169" t="s">
        <v>163</v>
      </c>
      <c r="E9" s="170">
        <v>145.44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211</v>
      </c>
      <c r="K9" s="172">
        <f>ROUND(E9*J9,2)</f>
        <v>30687.84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0.2</v>
      </c>
      <c r="V9" s="157">
        <f>ROUND(E9*U9,2)</f>
        <v>29.09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627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628</v>
      </c>
      <c r="D11" s="158"/>
      <c r="E11" s="159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55"/>
      <c r="B12" s="156"/>
      <c r="C12" s="184" t="s">
        <v>629</v>
      </c>
      <c r="D12" s="158"/>
      <c r="E12" s="159">
        <v>50.44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4" t="s">
        <v>630</v>
      </c>
      <c r="D13" s="158"/>
      <c r="E13" s="159">
        <v>10.55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631</v>
      </c>
      <c r="D14" s="158"/>
      <c r="E14" s="159">
        <v>86.85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67">
        <v>2</v>
      </c>
      <c r="B15" s="168" t="s">
        <v>632</v>
      </c>
      <c r="C15" s="183" t="s">
        <v>633</v>
      </c>
      <c r="D15" s="169" t="s">
        <v>163</v>
      </c>
      <c r="E15" s="170">
        <v>11.5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2130</v>
      </c>
      <c r="K15" s="172">
        <f>ROUND(E15*J15,2)</f>
        <v>24495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/>
      <c r="S15" s="172" t="s">
        <v>164</v>
      </c>
      <c r="T15" s="173" t="s">
        <v>164</v>
      </c>
      <c r="U15" s="157">
        <v>6.298</v>
      </c>
      <c r="V15" s="157">
        <f>ROUND(E15*U15,2)</f>
        <v>72.430000000000007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4" t="s">
        <v>634</v>
      </c>
      <c r="D16" s="158"/>
      <c r="E16" s="159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8"/>
      <c r="Z16" s="148"/>
      <c r="AA16" s="148"/>
      <c r="AB16" s="148"/>
      <c r="AC16" s="148"/>
      <c r="AD16" s="148"/>
      <c r="AE16" s="148"/>
      <c r="AF16" s="148"/>
      <c r="AG16" s="148" t="s">
        <v>168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635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184" t="s">
        <v>636</v>
      </c>
      <c r="D18" s="158"/>
      <c r="E18" s="159">
        <v>11.5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168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3</v>
      </c>
      <c r="B19" s="175" t="s">
        <v>637</v>
      </c>
      <c r="C19" s="185" t="s">
        <v>638</v>
      </c>
      <c r="D19" s="176" t="s">
        <v>163</v>
      </c>
      <c r="E19" s="177">
        <v>145.44</v>
      </c>
      <c r="F19" s="178"/>
      <c r="G19" s="179">
        <f>ROUND(E19*F19,2)</f>
        <v>0</v>
      </c>
      <c r="H19" s="178">
        <v>0</v>
      </c>
      <c r="I19" s="179">
        <f>ROUND(E19*H19,2)</f>
        <v>0</v>
      </c>
      <c r="J19" s="178">
        <v>1363</v>
      </c>
      <c r="K19" s="179">
        <f>ROUND(E19*J19,2)</f>
        <v>198234.72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3.81</v>
      </c>
      <c r="V19" s="157">
        <f>ROUND(E19*U19,2)</f>
        <v>554.13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>
      <c r="A20" s="167">
        <v>4</v>
      </c>
      <c r="B20" s="168" t="s">
        <v>178</v>
      </c>
      <c r="C20" s="183" t="s">
        <v>639</v>
      </c>
      <c r="D20" s="169" t="s">
        <v>163</v>
      </c>
      <c r="E20" s="170">
        <v>133.94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239</v>
      </c>
      <c r="K20" s="172">
        <f>ROUND(E20*J20,2)</f>
        <v>32011.66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164</v>
      </c>
      <c r="T20" s="173" t="s">
        <v>164</v>
      </c>
      <c r="U20" s="157">
        <v>0.66800000000000004</v>
      </c>
      <c r="V20" s="157">
        <f>ROUND(E20*U20,2)</f>
        <v>89.47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640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168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641</v>
      </c>
      <c r="D22" s="158"/>
      <c r="E22" s="159">
        <v>133.94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168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7">
        <v>5</v>
      </c>
      <c r="B23" s="168" t="s">
        <v>180</v>
      </c>
      <c r="C23" s="183" t="s">
        <v>642</v>
      </c>
      <c r="D23" s="169" t="s">
        <v>163</v>
      </c>
      <c r="E23" s="170">
        <v>23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211.5</v>
      </c>
      <c r="K23" s="172">
        <f>ROUND(E23*J23,2)</f>
        <v>4864.5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164</v>
      </c>
      <c r="T23" s="173" t="s">
        <v>164</v>
      </c>
      <c r="U23" s="157">
        <v>0.59099999999999997</v>
      </c>
      <c r="V23" s="157">
        <f>ROUND(E23*U23,2)</f>
        <v>13.59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643</v>
      </c>
      <c r="D24" s="158"/>
      <c r="E24" s="159">
        <v>23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>
      <c r="A25" s="174">
        <v>6</v>
      </c>
      <c r="B25" s="175" t="s">
        <v>173</v>
      </c>
      <c r="C25" s="185" t="s">
        <v>174</v>
      </c>
      <c r="D25" s="176" t="s">
        <v>163</v>
      </c>
      <c r="E25" s="177">
        <v>133.94</v>
      </c>
      <c r="F25" s="178"/>
      <c r="G25" s="179">
        <f>ROUND(E25*F25,2)</f>
        <v>0</v>
      </c>
      <c r="H25" s="178">
        <v>0</v>
      </c>
      <c r="I25" s="179">
        <f>ROUND(E25*H25,2)</f>
        <v>0</v>
      </c>
      <c r="J25" s="178">
        <v>264.5</v>
      </c>
      <c r="K25" s="179">
        <f>ROUND(E25*J25,2)</f>
        <v>35427.129999999997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1.0999999999999999E-2</v>
      </c>
      <c r="V25" s="157">
        <f>ROUND(E25*U25,2)</f>
        <v>1.47</v>
      </c>
      <c r="W25" s="157"/>
      <c r="X25" s="157" t="s">
        <v>165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>
      <c r="A26" s="167">
        <v>7</v>
      </c>
      <c r="B26" s="168" t="s">
        <v>175</v>
      </c>
      <c r="C26" s="183" t="s">
        <v>644</v>
      </c>
      <c r="D26" s="169" t="s">
        <v>163</v>
      </c>
      <c r="E26" s="170">
        <v>1339.4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20.8</v>
      </c>
      <c r="K26" s="172">
        <f>ROUND(E26*J26,2)</f>
        <v>27859.52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164</v>
      </c>
      <c r="T26" s="173" t="s">
        <v>164</v>
      </c>
      <c r="U26" s="157">
        <v>0</v>
      </c>
      <c r="V26" s="157">
        <f>ROUND(E26*U26,2)</f>
        <v>0</v>
      </c>
      <c r="W26" s="157"/>
      <c r="X26" s="157" t="s">
        <v>165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4" t="s">
        <v>645</v>
      </c>
      <c r="D27" s="158"/>
      <c r="E27" s="159">
        <v>115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168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8</v>
      </c>
      <c r="B28" s="175" t="s">
        <v>183</v>
      </c>
      <c r="C28" s="185" t="s">
        <v>184</v>
      </c>
      <c r="D28" s="176" t="s">
        <v>163</v>
      </c>
      <c r="E28" s="177">
        <v>133.94</v>
      </c>
      <c r="F28" s="178"/>
      <c r="G28" s="179">
        <f>ROUND(E28*F28,2)</f>
        <v>0</v>
      </c>
      <c r="H28" s="178">
        <v>0</v>
      </c>
      <c r="I28" s="179">
        <f>ROUND(E28*H28,2)</f>
        <v>0</v>
      </c>
      <c r="J28" s="178">
        <v>256</v>
      </c>
      <c r="K28" s="179">
        <f>ROUND(E28*J28,2)</f>
        <v>34288.639999999999</v>
      </c>
      <c r="L28" s="179">
        <v>21</v>
      </c>
      <c r="M28" s="179">
        <f>G28*(1+L28/100)</f>
        <v>0</v>
      </c>
      <c r="N28" s="179">
        <v>0</v>
      </c>
      <c r="O28" s="179">
        <f>ROUND(E28*N28,2)</f>
        <v>0</v>
      </c>
      <c r="P28" s="179">
        <v>0</v>
      </c>
      <c r="Q28" s="179">
        <f>ROUND(E28*P28,2)</f>
        <v>0</v>
      </c>
      <c r="R28" s="179"/>
      <c r="S28" s="179" t="s">
        <v>164</v>
      </c>
      <c r="T28" s="180" t="s">
        <v>164</v>
      </c>
      <c r="U28" s="157">
        <v>0.65200000000000002</v>
      </c>
      <c r="V28" s="157">
        <f>ROUND(E28*U28,2)</f>
        <v>87.33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74">
        <v>9</v>
      </c>
      <c r="B29" s="175" t="s">
        <v>185</v>
      </c>
      <c r="C29" s="185" t="s">
        <v>186</v>
      </c>
      <c r="D29" s="176" t="s">
        <v>163</v>
      </c>
      <c r="E29" s="177">
        <v>133.94</v>
      </c>
      <c r="F29" s="178"/>
      <c r="G29" s="179">
        <f>ROUND(E29*F29,2)</f>
        <v>0</v>
      </c>
      <c r="H29" s="178">
        <v>0</v>
      </c>
      <c r="I29" s="179">
        <f>ROUND(E29*H29,2)</f>
        <v>0</v>
      </c>
      <c r="J29" s="178">
        <v>16.3</v>
      </c>
      <c r="K29" s="179">
        <f>ROUND(E29*J29,2)</f>
        <v>2183.2199999999998</v>
      </c>
      <c r="L29" s="179">
        <v>21</v>
      </c>
      <c r="M29" s="179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79"/>
      <c r="S29" s="179" t="s">
        <v>164</v>
      </c>
      <c r="T29" s="180" t="s">
        <v>164</v>
      </c>
      <c r="U29" s="157">
        <v>8.9999999999999993E-3</v>
      </c>
      <c r="V29" s="157">
        <f>ROUND(E29*U29,2)</f>
        <v>1.21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67">
        <v>10</v>
      </c>
      <c r="B30" s="168" t="s">
        <v>646</v>
      </c>
      <c r="C30" s="183" t="s">
        <v>647</v>
      </c>
      <c r="D30" s="169" t="s">
        <v>163</v>
      </c>
      <c r="E30" s="170">
        <v>90.382000000000005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469.5</v>
      </c>
      <c r="K30" s="172">
        <f>ROUND(E30*J30,2)</f>
        <v>42434.35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/>
      <c r="S30" s="172" t="s">
        <v>164</v>
      </c>
      <c r="T30" s="173" t="s">
        <v>164</v>
      </c>
      <c r="U30" s="157">
        <v>1.1499999999999999</v>
      </c>
      <c r="V30" s="157">
        <f>ROUND(E30*U30,2)</f>
        <v>103.94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648</v>
      </c>
      <c r="D31" s="158"/>
      <c r="E31" s="159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>
      <c r="A32" s="155"/>
      <c r="B32" s="156"/>
      <c r="C32" s="184" t="s">
        <v>629</v>
      </c>
      <c r="D32" s="158"/>
      <c r="E32" s="159">
        <v>50.44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168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3.75" outlineLevel="1">
      <c r="A33" s="155"/>
      <c r="B33" s="156"/>
      <c r="C33" s="184" t="s">
        <v>649</v>
      </c>
      <c r="D33" s="158"/>
      <c r="E33" s="159">
        <v>-12.91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4" t="s">
        <v>630</v>
      </c>
      <c r="D34" s="158"/>
      <c r="E34" s="159">
        <v>10.55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168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55"/>
      <c r="B35" s="156"/>
      <c r="C35" s="184" t="s">
        <v>650</v>
      </c>
      <c r="D35" s="158"/>
      <c r="E35" s="159">
        <v>-3.33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>
      <c r="A36" s="155"/>
      <c r="B36" s="156"/>
      <c r="C36" s="184" t="s">
        <v>631</v>
      </c>
      <c r="D36" s="158"/>
      <c r="E36" s="159">
        <v>86.85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>
      <c r="A37" s="155"/>
      <c r="B37" s="156"/>
      <c r="C37" s="184" t="s">
        <v>651</v>
      </c>
      <c r="D37" s="158"/>
      <c r="E37" s="159">
        <v>-22.66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168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652</v>
      </c>
      <c r="D38" s="158"/>
      <c r="E38" s="159">
        <v>-6.89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653</v>
      </c>
      <c r="D39" s="158"/>
      <c r="E39" s="159">
        <v>-1.82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654</v>
      </c>
      <c r="D40" s="158"/>
      <c r="E40" s="159">
        <v>-11.93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655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656</v>
      </c>
      <c r="D42" s="158"/>
      <c r="E42" s="159">
        <v>11.04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657</v>
      </c>
      <c r="D43" s="158"/>
      <c r="E43" s="159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656</v>
      </c>
      <c r="D44" s="158"/>
      <c r="E44" s="159">
        <v>11.04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11</v>
      </c>
      <c r="B45" s="175" t="s">
        <v>187</v>
      </c>
      <c r="C45" s="185" t="s">
        <v>188</v>
      </c>
      <c r="D45" s="176" t="s">
        <v>163</v>
      </c>
      <c r="E45" s="177">
        <v>133.94</v>
      </c>
      <c r="F45" s="178"/>
      <c r="G45" s="179">
        <f>ROUND(E45*F45,2)</f>
        <v>0</v>
      </c>
      <c r="H45" s="178">
        <v>0</v>
      </c>
      <c r="I45" s="179">
        <f>ROUND(E45*H45,2)</f>
        <v>0</v>
      </c>
      <c r="J45" s="178">
        <v>280</v>
      </c>
      <c r="K45" s="179">
        <f>ROUND(E45*J45,2)</f>
        <v>37503.199999999997</v>
      </c>
      <c r="L45" s="179">
        <v>21</v>
      </c>
      <c r="M45" s="179">
        <f>G45*(1+L45/100)</f>
        <v>0</v>
      </c>
      <c r="N45" s="179">
        <v>0</v>
      </c>
      <c r="O45" s="179">
        <f>ROUND(E45*N45,2)</f>
        <v>0</v>
      </c>
      <c r="P45" s="179">
        <v>0</v>
      </c>
      <c r="Q45" s="179">
        <f>ROUND(E45*P45,2)</f>
        <v>0</v>
      </c>
      <c r="R45" s="179"/>
      <c r="S45" s="179" t="s">
        <v>164</v>
      </c>
      <c r="T45" s="180" t="s">
        <v>164</v>
      </c>
      <c r="U45" s="157">
        <v>0</v>
      </c>
      <c r="V45" s="157">
        <f>ROUND(E45*U45,2)</f>
        <v>0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7">
        <v>12</v>
      </c>
      <c r="B46" s="168" t="s">
        <v>658</v>
      </c>
      <c r="C46" s="183" t="s">
        <v>659</v>
      </c>
      <c r="D46" s="169" t="s">
        <v>660</v>
      </c>
      <c r="E46" s="170">
        <v>68.61</v>
      </c>
      <c r="F46" s="171"/>
      <c r="G46" s="172">
        <f>ROUND(E46*F46,2)</f>
        <v>0</v>
      </c>
      <c r="H46" s="171">
        <v>21.82</v>
      </c>
      <c r="I46" s="172">
        <f>ROUND(E46*H46,2)</f>
        <v>1497.07</v>
      </c>
      <c r="J46" s="171">
        <v>0</v>
      </c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0</v>
      </c>
      <c r="Q46" s="172">
        <f>ROUND(E46*P46,2)</f>
        <v>0</v>
      </c>
      <c r="R46" s="172" t="s">
        <v>661</v>
      </c>
      <c r="S46" s="172" t="s">
        <v>164</v>
      </c>
      <c r="T46" s="173" t="s">
        <v>164</v>
      </c>
      <c r="U46" s="157">
        <v>0</v>
      </c>
      <c r="V46" s="157">
        <f>ROUND(E46*U46,2)</f>
        <v>0</v>
      </c>
      <c r="W46" s="157"/>
      <c r="X46" s="157" t="s">
        <v>662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663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657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168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664</v>
      </c>
      <c r="D48" s="158"/>
      <c r="E48" s="159">
        <v>56.19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1" t="s">
        <v>159</v>
      </c>
      <c r="B49" s="162" t="s">
        <v>73</v>
      </c>
      <c r="C49" s="182" t="s">
        <v>74</v>
      </c>
      <c r="D49" s="163"/>
      <c r="E49" s="164"/>
      <c r="F49" s="165"/>
      <c r="G49" s="165">
        <f>SUMIF(AG50:AG58,"&lt;&gt;NOR",G50:G58)</f>
        <v>0</v>
      </c>
      <c r="H49" s="165"/>
      <c r="I49" s="165">
        <f>SUM(I50:I58)</f>
        <v>6987.7</v>
      </c>
      <c r="J49" s="165"/>
      <c r="K49" s="165">
        <f>SUM(K50:K58)</f>
        <v>87978.58</v>
      </c>
      <c r="L49" s="165"/>
      <c r="M49" s="165">
        <f>SUM(M50:M58)</f>
        <v>0</v>
      </c>
      <c r="N49" s="165"/>
      <c r="O49" s="165">
        <f>SUM(O50:O58)</f>
        <v>0</v>
      </c>
      <c r="P49" s="165"/>
      <c r="Q49" s="165">
        <f>SUM(Q50:Q58)</f>
        <v>0</v>
      </c>
      <c r="R49" s="165"/>
      <c r="S49" s="165"/>
      <c r="T49" s="166"/>
      <c r="U49" s="160"/>
      <c r="V49" s="160">
        <f>SUM(V50:V58)</f>
        <v>181.23000000000002</v>
      </c>
      <c r="W49" s="160"/>
      <c r="X49" s="160"/>
      <c r="AG49" t="s">
        <v>160</v>
      </c>
    </row>
    <row r="50" spans="1:60" outlineLevel="1">
      <c r="A50" s="167">
        <v>13</v>
      </c>
      <c r="B50" s="168" t="s">
        <v>665</v>
      </c>
      <c r="C50" s="183" t="s">
        <v>666</v>
      </c>
      <c r="D50" s="169" t="s">
        <v>191</v>
      </c>
      <c r="E50" s="170">
        <v>409.46</v>
      </c>
      <c r="F50" s="171"/>
      <c r="G50" s="172">
        <f>ROUND(E50*F50,2)</f>
        <v>0</v>
      </c>
      <c r="H50" s="171">
        <v>8.0399999999999991</v>
      </c>
      <c r="I50" s="172">
        <f>ROUND(E50*H50,2)</f>
        <v>3292.06</v>
      </c>
      <c r="J50" s="171">
        <v>154.46</v>
      </c>
      <c r="K50" s="172">
        <f>ROUND(E50*J50,2)</f>
        <v>63245.19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164</v>
      </c>
      <c r="T50" s="173" t="s">
        <v>164</v>
      </c>
      <c r="U50" s="157">
        <v>0.32</v>
      </c>
      <c r="V50" s="157">
        <f>ROUND(E50*U50,2)</f>
        <v>131.03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648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55"/>
      <c r="B52" s="156"/>
      <c r="C52" s="184" t="s">
        <v>667</v>
      </c>
      <c r="D52" s="158"/>
      <c r="E52" s="159">
        <v>63.14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168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668</v>
      </c>
      <c r="D53" s="158"/>
      <c r="E53" s="159">
        <v>18.18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669</v>
      </c>
      <c r="D54" s="158"/>
      <c r="E54" s="159">
        <v>11.93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14</v>
      </c>
      <c r="B55" s="175" t="s">
        <v>670</v>
      </c>
      <c r="C55" s="185" t="s">
        <v>671</v>
      </c>
      <c r="D55" s="176" t="s">
        <v>191</v>
      </c>
      <c r="E55" s="177">
        <v>74.069999999999993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217.5</v>
      </c>
      <c r="K55" s="179">
        <f>ROUND(E55*J55,2)</f>
        <v>16110.23</v>
      </c>
      <c r="L55" s="179">
        <v>21</v>
      </c>
      <c r="M55" s="179">
        <f>G55*(1+L55/100)</f>
        <v>0</v>
      </c>
      <c r="N55" s="179">
        <v>0</v>
      </c>
      <c r="O55" s="179">
        <f>ROUND(E55*N55,2)</f>
        <v>0</v>
      </c>
      <c r="P55" s="179">
        <v>0</v>
      </c>
      <c r="Q55" s="179">
        <f>ROUND(E55*P55,2)</f>
        <v>0</v>
      </c>
      <c r="R55" s="179"/>
      <c r="S55" s="179" t="s">
        <v>164</v>
      </c>
      <c r="T55" s="180" t="s">
        <v>164</v>
      </c>
      <c r="U55" s="157">
        <v>0.52600000000000002</v>
      </c>
      <c r="V55" s="157">
        <f>ROUND(E55*U55,2)</f>
        <v>38.96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67">
        <v>15</v>
      </c>
      <c r="B56" s="168" t="s">
        <v>672</v>
      </c>
      <c r="C56" s="183" t="s">
        <v>673</v>
      </c>
      <c r="D56" s="169" t="s">
        <v>191</v>
      </c>
      <c r="E56" s="170">
        <v>119.6</v>
      </c>
      <c r="F56" s="171"/>
      <c r="G56" s="172">
        <f>ROUND(E56*F56,2)</f>
        <v>0</v>
      </c>
      <c r="H56" s="171">
        <v>30.9</v>
      </c>
      <c r="I56" s="172">
        <f>ROUND(E56*H56,2)</f>
        <v>3695.64</v>
      </c>
      <c r="J56" s="171">
        <v>72.099999999999994</v>
      </c>
      <c r="K56" s="172">
        <f>ROUND(E56*J56,2)</f>
        <v>8623.16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164</v>
      </c>
      <c r="T56" s="173" t="s">
        <v>164</v>
      </c>
      <c r="U56" s="157">
        <v>9.4E-2</v>
      </c>
      <c r="V56" s="157">
        <f>ROUND(E56*U56,2)</f>
        <v>11.24</v>
      </c>
      <c r="W56" s="157"/>
      <c r="X56" s="157" t="s">
        <v>165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166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648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674</v>
      </c>
      <c r="D58" s="158"/>
      <c r="E58" s="159">
        <v>119.6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1" t="s">
        <v>159</v>
      </c>
      <c r="B59" s="162" t="s">
        <v>75</v>
      </c>
      <c r="C59" s="182" t="s">
        <v>76</v>
      </c>
      <c r="D59" s="163"/>
      <c r="E59" s="164"/>
      <c r="F59" s="165"/>
      <c r="G59" s="165">
        <f>SUMIF(AG60:AG74,"&lt;&gt;NOR",G60:G74)</f>
        <v>0</v>
      </c>
      <c r="H59" s="165"/>
      <c r="I59" s="165">
        <f>SUM(I60:I74)</f>
        <v>56262.079999999994</v>
      </c>
      <c r="J59" s="165"/>
      <c r="K59" s="165">
        <f>SUM(K60:K74)</f>
        <v>163267.01999999999</v>
      </c>
      <c r="L59" s="165"/>
      <c r="M59" s="165">
        <f>SUM(M60:M74)</f>
        <v>0</v>
      </c>
      <c r="N59" s="165"/>
      <c r="O59" s="165">
        <f>SUM(O60:O74)</f>
        <v>0</v>
      </c>
      <c r="P59" s="165"/>
      <c r="Q59" s="165">
        <f>SUM(Q60:Q74)</f>
        <v>0</v>
      </c>
      <c r="R59" s="165"/>
      <c r="S59" s="165"/>
      <c r="T59" s="166"/>
      <c r="U59" s="160"/>
      <c r="V59" s="160">
        <f>SUM(V60:V74)</f>
        <v>231.82</v>
      </c>
      <c r="W59" s="160"/>
      <c r="X59" s="160"/>
      <c r="AG59" t="s">
        <v>160</v>
      </c>
    </row>
    <row r="60" spans="1:60" outlineLevel="1">
      <c r="A60" s="167">
        <v>16</v>
      </c>
      <c r="B60" s="168" t="s">
        <v>675</v>
      </c>
      <c r="C60" s="183" t="s">
        <v>676</v>
      </c>
      <c r="D60" s="169" t="s">
        <v>322</v>
      </c>
      <c r="E60" s="170">
        <v>346</v>
      </c>
      <c r="F60" s="171"/>
      <c r="G60" s="172">
        <f>ROUND(E60*F60,2)</f>
        <v>0</v>
      </c>
      <c r="H60" s="171">
        <v>72.13</v>
      </c>
      <c r="I60" s="172">
        <f>ROUND(E60*H60,2)</f>
        <v>24956.98</v>
      </c>
      <c r="J60" s="171">
        <v>471.87</v>
      </c>
      <c r="K60" s="172">
        <f>ROUND(E60*J60,2)</f>
        <v>163267.01999999999</v>
      </c>
      <c r="L60" s="172">
        <v>21</v>
      </c>
      <c r="M60" s="172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2"/>
      <c r="S60" s="172" t="s">
        <v>164</v>
      </c>
      <c r="T60" s="173" t="s">
        <v>164</v>
      </c>
      <c r="U60" s="157">
        <v>0.67</v>
      </c>
      <c r="V60" s="157">
        <f>ROUND(E60*U60,2)</f>
        <v>231.82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627</v>
      </c>
      <c r="D61" s="158"/>
      <c r="E61" s="159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677</v>
      </c>
      <c r="D62" s="158"/>
      <c r="E62" s="159">
        <v>107.8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678</v>
      </c>
      <c r="D63" s="158"/>
      <c r="E63" s="159">
        <v>33.4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55"/>
      <c r="B64" s="156"/>
      <c r="C64" s="184" t="s">
        <v>679</v>
      </c>
      <c r="D64" s="158"/>
      <c r="E64" s="159">
        <v>152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17</v>
      </c>
      <c r="B65" s="175" t="s">
        <v>680</v>
      </c>
      <c r="C65" s="185" t="s">
        <v>681</v>
      </c>
      <c r="D65" s="176" t="s">
        <v>322</v>
      </c>
      <c r="E65" s="177">
        <v>78.78</v>
      </c>
      <c r="F65" s="178"/>
      <c r="G65" s="179">
        <f>ROUND(E65*F65,2)</f>
        <v>0</v>
      </c>
      <c r="H65" s="178">
        <v>100</v>
      </c>
      <c r="I65" s="179">
        <f>ROUND(E65*H65,2)</f>
        <v>7878</v>
      </c>
      <c r="J65" s="178">
        <v>0</v>
      </c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/>
      <c r="S65" s="179" t="s">
        <v>232</v>
      </c>
      <c r="T65" s="180" t="s">
        <v>164</v>
      </c>
      <c r="U65" s="157">
        <v>0</v>
      </c>
      <c r="V65" s="157">
        <f>ROUND(E65*U65,2)</f>
        <v>0</v>
      </c>
      <c r="W65" s="157"/>
      <c r="X65" s="157" t="s">
        <v>662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663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67">
        <v>18</v>
      </c>
      <c r="B66" s="168" t="s">
        <v>682</v>
      </c>
      <c r="C66" s="183" t="s">
        <v>683</v>
      </c>
      <c r="D66" s="169" t="s">
        <v>322</v>
      </c>
      <c r="E66" s="170">
        <v>7.07</v>
      </c>
      <c r="F66" s="171"/>
      <c r="G66" s="172">
        <f>ROUND(E66*F66,2)</f>
        <v>0</v>
      </c>
      <c r="H66" s="171">
        <v>111.29</v>
      </c>
      <c r="I66" s="172">
        <f>ROUND(E66*H66,2)</f>
        <v>786.82</v>
      </c>
      <c r="J66" s="171">
        <v>0</v>
      </c>
      <c r="K66" s="172">
        <f>ROUND(E66*J66,2)</f>
        <v>0</v>
      </c>
      <c r="L66" s="172">
        <v>21</v>
      </c>
      <c r="M66" s="172">
        <f>G66*(1+L66/100)</f>
        <v>0</v>
      </c>
      <c r="N66" s="172">
        <v>0</v>
      </c>
      <c r="O66" s="172">
        <f>ROUND(E66*N66,2)</f>
        <v>0</v>
      </c>
      <c r="P66" s="172">
        <v>0</v>
      </c>
      <c r="Q66" s="172">
        <f>ROUND(E66*P66,2)</f>
        <v>0</v>
      </c>
      <c r="R66" s="172" t="s">
        <v>661</v>
      </c>
      <c r="S66" s="172" t="s">
        <v>164</v>
      </c>
      <c r="T66" s="173" t="s">
        <v>164</v>
      </c>
      <c r="U66" s="157">
        <v>0</v>
      </c>
      <c r="V66" s="157">
        <f>ROUND(E66*U66,2)</f>
        <v>0</v>
      </c>
      <c r="W66" s="157"/>
      <c r="X66" s="157" t="s">
        <v>662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663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684</v>
      </c>
      <c r="D67" s="158"/>
      <c r="E67" s="159">
        <v>7.07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74">
        <v>19</v>
      </c>
      <c r="B68" s="175" t="s">
        <v>685</v>
      </c>
      <c r="C68" s="185" t="s">
        <v>686</v>
      </c>
      <c r="D68" s="176" t="s">
        <v>322</v>
      </c>
      <c r="E68" s="177">
        <v>63.63</v>
      </c>
      <c r="F68" s="178"/>
      <c r="G68" s="179">
        <f>ROUND(E68*F68,2)</f>
        <v>0</v>
      </c>
      <c r="H68" s="178">
        <v>100</v>
      </c>
      <c r="I68" s="179">
        <f>ROUND(E68*H68,2)</f>
        <v>6363</v>
      </c>
      <c r="J68" s="178">
        <v>0</v>
      </c>
      <c r="K68" s="179">
        <f>ROUND(E68*J68,2)</f>
        <v>0</v>
      </c>
      <c r="L68" s="179">
        <v>21</v>
      </c>
      <c r="M68" s="179">
        <f>G68*(1+L68/100)</f>
        <v>0</v>
      </c>
      <c r="N68" s="179">
        <v>0</v>
      </c>
      <c r="O68" s="179">
        <f>ROUND(E68*N68,2)</f>
        <v>0</v>
      </c>
      <c r="P68" s="179">
        <v>0</v>
      </c>
      <c r="Q68" s="179">
        <f>ROUND(E68*P68,2)</f>
        <v>0</v>
      </c>
      <c r="R68" s="179"/>
      <c r="S68" s="179" t="s">
        <v>232</v>
      </c>
      <c r="T68" s="180" t="s">
        <v>164</v>
      </c>
      <c r="U68" s="157">
        <v>0</v>
      </c>
      <c r="V68" s="157">
        <f>ROUND(E68*U68,2)</f>
        <v>0</v>
      </c>
      <c r="W68" s="157"/>
      <c r="X68" s="157" t="s">
        <v>662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663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67">
        <v>20</v>
      </c>
      <c r="B69" s="168" t="s">
        <v>682</v>
      </c>
      <c r="C69" s="183" t="s">
        <v>683</v>
      </c>
      <c r="D69" s="169" t="s">
        <v>322</v>
      </c>
      <c r="E69" s="170">
        <v>7.07</v>
      </c>
      <c r="F69" s="171"/>
      <c r="G69" s="172">
        <f>ROUND(E69*F69,2)</f>
        <v>0</v>
      </c>
      <c r="H69" s="171">
        <v>111.29</v>
      </c>
      <c r="I69" s="172">
        <f>ROUND(E69*H69,2)</f>
        <v>786.82</v>
      </c>
      <c r="J69" s="171">
        <v>0</v>
      </c>
      <c r="K69" s="172">
        <f>ROUND(E69*J69,2)</f>
        <v>0</v>
      </c>
      <c r="L69" s="172">
        <v>21</v>
      </c>
      <c r="M69" s="172">
        <f>G69*(1+L69/100)</f>
        <v>0</v>
      </c>
      <c r="N69" s="172">
        <v>0</v>
      </c>
      <c r="O69" s="172">
        <f>ROUND(E69*N69,2)</f>
        <v>0</v>
      </c>
      <c r="P69" s="172">
        <v>0</v>
      </c>
      <c r="Q69" s="172">
        <f>ROUND(E69*P69,2)</f>
        <v>0</v>
      </c>
      <c r="R69" s="172" t="s">
        <v>661</v>
      </c>
      <c r="S69" s="172" t="s">
        <v>164</v>
      </c>
      <c r="T69" s="173" t="s">
        <v>164</v>
      </c>
      <c r="U69" s="157">
        <v>0</v>
      </c>
      <c r="V69" s="157">
        <f>ROUND(E69*U69,2)</f>
        <v>0</v>
      </c>
      <c r="W69" s="157"/>
      <c r="X69" s="157" t="s">
        <v>662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663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687</v>
      </c>
      <c r="D70" s="158"/>
      <c r="E70" s="159">
        <v>8.08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67">
        <v>21</v>
      </c>
      <c r="B71" s="168" t="s">
        <v>688</v>
      </c>
      <c r="C71" s="183" t="s">
        <v>689</v>
      </c>
      <c r="D71" s="169" t="s">
        <v>322</v>
      </c>
      <c r="E71" s="170">
        <v>131.30000000000001</v>
      </c>
      <c r="F71" s="171"/>
      <c r="G71" s="172">
        <f>ROUND(E71*F71,2)</f>
        <v>0</v>
      </c>
      <c r="H71" s="171">
        <v>100</v>
      </c>
      <c r="I71" s="172">
        <f>ROUND(E71*H71,2)</f>
        <v>13130</v>
      </c>
      <c r="J71" s="171">
        <v>0</v>
      </c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 t="s">
        <v>661</v>
      </c>
      <c r="S71" s="172" t="s">
        <v>164</v>
      </c>
      <c r="T71" s="173" t="s">
        <v>164</v>
      </c>
      <c r="U71" s="157">
        <v>0</v>
      </c>
      <c r="V71" s="157">
        <f>ROUND(E71*U71,2)</f>
        <v>0</v>
      </c>
      <c r="W71" s="157"/>
      <c r="X71" s="157" t="s">
        <v>662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663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690</v>
      </c>
      <c r="D72" s="158"/>
      <c r="E72" s="159">
        <v>131.30000000000001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67">
        <v>22</v>
      </c>
      <c r="B73" s="168" t="s">
        <v>682</v>
      </c>
      <c r="C73" s="183" t="s">
        <v>683</v>
      </c>
      <c r="D73" s="169" t="s">
        <v>322</v>
      </c>
      <c r="E73" s="170">
        <v>21.21</v>
      </c>
      <c r="F73" s="171"/>
      <c r="G73" s="172">
        <f>ROUND(E73*F73,2)</f>
        <v>0</v>
      </c>
      <c r="H73" s="171">
        <v>111.29</v>
      </c>
      <c r="I73" s="172">
        <f>ROUND(E73*H73,2)</f>
        <v>2360.46</v>
      </c>
      <c r="J73" s="171">
        <v>0</v>
      </c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 t="s">
        <v>661</v>
      </c>
      <c r="S73" s="172" t="s">
        <v>164</v>
      </c>
      <c r="T73" s="173" t="s">
        <v>164</v>
      </c>
      <c r="U73" s="157">
        <v>0</v>
      </c>
      <c r="V73" s="157">
        <f>ROUND(E73*U73,2)</f>
        <v>0</v>
      </c>
      <c r="W73" s="157"/>
      <c r="X73" s="157" t="s">
        <v>662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663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691</v>
      </c>
      <c r="D74" s="158"/>
      <c r="E74" s="159">
        <v>21.21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168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>
      <c r="A75" s="161" t="s">
        <v>159</v>
      </c>
      <c r="B75" s="162" t="s">
        <v>79</v>
      </c>
      <c r="C75" s="182" t="s">
        <v>80</v>
      </c>
      <c r="D75" s="163"/>
      <c r="E75" s="164"/>
      <c r="F75" s="165"/>
      <c r="G75" s="165">
        <f>SUMIF(AG76:AG81,"&lt;&gt;NOR",G76:G81)</f>
        <v>0</v>
      </c>
      <c r="H75" s="165"/>
      <c r="I75" s="165">
        <f>SUM(I76:I81)</f>
        <v>19514.66</v>
      </c>
      <c r="J75" s="165"/>
      <c r="K75" s="165">
        <f>SUM(K76:K81)</f>
        <v>3090.37</v>
      </c>
      <c r="L75" s="165"/>
      <c r="M75" s="165">
        <f>SUM(M76:M81)</f>
        <v>0</v>
      </c>
      <c r="N75" s="165"/>
      <c r="O75" s="165">
        <f>SUM(O76:O81)</f>
        <v>0</v>
      </c>
      <c r="P75" s="165"/>
      <c r="Q75" s="165">
        <f>SUM(Q76:Q81)</f>
        <v>0</v>
      </c>
      <c r="R75" s="165"/>
      <c r="S75" s="165"/>
      <c r="T75" s="166"/>
      <c r="U75" s="160"/>
      <c r="V75" s="160">
        <f>SUM(V76:V81)</f>
        <v>3.17</v>
      </c>
      <c r="W75" s="160"/>
      <c r="X75" s="160"/>
      <c r="AG75" t="s">
        <v>160</v>
      </c>
    </row>
    <row r="76" spans="1:60" outlineLevel="1">
      <c r="A76" s="167">
        <v>23</v>
      </c>
      <c r="B76" s="168" t="s">
        <v>692</v>
      </c>
      <c r="C76" s="183" t="s">
        <v>693</v>
      </c>
      <c r="D76" s="169" t="s">
        <v>191</v>
      </c>
      <c r="E76" s="170">
        <v>121.86</v>
      </c>
      <c r="F76" s="171"/>
      <c r="G76" s="172">
        <f>ROUND(E76*F76,2)</f>
        <v>0</v>
      </c>
      <c r="H76" s="171">
        <v>160.13999999999999</v>
      </c>
      <c r="I76" s="172">
        <f>ROUND(E76*H76,2)</f>
        <v>19514.66</v>
      </c>
      <c r="J76" s="171">
        <v>25.36</v>
      </c>
      <c r="K76" s="172">
        <f>ROUND(E76*J76,2)</f>
        <v>3090.37</v>
      </c>
      <c r="L76" s="172">
        <v>21</v>
      </c>
      <c r="M76" s="172">
        <f>G76*(1+L76/100)</f>
        <v>0</v>
      </c>
      <c r="N76" s="172">
        <v>0</v>
      </c>
      <c r="O76" s="172">
        <f>ROUND(E76*N76,2)</f>
        <v>0</v>
      </c>
      <c r="P76" s="172">
        <v>0</v>
      </c>
      <c r="Q76" s="172">
        <f>ROUND(E76*P76,2)</f>
        <v>0</v>
      </c>
      <c r="R76" s="172"/>
      <c r="S76" s="172" t="s">
        <v>164</v>
      </c>
      <c r="T76" s="173" t="s">
        <v>164</v>
      </c>
      <c r="U76" s="157">
        <v>2.5999999999999999E-2</v>
      </c>
      <c r="V76" s="157">
        <f>ROUND(E76*U76,2)</f>
        <v>3.17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627</v>
      </c>
      <c r="D77" s="158"/>
      <c r="E77" s="159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>
      <c r="A78" s="155"/>
      <c r="B78" s="156"/>
      <c r="C78" s="184" t="s">
        <v>694</v>
      </c>
      <c r="D78" s="158"/>
      <c r="E78" s="159">
        <v>34.44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695</v>
      </c>
      <c r="D79" s="158"/>
      <c r="E79" s="159">
        <v>12.12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696</v>
      </c>
      <c r="D80" s="158"/>
      <c r="E80" s="159">
        <v>47.7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697</v>
      </c>
      <c r="D81" s="158"/>
      <c r="E81" s="159">
        <v>27.6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77</v>
      </c>
      <c r="C82" s="182" t="s">
        <v>78</v>
      </c>
      <c r="D82" s="163"/>
      <c r="E82" s="164"/>
      <c r="F82" s="165"/>
      <c r="G82" s="165">
        <f>SUMIF(AG83:AG88,"&lt;&gt;NOR",G83:G88)</f>
        <v>0</v>
      </c>
      <c r="H82" s="165"/>
      <c r="I82" s="165">
        <f>SUM(I83:I88)</f>
        <v>12469.84</v>
      </c>
      <c r="J82" s="165"/>
      <c r="K82" s="165">
        <f>SUM(K83:K88)</f>
        <v>24040.940000000002</v>
      </c>
      <c r="L82" s="165"/>
      <c r="M82" s="165">
        <f>SUM(M83:M88)</f>
        <v>0</v>
      </c>
      <c r="N82" s="165"/>
      <c r="O82" s="165">
        <f>SUM(O83:O88)</f>
        <v>4.25</v>
      </c>
      <c r="P82" s="165"/>
      <c r="Q82" s="165">
        <f>SUM(Q83:Q88)</f>
        <v>0</v>
      </c>
      <c r="R82" s="165"/>
      <c r="S82" s="165"/>
      <c r="T82" s="166"/>
      <c r="U82" s="160"/>
      <c r="V82" s="160">
        <f>SUM(V83:V88)</f>
        <v>10.46</v>
      </c>
      <c r="W82" s="160"/>
      <c r="X82" s="160"/>
      <c r="AG82" t="s">
        <v>160</v>
      </c>
    </row>
    <row r="83" spans="1:60" outlineLevel="1">
      <c r="A83" s="167">
        <v>24</v>
      </c>
      <c r="B83" s="168" t="s">
        <v>698</v>
      </c>
      <c r="C83" s="183" t="s">
        <v>699</v>
      </c>
      <c r="D83" s="169" t="s">
        <v>163</v>
      </c>
      <c r="E83" s="170">
        <v>1.48</v>
      </c>
      <c r="F83" s="171"/>
      <c r="G83" s="172">
        <f>ROUND(E83*F83,2)</f>
        <v>0</v>
      </c>
      <c r="H83" s="171">
        <v>2664.17</v>
      </c>
      <c r="I83" s="172">
        <f>ROUND(E83*H83,2)</f>
        <v>3942.97</v>
      </c>
      <c r="J83" s="171">
        <v>485.83</v>
      </c>
      <c r="K83" s="172">
        <f>ROUND(E83*J83,2)</f>
        <v>719.03</v>
      </c>
      <c r="L83" s="172">
        <v>21</v>
      </c>
      <c r="M83" s="172">
        <f>G83*(1+L83/100)</f>
        <v>0</v>
      </c>
      <c r="N83" s="172">
        <v>2.5251399999999999</v>
      </c>
      <c r="O83" s="172">
        <f>ROUND(E83*N83,2)</f>
        <v>3.74</v>
      </c>
      <c r="P83" s="172">
        <v>0</v>
      </c>
      <c r="Q83" s="172">
        <f>ROUND(E83*P83,2)</f>
        <v>0</v>
      </c>
      <c r="R83" s="172"/>
      <c r="S83" s="172" t="s">
        <v>164</v>
      </c>
      <c r="T83" s="173" t="s">
        <v>164</v>
      </c>
      <c r="U83" s="157">
        <v>0.98699999999999999</v>
      </c>
      <c r="V83" s="157">
        <f>ROUND(E83*U83,2)</f>
        <v>1.46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366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700</v>
      </c>
      <c r="D84" s="158"/>
      <c r="E84" s="159">
        <v>1.48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67">
        <v>25</v>
      </c>
      <c r="B85" s="168" t="s">
        <v>701</v>
      </c>
      <c r="C85" s="183" t="s">
        <v>702</v>
      </c>
      <c r="D85" s="169" t="s">
        <v>227</v>
      </c>
      <c r="E85" s="170">
        <v>0.11988</v>
      </c>
      <c r="F85" s="171"/>
      <c r="G85" s="172">
        <f>ROUND(E85*F85,2)</f>
        <v>0</v>
      </c>
      <c r="H85" s="171">
        <v>30804.3</v>
      </c>
      <c r="I85" s="172">
        <f>ROUND(E85*H85,2)</f>
        <v>3692.82</v>
      </c>
      <c r="J85" s="171">
        <v>6885.7</v>
      </c>
      <c r="K85" s="172">
        <f>ROUND(E85*J85,2)</f>
        <v>825.46</v>
      </c>
      <c r="L85" s="172">
        <v>21</v>
      </c>
      <c r="M85" s="172">
        <f>G85*(1+L85/100)</f>
        <v>0</v>
      </c>
      <c r="N85" s="172">
        <v>1.0554399999999999</v>
      </c>
      <c r="O85" s="172">
        <f>ROUND(E85*N85,2)</f>
        <v>0.13</v>
      </c>
      <c r="P85" s="172">
        <v>0</v>
      </c>
      <c r="Q85" s="172">
        <f>ROUND(E85*P85,2)</f>
        <v>0</v>
      </c>
      <c r="R85" s="172"/>
      <c r="S85" s="172" t="s">
        <v>164</v>
      </c>
      <c r="T85" s="173" t="s">
        <v>164</v>
      </c>
      <c r="U85" s="157">
        <v>15.211</v>
      </c>
      <c r="V85" s="157">
        <f>ROUND(E85*U85,2)</f>
        <v>1.82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366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703</v>
      </c>
      <c r="D86" s="158"/>
      <c r="E86" s="159">
        <v>0.11988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74">
        <v>26</v>
      </c>
      <c r="B87" s="175" t="s">
        <v>229</v>
      </c>
      <c r="C87" s="185" t="s">
        <v>704</v>
      </c>
      <c r="D87" s="176" t="s">
        <v>705</v>
      </c>
      <c r="E87" s="177">
        <v>280</v>
      </c>
      <c r="F87" s="178"/>
      <c r="G87" s="179">
        <f>ROUND(E87*F87,2)</f>
        <v>0</v>
      </c>
      <c r="H87" s="178">
        <v>0</v>
      </c>
      <c r="I87" s="179">
        <f>ROUND(E87*H87,2)</f>
        <v>0</v>
      </c>
      <c r="J87" s="178">
        <v>69</v>
      </c>
      <c r="K87" s="179">
        <f>ROUND(E87*J87,2)</f>
        <v>19320</v>
      </c>
      <c r="L87" s="179">
        <v>21</v>
      </c>
      <c r="M87" s="179">
        <f>G87*(1+L87/100)</f>
        <v>0</v>
      </c>
      <c r="N87" s="179">
        <v>0</v>
      </c>
      <c r="O87" s="179">
        <f>ROUND(E87*N87,2)</f>
        <v>0</v>
      </c>
      <c r="P87" s="179">
        <v>0</v>
      </c>
      <c r="Q87" s="179">
        <f>ROUND(E87*P87,2)</f>
        <v>0</v>
      </c>
      <c r="R87" s="179"/>
      <c r="S87" s="179" t="s">
        <v>232</v>
      </c>
      <c r="T87" s="180" t="s">
        <v>233</v>
      </c>
      <c r="U87" s="157">
        <v>0</v>
      </c>
      <c r="V87" s="157">
        <f>ROUND(E87*U87,2)</f>
        <v>0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366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74">
        <v>27</v>
      </c>
      <c r="B88" s="175" t="s">
        <v>706</v>
      </c>
      <c r="C88" s="185" t="s">
        <v>707</v>
      </c>
      <c r="D88" s="176" t="s">
        <v>191</v>
      </c>
      <c r="E88" s="177">
        <v>18.5</v>
      </c>
      <c r="F88" s="178"/>
      <c r="G88" s="179">
        <f>ROUND(E88*F88,2)</f>
        <v>0</v>
      </c>
      <c r="H88" s="178">
        <v>261.3</v>
      </c>
      <c r="I88" s="179">
        <f>ROUND(E88*H88,2)</f>
        <v>4834.05</v>
      </c>
      <c r="J88" s="178">
        <v>171.7</v>
      </c>
      <c r="K88" s="179">
        <f>ROUND(E88*J88,2)</f>
        <v>3176.45</v>
      </c>
      <c r="L88" s="179">
        <v>21</v>
      </c>
      <c r="M88" s="179">
        <f>G88*(1+L88/100)</f>
        <v>0</v>
      </c>
      <c r="N88" s="179">
        <v>2.0619999999999999E-2</v>
      </c>
      <c r="O88" s="179">
        <f>ROUND(E88*N88,2)</f>
        <v>0.38</v>
      </c>
      <c r="P88" s="179">
        <v>0</v>
      </c>
      <c r="Q88" s="179">
        <f>ROUND(E88*P88,2)</f>
        <v>0</v>
      </c>
      <c r="R88" s="179"/>
      <c r="S88" s="179" t="s">
        <v>164</v>
      </c>
      <c r="T88" s="180" t="s">
        <v>164</v>
      </c>
      <c r="U88" s="157">
        <v>0.38800000000000001</v>
      </c>
      <c r="V88" s="157">
        <f>ROUND(E88*U88,2)</f>
        <v>7.18</v>
      </c>
      <c r="W88" s="157"/>
      <c r="X88" s="157" t="s">
        <v>165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366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>
      <c r="A89" s="161" t="s">
        <v>159</v>
      </c>
      <c r="B89" s="162" t="s">
        <v>88</v>
      </c>
      <c r="C89" s="182" t="s">
        <v>89</v>
      </c>
      <c r="D89" s="163"/>
      <c r="E89" s="164"/>
      <c r="F89" s="165"/>
      <c r="G89" s="165">
        <f>SUMIF(AG90:AG92,"&lt;&gt;NOR",G90:G92)</f>
        <v>0</v>
      </c>
      <c r="H89" s="165"/>
      <c r="I89" s="165">
        <f>SUM(I90:I92)</f>
        <v>10718.88</v>
      </c>
      <c r="J89" s="165"/>
      <c r="K89" s="165">
        <f>SUM(K90:K92)</f>
        <v>3345.12</v>
      </c>
      <c r="L89" s="165"/>
      <c r="M89" s="165">
        <f>SUM(M90:M92)</f>
        <v>0</v>
      </c>
      <c r="N89" s="165"/>
      <c r="O89" s="165">
        <f>SUM(O90:O92)</f>
        <v>0</v>
      </c>
      <c r="P89" s="165"/>
      <c r="Q89" s="165">
        <f>SUM(Q90:Q92)</f>
        <v>0</v>
      </c>
      <c r="R89" s="165"/>
      <c r="S89" s="165"/>
      <c r="T89" s="166"/>
      <c r="U89" s="160"/>
      <c r="V89" s="160">
        <f>SUM(V90:V92)</f>
        <v>8.81</v>
      </c>
      <c r="W89" s="160"/>
      <c r="X89" s="160"/>
      <c r="AG89" t="s">
        <v>160</v>
      </c>
    </row>
    <row r="90" spans="1:60" outlineLevel="1">
      <c r="A90" s="167">
        <v>28</v>
      </c>
      <c r="B90" s="168" t="s">
        <v>708</v>
      </c>
      <c r="C90" s="183" t="s">
        <v>709</v>
      </c>
      <c r="D90" s="169" t="s">
        <v>163</v>
      </c>
      <c r="E90" s="170">
        <v>4.8</v>
      </c>
      <c r="F90" s="171"/>
      <c r="G90" s="172">
        <f>ROUND(E90*F90,2)</f>
        <v>0</v>
      </c>
      <c r="H90" s="171">
        <v>2233.1</v>
      </c>
      <c r="I90" s="172">
        <f>ROUND(E90*H90,2)</f>
        <v>10718.88</v>
      </c>
      <c r="J90" s="171">
        <v>696.9</v>
      </c>
      <c r="K90" s="172">
        <f>ROUND(E90*J90,2)</f>
        <v>3345.12</v>
      </c>
      <c r="L90" s="172">
        <v>21</v>
      </c>
      <c r="M90" s="172">
        <f>G90*(1+L90/100)</f>
        <v>0</v>
      </c>
      <c r="N90" s="172">
        <v>0</v>
      </c>
      <c r="O90" s="172">
        <f>ROUND(E90*N90,2)</f>
        <v>0</v>
      </c>
      <c r="P90" s="172">
        <v>0</v>
      </c>
      <c r="Q90" s="172">
        <f>ROUND(E90*P90,2)</f>
        <v>0</v>
      </c>
      <c r="R90" s="172"/>
      <c r="S90" s="172" t="s">
        <v>164</v>
      </c>
      <c r="T90" s="173" t="s">
        <v>164</v>
      </c>
      <c r="U90" s="157">
        <v>1.8360000000000001</v>
      </c>
      <c r="V90" s="157">
        <f>ROUND(E90*U90,2)</f>
        <v>8.81</v>
      </c>
      <c r="W90" s="157"/>
      <c r="X90" s="157" t="s">
        <v>165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166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634</v>
      </c>
      <c r="D91" s="158"/>
      <c r="E91" s="159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710</v>
      </c>
      <c r="D92" s="158"/>
      <c r="E92" s="159">
        <v>4.83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>
      <c r="A93" s="161" t="s">
        <v>159</v>
      </c>
      <c r="B93" s="162" t="s">
        <v>85</v>
      </c>
      <c r="C93" s="182" t="s">
        <v>87</v>
      </c>
      <c r="D93" s="163"/>
      <c r="E93" s="164"/>
      <c r="F93" s="165"/>
      <c r="G93" s="165">
        <f>SUMIF(AG94:AG95,"&lt;&gt;NOR",G94:G95)</f>
        <v>0</v>
      </c>
      <c r="H93" s="165"/>
      <c r="I93" s="165">
        <f>SUM(I94:I95)</f>
        <v>781.33</v>
      </c>
      <c r="J93" s="165"/>
      <c r="K93" s="165">
        <f>SUM(K94:K95)</f>
        <v>3841.47</v>
      </c>
      <c r="L93" s="165"/>
      <c r="M93" s="165">
        <f>SUM(M94:M95)</f>
        <v>0</v>
      </c>
      <c r="N93" s="165"/>
      <c r="O93" s="165">
        <f>SUM(O94:O95)</f>
        <v>0.84</v>
      </c>
      <c r="P93" s="165"/>
      <c r="Q93" s="165">
        <f>SUM(Q94:Q95)</f>
        <v>0</v>
      </c>
      <c r="R93" s="165"/>
      <c r="S93" s="165"/>
      <c r="T93" s="166"/>
      <c r="U93" s="160"/>
      <c r="V93" s="160">
        <f>SUM(V94:V95)</f>
        <v>9.2799999999999994</v>
      </c>
      <c r="W93" s="160"/>
      <c r="X93" s="160"/>
      <c r="AG93" t="s">
        <v>160</v>
      </c>
    </row>
    <row r="94" spans="1:60" outlineLevel="1">
      <c r="A94" s="167">
        <v>29</v>
      </c>
      <c r="B94" s="168" t="s">
        <v>711</v>
      </c>
      <c r="C94" s="183" t="s">
        <v>712</v>
      </c>
      <c r="D94" s="169" t="s">
        <v>191</v>
      </c>
      <c r="E94" s="170">
        <v>18.2</v>
      </c>
      <c r="F94" s="171"/>
      <c r="G94" s="172">
        <f>ROUND(E94*F94,2)</f>
        <v>0</v>
      </c>
      <c r="H94" s="171">
        <v>42.93</v>
      </c>
      <c r="I94" s="172">
        <f>ROUND(E94*H94,2)</f>
        <v>781.33</v>
      </c>
      <c r="J94" s="171">
        <v>211.07</v>
      </c>
      <c r="K94" s="172">
        <f>ROUND(E94*J94,2)</f>
        <v>3841.47</v>
      </c>
      <c r="L94" s="172">
        <v>21</v>
      </c>
      <c r="M94" s="172">
        <f>G94*(1+L94/100)</f>
        <v>0</v>
      </c>
      <c r="N94" s="172">
        <v>4.5929999999999999E-2</v>
      </c>
      <c r="O94" s="172">
        <f>ROUND(E94*N94,2)</f>
        <v>0.84</v>
      </c>
      <c r="P94" s="172">
        <v>0</v>
      </c>
      <c r="Q94" s="172">
        <f>ROUND(E94*P94,2)</f>
        <v>0</v>
      </c>
      <c r="R94" s="172"/>
      <c r="S94" s="172" t="s">
        <v>164</v>
      </c>
      <c r="T94" s="173" t="s">
        <v>164</v>
      </c>
      <c r="U94" s="157">
        <v>0.51</v>
      </c>
      <c r="V94" s="157">
        <f>ROUND(E94*U94,2)</f>
        <v>9.2799999999999994</v>
      </c>
      <c r="W94" s="157"/>
      <c r="X94" s="157" t="s">
        <v>165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366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713</v>
      </c>
      <c r="D95" s="158"/>
      <c r="E95" s="159">
        <v>18.2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>
      <c r="A96" s="161" t="s">
        <v>159</v>
      </c>
      <c r="B96" s="162" t="s">
        <v>75</v>
      </c>
      <c r="C96" s="182" t="s">
        <v>76</v>
      </c>
      <c r="D96" s="163"/>
      <c r="E96" s="164"/>
      <c r="F96" s="165"/>
      <c r="G96" s="165">
        <f>SUMIF(AG97:AG97,"&lt;&gt;NOR",G97:G97)</f>
        <v>0</v>
      </c>
      <c r="H96" s="165"/>
      <c r="I96" s="165">
        <f>SUM(I97:I97)</f>
        <v>19391.939999999999</v>
      </c>
      <c r="J96" s="165"/>
      <c r="K96" s="165">
        <f>SUM(K97:K97)</f>
        <v>6502.06</v>
      </c>
      <c r="L96" s="165"/>
      <c r="M96" s="165">
        <f>SUM(M97:M97)</f>
        <v>0</v>
      </c>
      <c r="N96" s="165"/>
      <c r="O96" s="165">
        <f>SUM(O97:O97)</f>
        <v>5.84</v>
      </c>
      <c r="P96" s="165"/>
      <c r="Q96" s="165">
        <f>SUM(Q97:Q97)</f>
        <v>0</v>
      </c>
      <c r="R96" s="165"/>
      <c r="S96" s="165"/>
      <c r="T96" s="166"/>
      <c r="U96" s="160"/>
      <c r="V96" s="160">
        <f>SUM(V97:V97)</f>
        <v>14.59</v>
      </c>
      <c r="W96" s="160"/>
      <c r="X96" s="160"/>
      <c r="AG96" t="s">
        <v>160</v>
      </c>
    </row>
    <row r="97" spans="1:60" outlineLevel="1">
      <c r="A97" s="174">
        <v>30</v>
      </c>
      <c r="B97" s="175" t="s">
        <v>714</v>
      </c>
      <c r="C97" s="185" t="s">
        <v>715</v>
      </c>
      <c r="D97" s="176" t="s">
        <v>163</v>
      </c>
      <c r="E97" s="177">
        <v>4.4000000000000004</v>
      </c>
      <c r="F97" s="178"/>
      <c r="G97" s="179">
        <f>ROUND(E97*F97,2)</f>
        <v>0</v>
      </c>
      <c r="H97" s="178">
        <v>4407.26</v>
      </c>
      <c r="I97" s="179">
        <f>ROUND(E97*H97,2)</f>
        <v>19391.939999999999</v>
      </c>
      <c r="J97" s="178">
        <v>1477.74</v>
      </c>
      <c r="K97" s="179">
        <f>ROUND(E97*J97,2)</f>
        <v>6502.06</v>
      </c>
      <c r="L97" s="179">
        <v>21</v>
      </c>
      <c r="M97" s="179">
        <f>G97*(1+L97/100)</f>
        <v>0</v>
      </c>
      <c r="N97" s="179">
        <v>1.3283400000000001</v>
      </c>
      <c r="O97" s="179">
        <f>ROUND(E97*N97,2)</f>
        <v>5.84</v>
      </c>
      <c r="P97" s="179">
        <v>0</v>
      </c>
      <c r="Q97" s="179">
        <f>ROUND(E97*P97,2)</f>
        <v>0</v>
      </c>
      <c r="R97" s="179"/>
      <c r="S97" s="179" t="s">
        <v>164</v>
      </c>
      <c r="T97" s="180" t="s">
        <v>164</v>
      </c>
      <c r="U97" s="157">
        <v>3.3170000000000002</v>
      </c>
      <c r="V97" s="157">
        <f>ROUND(E97*U97,2)</f>
        <v>14.59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366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>
      <c r="A98" s="161" t="s">
        <v>159</v>
      </c>
      <c r="B98" s="162" t="s">
        <v>88</v>
      </c>
      <c r="C98" s="182" t="s">
        <v>89</v>
      </c>
      <c r="D98" s="163"/>
      <c r="E98" s="164"/>
      <c r="F98" s="165"/>
      <c r="G98" s="165">
        <f>SUMIF(AG99:AG100,"&lt;&gt;NOR",G99:G100)</f>
        <v>0</v>
      </c>
      <c r="H98" s="165"/>
      <c r="I98" s="165">
        <f>SUM(I99:I100)</f>
        <v>12249.92</v>
      </c>
      <c r="J98" s="165"/>
      <c r="K98" s="165">
        <f>SUM(K99:K100)</f>
        <v>5365.24</v>
      </c>
      <c r="L98" s="165"/>
      <c r="M98" s="165">
        <f>SUM(M99:M100)</f>
        <v>0</v>
      </c>
      <c r="N98" s="165"/>
      <c r="O98" s="165">
        <f>SUM(O99:O100)</f>
        <v>0</v>
      </c>
      <c r="P98" s="165"/>
      <c r="Q98" s="165">
        <f>SUM(Q99:Q100)</f>
        <v>0</v>
      </c>
      <c r="R98" s="165"/>
      <c r="S98" s="165"/>
      <c r="T98" s="166"/>
      <c r="U98" s="160"/>
      <c r="V98" s="160">
        <f>SUM(V99:V100)</f>
        <v>13.45</v>
      </c>
      <c r="W98" s="160"/>
      <c r="X98" s="160"/>
      <c r="AG98" t="s">
        <v>160</v>
      </c>
    </row>
    <row r="99" spans="1:60" outlineLevel="1">
      <c r="A99" s="167">
        <v>31</v>
      </c>
      <c r="B99" s="168" t="s">
        <v>716</v>
      </c>
      <c r="C99" s="183" t="s">
        <v>717</v>
      </c>
      <c r="D99" s="169" t="s">
        <v>191</v>
      </c>
      <c r="E99" s="170">
        <v>26.37</v>
      </c>
      <c r="F99" s="171"/>
      <c r="G99" s="172">
        <f>ROUND(E99*F99,2)</f>
        <v>0</v>
      </c>
      <c r="H99" s="171">
        <v>464.54</v>
      </c>
      <c r="I99" s="172">
        <f>ROUND(E99*H99,2)</f>
        <v>12249.92</v>
      </c>
      <c r="J99" s="171">
        <v>203.46</v>
      </c>
      <c r="K99" s="172">
        <f>ROUND(E99*J99,2)</f>
        <v>5365.24</v>
      </c>
      <c r="L99" s="172">
        <v>21</v>
      </c>
      <c r="M99" s="172">
        <f>G99*(1+L99/100)</f>
        <v>0</v>
      </c>
      <c r="N99" s="172">
        <v>0</v>
      </c>
      <c r="O99" s="172">
        <f>ROUND(E99*N99,2)</f>
        <v>0</v>
      </c>
      <c r="P99" s="172">
        <v>0</v>
      </c>
      <c r="Q99" s="172">
        <f>ROUND(E99*P99,2)</f>
        <v>0</v>
      </c>
      <c r="R99" s="172"/>
      <c r="S99" s="172" t="s">
        <v>164</v>
      </c>
      <c r="T99" s="173" t="s">
        <v>164</v>
      </c>
      <c r="U99" s="157">
        <v>0.51</v>
      </c>
      <c r="V99" s="157">
        <f>ROUND(E99*U99,2)</f>
        <v>13.45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718</v>
      </c>
      <c r="D100" s="158"/>
      <c r="E100" s="159">
        <v>26.37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>
      <c r="A101" s="161" t="s">
        <v>159</v>
      </c>
      <c r="B101" s="162" t="s">
        <v>75</v>
      </c>
      <c r="C101" s="182" t="s">
        <v>76</v>
      </c>
      <c r="D101" s="163"/>
      <c r="E101" s="164"/>
      <c r="F101" s="165"/>
      <c r="G101" s="165">
        <f>SUMIF(AG102:AG103,"&lt;&gt;NOR",G102:G103)</f>
        <v>0</v>
      </c>
      <c r="H101" s="165"/>
      <c r="I101" s="165">
        <f>SUM(I102:I103)</f>
        <v>11880.5</v>
      </c>
      <c r="J101" s="165"/>
      <c r="K101" s="165">
        <f>SUM(K102:K103)</f>
        <v>4751.5</v>
      </c>
      <c r="L101" s="165"/>
      <c r="M101" s="165">
        <f>SUM(M102:M103)</f>
        <v>0</v>
      </c>
      <c r="N101" s="165"/>
      <c r="O101" s="165">
        <f>SUM(O102:O103)</f>
        <v>5.84</v>
      </c>
      <c r="P101" s="165"/>
      <c r="Q101" s="165">
        <f>SUM(Q102:Q103)</f>
        <v>0</v>
      </c>
      <c r="R101" s="165"/>
      <c r="S101" s="165"/>
      <c r="T101" s="166"/>
      <c r="U101" s="160"/>
      <c r="V101" s="160">
        <f>SUM(V102:V103)</f>
        <v>10.68</v>
      </c>
      <c r="W101" s="160"/>
      <c r="X101" s="160"/>
      <c r="AG101" t="s">
        <v>160</v>
      </c>
    </row>
    <row r="102" spans="1:60" outlineLevel="1">
      <c r="A102" s="167">
        <v>32</v>
      </c>
      <c r="B102" s="168" t="s">
        <v>719</v>
      </c>
      <c r="C102" s="183" t="s">
        <v>720</v>
      </c>
      <c r="D102" s="169" t="s">
        <v>163</v>
      </c>
      <c r="E102" s="170">
        <v>2.64</v>
      </c>
      <c r="F102" s="171"/>
      <c r="G102" s="172">
        <f>ROUND(E102*F102,2)</f>
        <v>0</v>
      </c>
      <c r="H102" s="171">
        <v>4500.1899999999996</v>
      </c>
      <c r="I102" s="172">
        <f>ROUND(E102*H102,2)</f>
        <v>11880.5</v>
      </c>
      <c r="J102" s="171">
        <v>1799.81</v>
      </c>
      <c r="K102" s="172">
        <f>ROUND(E102*J102,2)</f>
        <v>4751.5</v>
      </c>
      <c r="L102" s="172">
        <v>21</v>
      </c>
      <c r="M102" s="172">
        <f>G102*(1+L102/100)</f>
        <v>0</v>
      </c>
      <c r="N102" s="172">
        <v>2.21366</v>
      </c>
      <c r="O102" s="172">
        <f>ROUND(E102*N102,2)</f>
        <v>5.84</v>
      </c>
      <c r="P102" s="172">
        <v>0</v>
      </c>
      <c r="Q102" s="172">
        <f>ROUND(E102*P102,2)</f>
        <v>0</v>
      </c>
      <c r="R102" s="172"/>
      <c r="S102" s="172" t="s">
        <v>164</v>
      </c>
      <c r="T102" s="173" t="s">
        <v>164</v>
      </c>
      <c r="U102" s="157">
        <v>4.0460000000000003</v>
      </c>
      <c r="V102" s="157">
        <f>ROUND(E102*U102,2)</f>
        <v>10.68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366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721</v>
      </c>
      <c r="D103" s="158"/>
      <c r="E103" s="159">
        <v>2.64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>
      <c r="A104" s="161" t="s">
        <v>159</v>
      </c>
      <c r="B104" s="162" t="s">
        <v>90</v>
      </c>
      <c r="C104" s="182" t="s">
        <v>91</v>
      </c>
      <c r="D104" s="163"/>
      <c r="E104" s="164"/>
      <c r="F104" s="165"/>
      <c r="G104" s="165">
        <f>SUMIF(AG105:AG109,"&lt;&gt;NOR",G105:G109)</f>
        <v>0</v>
      </c>
      <c r="H104" s="165"/>
      <c r="I104" s="165">
        <f>SUM(I105:I109)</f>
        <v>4295.16</v>
      </c>
      <c r="J104" s="165"/>
      <c r="K104" s="165">
        <f>SUM(K105:K109)</f>
        <v>109770.84</v>
      </c>
      <c r="L104" s="165"/>
      <c r="M104" s="165">
        <f>SUM(M105:M109)</f>
        <v>0</v>
      </c>
      <c r="N104" s="165"/>
      <c r="O104" s="165">
        <f>SUM(O105:O109)</f>
        <v>0</v>
      </c>
      <c r="P104" s="165"/>
      <c r="Q104" s="165">
        <f>SUM(Q105:Q109)</f>
        <v>0</v>
      </c>
      <c r="R104" s="165"/>
      <c r="S104" s="165"/>
      <c r="T104" s="166"/>
      <c r="U104" s="160"/>
      <c r="V104" s="160">
        <f>SUM(V105:V109)</f>
        <v>4.38</v>
      </c>
      <c r="W104" s="160"/>
      <c r="X104" s="160"/>
      <c r="AG104" t="s">
        <v>160</v>
      </c>
    </row>
    <row r="105" spans="1:60" outlineLevel="1">
      <c r="A105" s="174">
        <v>33</v>
      </c>
      <c r="B105" s="175" t="s">
        <v>722</v>
      </c>
      <c r="C105" s="185" t="s">
        <v>723</v>
      </c>
      <c r="D105" s="176" t="s">
        <v>322</v>
      </c>
      <c r="E105" s="177">
        <v>4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26750</v>
      </c>
      <c r="K105" s="179">
        <f>ROUND(E105*J105,2)</f>
        <v>107000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74">
        <v>34</v>
      </c>
      <c r="B106" s="175" t="s">
        <v>724</v>
      </c>
      <c r="C106" s="185" t="s">
        <v>725</v>
      </c>
      <c r="D106" s="176" t="s">
        <v>322</v>
      </c>
      <c r="E106" s="177">
        <v>4</v>
      </c>
      <c r="F106" s="178"/>
      <c r="G106" s="179">
        <f>ROUND(E106*F106,2)</f>
        <v>0</v>
      </c>
      <c r="H106" s="178">
        <v>8.2899999999999991</v>
      </c>
      <c r="I106" s="179">
        <f>ROUND(E106*H106,2)</f>
        <v>33.159999999999997</v>
      </c>
      <c r="J106" s="178">
        <v>692.71</v>
      </c>
      <c r="K106" s="179">
        <f>ROUND(E106*J106,2)</f>
        <v>2770.84</v>
      </c>
      <c r="L106" s="179">
        <v>21</v>
      </c>
      <c r="M106" s="179">
        <f>G106*(1+L106/100)</f>
        <v>0</v>
      </c>
      <c r="N106" s="179">
        <v>0</v>
      </c>
      <c r="O106" s="179">
        <f>ROUND(E106*N106,2)</f>
        <v>0</v>
      </c>
      <c r="P106" s="179">
        <v>0</v>
      </c>
      <c r="Q106" s="179">
        <f>ROUND(E106*P106,2)</f>
        <v>0</v>
      </c>
      <c r="R106" s="179"/>
      <c r="S106" s="179" t="s">
        <v>164</v>
      </c>
      <c r="T106" s="180" t="s">
        <v>164</v>
      </c>
      <c r="U106" s="157">
        <v>1.0940000000000001</v>
      </c>
      <c r="V106" s="157">
        <f>ROUND(E106*U106,2)</f>
        <v>4.38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74">
        <v>35</v>
      </c>
      <c r="B107" s="175" t="s">
        <v>726</v>
      </c>
      <c r="C107" s="185" t="s">
        <v>727</v>
      </c>
      <c r="D107" s="176" t="s">
        <v>728</v>
      </c>
      <c r="E107" s="177">
        <v>4</v>
      </c>
      <c r="F107" s="178"/>
      <c r="G107" s="179">
        <f>ROUND(E107*F107,2)</f>
        <v>0</v>
      </c>
      <c r="H107" s="178">
        <v>1000</v>
      </c>
      <c r="I107" s="179">
        <f>ROUND(E107*H107,2)</f>
        <v>4000</v>
      </c>
      <c r="J107" s="178">
        <v>0</v>
      </c>
      <c r="K107" s="179">
        <f>ROUND(E107*J107,2)</f>
        <v>0</v>
      </c>
      <c r="L107" s="179">
        <v>21</v>
      </c>
      <c r="M107" s="179">
        <f>G107*(1+L107/100)</f>
        <v>0</v>
      </c>
      <c r="N107" s="179">
        <v>0</v>
      </c>
      <c r="O107" s="179">
        <f>ROUND(E107*N107,2)</f>
        <v>0</v>
      </c>
      <c r="P107" s="179">
        <v>0</v>
      </c>
      <c r="Q107" s="179">
        <f>ROUND(E107*P107,2)</f>
        <v>0</v>
      </c>
      <c r="R107" s="179"/>
      <c r="S107" s="179" t="s">
        <v>232</v>
      </c>
      <c r="T107" s="180" t="s">
        <v>233</v>
      </c>
      <c r="U107" s="157">
        <v>0</v>
      </c>
      <c r="V107" s="157">
        <f>ROUND(E107*U107,2)</f>
        <v>0</v>
      </c>
      <c r="W107" s="157"/>
      <c r="X107" s="157" t="s">
        <v>662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729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67">
        <v>36</v>
      </c>
      <c r="B108" s="168" t="s">
        <v>730</v>
      </c>
      <c r="C108" s="183" t="s">
        <v>731</v>
      </c>
      <c r="D108" s="169" t="s">
        <v>322</v>
      </c>
      <c r="E108" s="170">
        <v>4</v>
      </c>
      <c r="F108" s="171"/>
      <c r="G108" s="172">
        <f>ROUND(E108*F108,2)</f>
        <v>0</v>
      </c>
      <c r="H108" s="171">
        <v>65.5</v>
      </c>
      <c r="I108" s="172">
        <f>ROUND(E108*H108,2)</f>
        <v>262</v>
      </c>
      <c r="J108" s="171">
        <v>0</v>
      </c>
      <c r="K108" s="172">
        <f>ROUND(E108*J108,2)</f>
        <v>0</v>
      </c>
      <c r="L108" s="172">
        <v>21</v>
      </c>
      <c r="M108" s="172">
        <f>G108*(1+L108/100)</f>
        <v>0</v>
      </c>
      <c r="N108" s="172">
        <v>0</v>
      </c>
      <c r="O108" s="172">
        <f>ROUND(E108*N108,2)</f>
        <v>0</v>
      </c>
      <c r="P108" s="172">
        <v>0</v>
      </c>
      <c r="Q108" s="172">
        <f>ROUND(E108*P108,2)</f>
        <v>0</v>
      </c>
      <c r="R108" s="172" t="s">
        <v>661</v>
      </c>
      <c r="S108" s="172" t="s">
        <v>164</v>
      </c>
      <c r="T108" s="173" t="s">
        <v>164</v>
      </c>
      <c r="U108" s="157">
        <v>0</v>
      </c>
      <c r="V108" s="157">
        <f>ROUND(E108*U108,2)</f>
        <v>0</v>
      </c>
      <c r="W108" s="157"/>
      <c r="X108" s="157" t="s">
        <v>662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663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732</v>
      </c>
      <c r="D109" s="158"/>
      <c r="E109" s="159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5.5">
      <c r="A110" s="161" t="s">
        <v>159</v>
      </c>
      <c r="B110" s="162" t="s">
        <v>96</v>
      </c>
      <c r="C110" s="182" t="s">
        <v>97</v>
      </c>
      <c r="D110" s="163"/>
      <c r="E110" s="164"/>
      <c r="F110" s="165"/>
      <c r="G110" s="165">
        <f>SUMIF(AG111:AG112,"&lt;&gt;NOR",G111:G112)</f>
        <v>0</v>
      </c>
      <c r="H110" s="165"/>
      <c r="I110" s="165">
        <f>SUM(I111:I112)</f>
        <v>100520</v>
      </c>
      <c r="J110" s="165"/>
      <c r="K110" s="165">
        <f>SUM(K111:K112)</f>
        <v>0</v>
      </c>
      <c r="L110" s="165"/>
      <c r="M110" s="165">
        <f>SUM(M111:M112)</f>
        <v>0</v>
      </c>
      <c r="N110" s="165"/>
      <c r="O110" s="165">
        <f>SUM(O111:O112)</f>
        <v>0</v>
      </c>
      <c r="P110" s="165"/>
      <c r="Q110" s="165">
        <f>SUM(Q111:Q112)</f>
        <v>0</v>
      </c>
      <c r="R110" s="165"/>
      <c r="S110" s="165"/>
      <c r="T110" s="166"/>
      <c r="U110" s="160"/>
      <c r="V110" s="160">
        <f>SUM(V111:V112)</f>
        <v>0</v>
      </c>
      <c r="W110" s="160"/>
      <c r="X110" s="160"/>
      <c r="AG110" t="s">
        <v>160</v>
      </c>
    </row>
    <row r="111" spans="1:60" ht="33.75" outlineLevel="1">
      <c r="A111" s="174">
        <v>37</v>
      </c>
      <c r="B111" s="175" t="s">
        <v>733</v>
      </c>
      <c r="C111" s="185" t="s">
        <v>734</v>
      </c>
      <c r="D111" s="176" t="s">
        <v>728</v>
      </c>
      <c r="E111" s="177">
        <v>7</v>
      </c>
      <c r="F111" s="178"/>
      <c r="G111" s="179">
        <f>ROUND(E111*F111,2)</f>
        <v>0</v>
      </c>
      <c r="H111" s="178">
        <v>4860</v>
      </c>
      <c r="I111" s="179">
        <f>ROUND(E111*H111,2)</f>
        <v>34020</v>
      </c>
      <c r="J111" s="178">
        <v>0</v>
      </c>
      <c r="K111" s="179">
        <f>ROUND(E111*J111,2)</f>
        <v>0</v>
      </c>
      <c r="L111" s="179">
        <v>21</v>
      </c>
      <c r="M111" s="179">
        <f>G111*(1+L111/100)</f>
        <v>0</v>
      </c>
      <c r="N111" s="179">
        <v>0</v>
      </c>
      <c r="O111" s="179">
        <f>ROUND(E111*N111,2)</f>
        <v>0</v>
      </c>
      <c r="P111" s="179">
        <v>0</v>
      </c>
      <c r="Q111" s="179">
        <f>ROUND(E111*P111,2)</f>
        <v>0</v>
      </c>
      <c r="R111" s="179"/>
      <c r="S111" s="179" t="s">
        <v>232</v>
      </c>
      <c r="T111" s="180" t="s">
        <v>233</v>
      </c>
      <c r="U111" s="157">
        <v>0</v>
      </c>
      <c r="V111" s="157">
        <f>ROUND(E111*U111,2)</f>
        <v>0</v>
      </c>
      <c r="W111" s="157"/>
      <c r="X111" s="157" t="s">
        <v>662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729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74">
        <v>38</v>
      </c>
      <c r="B112" s="175" t="s">
        <v>735</v>
      </c>
      <c r="C112" s="185" t="s">
        <v>736</v>
      </c>
      <c r="D112" s="176" t="s">
        <v>728</v>
      </c>
      <c r="E112" s="177">
        <v>7</v>
      </c>
      <c r="F112" s="178"/>
      <c r="G112" s="179">
        <f>ROUND(E112*F112,2)</f>
        <v>0</v>
      </c>
      <c r="H112" s="178">
        <v>9500</v>
      </c>
      <c r="I112" s="179">
        <f>ROUND(E112*H112,2)</f>
        <v>66500</v>
      </c>
      <c r="J112" s="178">
        <v>0</v>
      </c>
      <c r="K112" s="179">
        <f>ROUND(E112*J112,2)</f>
        <v>0</v>
      </c>
      <c r="L112" s="179">
        <v>21</v>
      </c>
      <c r="M112" s="179">
        <f>G112*(1+L112/100)</f>
        <v>0</v>
      </c>
      <c r="N112" s="179">
        <v>0</v>
      </c>
      <c r="O112" s="179">
        <f>ROUND(E112*N112,2)</f>
        <v>0</v>
      </c>
      <c r="P112" s="179">
        <v>0</v>
      </c>
      <c r="Q112" s="179">
        <f>ROUND(E112*P112,2)</f>
        <v>0</v>
      </c>
      <c r="R112" s="179"/>
      <c r="S112" s="179" t="s">
        <v>232</v>
      </c>
      <c r="T112" s="180" t="s">
        <v>233</v>
      </c>
      <c r="U112" s="157">
        <v>0</v>
      </c>
      <c r="V112" s="157">
        <f>ROUND(E112*U112,2)</f>
        <v>0</v>
      </c>
      <c r="W112" s="157"/>
      <c r="X112" s="157" t="s">
        <v>662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729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>
      <c r="A113" s="161" t="s">
        <v>159</v>
      </c>
      <c r="B113" s="162" t="s">
        <v>98</v>
      </c>
      <c r="C113" s="182" t="s">
        <v>99</v>
      </c>
      <c r="D113" s="163"/>
      <c r="E113" s="164"/>
      <c r="F113" s="165"/>
      <c r="G113" s="165">
        <f>SUMIF(AG114:AG123,"&lt;&gt;NOR",G114:G123)</f>
        <v>0</v>
      </c>
      <c r="H113" s="165"/>
      <c r="I113" s="165">
        <f>SUM(I114:I123)</f>
        <v>0</v>
      </c>
      <c r="J113" s="165"/>
      <c r="K113" s="165">
        <f>SUM(K114:K123)</f>
        <v>12706.120000000003</v>
      </c>
      <c r="L113" s="165"/>
      <c r="M113" s="165">
        <f>SUM(M114:M123)</f>
        <v>0</v>
      </c>
      <c r="N113" s="165"/>
      <c r="O113" s="165">
        <f>SUM(O114:O123)</f>
        <v>0</v>
      </c>
      <c r="P113" s="165"/>
      <c r="Q113" s="165">
        <f>SUM(Q114:Q123)</f>
        <v>0</v>
      </c>
      <c r="R113" s="165"/>
      <c r="S113" s="165"/>
      <c r="T113" s="166"/>
      <c r="U113" s="160"/>
      <c r="V113" s="160">
        <f>SUM(V114:V123)</f>
        <v>18.669999999999998</v>
      </c>
      <c r="W113" s="160"/>
      <c r="X113" s="160"/>
      <c r="AG113" t="s">
        <v>160</v>
      </c>
    </row>
    <row r="114" spans="1:60" outlineLevel="1">
      <c r="A114" s="167">
        <v>39</v>
      </c>
      <c r="B114" s="168" t="s">
        <v>737</v>
      </c>
      <c r="C114" s="183" t="s">
        <v>738</v>
      </c>
      <c r="D114" s="169" t="s">
        <v>191</v>
      </c>
      <c r="E114" s="170">
        <v>32.200000000000003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111.5</v>
      </c>
      <c r="K114" s="172">
        <f>ROUND(E114*J114,2)</f>
        <v>3590.3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164</v>
      </c>
      <c r="T114" s="173" t="s">
        <v>164</v>
      </c>
      <c r="U114" s="157">
        <v>0.25900000000000001</v>
      </c>
      <c r="V114" s="157">
        <f>ROUND(E114*U114,2)</f>
        <v>8.34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634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739</v>
      </c>
      <c r="D116" s="158"/>
      <c r="E116" s="159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55"/>
      <c r="B117" s="156"/>
      <c r="C117" s="184" t="s">
        <v>740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8"/>
      <c r="Z117" s="148"/>
      <c r="AA117" s="148"/>
      <c r="AB117" s="148"/>
      <c r="AC117" s="148"/>
      <c r="AD117" s="148"/>
      <c r="AE117" s="148"/>
      <c r="AF117" s="148"/>
      <c r="AG117" s="148" t="s">
        <v>168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74">
        <v>40</v>
      </c>
      <c r="B118" s="175" t="s">
        <v>369</v>
      </c>
      <c r="C118" s="185" t="s">
        <v>370</v>
      </c>
      <c r="D118" s="176" t="s">
        <v>227</v>
      </c>
      <c r="E118" s="177">
        <v>6.44</v>
      </c>
      <c r="F118" s="178"/>
      <c r="G118" s="179">
        <f t="shared" ref="G118:G123" si="0">ROUND(E118*F118,2)</f>
        <v>0</v>
      </c>
      <c r="H118" s="178">
        <v>0</v>
      </c>
      <c r="I118" s="179">
        <f t="shared" ref="I118:I123" si="1">ROUND(E118*H118,2)</f>
        <v>0</v>
      </c>
      <c r="J118" s="178">
        <v>220</v>
      </c>
      <c r="K118" s="179">
        <f t="shared" ref="K118:K123" si="2">ROUND(E118*J118,2)</f>
        <v>1416.8</v>
      </c>
      <c r="L118" s="179">
        <v>21</v>
      </c>
      <c r="M118" s="179">
        <f t="shared" ref="M118:M123" si="3">G118*(1+L118/100)</f>
        <v>0</v>
      </c>
      <c r="N118" s="179">
        <v>0</v>
      </c>
      <c r="O118" s="179">
        <f t="shared" ref="O118:O123" si="4">ROUND(E118*N118,2)</f>
        <v>0</v>
      </c>
      <c r="P118" s="179">
        <v>0</v>
      </c>
      <c r="Q118" s="179">
        <f t="shared" ref="Q118:Q123" si="5">ROUND(E118*P118,2)</f>
        <v>0</v>
      </c>
      <c r="R118" s="179"/>
      <c r="S118" s="179" t="s">
        <v>164</v>
      </c>
      <c r="T118" s="180" t="s">
        <v>164</v>
      </c>
      <c r="U118" s="157">
        <v>0.49</v>
      </c>
      <c r="V118" s="157">
        <f t="shared" ref="V118:V123" si="6">ROUND(E118*U118,2)</f>
        <v>3.16</v>
      </c>
      <c r="W118" s="157"/>
      <c r="X118" s="157" t="s">
        <v>165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166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74">
        <v>41</v>
      </c>
      <c r="B119" s="175" t="s">
        <v>373</v>
      </c>
      <c r="C119" s="185" t="s">
        <v>741</v>
      </c>
      <c r="D119" s="176" t="s">
        <v>227</v>
      </c>
      <c r="E119" s="177">
        <v>6.44</v>
      </c>
      <c r="F119" s="178"/>
      <c r="G119" s="179">
        <f t="shared" si="0"/>
        <v>0</v>
      </c>
      <c r="H119" s="178">
        <v>0</v>
      </c>
      <c r="I119" s="179">
        <f t="shared" si="1"/>
        <v>0</v>
      </c>
      <c r="J119" s="178">
        <v>305.5</v>
      </c>
      <c r="K119" s="179">
        <f t="shared" si="2"/>
        <v>1967.42</v>
      </c>
      <c r="L119" s="179">
        <v>21</v>
      </c>
      <c r="M119" s="179">
        <f t="shared" si="3"/>
        <v>0</v>
      </c>
      <c r="N119" s="179">
        <v>0</v>
      </c>
      <c r="O119" s="179">
        <f t="shared" si="4"/>
        <v>0</v>
      </c>
      <c r="P119" s="179">
        <v>0</v>
      </c>
      <c r="Q119" s="179">
        <f t="shared" si="5"/>
        <v>0</v>
      </c>
      <c r="R119" s="179"/>
      <c r="S119" s="179" t="s">
        <v>164</v>
      </c>
      <c r="T119" s="180" t="s">
        <v>164</v>
      </c>
      <c r="U119" s="157">
        <v>0.94199999999999995</v>
      </c>
      <c r="V119" s="157">
        <f t="shared" si="6"/>
        <v>6.07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74">
        <v>42</v>
      </c>
      <c r="B120" s="175" t="s">
        <v>371</v>
      </c>
      <c r="C120" s="185" t="s">
        <v>372</v>
      </c>
      <c r="D120" s="176" t="s">
        <v>227</v>
      </c>
      <c r="E120" s="177">
        <v>186.76</v>
      </c>
      <c r="F120" s="178"/>
      <c r="G120" s="179">
        <f t="shared" si="0"/>
        <v>0</v>
      </c>
      <c r="H120" s="178">
        <v>0</v>
      </c>
      <c r="I120" s="179">
        <f t="shared" si="1"/>
        <v>0</v>
      </c>
      <c r="J120" s="178">
        <v>15.7</v>
      </c>
      <c r="K120" s="179">
        <f t="shared" si="2"/>
        <v>2932.13</v>
      </c>
      <c r="L120" s="179">
        <v>21</v>
      </c>
      <c r="M120" s="179">
        <f t="shared" si="3"/>
        <v>0</v>
      </c>
      <c r="N120" s="179">
        <v>0</v>
      </c>
      <c r="O120" s="179">
        <f t="shared" si="4"/>
        <v>0</v>
      </c>
      <c r="P120" s="179">
        <v>0</v>
      </c>
      <c r="Q120" s="179">
        <f t="shared" si="5"/>
        <v>0</v>
      </c>
      <c r="R120" s="179"/>
      <c r="S120" s="179" t="s">
        <v>164</v>
      </c>
      <c r="T120" s="180" t="s">
        <v>164</v>
      </c>
      <c r="U120" s="157">
        <v>0</v>
      </c>
      <c r="V120" s="157">
        <f t="shared" si="6"/>
        <v>0</v>
      </c>
      <c r="W120" s="157"/>
      <c r="X120" s="157" t="s">
        <v>165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366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74">
        <v>43</v>
      </c>
      <c r="B121" s="175" t="s">
        <v>742</v>
      </c>
      <c r="C121" s="185" t="s">
        <v>743</v>
      </c>
      <c r="D121" s="176" t="s">
        <v>227</v>
      </c>
      <c r="E121" s="177">
        <v>6.44</v>
      </c>
      <c r="F121" s="178"/>
      <c r="G121" s="179">
        <f t="shared" si="0"/>
        <v>0</v>
      </c>
      <c r="H121" s="178">
        <v>0</v>
      </c>
      <c r="I121" s="179">
        <f t="shared" si="1"/>
        <v>0</v>
      </c>
      <c r="J121" s="178">
        <v>124.5</v>
      </c>
      <c r="K121" s="179">
        <f t="shared" si="2"/>
        <v>801.78</v>
      </c>
      <c r="L121" s="179">
        <v>21</v>
      </c>
      <c r="M121" s="179">
        <f t="shared" si="3"/>
        <v>0</v>
      </c>
      <c r="N121" s="179">
        <v>0</v>
      </c>
      <c r="O121" s="179">
        <f t="shared" si="4"/>
        <v>0</v>
      </c>
      <c r="P121" s="179">
        <v>0</v>
      </c>
      <c r="Q121" s="179">
        <f t="shared" si="5"/>
        <v>0</v>
      </c>
      <c r="R121" s="179"/>
      <c r="S121" s="179" t="s">
        <v>164</v>
      </c>
      <c r="T121" s="180" t="s">
        <v>164</v>
      </c>
      <c r="U121" s="157">
        <v>0.16400000000000001</v>
      </c>
      <c r="V121" s="157">
        <f t="shared" si="6"/>
        <v>1.06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74">
        <v>44</v>
      </c>
      <c r="B122" s="175" t="s">
        <v>379</v>
      </c>
      <c r="C122" s="185" t="s">
        <v>380</v>
      </c>
      <c r="D122" s="176" t="s">
        <v>227</v>
      </c>
      <c r="E122" s="177">
        <v>6.44</v>
      </c>
      <c r="F122" s="178"/>
      <c r="G122" s="179">
        <f t="shared" si="0"/>
        <v>0</v>
      </c>
      <c r="H122" s="178">
        <v>0</v>
      </c>
      <c r="I122" s="179">
        <f t="shared" si="1"/>
        <v>0</v>
      </c>
      <c r="J122" s="178">
        <v>10.199999999999999</v>
      </c>
      <c r="K122" s="179">
        <f t="shared" si="2"/>
        <v>65.69</v>
      </c>
      <c r="L122" s="179">
        <v>21</v>
      </c>
      <c r="M122" s="179">
        <f t="shared" si="3"/>
        <v>0</v>
      </c>
      <c r="N122" s="179">
        <v>0</v>
      </c>
      <c r="O122" s="179">
        <f t="shared" si="4"/>
        <v>0</v>
      </c>
      <c r="P122" s="179">
        <v>0</v>
      </c>
      <c r="Q122" s="179">
        <f t="shared" si="5"/>
        <v>0</v>
      </c>
      <c r="R122" s="179"/>
      <c r="S122" s="179" t="s">
        <v>164</v>
      </c>
      <c r="T122" s="180" t="s">
        <v>164</v>
      </c>
      <c r="U122" s="157">
        <v>6.0000000000000001E-3</v>
      </c>
      <c r="V122" s="157">
        <f t="shared" si="6"/>
        <v>0.04</v>
      </c>
      <c r="W122" s="157"/>
      <c r="X122" s="157" t="s">
        <v>165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166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74">
        <v>45</v>
      </c>
      <c r="B123" s="175" t="s">
        <v>377</v>
      </c>
      <c r="C123" s="185" t="s">
        <v>378</v>
      </c>
      <c r="D123" s="176" t="s">
        <v>227</v>
      </c>
      <c r="E123" s="177">
        <v>6.44</v>
      </c>
      <c r="F123" s="178"/>
      <c r="G123" s="179">
        <f t="shared" si="0"/>
        <v>0</v>
      </c>
      <c r="H123" s="178">
        <v>0</v>
      </c>
      <c r="I123" s="179">
        <f t="shared" si="1"/>
        <v>0</v>
      </c>
      <c r="J123" s="178">
        <v>300</v>
      </c>
      <c r="K123" s="179">
        <f t="shared" si="2"/>
        <v>1932</v>
      </c>
      <c r="L123" s="179">
        <v>21</v>
      </c>
      <c r="M123" s="179">
        <f t="shared" si="3"/>
        <v>0</v>
      </c>
      <c r="N123" s="179">
        <v>0</v>
      </c>
      <c r="O123" s="179">
        <f t="shared" si="4"/>
        <v>0</v>
      </c>
      <c r="P123" s="179">
        <v>0</v>
      </c>
      <c r="Q123" s="179">
        <f t="shared" si="5"/>
        <v>0</v>
      </c>
      <c r="R123" s="179"/>
      <c r="S123" s="179" t="s">
        <v>164</v>
      </c>
      <c r="T123" s="180" t="s">
        <v>164</v>
      </c>
      <c r="U123" s="157">
        <v>0</v>
      </c>
      <c r="V123" s="157">
        <f t="shared" si="6"/>
        <v>0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>
      <c r="A124" s="161" t="s">
        <v>159</v>
      </c>
      <c r="B124" s="162" t="s">
        <v>100</v>
      </c>
      <c r="C124" s="182" t="s">
        <v>131</v>
      </c>
      <c r="D124" s="163"/>
      <c r="E124" s="164"/>
      <c r="F124" s="165"/>
      <c r="G124" s="165">
        <f>SUMIF(AG125:AG133,"&lt;&gt;NOR",G125:G133)</f>
        <v>0</v>
      </c>
      <c r="H124" s="165"/>
      <c r="I124" s="165">
        <f>SUM(I125:I133)</f>
        <v>61100</v>
      </c>
      <c r="J124" s="165"/>
      <c r="K124" s="165">
        <f>SUM(K125:K133)</f>
        <v>2519.0800000000004</v>
      </c>
      <c r="L124" s="165"/>
      <c r="M124" s="165">
        <f>SUM(M125:M133)</f>
        <v>0</v>
      </c>
      <c r="N124" s="165"/>
      <c r="O124" s="165">
        <f>SUM(O125:O133)</f>
        <v>0</v>
      </c>
      <c r="P124" s="165"/>
      <c r="Q124" s="165">
        <f>SUM(Q125:Q133)</f>
        <v>0</v>
      </c>
      <c r="R124" s="165"/>
      <c r="S124" s="165"/>
      <c r="T124" s="166"/>
      <c r="U124" s="160"/>
      <c r="V124" s="160">
        <f>SUM(V125:V133)</f>
        <v>4.91</v>
      </c>
      <c r="W124" s="160"/>
      <c r="X124" s="160"/>
      <c r="AG124" t="s">
        <v>160</v>
      </c>
    </row>
    <row r="125" spans="1:60" outlineLevel="1">
      <c r="A125" s="167">
        <v>46</v>
      </c>
      <c r="B125" s="168" t="s">
        <v>744</v>
      </c>
      <c r="C125" s="183" t="s">
        <v>745</v>
      </c>
      <c r="D125" s="169" t="s">
        <v>191</v>
      </c>
      <c r="E125" s="170">
        <v>18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58.4</v>
      </c>
      <c r="K125" s="172">
        <f>ROUND(E125*J125,2)</f>
        <v>1051.2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0.18</v>
      </c>
      <c r="V125" s="157">
        <f>ROUND(E125*U125,2)</f>
        <v>3.24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634</v>
      </c>
      <c r="D126" s="158"/>
      <c r="E126" s="159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74">
        <v>47</v>
      </c>
      <c r="B127" s="175" t="s">
        <v>746</v>
      </c>
      <c r="C127" s="185" t="s">
        <v>747</v>
      </c>
      <c r="D127" s="176" t="s">
        <v>231</v>
      </c>
      <c r="E127" s="177">
        <v>94</v>
      </c>
      <c r="F127" s="178"/>
      <c r="G127" s="179">
        <f t="shared" ref="G127:G133" si="7">ROUND(E127*F127,2)</f>
        <v>0</v>
      </c>
      <c r="H127" s="178">
        <v>650</v>
      </c>
      <c r="I127" s="179">
        <f t="shared" ref="I127:I133" si="8">ROUND(E127*H127,2)</f>
        <v>61100</v>
      </c>
      <c r="J127" s="178">
        <v>0</v>
      </c>
      <c r="K127" s="179">
        <f t="shared" ref="K127:K133" si="9">ROUND(E127*J127,2)</f>
        <v>0</v>
      </c>
      <c r="L127" s="179">
        <v>21</v>
      </c>
      <c r="M127" s="179">
        <f t="shared" ref="M127:M133" si="10">G127*(1+L127/100)</f>
        <v>0</v>
      </c>
      <c r="N127" s="179">
        <v>0</v>
      </c>
      <c r="O127" s="179">
        <f t="shared" ref="O127:O133" si="11">ROUND(E127*N127,2)</f>
        <v>0</v>
      </c>
      <c r="P127" s="179">
        <v>0</v>
      </c>
      <c r="Q127" s="179">
        <f t="shared" ref="Q127:Q133" si="12">ROUND(E127*P127,2)</f>
        <v>0</v>
      </c>
      <c r="R127" s="179"/>
      <c r="S127" s="179" t="s">
        <v>232</v>
      </c>
      <c r="T127" s="180" t="s">
        <v>233</v>
      </c>
      <c r="U127" s="157">
        <v>0</v>
      </c>
      <c r="V127" s="157">
        <f t="shared" ref="V127:V133" si="13">ROUND(E127*U127,2)</f>
        <v>0</v>
      </c>
      <c r="W127" s="157"/>
      <c r="X127" s="157" t="s">
        <v>662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729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74">
        <v>48</v>
      </c>
      <c r="B128" s="175" t="s">
        <v>369</v>
      </c>
      <c r="C128" s="185" t="s">
        <v>370</v>
      </c>
      <c r="D128" s="176" t="s">
        <v>227</v>
      </c>
      <c r="E128" s="177">
        <v>1.0369999999999999</v>
      </c>
      <c r="F128" s="178"/>
      <c r="G128" s="179">
        <f t="shared" si="7"/>
        <v>0</v>
      </c>
      <c r="H128" s="178">
        <v>0</v>
      </c>
      <c r="I128" s="179">
        <f t="shared" si="8"/>
        <v>0</v>
      </c>
      <c r="J128" s="178">
        <v>220</v>
      </c>
      <c r="K128" s="179">
        <f t="shared" si="9"/>
        <v>228.14</v>
      </c>
      <c r="L128" s="179">
        <v>21</v>
      </c>
      <c r="M128" s="179">
        <f t="shared" si="10"/>
        <v>0</v>
      </c>
      <c r="N128" s="179">
        <v>0</v>
      </c>
      <c r="O128" s="179">
        <f t="shared" si="11"/>
        <v>0</v>
      </c>
      <c r="P128" s="179">
        <v>0</v>
      </c>
      <c r="Q128" s="179">
        <f t="shared" si="12"/>
        <v>0</v>
      </c>
      <c r="R128" s="179"/>
      <c r="S128" s="179" t="s">
        <v>164</v>
      </c>
      <c r="T128" s="180" t="s">
        <v>164</v>
      </c>
      <c r="U128" s="157">
        <v>0.49</v>
      </c>
      <c r="V128" s="157">
        <f t="shared" si="13"/>
        <v>0.51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74">
        <v>49</v>
      </c>
      <c r="B129" s="175" t="s">
        <v>371</v>
      </c>
      <c r="C129" s="185" t="s">
        <v>372</v>
      </c>
      <c r="D129" s="176" t="s">
        <v>227</v>
      </c>
      <c r="E129" s="177">
        <v>30.073</v>
      </c>
      <c r="F129" s="178"/>
      <c r="G129" s="179">
        <f t="shared" si="7"/>
        <v>0</v>
      </c>
      <c r="H129" s="178">
        <v>0</v>
      </c>
      <c r="I129" s="179">
        <f t="shared" si="8"/>
        <v>0</v>
      </c>
      <c r="J129" s="178">
        <v>15.7</v>
      </c>
      <c r="K129" s="179">
        <f t="shared" si="9"/>
        <v>472.15</v>
      </c>
      <c r="L129" s="179">
        <v>21</v>
      </c>
      <c r="M129" s="179">
        <f t="shared" si="10"/>
        <v>0</v>
      </c>
      <c r="N129" s="179">
        <v>0</v>
      </c>
      <c r="O129" s="179">
        <f t="shared" si="11"/>
        <v>0</v>
      </c>
      <c r="P129" s="179">
        <v>0</v>
      </c>
      <c r="Q129" s="179">
        <f t="shared" si="12"/>
        <v>0</v>
      </c>
      <c r="R129" s="179"/>
      <c r="S129" s="179" t="s">
        <v>164</v>
      </c>
      <c r="T129" s="180" t="s">
        <v>164</v>
      </c>
      <c r="U129" s="157">
        <v>0</v>
      </c>
      <c r="V129" s="157">
        <f t="shared" si="13"/>
        <v>0</v>
      </c>
      <c r="W129" s="157"/>
      <c r="X129" s="157" t="s">
        <v>165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366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74">
        <v>50</v>
      </c>
      <c r="B130" s="175" t="s">
        <v>373</v>
      </c>
      <c r="C130" s="185" t="s">
        <v>741</v>
      </c>
      <c r="D130" s="176" t="s">
        <v>227</v>
      </c>
      <c r="E130" s="177">
        <v>1.0369999999999999</v>
      </c>
      <c r="F130" s="178"/>
      <c r="G130" s="179">
        <f t="shared" si="7"/>
        <v>0</v>
      </c>
      <c r="H130" s="178">
        <v>0</v>
      </c>
      <c r="I130" s="179">
        <f t="shared" si="8"/>
        <v>0</v>
      </c>
      <c r="J130" s="178">
        <v>305.5</v>
      </c>
      <c r="K130" s="179">
        <f t="shared" si="9"/>
        <v>316.8</v>
      </c>
      <c r="L130" s="179">
        <v>21</v>
      </c>
      <c r="M130" s="179">
        <f t="shared" si="10"/>
        <v>0</v>
      </c>
      <c r="N130" s="179">
        <v>0</v>
      </c>
      <c r="O130" s="179">
        <f t="shared" si="11"/>
        <v>0</v>
      </c>
      <c r="P130" s="179">
        <v>0</v>
      </c>
      <c r="Q130" s="179">
        <f t="shared" si="12"/>
        <v>0</v>
      </c>
      <c r="R130" s="179"/>
      <c r="S130" s="179" t="s">
        <v>164</v>
      </c>
      <c r="T130" s="180" t="s">
        <v>164</v>
      </c>
      <c r="U130" s="157">
        <v>0.94199999999999995</v>
      </c>
      <c r="V130" s="157">
        <f t="shared" si="13"/>
        <v>0.98</v>
      </c>
      <c r="W130" s="157"/>
      <c r="X130" s="157" t="s">
        <v>165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166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51</v>
      </c>
      <c r="B131" s="175" t="s">
        <v>742</v>
      </c>
      <c r="C131" s="185" t="s">
        <v>743</v>
      </c>
      <c r="D131" s="176" t="s">
        <v>227</v>
      </c>
      <c r="E131" s="177">
        <v>1.0369999999999999</v>
      </c>
      <c r="F131" s="178"/>
      <c r="G131" s="179">
        <f t="shared" si="7"/>
        <v>0</v>
      </c>
      <c r="H131" s="178">
        <v>0</v>
      </c>
      <c r="I131" s="179">
        <f t="shared" si="8"/>
        <v>0</v>
      </c>
      <c r="J131" s="178">
        <v>124.5</v>
      </c>
      <c r="K131" s="179">
        <f t="shared" si="9"/>
        <v>129.11000000000001</v>
      </c>
      <c r="L131" s="179">
        <v>21</v>
      </c>
      <c r="M131" s="179">
        <f t="shared" si="10"/>
        <v>0</v>
      </c>
      <c r="N131" s="179">
        <v>0</v>
      </c>
      <c r="O131" s="179">
        <f t="shared" si="11"/>
        <v>0</v>
      </c>
      <c r="P131" s="179">
        <v>0</v>
      </c>
      <c r="Q131" s="179">
        <f t="shared" si="12"/>
        <v>0</v>
      </c>
      <c r="R131" s="179"/>
      <c r="S131" s="179" t="s">
        <v>164</v>
      </c>
      <c r="T131" s="180" t="s">
        <v>164</v>
      </c>
      <c r="U131" s="157">
        <v>0.16400000000000001</v>
      </c>
      <c r="V131" s="157">
        <f t="shared" si="13"/>
        <v>0.17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52</v>
      </c>
      <c r="B132" s="175" t="s">
        <v>379</v>
      </c>
      <c r="C132" s="185" t="s">
        <v>380</v>
      </c>
      <c r="D132" s="176" t="s">
        <v>227</v>
      </c>
      <c r="E132" s="177">
        <v>1.0369999999999999</v>
      </c>
      <c r="F132" s="178"/>
      <c r="G132" s="179">
        <f t="shared" si="7"/>
        <v>0</v>
      </c>
      <c r="H132" s="178">
        <v>0</v>
      </c>
      <c r="I132" s="179">
        <f t="shared" si="8"/>
        <v>0</v>
      </c>
      <c r="J132" s="178">
        <v>10.199999999999999</v>
      </c>
      <c r="K132" s="179">
        <f t="shared" si="9"/>
        <v>10.58</v>
      </c>
      <c r="L132" s="179">
        <v>21</v>
      </c>
      <c r="M132" s="179">
        <f t="shared" si="10"/>
        <v>0</v>
      </c>
      <c r="N132" s="179">
        <v>0</v>
      </c>
      <c r="O132" s="179">
        <f t="shared" si="11"/>
        <v>0</v>
      </c>
      <c r="P132" s="179">
        <v>0</v>
      </c>
      <c r="Q132" s="179">
        <f t="shared" si="12"/>
        <v>0</v>
      </c>
      <c r="R132" s="179"/>
      <c r="S132" s="179" t="s">
        <v>164</v>
      </c>
      <c r="T132" s="180" t="s">
        <v>164</v>
      </c>
      <c r="U132" s="157">
        <v>6.0000000000000001E-3</v>
      </c>
      <c r="V132" s="157">
        <f t="shared" si="13"/>
        <v>0.01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74">
        <v>53</v>
      </c>
      <c r="B133" s="175" t="s">
        <v>377</v>
      </c>
      <c r="C133" s="185" t="s">
        <v>378</v>
      </c>
      <c r="D133" s="176" t="s">
        <v>227</v>
      </c>
      <c r="E133" s="177">
        <v>1.0369999999999999</v>
      </c>
      <c r="F133" s="178"/>
      <c r="G133" s="179">
        <f t="shared" si="7"/>
        <v>0</v>
      </c>
      <c r="H133" s="178">
        <v>0</v>
      </c>
      <c r="I133" s="179">
        <f t="shared" si="8"/>
        <v>0</v>
      </c>
      <c r="J133" s="178">
        <v>300</v>
      </c>
      <c r="K133" s="179">
        <f t="shared" si="9"/>
        <v>311.10000000000002</v>
      </c>
      <c r="L133" s="179">
        <v>21</v>
      </c>
      <c r="M133" s="179">
        <f t="shared" si="10"/>
        <v>0</v>
      </c>
      <c r="N133" s="179">
        <v>0</v>
      </c>
      <c r="O133" s="179">
        <f t="shared" si="11"/>
        <v>0</v>
      </c>
      <c r="P133" s="179">
        <v>0</v>
      </c>
      <c r="Q133" s="179">
        <f t="shared" si="12"/>
        <v>0</v>
      </c>
      <c r="R133" s="179"/>
      <c r="S133" s="179" t="s">
        <v>164</v>
      </c>
      <c r="T133" s="180" t="s">
        <v>164</v>
      </c>
      <c r="U133" s="157">
        <v>0</v>
      </c>
      <c r="V133" s="157">
        <f t="shared" si="13"/>
        <v>0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>
      <c r="A134" s="161" t="s">
        <v>159</v>
      </c>
      <c r="B134" s="162" t="s">
        <v>102</v>
      </c>
      <c r="C134" s="182" t="s">
        <v>103</v>
      </c>
      <c r="D134" s="163"/>
      <c r="E134" s="164"/>
      <c r="F134" s="165"/>
      <c r="G134" s="165">
        <f>SUMIF(AG135:AG135,"&lt;&gt;NOR",G135:G135)</f>
        <v>0</v>
      </c>
      <c r="H134" s="165"/>
      <c r="I134" s="165">
        <f>SUM(I135:I135)</f>
        <v>0</v>
      </c>
      <c r="J134" s="165"/>
      <c r="K134" s="165">
        <f>SUM(K135:K135)</f>
        <v>116832.9</v>
      </c>
      <c r="L134" s="165"/>
      <c r="M134" s="165">
        <f>SUM(M135:M135)</f>
        <v>0</v>
      </c>
      <c r="N134" s="165"/>
      <c r="O134" s="165">
        <f>SUM(O135:O135)</f>
        <v>0</v>
      </c>
      <c r="P134" s="165"/>
      <c r="Q134" s="165">
        <f>SUM(Q135:Q135)</f>
        <v>0</v>
      </c>
      <c r="R134" s="165"/>
      <c r="S134" s="165"/>
      <c r="T134" s="166"/>
      <c r="U134" s="160"/>
      <c r="V134" s="160">
        <f>SUM(V135:V135)</f>
        <v>272.72000000000003</v>
      </c>
      <c r="W134" s="160"/>
      <c r="X134" s="160"/>
      <c r="AG134" t="s">
        <v>160</v>
      </c>
    </row>
    <row r="135" spans="1:60" outlineLevel="1">
      <c r="A135" s="174">
        <v>54</v>
      </c>
      <c r="B135" s="175" t="s">
        <v>748</v>
      </c>
      <c r="C135" s="185" t="s">
        <v>749</v>
      </c>
      <c r="D135" s="176" t="s">
        <v>227</v>
      </c>
      <c r="E135" s="177">
        <v>105.82689999999999</v>
      </c>
      <c r="F135" s="178"/>
      <c r="G135" s="179">
        <f>ROUND(E135*F135,2)</f>
        <v>0</v>
      </c>
      <c r="H135" s="178">
        <v>0</v>
      </c>
      <c r="I135" s="179">
        <f>ROUND(E135*H135,2)</f>
        <v>0</v>
      </c>
      <c r="J135" s="178">
        <v>1104</v>
      </c>
      <c r="K135" s="179">
        <f>ROUND(E135*J135,2)</f>
        <v>116832.9</v>
      </c>
      <c r="L135" s="179">
        <v>21</v>
      </c>
      <c r="M135" s="179">
        <f>G135*(1+L135/100)</f>
        <v>0</v>
      </c>
      <c r="N135" s="179">
        <v>0</v>
      </c>
      <c r="O135" s="179">
        <f>ROUND(E135*N135,2)</f>
        <v>0</v>
      </c>
      <c r="P135" s="179">
        <v>0</v>
      </c>
      <c r="Q135" s="179">
        <f>ROUND(E135*P135,2)</f>
        <v>0</v>
      </c>
      <c r="R135" s="179"/>
      <c r="S135" s="179" t="s">
        <v>164</v>
      </c>
      <c r="T135" s="180" t="s">
        <v>164</v>
      </c>
      <c r="U135" s="157">
        <v>2.577</v>
      </c>
      <c r="V135" s="157">
        <f>ROUND(E135*U135,2)</f>
        <v>272.72000000000003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>
      <c r="A136" s="161" t="s">
        <v>159</v>
      </c>
      <c r="B136" s="162" t="s">
        <v>107</v>
      </c>
      <c r="C136" s="182" t="s">
        <v>108</v>
      </c>
      <c r="D136" s="163"/>
      <c r="E136" s="164"/>
      <c r="F136" s="165"/>
      <c r="G136" s="165">
        <f>SUMIF(AG137:AG148,"&lt;&gt;NOR",G137:G148)</f>
        <v>0</v>
      </c>
      <c r="H136" s="165"/>
      <c r="I136" s="165">
        <f>SUM(I137:I148)</f>
        <v>9024.8700000000008</v>
      </c>
      <c r="J136" s="165"/>
      <c r="K136" s="165">
        <f>SUM(K137:K148)</f>
        <v>22922.42</v>
      </c>
      <c r="L136" s="165"/>
      <c r="M136" s="165">
        <f>SUM(M137:M148)</f>
        <v>0</v>
      </c>
      <c r="N136" s="165"/>
      <c r="O136" s="165">
        <f>SUM(O137:O148)</f>
        <v>0</v>
      </c>
      <c r="P136" s="165"/>
      <c r="Q136" s="165">
        <f>SUM(Q137:Q148)</f>
        <v>0</v>
      </c>
      <c r="R136" s="165"/>
      <c r="S136" s="165"/>
      <c r="T136" s="166"/>
      <c r="U136" s="160"/>
      <c r="V136" s="160">
        <f>SUM(V137:V148)</f>
        <v>45.11</v>
      </c>
      <c r="W136" s="160"/>
      <c r="X136" s="160"/>
      <c r="AG136" t="s">
        <v>160</v>
      </c>
    </row>
    <row r="137" spans="1:60" outlineLevel="1">
      <c r="A137" s="167">
        <v>55</v>
      </c>
      <c r="B137" s="168" t="s">
        <v>750</v>
      </c>
      <c r="C137" s="183" t="s">
        <v>751</v>
      </c>
      <c r="D137" s="169" t="s">
        <v>191</v>
      </c>
      <c r="E137" s="170">
        <v>57.96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173.5</v>
      </c>
      <c r="K137" s="172">
        <f>ROUND(E137*J137,2)</f>
        <v>10056.06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0.36</v>
      </c>
      <c r="V137" s="157">
        <f>ROUND(E137*U137,2)</f>
        <v>20.87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363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648</v>
      </c>
      <c r="D138" s="158"/>
      <c r="E138" s="159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55"/>
      <c r="B139" s="156"/>
      <c r="C139" s="184" t="s">
        <v>752</v>
      </c>
      <c r="D139" s="158"/>
      <c r="E139" s="159">
        <v>26.32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48"/>
      <c r="Z139" s="148"/>
      <c r="AA139" s="148"/>
      <c r="AB139" s="148"/>
      <c r="AC139" s="148"/>
      <c r="AD139" s="148"/>
      <c r="AE139" s="148"/>
      <c r="AF139" s="148"/>
      <c r="AG139" s="148" t="s">
        <v>168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2.5" outlineLevel="1">
      <c r="A140" s="155"/>
      <c r="B140" s="156"/>
      <c r="C140" s="184" t="s">
        <v>753</v>
      </c>
      <c r="D140" s="158"/>
      <c r="E140" s="159">
        <v>31.64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56</v>
      </c>
      <c r="B141" s="168" t="s">
        <v>754</v>
      </c>
      <c r="C141" s="183" t="s">
        <v>755</v>
      </c>
      <c r="D141" s="169" t="s">
        <v>191</v>
      </c>
      <c r="E141" s="170">
        <v>66.239999999999995</v>
      </c>
      <c r="F141" s="171"/>
      <c r="G141" s="172">
        <f>ROUND(E141*F141,2)</f>
        <v>0</v>
      </c>
      <c r="H141" s="171">
        <v>3.9</v>
      </c>
      <c r="I141" s="172">
        <f>ROUND(E141*H141,2)</f>
        <v>258.33999999999997</v>
      </c>
      <c r="J141" s="171">
        <v>174.1</v>
      </c>
      <c r="K141" s="172">
        <f>ROUND(E141*J141,2)</f>
        <v>11532.38</v>
      </c>
      <c r="L141" s="172">
        <v>21</v>
      </c>
      <c r="M141" s="172">
        <f>G141*(1+L141/100)</f>
        <v>0</v>
      </c>
      <c r="N141" s="172">
        <v>0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0.36599999999999999</v>
      </c>
      <c r="V141" s="157">
        <f>ROUND(E141*U141,2)</f>
        <v>24.24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363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648</v>
      </c>
      <c r="D142" s="158"/>
      <c r="E142" s="159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756</v>
      </c>
      <c r="D143" s="158"/>
      <c r="E143" s="159">
        <v>30.08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2.5" outlineLevel="1">
      <c r="A144" s="155"/>
      <c r="B144" s="156"/>
      <c r="C144" s="184" t="s">
        <v>757</v>
      </c>
      <c r="D144" s="158"/>
      <c r="E144" s="159">
        <v>36.159999999999997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57</v>
      </c>
      <c r="B145" s="168" t="s">
        <v>758</v>
      </c>
      <c r="C145" s="183" t="s">
        <v>759</v>
      </c>
      <c r="D145" s="169" t="s">
        <v>191</v>
      </c>
      <c r="E145" s="170">
        <v>143.244</v>
      </c>
      <c r="F145" s="171"/>
      <c r="G145" s="172">
        <f>ROUND(E145*F145,2)</f>
        <v>0</v>
      </c>
      <c r="H145" s="171">
        <v>61.2</v>
      </c>
      <c r="I145" s="172">
        <f>ROUND(E145*H145,2)</f>
        <v>8766.5300000000007</v>
      </c>
      <c r="J145" s="171">
        <v>0</v>
      </c>
      <c r="K145" s="172">
        <f>ROUND(E145*J145,2)</f>
        <v>0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0</v>
      </c>
      <c r="Q145" s="172">
        <f>ROUND(E145*P145,2)</f>
        <v>0</v>
      </c>
      <c r="R145" s="172" t="s">
        <v>661</v>
      </c>
      <c r="S145" s="172" t="s">
        <v>164</v>
      </c>
      <c r="T145" s="173" t="s">
        <v>164</v>
      </c>
      <c r="U145" s="157">
        <v>0</v>
      </c>
      <c r="V145" s="157">
        <f>ROUND(E145*U145,2)</f>
        <v>0</v>
      </c>
      <c r="W145" s="157"/>
      <c r="X145" s="157" t="s">
        <v>662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729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648</v>
      </c>
      <c r="D146" s="158"/>
      <c r="E146" s="159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55"/>
      <c r="B147" s="156"/>
      <c r="C147" s="184" t="s">
        <v>760</v>
      </c>
      <c r="D147" s="158"/>
      <c r="E147" s="159">
        <v>143.24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8"/>
      <c r="Z147" s="148"/>
      <c r="AA147" s="148"/>
      <c r="AB147" s="148"/>
      <c r="AC147" s="148"/>
      <c r="AD147" s="148"/>
      <c r="AE147" s="148"/>
      <c r="AF147" s="148"/>
      <c r="AG147" s="148" t="s">
        <v>168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58</v>
      </c>
      <c r="B148" s="175" t="s">
        <v>761</v>
      </c>
      <c r="C148" s="185" t="s">
        <v>762</v>
      </c>
      <c r="D148" s="176" t="s">
        <v>0</v>
      </c>
      <c r="E148" s="177">
        <v>296.43979999999999</v>
      </c>
      <c r="F148" s="178"/>
      <c r="G148" s="179">
        <f>ROUND(E148*F148,2)</f>
        <v>0</v>
      </c>
      <c r="H148" s="178">
        <v>0</v>
      </c>
      <c r="I148" s="179">
        <f>ROUND(E148*H148,2)</f>
        <v>0</v>
      </c>
      <c r="J148" s="178">
        <v>4.5</v>
      </c>
      <c r="K148" s="179">
        <f>ROUND(E148*J148,2)</f>
        <v>1333.98</v>
      </c>
      <c r="L148" s="179">
        <v>21</v>
      </c>
      <c r="M148" s="179">
        <f>G148*(1+L148/100)</f>
        <v>0</v>
      </c>
      <c r="N148" s="179">
        <v>0</v>
      </c>
      <c r="O148" s="179">
        <f>ROUND(E148*N148,2)</f>
        <v>0</v>
      </c>
      <c r="P148" s="179">
        <v>0</v>
      </c>
      <c r="Q148" s="179">
        <f>ROUND(E148*P148,2)</f>
        <v>0</v>
      </c>
      <c r="R148" s="179"/>
      <c r="S148" s="179" t="s">
        <v>164</v>
      </c>
      <c r="T148" s="180" t="s">
        <v>164</v>
      </c>
      <c r="U148" s="157">
        <v>0</v>
      </c>
      <c r="V148" s="157">
        <f>ROUND(E148*U148,2)</f>
        <v>0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363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>
      <c r="A149" s="161" t="s">
        <v>159</v>
      </c>
      <c r="B149" s="162" t="s">
        <v>111</v>
      </c>
      <c r="C149" s="182" t="s">
        <v>112</v>
      </c>
      <c r="D149" s="163"/>
      <c r="E149" s="164"/>
      <c r="F149" s="165"/>
      <c r="G149" s="165">
        <f>SUMIF(AG150:AG161,"&lt;&gt;NOR",G150:G161)</f>
        <v>0</v>
      </c>
      <c r="H149" s="165"/>
      <c r="I149" s="165">
        <f>SUM(I150:I161)</f>
        <v>336317</v>
      </c>
      <c r="J149" s="165"/>
      <c r="K149" s="165">
        <f>SUM(K150:K161)</f>
        <v>148</v>
      </c>
      <c r="L149" s="165"/>
      <c r="M149" s="165">
        <f>SUM(M150:M161)</f>
        <v>0</v>
      </c>
      <c r="N149" s="165"/>
      <c r="O149" s="165">
        <f>SUM(O150:O161)</f>
        <v>0</v>
      </c>
      <c r="P149" s="165"/>
      <c r="Q149" s="165">
        <f>SUM(Q150:Q161)</f>
        <v>0</v>
      </c>
      <c r="R149" s="165"/>
      <c r="S149" s="165"/>
      <c r="T149" s="166"/>
      <c r="U149" s="160"/>
      <c r="V149" s="160">
        <f>SUM(V150:V161)</f>
        <v>0</v>
      </c>
      <c r="W149" s="160"/>
      <c r="X149" s="160"/>
      <c r="AG149" t="s">
        <v>160</v>
      </c>
    </row>
    <row r="150" spans="1:60" ht="22.5" outlineLevel="1">
      <c r="A150" s="167">
        <v>59</v>
      </c>
      <c r="B150" s="168" t="s">
        <v>763</v>
      </c>
      <c r="C150" s="183" t="s">
        <v>764</v>
      </c>
      <c r="D150" s="169" t="s">
        <v>728</v>
      </c>
      <c r="E150" s="170">
        <v>6</v>
      </c>
      <c r="F150" s="171"/>
      <c r="G150" s="172">
        <f>ROUND(E150*F150,2)</f>
        <v>0</v>
      </c>
      <c r="H150" s="171">
        <v>4860</v>
      </c>
      <c r="I150" s="172">
        <f>ROUND(E150*H150,2)</f>
        <v>29160</v>
      </c>
      <c r="J150" s="171">
        <v>0</v>
      </c>
      <c r="K150" s="172">
        <f>ROUND(E150*J150,2)</f>
        <v>0</v>
      </c>
      <c r="L150" s="172">
        <v>21</v>
      </c>
      <c r="M150" s="172">
        <f>G150*(1+L150/100)</f>
        <v>0</v>
      </c>
      <c r="N150" s="172">
        <v>0</v>
      </c>
      <c r="O150" s="172">
        <f>ROUND(E150*N150,2)</f>
        <v>0</v>
      </c>
      <c r="P150" s="172">
        <v>0</v>
      </c>
      <c r="Q150" s="172">
        <f>ROUND(E150*P150,2)</f>
        <v>0</v>
      </c>
      <c r="R150" s="172"/>
      <c r="S150" s="172" t="s">
        <v>232</v>
      </c>
      <c r="T150" s="173" t="s">
        <v>233</v>
      </c>
      <c r="U150" s="157">
        <v>0</v>
      </c>
      <c r="V150" s="157">
        <f>ROUND(E150*U150,2)</f>
        <v>0</v>
      </c>
      <c r="W150" s="157"/>
      <c r="X150" s="157" t="s">
        <v>662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729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55"/>
      <c r="B151" s="156"/>
      <c r="C151" s="184" t="s">
        <v>765</v>
      </c>
      <c r="D151" s="158"/>
      <c r="E151" s="159">
        <v>6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8"/>
      <c r="Z151" s="148"/>
      <c r="AA151" s="148"/>
      <c r="AB151" s="148"/>
      <c r="AC151" s="148"/>
      <c r="AD151" s="148"/>
      <c r="AE151" s="148"/>
      <c r="AF151" s="148"/>
      <c r="AG151" s="148" t="s">
        <v>168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67">
        <v>60</v>
      </c>
      <c r="B152" s="168" t="s">
        <v>766</v>
      </c>
      <c r="C152" s="183" t="s">
        <v>767</v>
      </c>
      <c r="D152" s="169" t="s">
        <v>231</v>
      </c>
      <c r="E152" s="170">
        <v>94</v>
      </c>
      <c r="F152" s="171"/>
      <c r="G152" s="172">
        <f>ROUND(E152*F152,2)</f>
        <v>0</v>
      </c>
      <c r="H152" s="171">
        <v>1180</v>
      </c>
      <c r="I152" s="172">
        <f>ROUND(E152*H152,2)</f>
        <v>110920</v>
      </c>
      <c r="J152" s="171">
        <v>0</v>
      </c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232</v>
      </c>
      <c r="T152" s="173" t="s">
        <v>233</v>
      </c>
      <c r="U152" s="157">
        <v>0</v>
      </c>
      <c r="V152" s="157">
        <f>ROUND(E152*U152,2)</f>
        <v>0</v>
      </c>
      <c r="W152" s="157"/>
      <c r="X152" s="157" t="s">
        <v>662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729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55"/>
      <c r="B153" s="156"/>
      <c r="C153" s="184" t="s">
        <v>768</v>
      </c>
      <c r="D153" s="158"/>
      <c r="E153" s="159">
        <v>94</v>
      </c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8"/>
      <c r="Z153" s="148"/>
      <c r="AA153" s="148"/>
      <c r="AB153" s="148"/>
      <c r="AC153" s="148"/>
      <c r="AD153" s="148"/>
      <c r="AE153" s="148"/>
      <c r="AF153" s="148"/>
      <c r="AG153" s="148" t="s">
        <v>168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61</v>
      </c>
      <c r="B154" s="168" t="s">
        <v>769</v>
      </c>
      <c r="C154" s="183" t="s">
        <v>770</v>
      </c>
      <c r="D154" s="169" t="s">
        <v>231</v>
      </c>
      <c r="E154" s="170">
        <v>6</v>
      </c>
      <c r="F154" s="171"/>
      <c r="G154" s="172">
        <f>ROUND(E154*F154,2)</f>
        <v>0</v>
      </c>
      <c r="H154" s="171">
        <v>14680</v>
      </c>
      <c r="I154" s="172">
        <f>ROUND(E154*H154,2)</f>
        <v>88080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</v>
      </c>
      <c r="O154" s="172">
        <f>ROUND(E154*N154,2)</f>
        <v>0</v>
      </c>
      <c r="P154" s="172">
        <v>0</v>
      </c>
      <c r="Q154" s="172">
        <f>ROUND(E154*P154,2)</f>
        <v>0</v>
      </c>
      <c r="R154" s="172"/>
      <c r="S154" s="172" t="s">
        <v>232</v>
      </c>
      <c r="T154" s="173" t="s">
        <v>233</v>
      </c>
      <c r="U154" s="157">
        <v>0</v>
      </c>
      <c r="V154" s="157">
        <f>ROUND(E154*U154,2)</f>
        <v>0</v>
      </c>
      <c r="W154" s="157"/>
      <c r="X154" s="157" t="s">
        <v>662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729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771</v>
      </c>
      <c r="D155" s="158"/>
      <c r="E155" s="159">
        <v>6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168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67">
        <v>62</v>
      </c>
      <c r="B156" s="168" t="s">
        <v>772</v>
      </c>
      <c r="C156" s="183" t="s">
        <v>773</v>
      </c>
      <c r="D156" s="169" t="s">
        <v>231</v>
      </c>
      <c r="E156" s="170">
        <v>7</v>
      </c>
      <c r="F156" s="171"/>
      <c r="G156" s="172">
        <f>ROUND(E156*F156,2)</f>
        <v>0</v>
      </c>
      <c r="H156" s="171">
        <v>651</v>
      </c>
      <c r="I156" s="172">
        <f>ROUND(E156*H156,2)</f>
        <v>4557</v>
      </c>
      <c r="J156" s="171">
        <v>0</v>
      </c>
      <c r="K156" s="172">
        <f>ROUND(E156*J156,2)</f>
        <v>0</v>
      </c>
      <c r="L156" s="172">
        <v>21</v>
      </c>
      <c r="M156" s="172">
        <f>G156*(1+L156/100)</f>
        <v>0</v>
      </c>
      <c r="N156" s="172">
        <v>0</v>
      </c>
      <c r="O156" s="172">
        <f>ROUND(E156*N156,2)</f>
        <v>0</v>
      </c>
      <c r="P156" s="172">
        <v>0</v>
      </c>
      <c r="Q156" s="172">
        <f>ROUND(E156*P156,2)</f>
        <v>0</v>
      </c>
      <c r="R156" s="172"/>
      <c r="S156" s="172" t="s">
        <v>232</v>
      </c>
      <c r="T156" s="173" t="s">
        <v>233</v>
      </c>
      <c r="U156" s="157">
        <v>0</v>
      </c>
      <c r="V156" s="157">
        <f>ROUND(E156*U156,2)</f>
        <v>0</v>
      </c>
      <c r="W156" s="157"/>
      <c r="X156" s="157" t="s">
        <v>662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729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774</v>
      </c>
      <c r="D157" s="158"/>
      <c r="E157" s="159">
        <v>7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168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63</v>
      </c>
      <c r="B158" s="175" t="s">
        <v>772</v>
      </c>
      <c r="C158" s="185" t="s">
        <v>775</v>
      </c>
      <c r="D158" s="176" t="s">
        <v>231</v>
      </c>
      <c r="E158" s="177">
        <v>4</v>
      </c>
      <c r="F158" s="178"/>
      <c r="G158" s="179">
        <f>ROUND(E158*F158,2)</f>
        <v>0</v>
      </c>
      <c r="H158" s="178">
        <v>486</v>
      </c>
      <c r="I158" s="179">
        <f>ROUND(E158*H158,2)</f>
        <v>1944</v>
      </c>
      <c r="J158" s="178">
        <v>0</v>
      </c>
      <c r="K158" s="179">
        <f>ROUND(E158*J158,2)</f>
        <v>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776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777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64</v>
      </c>
      <c r="B159" s="175" t="s">
        <v>769</v>
      </c>
      <c r="C159" s="185" t="s">
        <v>778</v>
      </c>
      <c r="D159" s="176" t="s">
        <v>231</v>
      </c>
      <c r="E159" s="177">
        <v>97</v>
      </c>
      <c r="F159" s="178"/>
      <c r="G159" s="179">
        <f>ROUND(E159*F159,2)</f>
        <v>0</v>
      </c>
      <c r="H159" s="178">
        <v>1048</v>
      </c>
      <c r="I159" s="179">
        <f>ROUND(E159*H159,2)</f>
        <v>101656</v>
      </c>
      <c r="J159" s="178">
        <v>0</v>
      </c>
      <c r="K159" s="179">
        <f>ROUND(E159*J159,2)</f>
        <v>0</v>
      </c>
      <c r="L159" s="179">
        <v>21</v>
      </c>
      <c r="M159" s="179">
        <f>G159*(1+L159/100)</f>
        <v>0</v>
      </c>
      <c r="N159" s="179">
        <v>0</v>
      </c>
      <c r="O159" s="179">
        <f>ROUND(E159*N159,2)</f>
        <v>0</v>
      </c>
      <c r="P159" s="179">
        <v>0</v>
      </c>
      <c r="Q159" s="179">
        <f>ROUND(E159*P159,2)</f>
        <v>0</v>
      </c>
      <c r="R159" s="179"/>
      <c r="S159" s="179" t="s">
        <v>232</v>
      </c>
      <c r="T159" s="180" t="s">
        <v>233</v>
      </c>
      <c r="U159" s="157">
        <v>0</v>
      </c>
      <c r="V159" s="157">
        <f>ROUND(E159*U159,2)</f>
        <v>0</v>
      </c>
      <c r="W159" s="157"/>
      <c r="X159" s="157" t="s">
        <v>776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777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67">
        <v>65</v>
      </c>
      <c r="B160" s="168" t="s">
        <v>779</v>
      </c>
      <c r="C160" s="183" t="s">
        <v>780</v>
      </c>
      <c r="D160" s="169" t="s">
        <v>0</v>
      </c>
      <c r="E160" s="170">
        <v>80</v>
      </c>
      <c r="F160" s="171"/>
      <c r="G160" s="172">
        <f>ROUND(E160*F160,2)</f>
        <v>0</v>
      </c>
      <c r="H160" s="171">
        <v>0</v>
      </c>
      <c r="I160" s="172">
        <f>ROUND(E160*H160,2)</f>
        <v>0</v>
      </c>
      <c r="J160" s="171">
        <v>1.85</v>
      </c>
      <c r="K160" s="172">
        <f>ROUND(E160*J160,2)</f>
        <v>148</v>
      </c>
      <c r="L160" s="172">
        <v>21</v>
      </c>
      <c r="M160" s="172">
        <f>G160*(1+L160/100)</f>
        <v>0</v>
      </c>
      <c r="N160" s="172">
        <v>0</v>
      </c>
      <c r="O160" s="172">
        <f>ROUND(E160*N160,2)</f>
        <v>0</v>
      </c>
      <c r="P160" s="172">
        <v>0</v>
      </c>
      <c r="Q160" s="172">
        <f>ROUND(E160*P160,2)</f>
        <v>0</v>
      </c>
      <c r="R160" s="172"/>
      <c r="S160" s="172" t="s">
        <v>164</v>
      </c>
      <c r="T160" s="173" t="s">
        <v>164</v>
      </c>
      <c r="U160" s="157">
        <v>0</v>
      </c>
      <c r="V160" s="157">
        <f>ROUND(E160*U160,2)</f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363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781</v>
      </c>
      <c r="D161" s="158"/>
      <c r="E161" s="159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>
      <c r="A162" s="161" t="s">
        <v>159</v>
      </c>
      <c r="B162" s="162" t="s">
        <v>115</v>
      </c>
      <c r="C162" s="182" t="s">
        <v>116</v>
      </c>
      <c r="D162" s="163"/>
      <c r="E162" s="164"/>
      <c r="F162" s="165"/>
      <c r="G162" s="165">
        <f>SUMIF(AG163:AG170,"&lt;&gt;NOR",G163:G170)</f>
        <v>0</v>
      </c>
      <c r="H162" s="165"/>
      <c r="I162" s="165">
        <f>SUM(I163:I170)</f>
        <v>141428</v>
      </c>
      <c r="J162" s="165"/>
      <c r="K162" s="165">
        <f>SUM(K163:K170)</f>
        <v>8357.48</v>
      </c>
      <c r="L162" s="165"/>
      <c r="M162" s="165">
        <f>SUM(M163:M170)</f>
        <v>0</v>
      </c>
      <c r="N162" s="165"/>
      <c r="O162" s="165">
        <f>SUM(O163:O170)</f>
        <v>0</v>
      </c>
      <c r="P162" s="165"/>
      <c r="Q162" s="165">
        <f>SUM(Q163:Q170)</f>
        <v>0</v>
      </c>
      <c r="R162" s="165"/>
      <c r="S162" s="165"/>
      <c r="T162" s="166"/>
      <c r="U162" s="160"/>
      <c r="V162" s="160">
        <f>SUM(V163:V170)</f>
        <v>0</v>
      </c>
      <c r="W162" s="160"/>
      <c r="X162" s="160"/>
      <c r="AG162" t="s">
        <v>160</v>
      </c>
    </row>
    <row r="163" spans="1:60" outlineLevel="1">
      <c r="A163" s="167">
        <v>66</v>
      </c>
      <c r="B163" s="168" t="s">
        <v>782</v>
      </c>
      <c r="C163" s="183" t="s">
        <v>783</v>
      </c>
      <c r="D163" s="169" t="s">
        <v>728</v>
      </c>
      <c r="E163" s="170">
        <v>4</v>
      </c>
      <c r="F163" s="171"/>
      <c r="G163" s="172">
        <f>ROUND(E163*F163,2)</f>
        <v>0</v>
      </c>
      <c r="H163" s="171">
        <v>12717</v>
      </c>
      <c r="I163" s="172">
        <f>ROUND(E163*H163,2)</f>
        <v>50868</v>
      </c>
      <c r="J163" s="171">
        <v>0</v>
      </c>
      <c r="K163" s="172">
        <f>ROUND(E163*J163,2)</f>
        <v>0</v>
      </c>
      <c r="L163" s="172">
        <v>21</v>
      </c>
      <c r="M163" s="172">
        <f>G163*(1+L163/100)</f>
        <v>0</v>
      </c>
      <c r="N163" s="172">
        <v>0</v>
      </c>
      <c r="O163" s="172">
        <f>ROUND(E163*N163,2)</f>
        <v>0</v>
      </c>
      <c r="P163" s="172">
        <v>0</v>
      </c>
      <c r="Q163" s="172">
        <f>ROUND(E163*P163,2)</f>
        <v>0</v>
      </c>
      <c r="R163" s="172"/>
      <c r="S163" s="172" t="s">
        <v>232</v>
      </c>
      <c r="T163" s="173" t="s">
        <v>233</v>
      </c>
      <c r="U163" s="157">
        <v>0</v>
      </c>
      <c r="V163" s="157">
        <f>ROUND(E163*U163,2)</f>
        <v>0</v>
      </c>
      <c r="W163" s="157"/>
      <c r="X163" s="157" t="s">
        <v>662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729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784</v>
      </c>
      <c r="D164" s="158"/>
      <c r="E164" s="159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67">
        <v>67</v>
      </c>
      <c r="B165" s="168" t="s">
        <v>785</v>
      </c>
      <c r="C165" s="183" t="s">
        <v>786</v>
      </c>
      <c r="D165" s="169" t="s">
        <v>231</v>
      </c>
      <c r="E165" s="170">
        <v>12</v>
      </c>
      <c r="F165" s="171"/>
      <c r="G165" s="172">
        <f>ROUND(E165*F165,2)</f>
        <v>0</v>
      </c>
      <c r="H165" s="171">
        <v>3460</v>
      </c>
      <c r="I165" s="172">
        <f>ROUND(E165*H165,2)</f>
        <v>41520</v>
      </c>
      <c r="J165" s="171">
        <v>0</v>
      </c>
      <c r="K165" s="172">
        <f>ROUND(E165*J165,2)</f>
        <v>0</v>
      </c>
      <c r="L165" s="172">
        <v>21</v>
      </c>
      <c r="M165" s="172">
        <f>G165*(1+L165/100)</f>
        <v>0</v>
      </c>
      <c r="N165" s="172">
        <v>0</v>
      </c>
      <c r="O165" s="172">
        <f>ROUND(E165*N165,2)</f>
        <v>0</v>
      </c>
      <c r="P165" s="172">
        <v>0</v>
      </c>
      <c r="Q165" s="172">
        <f>ROUND(E165*P165,2)</f>
        <v>0</v>
      </c>
      <c r="R165" s="172"/>
      <c r="S165" s="172" t="s">
        <v>232</v>
      </c>
      <c r="T165" s="173" t="s">
        <v>233</v>
      </c>
      <c r="U165" s="157">
        <v>0</v>
      </c>
      <c r="V165" s="157">
        <f>ROUND(E165*U165,2)</f>
        <v>0</v>
      </c>
      <c r="W165" s="157"/>
      <c r="X165" s="157" t="s">
        <v>662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729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787</v>
      </c>
      <c r="D166" s="158"/>
      <c r="E166" s="159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67">
        <v>68</v>
      </c>
      <c r="B167" s="168" t="s">
        <v>788</v>
      </c>
      <c r="C167" s="183" t="s">
        <v>789</v>
      </c>
      <c r="D167" s="169" t="s">
        <v>231</v>
      </c>
      <c r="E167" s="170">
        <v>11</v>
      </c>
      <c r="F167" s="171"/>
      <c r="G167" s="172">
        <f>ROUND(E167*F167,2)</f>
        <v>0</v>
      </c>
      <c r="H167" s="171">
        <v>3160</v>
      </c>
      <c r="I167" s="172">
        <f>ROUND(E167*H167,2)</f>
        <v>34760</v>
      </c>
      <c r="J167" s="171">
        <v>0</v>
      </c>
      <c r="K167" s="172">
        <f>ROUND(E167*J167,2)</f>
        <v>0</v>
      </c>
      <c r="L167" s="172">
        <v>21</v>
      </c>
      <c r="M167" s="172">
        <f>G167*(1+L167/100)</f>
        <v>0</v>
      </c>
      <c r="N167" s="172">
        <v>0</v>
      </c>
      <c r="O167" s="172">
        <f>ROUND(E167*N167,2)</f>
        <v>0</v>
      </c>
      <c r="P167" s="172">
        <v>0</v>
      </c>
      <c r="Q167" s="172">
        <f>ROUND(E167*P167,2)</f>
        <v>0</v>
      </c>
      <c r="R167" s="172"/>
      <c r="S167" s="172" t="s">
        <v>232</v>
      </c>
      <c r="T167" s="173" t="s">
        <v>233</v>
      </c>
      <c r="U167" s="157">
        <v>0</v>
      </c>
      <c r="V167" s="157">
        <f>ROUND(E167*U167,2)</f>
        <v>0</v>
      </c>
      <c r="W167" s="157"/>
      <c r="X167" s="157" t="s">
        <v>662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729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790</v>
      </c>
      <c r="D168" s="158"/>
      <c r="E168" s="159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ht="22.5" outlineLevel="1">
      <c r="A169" s="174">
        <v>69</v>
      </c>
      <c r="B169" s="175" t="s">
        <v>791</v>
      </c>
      <c r="C169" s="185" t="s">
        <v>792</v>
      </c>
      <c r="D169" s="176" t="s">
        <v>728</v>
      </c>
      <c r="E169" s="177">
        <v>1</v>
      </c>
      <c r="F169" s="178"/>
      <c r="G169" s="179">
        <f>ROUND(E169*F169,2)</f>
        <v>0</v>
      </c>
      <c r="H169" s="178">
        <v>14280</v>
      </c>
      <c r="I169" s="179">
        <f>ROUND(E169*H169,2)</f>
        <v>14280</v>
      </c>
      <c r="J169" s="178">
        <v>0</v>
      </c>
      <c r="K169" s="179">
        <f>ROUND(E169*J169,2)</f>
        <v>0</v>
      </c>
      <c r="L169" s="179">
        <v>21</v>
      </c>
      <c r="M169" s="179">
        <f>G169*(1+L169/100)</f>
        <v>0</v>
      </c>
      <c r="N169" s="179">
        <v>0</v>
      </c>
      <c r="O169" s="179">
        <f>ROUND(E169*N169,2)</f>
        <v>0</v>
      </c>
      <c r="P169" s="179">
        <v>0</v>
      </c>
      <c r="Q169" s="179">
        <f>ROUND(E169*P169,2)</f>
        <v>0</v>
      </c>
      <c r="R169" s="179"/>
      <c r="S169" s="179" t="s">
        <v>232</v>
      </c>
      <c r="T169" s="180" t="s">
        <v>233</v>
      </c>
      <c r="U169" s="157">
        <v>0</v>
      </c>
      <c r="V169" s="157">
        <f>ROUND(E169*U169,2)</f>
        <v>0</v>
      </c>
      <c r="W169" s="157"/>
      <c r="X169" s="157" t="s">
        <v>662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729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74">
        <v>70</v>
      </c>
      <c r="B170" s="175" t="s">
        <v>793</v>
      </c>
      <c r="C170" s="185" t="s">
        <v>794</v>
      </c>
      <c r="D170" s="176" t="s">
        <v>0</v>
      </c>
      <c r="E170" s="177">
        <v>5391.92</v>
      </c>
      <c r="F170" s="178"/>
      <c r="G170" s="179">
        <f>ROUND(E170*F170,2)</f>
        <v>0</v>
      </c>
      <c r="H170" s="178">
        <v>0</v>
      </c>
      <c r="I170" s="179">
        <f>ROUND(E170*H170,2)</f>
        <v>0</v>
      </c>
      <c r="J170" s="178">
        <v>1.55</v>
      </c>
      <c r="K170" s="179">
        <f>ROUND(E170*J170,2)</f>
        <v>8357.48</v>
      </c>
      <c r="L170" s="179">
        <v>21</v>
      </c>
      <c r="M170" s="179">
        <f>G170*(1+L170/100)</f>
        <v>0</v>
      </c>
      <c r="N170" s="179">
        <v>0</v>
      </c>
      <c r="O170" s="179">
        <f>ROUND(E170*N170,2)</f>
        <v>0</v>
      </c>
      <c r="P170" s="179">
        <v>0</v>
      </c>
      <c r="Q170" s="179">
        <f>ROUND(E170*P170,2)</f>
        <v>0</v>
      </c>
      <c r="R170" s="179"/>
      <c r="S170" s="179" t="s">
        <v>164</v>
      </c>
      <c r="T170" s="180" t="s">
        <v>164</v>
      </c>
      <c r="U170" s="157">
        <v>0</v>
      </c>
      <c r="V170" s="157">
        <f>ROUND(E170*U170,2)</f>
        <v>0</v>
      </c>
      <c r="W170" s="157"/>
      <c r="X170" s="157" t="s">
        <v>165</v>
      </c>
      <c r="Y170" s="148"/>
      <c r="Z170" s="148"/>
      <c r="AA170" s="148"/>
      <c r="AB170" s="148"/>
      <c r="AC170" s="148"/>
      <c r="AD170" s="148"/>
      <c r="AE170" s="148"/>
      <c r="AF170" s="148"/>
      <c r="AG170" s="148" t="s">
        <v>363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>
      <c r="A171" s="161" t="s">
        <v>159</v>
      </c>
      <c r="B171" s="162" t="s">
        <v>106</v>
      </c>
      <c r="C171" s="182" t="s">
        <v>29</v>
      </c>
      <c r="D171" s="163"/>
      <c r="E171" s="164"/>
      <c r="F171" s="165"/>
      <c r="G171" s="165">
        <f>SUMIF(AG172:AG179,"&lt;&gt;NOR",G172:G179)</f>
        <v>0</v>
      </c>
      <c r="H171" s="165"/>
      <c r="I171" s="165">
        <f>SUM(I172:I179)</f>
        <v>0</v>
      </c>
      <c r="J171" s="165"/>
      <c r="K171" s="165">
        <f>SUM(K172:K179)</f>
        <v>268342.17</v>
      </c>
      <c r="L171" s="165"/>
      <c r="M171" s="165">
        <f>SUM(M172:M179)</f>
        <v>0</v>
      </c>
      <c r="N171" s="165"/>
      <c r="O171" s="165">
        <f>SUM(O172:O179)</f>
        <v>0</v>
      </c>
      <c r="P171" s="165"/>
      <c r="Q171" s="165">
        <f>SUM(Q172:Q179)</f>
        <v>0</v>
      </c>
      <c r="R171" s="165"/>
      <c r="S171" s="165"/>
      <c r="T171" s="166"/>
      <c r="U171" s="160"/>
      <c r="V171" s="160">
        <f>SUM(V172:V179)</f>
        <v>0</v>
      </c>
      <c r="W171" s="160"/>
      <c r="X171" s="160"/>
      <c r="AG171" t="s">
        <v>160</v>
      </c>
    </row>
    <row r="172" spans="1:60" outlineLevel="1">
      <c r="A172" s="174">
        <v>71</v>
      </c>
      <c r="B172" s="175" t="s">
        <v>602</v>
      </c>
      <c r="C172" s="185" t="s">
        <v>603</v>
      </c>
      <c r="D172" s="176" t="s">
        <v>599</v>
      </c>
      <c r="E172" s="177">
        <v>1</v>
      </c>
      <c r="F172" s="178"/>
      <c r="G172" s="179">
        <f t="shared" ref="G172:G179" si="14">ROUND(E172*F172,2)</f>
        <v>0</v>
      </c>
      <c r="H172" s="178">
        <v>0</v>
      </c>
      <c r="I172" s="179">
        <f t="shared" ref="I172:I179" si="15">ROUND(E172*H172,2)</f>
        <v>0</v>
      </c>
      <c r="J172" s="178">
        <v>21467.37</v>
      </c>
      <c r="K172" s="179">
        <f t="shared" ref="K172:K179" si="16">ROUND(E172*J172,2)</f>
        <v>21467.37</v>
      </c>
      <c r="L172" s="179">
        <v>21</v>
      </c>
      <c r="M172" s="179">
        <f t="shared" ref="M172:M179" si="17">G172*(1+L172/100)</f>
        <v>0</v>
      </c>
      <c r="N172" s="179">
        <v>0</v>
      </c>
      <c r="O172" s="179">
        <f t="shared" ref="O172:O179" si="18">ROUND(E172*N172,2)</f>
        <v>0</v>
      </c>
      <c r="P172" s="179">
        <v>0</v>
      </c>
      <c r="Q172" s="179">
        <f t="shared" ref="Q172:Q179" si="19">ROUND(E172*P172,2)</f>
        <v>0</v>
      </c>
      <c r="R172" s="179"/>
      <c r="S172" s="179" t="s">
        <v>232</v>
      </c>
      <c r="T172" s="180" t="s">
        <v>233</v>
      </c>
      <c r="U172" s="157">
        <v>0</v>
      </c>
      <c r="V172" s="157">
        <f t="shared" ref="V172:V179" si="20">ROUND(E172*U172,2)</f>
        <v>0</v>
      </c>
      <c r="W172" s="157"/>
      <c r="X172" s="157" t="s">
        <v>600</v>
      </c>
      <c r="Y172" s="148"/>
      <c r="Z172" s="148"/>
      <c r="AA172" s="148"/>
      <c r="AB172" s="148"/>
      <c r="AC172" s="148"/>
      <c r="AD172" s="148"/>
      <c r="AE172" s="148"/>
      <c r="AF172" s="148"/>
      <c r="AG172" s="148" t="s">
        <v>601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74">
        <v>72</v>
      </c>
      <c r="B173" s="175" t="s">
        <v>604</v>
      </c>
      <c r="C173" s="185" t="s">
        <v>605</v>
      </c>
      <c r="D173" s="176" t="s">
        <v>599</v>
      </c>
      <c r="E173" s="177">
        <v>1</v>
      </c>
      <c r="F173" s="178"/>
      <c r="G173" s="179">
        <f t="shared" si="14"/>
        <v>0</v>
      </c>
      <c r="H173" s="178">
        <v>0</v>
      </c>
      <c r="I173" s="179">
        <f t="shared" si="15"/>
        <v>0</v>
      </c>
      <c r="J173" s="178">
        <v>0</v>
      </c>
      <c r="K173" s="179">
        <f t="shared" si="16"/>
        <v>0</v>
      </c>
      <c r="L173" s="179">
        <v>21</v>
      </c>
      <c r="M173" s="179">
        <f t="shared" si="17"/>
        <v>0</v>
      </c>
      <c r="N173" s="179">
        <v>0</v>
      </c>
      <c r="O173" s="179">
        <f t="shared" si="18"/>
        <v>0</v>
      </c>
      <c r="P173" s="179">
        <v>0</v>
      </c>
      <c r="Q173" s="179">
        <f t="shared" si="19"/>
        <v>0</v>
      </c>
      <c r="R173" s="179"/>
      <c r="S173" s="179" t="s">
        <v>232</v>
      </c>
      <c r="T173" s="180" t="s">
        <v>233</v>
      </c>
      <c r="U173" s="157">
        <v>0</v>
      </c>
      <c r="V173" s="157">
        <f t="shared" si="20"/>
        <v>0</v>
      </c>
      <c r="W173" s="157"/>
      <c r="X173" s="157" t="s">
        <v>600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601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74">
        <v>73</v>
      </c>
      <c r="B174" s="175" t="s">
        <v>606</v>
      </c>
      <c r="C174" s="185" t="s">
        <v>607</v>
      </c>
      <c r="D174" s="176" t="s">
        <v>599</v>
      </c>
      <c r="E174" s="177">
        <v>1</v>
      </c>
      <c r="F174" s="178"/>
      <c r="G174" s="179">
        <f t="shared" si="14"/>
        <v>0</v>
      </c>
      <c r="H174" s="178">
        <v>0</v>
      </c>
      <c r="I174" s="179">
        <f t="shared" si="15"/>
        <v>0</v>
      </c>
      <c r="J174" s="178">
        <v>0</v>
      </c>
      <c r="K174" s="179">
        <f t="shared" si="16"/>
        <v>0</v>
      </c>
      <c r="L174" s="179">
        <v>21</v>
      </c>
      <c r="M174" s="179">
        <f t="shared" si="17"/>
        <v>0</v>
      </c>
      <c r="N174" s="179">
        <v>0</v>
      </c>
      <c r="O174" s="179">
        <f t="shared" si="18"/>
        <v>0</v>
      </c>
      <c r="P174" s="179">
        <v>0</v>
      </c>
      <c r="Q174" s="179">
        <f t="shared" si="19"/>
        <v>0</v>
      </c>
      <c r="R174" s="179"/>
      <c r="S174" s="179" t="s">
        <v>232</v>
      </c>
      <c r="T174" s="180" t="s">
        <v>233</v>
      </c>
      <c r="U174" s="157">
        <v>0</v>
      </c>
      <c r="V174" s="157">
        <f t="shared" si="20"/>
        <v>0</v>
      </c>
      <c r="W174" s="157"/>
      <c r="X174" s="157" t="s">
        <v>600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601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74">
        <v>74</v>
      </c>
      <c r="B175" s="175" t="s">
        <v>608</v>
      </c>
      <c r="C175" s="185" t="s">
        <v>609</v>
      </c>
      <c r="D175" s="176" t="s">
        <v>599</v>
      </c>
      <c r="E175" s="177">
        <v>1</v>
      </c>
      <c r="F175" s="178"/>
      <c r="G175" s="179">
        <f t="shared" si="14"/>
        <v>0</v>
      </c>
      <c r="H175" s="178">
        <v>0</v>
      </c>
      <c r="I175" s="179">
        <f t="shared" si="15"/>
        <v>0</v>
      </c>
      <c r="J175" s="178">
        <v>0</v>
      </c>
      <c r="K175" s="179">
        <f t="shared" si="16"/>
        <v>0</v>
      </c>
      <c r="L175" s="179">
        <v>21</v>
      </c>
      <c r="M175" s="179">
        <f t="shared" si="17"/>
        <v>0</v>
      </c>
      <c r="N175" s="179">
        <v>0</v>
      </c>
      <c r="O175" s="179">
        <f t="shared" si="18"/>
        <v>0</v>
      </c>
      <c r="P175" s="179">
        <v>0</v>
      </c>
      <c r="Q175" s="179">
        <f t="shared" si="19"/>
        <v>0</v>
      </c>
      <c r="R175" s="179"/>
      <c r="S175" s="179" t="s">
        <v>232</v>
      </c>
      <c r="T175" s="180" t="s">
        <v>233</v>
      </c>
      <c r="U175" s="157">
        <v>0</v>
      </c>
      <c r="V175" s="157">
        <f t="shared" si="20"/>
        <v>0</v>
      </c>
      <c r="W175" s="157"/>
      <c r="X175" s="157" t="s">
        <v>600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601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75</v>
      </c>
      <c r="B176" s="175" t="s">
        <v>597</v>
      </c>
      <c r="C176" s="185" t="s">
        <v>598</v>
      </c>
      <c r="D176" s="176" t="s">
        <v>599</v>
      </c>
      <c r="E176" s="177">
        <v>1</v>
      </c>
      <c r="F176" s="178"/>
      <c r="G176" s="179">
        <f t="shared" si="14"/>
        <v>0</v>
      </c>
      <c r="H176" s="178">
        <v>0</v>
      </c>
      <c r="I176" s="179">
        <f t="shared" si="15"/>
        <v>0</v>
      </c>
      <c r="J176" s="178">
        <v>42934.75</v>
      </c>
      <c r="K176" s="179">
        <f t="shared" si="16"/>
        <v>42934.75</v>
      </c>
      <c r="L176" s="179">
        <v>21</v>
      </c>
      <c r="M176" s="179">
        <f t="shared" si="17"/>
        <v>0</v>
      </c>
      <c r="N176" s="179">
        <v>0</v>
      </c>
      <c r="O176" s="179">
        <f t="shared" si="18"/>
        <v>0</v>
      </c>
      <c r="P176" s="179">
        <v>0</v>
      </c>
      <c r="Q176" s="179">
        <f t="shared" si="19"/>
        <v>0</v>
      </c>
      <c r="R176" s="179"/>
      <c r="S176" s="179" t="s">
        <v>164</v>
      </c>
      <c r="T176" s="180" t="s">
        <v>233</v>
      </c>
      <c r="U176" s="157">
        <v>0</v>
      </c>
      <c r="V176" s="157">
        <f t="shared" si="20"/>
        <v>0</v>
      </c>
      <c r="W176" s="157"/>
      <c r="X176" s="157" t="s">
        <v>600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601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74">
        <v>76</v>
      </c>
      <c r="B177" s="175" t="s">
        <v>610</v>
      </c>
      <c r="C177" s="185" t="s">
        <v>611</v>
      </c>
      <c r="D177" s="176" t="s">
        <v>599</v>
      </c>
      <c r="E177" s="177">
        <v>1</v>
      </c>
      <c r="F177" s="178"/>
      <c r="G177" s="179">
        <f t="shared" si="14"/>
        <v>0</v>
      </c>
      <c r="H177" s="178">
        <v>0</v>
      </c>
      <c r="I177" s="179">
        <f t="shared" si="15"/>
        <v>0</v>
      </c>
      <c r="J177" s="178">
        <v>32201.06</v>
      </c>
      <c r="K177" s="179">
        <f t="shared" si="16"/>
        <v>32201.06</v>
      </c>
      <c r="L177" s="179">
        <v>21</v>
      </c>
      <c r="M177" s="179">
        <f t="shared" si="17"/>
        <v>0</v>
      </c>
      <c r="N177" s="179">
        <v>0</v>
      </c>
      <c r="O177" s="179">
        <f t="shared" si="18"/>
        <v>0</v>
      </c>
      <c r="P177" s="179">
        <v>0</v>
      </c>
      <c r="Q177" s="179">
        <f t="shared" si="19"/>
        <v>0</v>
      </c>
      <c r="R177" s="179"/>
      <c r="S177" s="179" t="s">
        <v>232</v>
      </c>
      <c r="T177" s="180" t="s">
        <v>233</v>
      </c>
      <c r="U177" s="157">
        <v>0</v>
      </c>
      <c r="V177" s="157">
        <f t="shared" si="20"/>
        <v>0</v>
      </c>
      <c r="W177" s="157"/>
      <c r="X177" s="157" t="s">
        <v>600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601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74">
        <v>77</v>
      </c>
      <c r="B178" s="175" t="s">
        <v>612</v>
      </c>
      <c r="C178" s="185" t="s">
        <v>613</v>
      </c>
      <c r="D178" s="176" t="s">
        <v>599</v>
      </c>
      <c r="E178" s="177">
        <v>1</v>
      </c>
      <c r="F178" s="178"/>
      <c r="G178" s="179">
        <f t="shared" si="14"/>
        <v>0</v>
      </c>
      <c r="H178" s="178">
        <v>0</v>
      </c>
      <c r="I178" s="179">
        <f t="shared" si="15"/>
        <v>0</v>
      </c>
      <c r="J178" s="178">
        <v>64402.12</v>
      </c>
      <c r="K178" s="179">
        <f t="shared" si="16"/>
        <v>64402.12</v>
      </c>
      <c r="L178" s="179">
        <v>21</v>
      </c>
      <c r="M178" s="179">
        <f t="shared" si="17"/>
        <v>0</v>
      </c>
      <c r="N178" s="179">
        <v>0</v>
      </c>
      <c r="O178" s="179">
        <f t="shared" si="18"/>
        <v>0</v>
      </c>
      <c r="P178" s="179">
        <v>0</v>
      </c>
      <c r="Q178" s="179">
        <f t="shared" si="19"/>
        <v>0</v>
      </c>
      <c r="R178" s="179"/>
      <c r="S178" s="179" t="s">
        <v>232</v>
      </c>
      <c r="T178" s="180" t="s">
        <v>233</v>
      </c>
      <c r="U178" s="157">
        <v>0</v>
      </c>
      <c r="V178" s="157">
        <f t="shared" si="20"/>
        <v>0</v>
      </c>
      <c r="W178" s="157"/>
      <c r="X178" s="157" t="s">
        <v>600</v>
      </c>
      <c r="Y178" s="148"/>
      <c r="Z178" s="148"/>
      <c r="AA178" s="148"/>
      <c r="AB178" s="148"/>
      <c r="AC178" s="148"/>
      <c r="AD178" s="148"/>
      <c r="AE178" s="148"/>
      <c r="AF178" s="148"/>
      <c r="AG178" s="148" t="s">
        <v>601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67">
        <v>78</v>
      </c>
      <c r="B179" s="168" t="s">
        <v>614</v>
      </c>
      <c r="C179" s="183" t="s">
        <v>795</v>
      </c>
      <c r="D179" s="169" t="s">
        <v>599</v>
      </c>
      <c r="E179" s="170">
        <v>1</v>
      </c>
      <c r="F179" s="171"/>
      <c r="G179" s="172">
        <f t="shared" si="14"/>
        <v>0</v>
      </c>
      <c r="H179" s="171">
        <v>0</v>
      </c>
      <c r="I179" s="172">
        <f t="shared" si="15"/>
        <v>0</v>
      </c>
      <c r="J179" s="171">
        <v>107336.87</v>
      </c>
      <c r="K179" s="172">
        <f t="shared" si="16"/>
        <v>107336.87</v>
      </c>
      <c r="L179" s="172">
        <v>21</v>
      </c>
      <c r="M179" s="172">
        <f t="shared" si="17"/>
        <v>0</v>
      </c>
      <c r="N179" s="172">
        <v>0</v>
      </c>
      <c r="O179" s="172">
        <f t="shared" si="18"/>
        <v>0</v>
      </c>
      <c r="P179" s="172">
        <v>0</v>
      </c>
      <c r="Q179" s="172">
        <f t="shared" si="19"/>
        <v>0</v>
      </c>
      <c r="R179" s="172"/>
      <c r="S179" s="172" t="s">
        <v>232</v>
      </c>
      <c r="T179" s="173" t="s">
        <v>233</v>
      </c>
      <c r="U179" s="157">
        <v>0</v>
      </c>
      <c r="V179" s="157">
        <f t="shared" si="20"/>
        <v>0</v>
      </c>
      <c r="W179" s="157"/>
      <c r="X179" s="157" t="s">
        <v>600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601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>
      <c r="A180" s="5"/>
      <c r="B180" s="6"/>
      <c r="C180" s="186"/>
      <c r="D180" s="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AE180">
        <v>15</v>
      </c>
      <c r="AF180">
        <v>21</v>
      </c>
    </row>
    <row r="181" spans="1:60">
      <c r="A181" s="151"/>
      <c r="B181" s="152" t="s">
        <v>31</v>
      </c>
      <c r="C181" s="187"/>
      <c r="D181" s="153"/>
      <c r="E181" s="154"/>
      <c r="F181" s="154"/>
      <c r="G181" s="181">
        <f>G8+G49+G59+G75+G82+G89+G93+G96+G98+G101+G104+G110+G113+G124+G134+G136+G149+G162+G171</f>
        <v>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AE181">
        <f>SUMIF(L7:L179,AE180,G7:G179)</f>
        <v>0</v>
      </c>
      <c r="AF181">
        <f>SUMIF(L7:L179,AF180,G7:G179)</f>
        <v>0</v>
      </c>
      <c r="AG181" t="s">
        <v>616</v>
      </c>
    </row>
    <row r="182" spans="1:60">
      <c r="A182" s="5"/>
      <c r="B182" s="6"/>
      <c r="C182" s="186"/>
      <c r="D182" s="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60">
      <c r="A183" s="5"/>
      <c r="B183" s="6"/>
      <c r="C183" s="186"/>
      <c r="D183" s="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60">
      <c r="A184" s="558" t="s">
        <v>617</v>
      </c>
      <c r="B184" s="558"/>
      <c r="C184" s="559"/>
      <c r="D184" s="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60">
      <c r="A185" s="539"/>
      <c r="B185" s="540"/>
      <c r="C185" s="541"/>
      <c r="D185" s="540"/>
      <c r="E185" s="540"/>
      <c r="F185" s="540"/>
      <c r="G185" s="54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AG185" t="s">
        <v>618</v>
      </c>
    </row>
    <row r="186" spans="1:60">
      <c r="A186" s="543"/>
      <c r="B186" s="544"/>
      <c r="C186" s="545"/>
      <c r="D186" s="544"/>
      <c r="E186" s="544"/>
      <c r="F186" s="544"/>
      <c r="G186" s="54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60">
      <c r="A187" s="543"/>
      <c r="B187" s="544"/>
      <c r="C187" s="545"/>
      <c r="D187" s="544"/>
      <c r="E187" s="544"/>
      <c r="F187" s="544"/>
      <c r="G187" s="54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60">
      <c r="A188" s="543"/>
      <c r="B188" s="544"/>
      <c r="C188" s="545"/>
      <c r="D188" s="544"/>
      <c r="E188" s="544"/>
      <c r="F188" s="544"/>
      <c r="G188" s="54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60">
      <c r="A189" s="547"/>
      <c r="B189" s="548"/>
      <c r="C189" s="549"/>
      <c r="D189" s="548"/>
      <c r="E189" s="548"/>
      <c r="F189" s="548"/>
      <c r="G189" s="550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60">
      <c r="A190" s="5"/>
      <c r="B190" s="6"/>
      <c r="C190" s="186"/>
      <c r="D190" s="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60">
      <c r="C191" s="188"/>
      <c r="D191" s="139"/>
      <c r="AG191" t="s">
        <v>619</v>
      </c>
    </row>
    <row r="192" spans="1:60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85:G189"/>
    <mergeCell ref="A1:G1"/>
    <mergeCell ref="C2:G2"/>
    <mergeCell ref="C3:G3"/>
    <mergeCell ref="C4:G4"/>
    <mergeCell ref="A184:C18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1"/>
  <sheetViews>
    <sheetView tabSelected="1" workbookViewId="0">
      <pane ySplit="7" topLeftCell="A8" activePane="bottomLeft" state="frozen"/>
      <selection pane="bottomLeft" activeCell="C16" sqref="C16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53</v>
      </c>
      <c r="C4" s="555" t="s">
        <v>54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77</v>
      </c>
      <c r="C8" s="182" t="s">
        <v>78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22221.599999999999</v>
      </c>
      <c r="J8" s="165"/>
      <c r="K8" s="165">
        <f>SUM(K9:K12)</f>
        <v>35870.400000000001</v>
      </c>
      <c r="L8" s="165"/>
      <c r="M8" s="165">
        <f>SUM(M9:M12)</f>
        <v>0</v>
      </c>
      <c r="N8" s="165"/>
      <c r="O8" s="165">
        <f>SUM(O9:O12)</f>
        <v>17.23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80.84</v>
      </c>
      <c r="W8" s="160"/>
      <c r="X8" s="160"/>
      <c r="AG8" t="s">
        <v>160</v>
      </c>
    </row>
    <row r="9" spans="1:60" outlineLevel="1">
      <c r="A9" s="167">
        <v>1</v>
      </c>
      <c r="B9" s="168" t="s">
        <v>796</v>
      </c>
      <c r="C9" s="183" t="s">
        <v>797</v>
      </c>
      <c r="D9" s="169" t="s">
        <v>322</v>
      </c>
      <c r="E9" s="170">
        <v>188</v>
      </c>
      <c r="F9" s="171"/>
      <c r="G9" s="172">
        <f>ROUND(E9*F9,2)</f>
        <v>0</v>
      </c>
      <c r="H9" s="171">
        <v>118.2</v>
      </c>
      <c r="I9" s="172">
        <f>ROUND(E9*H9,2)</f>
        <v>22221.599999999999</v>
      </c>
      <c r="J9" s="171">
        <v>190.8</v>
      </c>
      <c r="K9" s="172">
        <f>ROUND(E9*J9,2)</f>
        <v>35870.400000000001</v>
      </c>
      <c r="L9" s="172">
        <v>21</v>
      </c>
      <c r="M9" s="172">
        <f>G9*(1+L9/100)</f>
        <v>0</v>
      </c>
      <c r="N9" s="172">
        <v>9.1670000000000001E-2</v>
      </c>
      <c r="O9" s="172">
        <f>ROUND(E9*N9,2)</f>
        <v>17.23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0.43</v>
      </c>
      <c r="V9" s="157">
        <f>ROUND(E9*U9,2)</f>
        <v>80.84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798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799</v>
      </c>
      <c r="D11" s="158"/>
      <c r="E11" s="159">
        <v>180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4" t="s">
        <v>800</v>
      </c>
      <c r="D12" s="158"/>
      <c r="E12" s="159">
        <v>8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>
      <c r="A13" s="161" t="s">
        <v>159</v>
      </c>
      <c r="B13" s="162" t="s">
        <v>94</v>
      </c>
      <c r="C13" s="182" t="s">
        <v>95</v>
      </c>
      <c r="D13" s="163"/>
      <c r="E13" s="164"/>
      <c r="F13" s="165"/>
      <c r="G13" s="165">
        <f ca="1">SUMIF(AG14:AG16,"&lt;&gt;NOR",G14:G15)</f>
        <v>0</v>
      </c>
      <c r="H13" s="165"/>
      <c r="I13" s="165">
        <f>SUM(I14:I15)</f>
        <v>32608</v>
      </c>
      <c r="J13" s="165"/>
      <c r="K13" s="165">
        <f>SUM(K14:K15)</f>
        <v>61592</v>
      </c>
      <c r="L13" s="165"/>
      <c r="M13" s="165">
        <f>SUM(M14:M15)</f>
        <v>0</v>
      </c>
      <c r="N13" s="165"/>
      <c r="O13" s="165">
        <f>SUM(O14:O15)</f>
        <v>2.37</v>
      </c>
      <c r="P13" s="165"/>
      <c r="Q13" s="165">
        <f>SUM(Q14:Q15)</f>
        <v>0</v>
      </c>
      <c r="R13" s="165"/>
      <c r="S13" s="165"/>
      <c r="T13" s="166"/>
      <c r="U13" s="160"/>
      <c r="V13" s="160">
        <f>SUM(V14:V16)</f>
        <v>104</v>
      </c>
      <c r="W13" s="160"/>
      <c r="X13" s="160"/>
      <c r="AG13" t="s">
        <v>160</v>
      </c>
    </row>
    <row r="14" spans="1:60" outlineLevel="1">
      <c r="A14" s="174">
        <v>2</v>
      </c>
      <c r="B14" s="175" t="s">
        <v>801</v>
      </c>
      <c r="C14" s="185" t="s">
        <v>802</v>
      </c>
      <c r="D14" s="176" t="s">
        <v>191</v>
      </c>
      <c r="E14" s="177">
        <v>400</v>
      </c>
      <c r="F14" s="178"/>
      <c r="G14" s="179">
        <f>ROUND(E14*F14,2)</f>
        <v>0</v>
      </c>
      <c r="H14" s="178">
        <v>81.52</v>
      </c>
      <c r="I14" s="179">
        <f>ROUND(E14*H14,2)</f>
        <v>32608</v>
      </c>
      <c r="J14" s="178">
        <v>103.98</v>
      </c>
      <c r="K14" s="179">
        <f>ROUND(E14*J14,2)</f>
        <v>41592</v>
      </c>
      <c r="L14" s="179">
        <v>21</v>
      </c>
      <c r="M14" s="179">
        <f>G14*(1+L14/100)</f>
        <v>0</v>
      </c>
      <c r="N14" s="179">
        <v>5.9199999999999999E-3</v>
      </c>
      <c r="O14" s="179">
        <f>ROUND(E14*N14,2)</f>
        <v>2.37</v>
      </c>
      <c r="P14" s="179">
        <v>0</v>
      </c>
      <c r="Q14" s="179">
        <f>ROUND(E14*P14,2)</f>
        <v>0</v>
      </c>
      <c r="R14" s="179"/>
      <c r="S14" s="179" t="s">
        <v>164</v>
      </c>
      <c r="T14" s="180" t="s">
        <v>164</v>
      </c>
      <c r="U14" s="157">
        <v>0.26</v>
      </c>
      <c r="V14" s="157">
        <f>ROUND(E14*U14,2)</f>
        <v>104</v>
      </c>
      <c r="W14" s="157"/>
      <c r="X14" s="157" t="s">
        <v>165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166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3</v>
      </c>
      <c r="B15" s="175" t="s">
        <v>381</v>
      </c>
      <c r="C15" s="185" t="s">
        <v>803</v>
      </c>
      <c r="D15" s="176" t="s">
        <v>231</v>
      </c>
      <c r="E15" s="177">
        <v>1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20000</v>
      </c>
      <c r="K15" s="179">
        <f>ROUND(E15*J15,2)</f>
        <v>20000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232</v>
      </c>
      <c r="T15" s="180" t="s">
        <v>233</v>
      </c>
      <c r="U15" s="157"/>
      <c r="V15" s="157"/>
      <c r="W15" s="157"/>
      <c r="X15" s="157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4</v>
      </c>
      <c r="B16" s="484" t="s">
        <v>1563</v>
      </c>
      <c r="C16" s="484" t="s">
        <v>1562</v>
      </c>
      <c r="D16" s="176" t="s">
        <v>231</v>
      </c>
      <c r="E16" s="486">
        <v>1</v>
      </c>
      <c r="F16" s="178"/>
      <c r="G16" s="487">
        <f>ROUND(E16*F16,2)</f>
        <v>0</v>
      </c>
      <c r="H16" s="485"/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179" t="s">
        <v>232</v>
      </c>
      <c r="T16" s="180" t="s">
        <v>233</v>
      </c>
      <c r="U16" s="157">
        <v>0</v>
      </c>
      <c r="V16" s="157">
        <f>ROUND(E15*U16,2)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366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5.5">
      <c r="A17" s="161" t="s">
        <v>159</v>
      </c>
      <c r="B17" s="162" t="s">
        <v>96</v>
      </c>
      <c r="C17" s="182" t="s">
        <v>97</v>
      </c>
      <c r="D17" s="163"/>
      <c r="E17" s="164"/>
      <c r="F17" s="165"/>
      <c r="G17" s="165">
        <f>SUMIF(AG18:AG20,"&lt;&gt;NOR",G18:G20)</f>
        <v>0</v>
      </c>
      <c r="H17" s="165"/>
      <c r="I17" s="165">
        <f>SUM(I18:I20)</f>
        <v>4601</v>
      </c>
      <c r="J17" s="165"/>
      <c r="K17" s="165">
        <f>SUM(K18:K20)</f>
        <v>213831</v>
      </c>
      <c r="L17" s="165"/>
      <c r="M17" s="165">
        <f>SUM(M18:M20)</f>
        <v>0</v>
      </c>
      <c r="N17" s="165"/>
      <c r="O17" s="165">
        <f>SUM(O18:O20)</f>
        <v>0.01</v>
      </c>
      <c r="P17" s="165"/>
      <c r="Q17" s="165">
        <f>SUM(Q18:Q20)</f>
        <v>0</v>
      </c>
      <c r="R17" s="165"/>
      <c r="S17" s="165"/>
      <c r="T17" s="166"/>
      <c r="U17" s="160"/>
      <c r="V17" s="160">
        <f>SUM(V18:V20)</f>
        <v>618</v>
      </c>
      <c r="W17" s="160"/>
      <c r="X17" s="160"/>
      <c r="AG17" t="s">
        <v>160</v>
      </c>
    </row>
    <row r="18" spans="1:60" outlineLevel="1">
      <c r="A18" s="174">
        <v>5</v>
      </c>
      <c r="B18" s="175" t="s">
        <v>804</v>
      </c>
      <c r="C18" s="185" t="s">
        <v>805</v>
      </c>
      <c r="D18" s="176" t="s">
        <v>191</v>
      </c>
      <c r="E18" s="177">
        <v>1200</v>
      </c>
      <c r="F18" s="178"/>
      <c r="G18" s="179">
        <f>ROUND(E18*F18,2)</f>
        <v>0</v>
      </c>
      <c r="H18" s="178">
        <v>0.08</v>
      </c>
      <c r="I18" s="179">
        <f>ROUND(E18*H18,2)</f>
        <v>96</v>
      </c>
      <c r="J18" s="178">
        <v>51.42</v>
      </c>
      <c r="K18" s="179">
        <f>ROUND(E18*J18,2)</f>
        <v>61704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0.13900000000000001</v>
      </c>
      <c r="V18" s="157">
        <f>ROUND(E18*U18,2)</f>
        <v>166.8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6</v>
      </c>
      <c r="B19" s="175" t="s">
        <v>806</v>
      </c>
      <c r="C19" s="185" t="s">
        <v>807</v>
      </c>
      <c r="D19" s="176" t="s">
        <v>191</v>
      </c>
      <c r="E19" s="177">
        <v>100</v>
      </c>
      <c r="F19" s="178"/>
      <c r="G19" s="179">
        <f>ROUND(E19*F19,2)</f>
        <v>0</v>
      </c>
      <c r="H19" s="178">
        <v>45.05</v>
      </c>
      <c r="I19" s="179">
        <f>ROUND(E19*H19,2)</f>
        <v>4505</v>
      </c>
      <c r="J19" s="178">
        <v>36.549999999999997</v>
      </c>
      <c r="K19" s="179">
        <f>ROUND(E19*J19,2)</f>
        <v>3655</v>
      </c>
      <c r="L19" s="179">
        <v>21</v>
      </c>
      <c r="M19" s="179">
        <f>G19*(1+L19/100)</f>
        <v>0</v>
      </c>
      <c r="N19" s="179">
        <v>1.3999999999999999E-4</v>
      </c>
      <c r="O19" s="179">
        <f>ROUND(E19*N19,2)</f>
        <v>0.01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0.08</v>
      </c>
      <c r="V19" s="157">
        <f>ROUND(E19*U19,2)</f>
        <v>8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366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7</v>
      </c>
      <c r="B20" s="175" t="s">
        <v>808</v>
      </c>
      <c r="C20" s="185" t="s">
        <v>809</v>
      </c>
      <c r="D20" s="176" t="s">
        <v>191</v>
      </c>
      <c r="E20" s="177">
        <v>2216</v>
      </c>
      <c r="F20" s="178"/>
      <c r="G20" s="179">
        <f>ROUND(E20*F20,2)</f>
        <v>0</v>
      </c>
      <c r="H20" s="178">
        <v>0</v>
      </c>
      <c r="I20" s="179">
        <f>ROUND(E20*H20,2)</f>
        <v>0</v>
      </c>
      <c r="J20" s="178">
        <v>67</v>
      </c>
      <c r="K20" s="179">
        <f>ROUND(E20*J20,2)</f>
        <v>148472</v>
      </c>
      <c r="L20" s="179">
        <v>21</v>
      </c>
      <c r="M20" s="179">
        <f>G20*(1+L20/100)</f>
        <v>0</v>
      </c>
      <c r="N20" s="179">
        <v>0</v>
      </c>
      <c r="O20" s="179">
        <f>ROUND(E20*N20,2)</f>
        <v>0</v>
      </c>
      <c r="P20" s="179">
        <v>0</v>
      </c>
      <c r="Q20" s="179">
        <f>ROUND(E20*P20,2)</f>
        <v>0</v>
      </c>
      <c r="R20" s="179"/>
      <c r="S20" s="179" t="s">
        <v>164</v>
      </c>
      <c r="T20" s="180" t="s">
        <v>164</v>
      </c>
      <c r="U20" s="157">
        <v>0.2</v>
      </c>
      <c r="V20" s="157">
        <f>ROUND(E20*U20,2)</f>
        <v>443.2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>
      <c r="A21" s="161" t="s">
        <v>159</v>
      </c>
      <c r="B21" s="162" t="s">
        <v>98</v>
      </c>
      <c r="C21" s="182" t="s">
        <v>99</v>
      </c>
      <c r="D21" s="163"/>
      <c r="E21" s="164"/>
      <c r="F21" s="165"/>
      <c r="G21" s="165">
        <f>SUMIF(AG22:AG25,"&lt;&gt;NOR",G22:G25)</f>
        <v>0</v>
      </c>
      <c r="H21" s="165"/>
      <c r="I21" s="165">
        <f>SUM(I22:I25)</f>
        <v>6987.96</v>
      </c>
      <c r="J21" s="165"/>
      <c r="K21" s="165">
        <f>SUM(K22:K25)</f>
        <v>150180.04</v>
      </c>
      <c r="L21" s="165"/>
      <c r="M21" s="165">
        <f>SUM(M22:M25)</f>
        <v>0</v>
      </c>
      <c r="N21" s="165"/>
      <c r="O21" s="165">
        <f>SUM(O22:O25)</f>
        <v>0.3</v>
      </c>
      <c r="P21" s="165"/>
      <c r="Q21" s="165">
        <f>SUM(Q22:Q25)</f>
        <v>12.41</v>
      </c>
      <c r="R21" s="165"/>
      <c r="S21" s="165"/>
      <c r="T21" s="166"/>
      <c r="U21" s="160"/>
      <c r="V21" s="160">
        <f>SUM(V22:V25)</f>
        <v>375.44</v>
      </c>
      <c r="W21" s="160"/>
      <c r="X21" s="160"/>
      <c r="AG21" t="s">
        <v>160</v>
      </c>
    </row>
    <row r="22" spans="1:60" outlineLevel="1">
      <c r="A22" s="167">
        <v>8</v>
      </c>
      <c r="B22" s="168" t="s">
        <v>810</v>
      </c>
      <c r="C22" s="183" t="s">
        <v>811</v>
      </c>
      <c r="D22" s="169" t="s">
        <v>322</v>
      </c>
      <c r="E22" s="170">
        <v>188</v>
      </c>
      <c r="F22" s="171"/>
      <c r="G22" s="172">
        <f>ROUND(E22*F22,2)</f>
        <v>0</v>
      </c>
      <c r="H22" s="171">
        <v>37.17</v>
      </c>
      <c r="I22" s="172">
        <f>ROUND(E22*H22,2)</f>
        <v>6987.96</v>
      </c>
      <c r="J22" s="171">
        <v>798.83</v>
      </c>
      <c r="K22" s="172">
        <f>ROUND(E22*J22,2)</f>
        <v>150180.04</v>
      </c>
      <c r="L22" s="172">
        <v>21</v>
      </c>
      <c r="M22" s="172">
        <f>G22*(1+L22/100)</f>
        <v>0</v>
      </c>
      <c r="N22" s="172">
        <v>1.6199999999999999E-3</v>
      </c>
      <c r="O22" s="172">
        <f>ROUND(E22*N22,2)</f>
        <v>0.3</v>
      </c>
      <c r="P22" s="172">
        <v>6.6000000000000003E-2</v>
      </c>
      <c r="Q22" s="172">
        <f>ROUND(E22*P22,2)</f>
        <v>12.41</v>
      </c>
      <c r="R22" s="172"/>
      <c r="S22" s="172" t="s">
        <v>164</v>
      </c>
      <c r="T22" s="173" t="s">
        <v>164</v>
      </c>
      <c r="U22" s="157">
        <v>1.9970000000000001</v>
      </c>
      <c r="V22" s="157">
        <f>ROUND(E22*U22,2)</f>
        <v>375.44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55"/>
      <c r="B23" s="156"/>
      <c r="C23" s="184" t="s">
        <v>812</v>
      </c>
      <c r="D23" s="158"/>
      <c r="E23" s="159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8"/>
      <c r="Z23" s="148"/>
      <c r="AA23" s="148"/>
      <c r="AB23" s="148"/>
      <c r="AC23" s="148"/>
      <c r="AD23" s="148"/>
      <c r="AE23" s="148"/>
      <c r="AF23" s="148"/>
      <c r="AG23" s="148" t="s">
        <v>168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799</v>
      </c>
      <c r="D24" s="158"/>
      <c r="E24" s="159">
        <v>180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55"/>
      <c r="B25" s="156"/>
      <c r="C25" s="184" t="s">
        <v>800</v>
      </c>
      <c r="D25" s="158"/>
      <c r="E25" s="159">
        <v>8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8"/>
      <c r="Z25" s="148"/>
      <c r="AA25" s="148"/>
      <c r="AB25" s="148"/>
      <c r="AC25" s="148"/>
      <c r="AD25" s="148"/>
      <c r="AE25" s="148"/>
      <c r="AF25" s="148"/>
      <c r="AG25" s="148" t="s">
        <v>168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100</v>
      </c>
      <c r="C26" s="182" t="s">
        <v>101</v>
      </c>
      <c r="D26" s="163"/>
      <c r="E26" s="164"/>
      <c r="F26" s="165"/>
      <c r="G26" s="165">
        <f>SUMIF(AG27:AG33,"&lt;&gt;NOR",G27:G33)</f>
        <v>0</v>
      </c>
      <c r="H26" s="165"/>
      <c r="I26" s="165">
        <f>SUM(I27:I33)</f>
        <v>0</v>
      </c>
      <c r="J26" s="165"/>
      <c r="K26" s="165">
        <f>SUM(K27:K33)</f>
        <v>46918.37</v>
      </c>
      <c r="L26" s="165"/>
      <c r="M26" s="165">
        <f>SUM(M27:M33)</f>
        <v>0</v>
      </c>
      <c r="N26" s="165"/>
      <c r="O26" s="165">
        <f>SUM(O27:O33)</f>
        <v>0</v>
      </c>
      <c r="P26" s="165"/>
      <c r="Q26" s="165">
        <f>SUM(Q27:Q33)</f>
        <v>0</v>
      </c>
      <c r="R26" s="165"/>
      <c r="S26" s="165"/>
      <c r="T26" s="166"/>
      <c r="U26" s="160"/>
      <c r="V26" s="160">
        <f>SUM(V27:V33)</f>
        <v>118.11999999999999</v>
      </c>
      <c r="W26" s="160"/>
      <c r="X26" s="160"/>
      <c r="AG26" t="s">
        <v>160</v>
      </c>
    </row>
    <row r="27" spans="1:60" outlineLevel="1">
      <c r="A27" s="174">
        <v>9</v>
      </c>
      <c r="B27" s="175" t="s">
        <v>364</v>
      </c>
      <c r="C27" s="185" t="s">
        <v>365</v>
      </c>
      <c r="D27" s="176" t="s">
        <v>227</v>
      </c>
      <c r="E27" s="177">
        <v>12.407999999999999</v>
      </c>
      <c r="F27" s="178"/>
      <c r="G27" s="179">
        <f t="shared" ref="G27:G33" si="0">ROUND(E27*F27,2)</f>
        <v>0</v>
      </c>
      <c r="H27" s="178">
        <v>0</v>
      </c>
      <c r="I27" s="179">
        <f t="shared" ref="I27:I33" si="1">ROUND(E27*H27,2)</f>
        <v>0</v>
      </c>
      <c r="J27" s="178">
        <v>338.5</v>
      </c>
      <c r="K27" s="179">
        <f t="shared" ref="K27:K33" si="2">ROUND(E27*J27,2)</f>
        <v>4200.1099999999997</v>
      </c>
      <c r="L27" s="179">
        <v>21</v>
      </c>
      <c r="M27" s="179">
        <f t="shared" ref="M27:M33" si="3">G27*(1+L27/100)</f>
        <v>0</v>
      </c>
      <c r="N27" s="179">
        <v>0</v>
      </c>
      <c r="O27" s="179">
        <f t="shared" ref="O27:O33" si="4">ROUND(E27*N27,2)</f>
        <v>0</v>
      </c>
      <c r="P27" s="179">
        <v>0</v>
      </c>
      <c r="Q27" s="179">
        <f t="shared" ref="Q27:Q33" si="5">ROUND(E27*P27,2)</f>
        <v>0</v>
      </c>
      <c r="R27" s="179"/>
      <c r="S27" s="179" t="s">
        <v>164</v>
      </c>
      <c r="T27" s="180" t="s">
        <v>164</v>
      </c>
      <c r="U27" s="157">
        <v>0.93</v>
      </c>
      <c r="V27" s="157">
        <f t="shared" ref="V27:V33" si="6">ROUND(E27*U27,2)</f>
        <v>11.54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10</v>
      </c>
      <c r="B28" s="175" t="s">
        <v>367</v>
      </c>
      <c r="C28" s="185" t="s">
        <v>368</v>
      </c>
      <c r="D28" s="176" t="s">
        <v>227</v>
      </c>
      <c r="E28" s="177">
        <v>124.08</v>
      </c>
      <c r="F28" s="178"/>
      <c r="G28" s="179">
        <f t="shared" si="0"/>
        <v>0</v>
      </c>
      <c r="H28" s="178">
        <v>0</v>
      </c>
      <c r="I28" s="179">
        <f t="shared" si="1"/>
        <v>0</v>
      </c>
      <c r="J28" s="178">
        <v>211.5</v>
      </c>
      <c r="K28" s="179">
        <f t="shared" si="2"/>
        <v>26242.92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164</v>
      </c>
      <c r="T28" s="180" t="s">
        <v>164</v>
      </c>
      <c r="U28" s="157">
        <v>0.65</v>
      </c>
      <c r="V28" s="157">
        <f t="shared" si="6"/>
        <v>80.650000000000006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11</v>
      </c>
      <c r="B29" s="175" t="s">
        <v>369</v>
      </c>
      <c r="C29" s="185" t="s">
        <v>370</v>
      </c>
      <c r="D29" s="176" t="s">
        <v>227</v>
      </c>
      <c r="E29" s="177">
        <v>12.407999999999999</v>
      </c>
      <c r="F29" s="178"/>
      <c r="G29" s="179">
        <f t="shared" si="0"/>
        <v>0</v>
      </c>
      <c r="H29" s="178">
        <v>0</v>
      </c>
      <c r="I29" s="179">
        <f t="shared" si="1"/>
        <v>0</v>
      </c>
      <c r="J29" s="178">
        <v>220</v>
      </c>
      <c r="K29" s="179">
        <f t="shared" si="2"/>
        <v>2729.76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164</v>
      </c>
      <c r="T29" s="180" t="s">
        <v>164</v>
      </c>
      <c r="U29" s="157">
        <v>0.49</v>
      </c>
      <c r="V29" s="157">
        <f t="shared" si="6"/>
        <v>6.08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13</v>
      </c>
      <c r="B30" s="175" t="s">
        <v>371</v>
      </c>
      <c r="C30" s="185" t="s">
        <v>372</v>
      </c>
      <c r="D30" s="176" t="s">
        <v>227</v>
      </c>
      <c r="E30" s="177">
        <v>235.75200000000001</v>
      </c>
      <c r="F30" s="178"/>
      <c r="G30" s="179">
        <f t="shared" si="0"/>
        <v>0</v>
      </c>
      <c r="H30" s="178">
        <v>0</v>
      </c>
      <c r="I30" s="179">
        <f t="shared" si="1"/>
        <v>0</v>
      </c>
      <c r="J30" s="178">
        <v>15.7</v>
      </c>
      <c r="K30" s="179">
        <f t="shared" si="2"/>
        <v>3701.31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164</v>
      </c>
      <c r="T30" s="180" t="s">
        <v>164</v>
      </c>
      <c r="U30" s="157">
        <v>0</v>
      </c>
      <c r="V30" s="157">
        <f t="shared" si="6"/>
        <v>0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13</v>
      </c>
      <c r="B31" s="175" t="s">
        <v>373</v>
      </c>
      <c r="C31" s="185" t="s">
        <v>374</v>
      </c>
      <c r="D31" s="176" t="s">
        <v>227</v>
      </c>
      <c r="E31" s="177">
        <v>12.407999999999999</v>
      </c>
      <c r="F31" s="178"/>
      <c r="G31" s="179">
        <f t="shared" si="0"/>
        <v>0</v>
      </c>
      <c r="H31" s="178">
        <v>0</v>
      </c>
      <c r="I31" s="179">
        <f t="shared" si="1"/>
        <v>0</v>
      </c>
      <c r="J31" s="178">
        <v>305.5</v>
      </c>
      <c r="K31" s="179">
        <f t="shared" si="2"/>
        <v>3790.64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164</v>
      </c>
      <c r="T31" s="180" t="s">
        <v>164</v>
      </c>
      <c r="U31" s="157">
        <v>0.94</v>
      </c>
      <c r="V31" s="157">
        <f t="shared" si="6"/>
        <v>11.66</v>
      </c>
      <c r="W31" s="157"/>
      <c r="X31" s="157" t="s">
        <v>165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166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14</v>
      </c>
      <c r="B32" s="175" t="s">
        <v>375</v>
      </c>
      <c r="C32" s="185" t="s">
        <v>376</v>
      </c>
      <c r="D32" s="176" t="s">
        <v>227</v>
      </c>
      <c r="E32" s="177">
        <v>74.447999999999993</v>
      </c>
      <c r="F32" s="178"/>
      <c r="G32" s="179">
        <f t="shared" si="0"/>
        <v>0</v>
      </c>
      <c r="H32" s="178">
        <v>0</v>
      </c>
      <c r="I32" s="179">
        <f t="shared" si="1"/>
        <v>0</v>
      </c>
      <c r="J32" s="178">
        <v>34</v>
      </c>
      <c r="K32" s="179">
        <f t="shared" si="2"/>
        <v>2531.23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164</v>
      </c>
      <c r="T32" s="180" t="s">
        <v>164</v>
      </c>
      <c r="U32" s="157">
        <v>0.11</v>
      </c>
      <c r="V32" s="157">
        <f t="shared" si="6"/>
        <v>8.19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15</v>
      </c>
      <c r="B33" s="175" t="s">
        <v>377</v>
      </c>
      <c r="C33" s="185" t="s">
        <v>378</v>
      </c>
      <c r="D33" s="176" t="s">
        <v>227</v>
      </c>
      <c r="E33" s="177">
        <v>12.407999999999999</v>
      </c>
      <c r="F33" s="178"/>
      <c r="G33" s="179">
        <f t="shared" si="0"/>
        <v>0</v>
      </c>
      <c r="H33" s="178">
        <v>0</v>
      </c>
      <c r="I33" s="179">
        <f t="shared" si="1"/>
        <v>0</v>
      </c>
      <c r="J33" s="178">
        <v>300</v>
      </c>
      <c r="K33" s="179">
        <f t="shared" si="2"/>
        <v>3722.4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164</v>
      </c>
      <c r="T33" s="180" t="s">
        <v>164</v>
      </c>
      <c r="U33" s="157">
        <v>0</v>
      </c>
      <c r="V33" s="157">
        <f t="shared" si="6"/>
        <v>0</v>
      </c>
      <c r="W33" s="157"/>
      <c r="X33" s="157" t="s">
        <v>165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166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>
      <c r="A34" s="161" t="s">
        <v>159</v>
      </c>
      <c r="B34" s="162" t="s">
        <v>102</v>
      </c>
      <c r="C34" s="182" t="s">
        <v>103</v>
      </c>
      <c r="D34" s="163"/>
      <c r="E34" s="164"/>
      <c r="F34" s="165"/>
      <c r="G34" s="165">
        <f>SUMIF(AG35:AG35,"&lt;&gt;NOR",G35:G35)</f>
        <v>0</v>
      </c>
      <c r="H34" s="165"/>
      <c r="I34" s="165">
        <f>SUM(I35:I35)</f>
        <v>0</v>
      </c>
      <c r="J34" s="165"/>
      <c r="K34" s="165">
        <f>SUM(K35:K35)</f>
        <v>28844.55</v>
      </c>
      <c r="L34" s="165"/>
      <c r="M34" s="165">
        <f>SUM(M35:M35)</f>
        <v>0</v>
      </c>
      <c r="N34" s="165"/>
      <c r="O34" s="165">
        <f>SUM(O35:O35)</f>
        <v>0</v>
      </c>
      <c r="P34" s="165"/>
      <c r="Q34" s="165">
        <f>SUM(Q35:Q35)</f>
        <v>0</v>
      </c>
      <c r="R34" s="165"/>
      <c r="S34" s="165"/>
      <c r="T34" s="166"/>
      <c r="U34" s="160"/>
      <c r="V34" s="160">
        <f>SUM(V35:V35)</f>
        <v>67.12</v>
      </c>
      <c r="W34" s="160"/>
      <c r="X34" s="160"/>
      <c r="AG34" t="s">
        <v>160</v>
      </c>
    </row>
    <row r="35" spans="1:60" outlineLevel="1">
      <c r="A35" s="174">
        <v>16</v>
      </c>
      <c r="B35" s="175" t="s">
        <v>813</v>
      </c>
      <c r="C35" s="185" t="s">
        <v>814</v>
      </c>
      <c r="D35" s="176" t="s">
        <v>227</v>
      </c>
      <c r="E35" s="177">
        <v>19.90652</v>
      </c>
      <c r="F35" s="178"/>
      <c r="G35" s="179">
        <f>ROUND(E35*F35,2)</f>
        <v>0</v>
      </c>
      <c r="H35" s="178">
        <v>0</v>
      </c>
      <c r="I35" s="179">
        <f>ROUND(E35*H35,2)</f>
        <v>0</v>
      </c>
      <c r="J35" s="178">
        <v>1449</v>
      </c>
      <c r="K35" s="179">
        <f>ROUND(E35*J35,2)</f>
        <v>28844.55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 t="s">
        <v>164</v>
      </c>
      <c r="T35" s="180" t="s">
        <v>164</v>
      </c>
      <c r="U35" s="157">
        <v>3.3719999999999999</v>
      </c>
      <c r="V35" s="157">
        <f>ROUND(E35*U35,2)</f>
        <v>67.12</v>
      </c>
      <c r="W35" s="157"/>
      <c r="X35" s="157" t="s">
        <v>165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166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>
      <c r="A36" s="161" t="s">
        <v>159</v>
      </c>
      <c r="B36" s="162" t="s">
        <v>106</v>
      </c>
      <c r="C36" s="182" t="s">
        <v>29</v>
      </c>
      <c r="D36" s="163"/>
      <c r="E36" s="164"/>
      <c r="F36" s="165"/>
      <c r="G36" s="165">
        <f>SUMIF(AG37:AG38,"&lt;&gt;NOR",G37:G38)</f>
        <v>0</v>
      </c>
      <c r="H36" s="165"/>
      <c r="I36" s="165">
        <f>SUM(I37:I38)</f>
        <v>0</v>
      </c>
      <c r="J36" s="165"/>
      <c r="K36" s="165">
        <f>SUM(K37:K38)</f>
        <v>50000</v>
      </c>
      <c r="L36" s="165"/>
      <c r="M36" s="165">
        <f>SUM(M37:M38)</f>
        <v>0</v>
      </c>
      <c r="N36" s="165"/>
      <c r="O36" s="165">
        <f>SUM(O37:O38)</f>
        <v>0</v>
      </c>
      <c r="P36" s="165"/>
      <c r="Q36" s="165">
        <f>SUM(Q37:Q38)</f>
        <v>0</v>
      </c>
      <c r="R36" s="165"/>
      <c r="S36" s="165"/>
      <c r="T36" s="166"/>
      <c r="U36" s="160"/>
      <c r="V36" s="160">
        <f>SUM(V37:V38)</f>
        <v>0</v>
      </c>
      <c r="W36" s="160"/>
      <c r="X36" s="160"/>
      <c r="AG36" t="s">
        <v>160</v>
      </c>
    </row>
    <row r="37" spans="1:60" ht="22.5" outlineLevel="1">
      <c r="A37" s="174">
        <v>17</v>
      </c>
      <c r="B37" s="175" t="s">
        <v>815</v>
      </c>
      <c r="C37" s="185" t="s">
        <v>816</v>
      </c>
      <c r="D37" s="176" t="s">
        <v>599</v>
      </c>
      <c r="E37" s="177">
        <v>1</v>
      </c>
      <c r="F37" s="178"/>
      <c r="G37" s="179">
        <f>ROUND(E37*F37,2)</f>
        <v>0</v>
      </c>
      <c r="H37" s="178">
        <v>0</v>
      </c>
      <c r="I37" s="179">
        <f>ROUND(E37*H37,2)</f>
        <v>0</v>
      </c>
      <c r="J37" s="178">
        <v>50000</v>
      </c>
      <c r="K37" s="179">
        <f>ROUND(E37*J37,2)</f>
        <v>50000</v>
      </c>
      <c r="L37" s="179">
        <v>21</v>
      </c>
      <c r="M37" s="179">
        <f>G37*(1+L37/100)</f>
        <v>0</v>
      </c>
      <c r="N37" s="179">
        <v>0</v>
      </c>
      <c r="O37" s="179">
        <f>ROUND(E37*N37,2)</f>
        <v>0</v>
      </c>
      <c r="P37" s="179">
        <v>0</v>
      </c>
      <c r="Q37" s="179">
        <f>ROUND(E37*P37,2)</f>
        <v>0</v>
      </c>
      <c r="R37" s="179"/>
      <c r="S37" s="179" t="s">
        <v>232</v>
      </c>
      <c r="T37" s="180" t="s">
        <v>233</v>
      </c>
      <c r="U37" s="157">
        <v>0</v>
      </c>
      <c r="V37" s="157">
        <f>ROUND(E37*U37,2)</f>
        <v>0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18</v>
      </c>
      <c r="B38" s="175" t="s">
        <v>817</v>
      </c>
      <c r="C38" s="185" t="s">
        <v>818</v>
      </c>
      <c r="D38" s="176" t="s">
        <v>599</v>
      </c>
      <c r="E38" s="177">
        <v>1</v>
      </c>
      <c r="F38" s="178"/>
      <c r="G38" s="179">
        <f>ROUND(E38*F38,2)</f>
        <v>0</v>
      </c>
      <c r="H38" s="178">
        <v>0</v>
      </c>
      <c r="I38" s="179">
        <f>ROUND(E38*H38,2)</f>
        <v>0</v>
      </c>
      <c r="J38" s="178">
        <v>0</v>
      </c>
      <c r="K38" s="179">
        <f>ROUND(E38*J38,2)</f>
        <v>0</v>
      </c>
      <c r="L38" s="179">
        <v>21</v>
      </c>
      <c r="M38" s="179">
        <f>G38*(1+L38/100)</f>
        <v>0</v>
      </c>
      <c r="N38" s="179">
        <v>0</v>
      </c>
      <c r="O38" s="179">
        <f>ROUND(E38*N38,2)</f>
        <v>0</v>
      </c>
      <c r="P38" s="179">
        <v>0</v>
      </c>
      <c r="Q38" s="179">
        <f>ROUND(E38*P38,2)</f>
        <v>0</v>
      </c>
      <c r="R38" s="179"/>
      <c r="S38" s="179" t="s">
        <v>164</v>
      </c>
      <c r="T38" s="180" t="s">
        <v>233</v>
      </c>
      <c r="U38" s="157">
        <v>0</v>
      </c>
      <c r="V38" s="157">
        <f>ROUND(E38*U38,2)</f>
        <v>0</v>
      </c>
      <c r="W38" s="157"/>
      <c r="X38" s="157" t="s">
        <v>600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819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>
      <c r="A39" s="161" t="s">
        <v>159</v>
      </c>
      <c r="B39" s="162" t="s">
        <v>109</v>
      </c>
      <c r="C39" s="182" t="s">
        <v>110</v>
      </c>
      <c r="D39" s="163"/>
      <c r="E39" s="164"/>
      <c r="F39" s="165"/>
      <c r="G39" s="165">
        <f>SUMIF(AG40:AG188,"&lt;&gt;NOR",G40:G188)</f>
        <v>0</v>
      </c>
      <c r="H39" s="165"/>
      <c r="I39" s="165">
        <f>SUM(I40:I188)</f>
        <v>1338270.9199999997</v>
      </c>
      <c r="J39" s="165"/>
      <c r="K39" s="165">
        <f>SUM(K40:K188)</f>
        <v>2453052.94</v>
      </c>
      <c r="L39" s="165"/>
      <c r="M39" s="165">
        <f>SUM(M40:M188)</f>
        <v>0</v>
      </c>
      <c r="N39" s="165"/>
      <c r="O39" s="165">
        <f>SUM(O40:O188)</f>
        <v>61.489999999999995</v>
      </c>
      <c r="P39" s="165"/>
      <c r="Q39" s="165">
        <f>SUM(Q40:Q188)</f>
        <v>51.209999999999994</v>
      </c>
      <c r="R39" s="165"/>
      <c r="S39" s="165"/>
      <c r="T39" s="166"/>
      <c r="U39" s="160"/>
      <c r="V39" s="160">
        <f>SUM(V40:V188)</f>
        <v>2723.71</v>
      </c>
      <c r="W39" s="160"/>
      <c r="X39" s="160"/>
      <c r="AG39" t="s">
        <v>160</v>
      </c>
    </row>
    <row r="40" spans="1:60" outlineLevel="1">
      <c r="A40" s="167">
        <v>19</v>
      </c>
      <c r="B40" s="168" t="s">
        <v>820</v>
      </c>
      <c r="C40" s="183" t="s">
        <v>821</v>
      </c>
      <c r="D40" s="169" t="s">
        <v>191</v>
      </c>
      <c r="E40" s="170">
        <v>990</v>
      </c>
      <c r="F40" s="171"/>
      <c r="G40" s="172">
        <f>ROUND(E40*F40,2)</f>
        <v>0</v>
      </c>
      <c r="H40" s="171">
        <v>3.7</v>
      </c>
      <c r="I40" s="172">
        <f>ROUND(E40*H40,2)</f>
        <v>3663</v>
      </c>
      <c r="J40" s="171">
        <v>38.4</v>
      </c>
      <c r="K40" s="172">
        <f>ROUND(E40*J40,2)</f>
        <v>38016</v>
      </c>
      <c r="L40" s="172">
        <v>21</v>
      </c>
      <c r="M40" s="172">
        <f>G40*(1+L40/100)</f>
        <v>0</v>
      </c>
      <c r="N40" s="172">
        <v>1.6000000000000001E-4</v>
      </c>
      <c r="O40" s="172">
        <f>ROUND(E40*N40,2)</f>
        <v>0.16</v>
      </c>
      <c r="P40" s="172">
        <v>1.4E-2</v>
      </c>
      <c r="Q40" s="172">
        <f>ROUND(E40*P40,2)</f>
        <v>13.86</v>
      </c>
      <c r="R40" s="172"/>
      <c r="S40" s="172" t="s">
        <v>164</v>
      </c>
      <c r="T40" s="173" t="s">
        <v>164</v>
      </c>
      <c r="U40" s="157">
        <v>0.1</v>
      </c>
      <c r="V40" s="157">
        <f>ROUND(E40*U40,2)</f>
        <v>99</v>
      </c>
      <c r="W40" s="157"/>
      <c r="X40" s="157" t="s">
        <v>165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166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822</v>
      </c>
      <c r="D41" s="158"/>
      <c r="E41" s="159">
        <v>200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823</v>
      </c>
      <c r="D42" s="158"/>
      <c r="E42" s="159">
        <v>508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824</v>
      </c>
      <c r="D43" s="158"/>
      <c r="E43" s="159">
        <v>75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825</v>
      </c>
      <c r="D44" s="158"/>
      <c r="E44" s="159">
        <v>207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20</v>
      </c>
      <c r="B45" s="168" t="s">
        <v>826</v>
      </c>
      <c r="C45" s="183" t="s">
        <v>827</v>
      </c>
      <c r="D45" s="169" t="s">
        <v>208</v>
      </c>
      <c r="E45" s="170">
        <v>60</v>
      </c>
      <c r="F45" s="171"/>
      <c r="G45" s="172">
        <f>ROUND(E45*F45,2)</f>
        <v>0</v>
      </c>
      <c r="H45" s="171">
        <v>5.9</v>
      </c>
      <c r="I45" s="172">
        <f>ROUND(E45*H45,2)</f>
        <v>354</v>
      </c>
      <c r="J45" s="171">
        <v>180.1</v>
      </c>
      <c r="K45" s="172">
        <f>ROUND(E45*J45,2)</f>
        <v>10806</v>
      </c>
      <c r="L45" s="172">
        <v>21</v>
      </c>
      <c r="M45" s="172">
        <f>G45*(1+L45/100)</f>
        <v>0</v>
      </c>
      <c r="N45" s="172">
        <v>9.8999999999999999E-4</v>
      </c>
      <c r="O45" s="172">
        <f>ROUND(E45*N45,2)</f>
        <v>0.06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0.28999999999999998</v>
      </c>
      <c r="V45" s="157">
        <f>ROUND(E45*U45,2)</f>
        <v>17.399999999999999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828</v>
      </c>
      <c r="D46" s="158"/>
      <c r="E46" s="159">
        <v>60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>
      <c r="A47" s="167">
        <v>21</v>
      </c>
      <c r="B47" s="168" t="s">
        <v>829</v>
      </c>
      <c r="C47" s="183" t="s">
        <v>830</v>
      </c>
      <c r="D47" s="169" t="s">
        <v>208</v>
      </c>
      <c r="E47" s="170">
        <v>646</v>
      </c>
      <c r="F47" s="171"/>
      <c r="G47" s="172">
        <f>ROUND(E47*F47,2)</f>
        <v>0</v>
      </c>
      <c r="H47" s="171">
        <v>5.9</v>
      </c>
      <c r="I47" s="172">
        <f>ROUND(E47*H47,2)</f>
        <v>3811.4</v>
      </c>
      <c r="J47" s="171">
        <v>249.6</v>
      </c>
      <c r="K47" s="172">
        <f>ROUND(E47*J47,2)</f>
        <v>161241.60000000001</v>
      </c>
      <c r="L47" s="172">
        <v>21</v>
      </c>
      <c r="M47" s="172">
        <f>G47*(1+L47/100)</f>
        <v>0</v>
      </c>
      <c r="N47" s="172">
        <v>9.8999999999999999E-4</v>
      </c>
      <c r="O47" s="172">
        <f>ROUND(E47*N47,2)</f>
        <v>0.64</v>
      </c>
      <c r="P47" s="172">
        <v>0</v>
      </c>
      <c r="Q47" s="172">
        <f>ROUND(E47*P47,2)</f>
        <v>0</v>
      </c>
      <c r="R47" s="172"/>
      <c r="S47" s="172" t="s">
        <v>164</v>
      </c>
      <c r="T47" s="173" t="s">
        <v>164</v>
      </c>
      <c r="U47" s="157">
        <v>0.41</v>
      </c>
      <c r="V47" s="157">
        <f>ROUND(E47*U47,2)</f>
        <v>264.86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831</v>
      </c>
      <c r="D48" s="158"/>
      <c r="E48" s="159">
        <v>460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>
      <c r="A49" s="155"/>
      <c r="B49" s="156"/>
      <c r="C49" s="184" t="s">
        <v>832</v>
      </c>
      <c r="D49" s="158"/>
      <c r="E49" s="159">
        <v>83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55"/>
      <c r="B50" s="156"/>
      <c r="C50" s="184" t="s">
        <v>833</v>
      </c>
      <c r="D50" s="158"/>
      <c r="E50" s="159">
        <v>39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8"/>
      <c r="Z50" s="148"/>
      <c r="AA50" s="148"/>
      <c r="AB50" s="148"/>
      <c r="AC50" s="148"/>
      <c r="AD50" s="148"/>
      <c r="AE50" s="148"/>
      <c r="AF50" s="148"/>
      <c r="AG50" s="148" t="s">
        <v>168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834</v>
      </c>
      <c r="D51" s="158"/>
      <c r="E51" s="159">
        <v>64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67">
        <v>22</v>
      </c>
      <c r="B52" s="168" t="s">
        <v>829</v>
      </c>
      <c r="C52" s="183" t="s">
        <v>830</v>
      </c>
      <c r="D52" s="169" t="s">
        <v>208</v>
      </c>
      <c r="E52" s="170">
        <v>89</v>
      </c>
      <c r="F52" s="171"/>
      <c r="G52" s="172">
        <f>ROUND(E52*F52,2)</f>
        <v>0</v>
      </c>
      <c r="H52" s="171">
        <v>5.9</v>
      </c>
      <c r="I52" s="172">
        <f>ROUND(E52*H52,2)</f>
        <v>525.1</v>
      </c>
      <c r="J52" s="171">
        <v>249.6</v>
      </c>
      <c r="K52" s="172">
        <f>ROUND(E52*J52,2)</f>
        <v>22214.400000000001</v>
      </c>
      <c r="L52" s="172">
        <v>21</v>
      </c>
      <c r="M52" s="172">
        <f>G52*(1+L52/100)</f>
        <v>0</v>
      </c>
      <c r="N52" s="172">
        <v>9.8999999999999999E-4</v>
      </c>
      <c r="O52" s="172">
        <f>ROUND(E52*N52,2)</f>
        <v>0.09</v>
      </c>
      <c r="P52" s="172">
        <v>0</v>
      </c>
      <c r="Q52" s="172">
        <f>ROUND(E52*P52,2)</f>
        <v>0</v>
      </c>
      <c r="R52" s="172"/>
      <c r="S52" s="172" t="s">
        <v>164</v>
      </c>
      <c r="T52" s="173" t="s">
        <v>164</v>
      </c>
      <c r="U52" s="157">
        <v>0.41</v>
      </c>
      <c r="V52" s="157">
        <f>ROUND(E52*U52,2)</f>
        <v>36.49</v>
      </c>
      <c r="W52" s="157"/>
      <c r="X52" s="157" t="s">
        <v>165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166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>
      <c r="A53" s="155"/>
      <c r="B53" s="156"/>
      <c r="C53" s="184" t="s">
        <v>835</v>
      </c>
      <c r="D53" s="158"/>
      <c r="E53" s="159">
        <v>83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836</v>
      </c>
      <c r="D54" s="158"/>
      <c r="E54" s="159">
        <v>6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67">
        <v>23</v>
      </c>
      <c r="B55" s="168" t="s">
        <v>837</v>
      </c>
      <c r="C55" s="183" t="s">
        <v>838</v>
      </c>
      <c r="D55" s="169" t="s">
        <v>208</v>
      </c>
      <c r="E55" s="170">
        <v>354</v>
      </c>
      <c r="F55" s="171"/>
      <c r="G55" s="172">
        <f>ROUND(E55*F55,2)</f>
        <v>0</v>
      </c>
      <c r="H55" s="171">
        <v>5.9</v>
      </c>
      <c r="I55" s="172">
        <f>ROUND(E55*H55,2)</f>
        <v>2088.6</v>
      </c>
      <c r="J55" s="171">
        <v>320.10000000000002</v>
      </c>
      <c r="K55" s="172">
        <f>ROUND(E55*J55,2)</f>
        <v>113315.4</v>
      </c>
      <c r="L55" s="172">
        <v>21</v>
      </c>
      <c r="M55" s="172">
        <f>G55*(1+L55/100)</f>
        <v>0</v>
      </c>
      <c r="N55" s="172">
        <v>9.8999999999999999E-4</v>
      </c>
      <c r="O55" s="172">
        <f>ROUND(E55*N55,2)</f>
        <v>0.35</v>
      </c>
      <c r="P55" s="172">
        <v>0</v>
      </c>
      <c r="Q55" s="172">
        <f>ROUND(E55*P55,2)</f>
        <v>0</v>
      </c>
      <c r="R55" s="172"/>
      <c r="S55" s="172" t="s">
        <v>164</v>
      </c>
      <c r="T55" s="173" t="s">
        <v>164</v>
      </c>
      <c r="U55" s="157">
        <v>0.49</v>
      </c>
      <c r="V55" s="157">
        <f>ROUND(E55*U55,2)</f>
        <v>173.46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55"/>
      <c r="B56" s="156"/>
      <c r="C56" s="184" t="s">
        <v>839</v>
      </c>
      <c r="D56" s="158"/>
      <c r="E56" s="159">
        <v>8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840</v>
      </c>
      <c r="D57" s="158"/>
      <c r="E57" s="159">
        <v>92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841</v>
      </c>
      <c r="D58" s="158"/>
      <c r="E58" s="159">
        <v>8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>
      <c r="A59" s="155"/>
      <c r="B59" s="156"/>
      <c r="C59" s="184" t="s">
        <v>842</v>
      </c>
      <c r="D59" s="158"/>
      <c r="E59" s="159">
        <v>56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55"/>
      <c r="B60" s="156"/>
      <c r="C60" s="184" t="s">
        <v>843</v>
      </c>
      <c r="D60" s="158"/>
      <c r="E60" s="159">
        <v>3</v>
      </c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8"/>
      <c r="Z60" s="148"/>
      <c r="AA60" s="148"/>
      <c r="AB60" s="148"/>
      <c r="AC60" s="148"/>
      <c r="AD60" s="148"/>
      <c r="AE60" s="148"/>
      <c r="AF60" s="148"/>
      <c r="AG60" s="148" t="s">
        <v>168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844</v>
      </c>
      <c r="D61" s="158"/>
      <c r="E61" s="159">
        <v>187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67">
        <v>24</v>
      </c>
      <c r="B62" s="168" t="s">
        <v>837</v>
      </c>
      <c r="C62" s="183" t="s">
        <v>838</v>
      </c>
      <c r="D62" s="169" t="s">
        <v>208</v>
      </c>
      <c r="E62" s="170">
        <v>8</v>
      </c>
      <c r="F62" s="171"/>
      <c r="G62" s="172">
        <f>ROUND(E62*F62,2)</f>
        <v>0</v>
      </c>
      <c r="H62" s="171">
        <v>5.9</v>
      </c>
      <c r="I62" s="172">
        <f>ROUND(E62*H62,2)</f>
        <v>47.2</v>
      </c>
      <c r="J62" s="171">
        <v>320.10000000000002</v>
      </c>
      <c r="K62" s="172">
        <f>ROUND(E62*J62,2)</f>
        <v>2560.8000000000002</v>
      </c>
      <c r="L62" s="172">
        <v>21</v>
      </c>
      <c r="M62" s="172">
        <f>G62*(1+L62/100)</f>
        <v>0</v>
      </c>
      <c r="N62" s="172">
        <v>9.8999999999999999E-4</v>
      </c>
      <c r="O62" s="172">
        <f>ROUND(E62*N62,2)</f>
        <v>0.01</v>
      </c>
      <c r="P62" s="172">
        <v>0</v>
      </c>
      <c r="Q62" s="172">
        <f>ROUND(E62*P62,2)</f>
        <v>0</v>
      </c>
      <c r="R62" s="172"/>
      <c r="S62" s="172" t="s">
        <v>164</v>
      </c>
      <c r="T62" s="173" t="s">
        <v>164</v>
      </c>
      <c r="U62" s="157">
        <v>0.49</v>
      </c>
      <c r="V62" s="157">
        <f>ROUND(E62*U62,2)</f>
        <v>3.92</v>
      </c>
      <c r="W62" s="157"/>
      <c r="X62" s="157" t="s">
        <v>165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166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845</v>
      </c>
      <c r="D63" s="158"/>
      <c r="E63" s="159">
        <v>8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67">
        <v>25</v>
      </c>
      <c r="B64" s="168" t="s">
        <v>846</v>
      </c>
      <c r="C64" s="183" t="s">
        <v>847</v>
      </c>
      <c r="D64" s="169" t="s">
        <v>208</v>
      </c>
      <c r="E64" s="170">
        <v>265</v>
      </c>
      <c r="F64" s="171"/>
      <c r="G64" s="172">
        <f>ROUND(E64*F64,2)</f>
        <v>0</v>
      </c>
      <c r="H64" s="171">
        <v>5.9</v>
      </c>
      <c r="I64" s="172">
        <f>ROUND(E64*H64,2)</f>
        <v>1563.5</v>
      </c>
      <c r="J64" s="171">
        <v>347.6</v>
      </c>
      <c r="K64" s="172">
        <f>ROUND(E64*J64,2)</f>
        <v>92114</v>
      </c>
      <c r="L64" s="172">
        <v>21</v>
      </c>
      <c r="M64" s="172">
        <f>G64*(1+L64/100)</f>
        <v>0</v>
      </c>
      <c r="N64" s="172">
        <v>9.8999999999999999E-4</v>
      </c>
      <c r="O64" s="172">
        <f>ROUND(E64*N64,2)</f>
        <v>0.26</v>
      </c>
      <c r="P64" s="172">
        <v>0</v>
      </c>
      <c r="Q64" s="172">
        <f>ROUND(E64*P64,2)</f>
        <v>0</v>
      </c>
      <c r="R64" s="172"/>
      <c r="S64" s="172" t="s">
        <v>164</v>
      </c>
      <c r="T64" s="173" t="s">
        <v>164</v>
      </c>
      <c r="U64" s="157">
        <v>0.53</v>
      </c>
      <c r="V64" s="157">
        <f>ROUND(E64*U64,2)</f>
        <v>140.44999999999999</v>
      </c>
      <c r="W64" s="157"/>
      <c r="X64" s="157" t="s">
        <v>165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166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55"/>
      <c r="B65" s="156"/>
      <c r="C65" s="184" t="s">
        <v>848</v>
      </c>
      <c r="D65" s="158"/>
      <c r="E65" s="159">
        <v>62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8"/>
      <c r="Z65" s="148"/>
      <c r="AA65" s="148"/>
      <c r="AB65" s="148"/>
      <c r="AC65" s="148"/>
      <c r="AD65" s="148"/>
      <c r="AE65" s="148"/>
      <c r="AF65" s="148"/>
      <c r="AG65" s="148" t="s">
        <v>168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33.75" outlineLevel="1">
      <c r="A66" s="155"/>
      <c r="B66" s="156"/>
      <c r="C66" s="184" t="s">
        <v>849</v>
      </c>
      <c r="D66" s="158"/>
      <c r="E66" s="159">
        <v>98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168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850</v>
      </c>
      <c r="D67" s="158"/>
      <c r="E67" s="159">
        <v>105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2.5" outlineLevel="1">
      <c r="A68" s="167">
        <v>26</v>
      </c>
      <c r="B68" s="168" t="s">
        <v>846</v>
      </c>
      <c r="C68" s="183" t="s">
        <v>847</v>
      </c>
      <c r="D68" s="169" t="s">
        <v>208</v>
      </c>
      <c r="E68" s="170">
        <v>383</v>
      </c>
      <c r="F68" s="171"/>
      <c r="G68" s="172">
        <f>ROUND(E68*F68,2)</f>
        <v>0</v>
      </c>
      <c r="H68" s="171">
        <v>5.9</v>
      </c>
      <c r="I68" s="172">
        <f>ROUND(E68*H68,2)</f>
        <v>2259.6999999999998</v>
      </c>
      <c r="J68" s="171">
        <v>347.6</v>
      </c>
      <c r="K68" s="172">
        <f>ROUND(E68*J68,2)</f>
        <v>133130.79999999999</v>
      </c>
      <c r="L68" s="172">
        <v>21</v>
      </c>
      <c r="M68" s="172">
        <f>G68*(1+L68/100)</f>
        <v>0</v>
      </c>
      <c r="N68" s="172">
        <v>9.8999999999999999E-4</v>
      </c>
      <c r="O68" s="172">
        <f>ROUND(E68*N68,2)</f>
        <v>0.38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0.53</v>
      </c>
      <c r="V68" s="157">
        <f>ROUND(E68*U68,2)</f>
        <v>202.99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33.75" outlineLevel="1">
      <c r="A69" s="155"/>
      <c r="B69" s="156"/>
      <c r="C69" s="184" t="s">
        <v>851</v>
      </c>
      <c r="D69" s="158"/>
      <c r="E69" s="159">
        <v>98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852</v>
      </c>
      <c r="D70" s="158"/>
      <c r="E70" s="159">
        <v>160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853</v>
      </c>
      <c r="D71" s="158"/>
      <c r="E71" s="159">
        <v>125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67">
        <v>27</v>
      </c>
      <c r="B72" s="168" t="s">
        <v>854</v>
      </c>
      <c r="C72" s="183" t="s">
        <v>855</v>
      </c>
      <c r="D72" s="169" t="s">
        <v>208</v>
      </c>
      <c r="E72" s="170">
        <v>60</v>
      </c>
      <c r="F72" s="171"/>
      <c r="G72" s="172">
        <f>ROUND(E72*F72,2)</f>
        <v>0</v>
      </c>
      <c r="H72" s="171">
        <v>3.7</v>
      </c>
      <c r="I72" s="172">
        <f>ROUND(E72*H72,2)</f>
        <v>222</v>
      </c>
      <c r="J72" s="171">
        <v>152.30000000000001</v>
      </c>
      <c r="K72" s="172">
        <f>ROUND(E72*J72,2)</f>
        <v>9138</v>
      </c>
      <c r="L72" s="172">
        <v>21</v>
      </c>
      <c r="M72" s="172">
        <f>G72*(1+L72/100)</f>
        <v>0</v>
      </c>
      <c r="N72" s="172">
        <v>1.6000000000000001E-4</v>
      </c>
      <c r="O72" s="172">
        <f>ROUND(E72*N72,2)</f>
        <v>0.01</v>
      </c>
      <c r="P72" s="172">
        <v>6.6E-3</v>
      </c>
      <c r="Q72" s="172">
        <f>ROUND(E72*P72,2)</f>
        <v>0.4</v>
      </c>
      <c r="R72" s="172"/>
      <c r="S72" s="172" t="s">
        <v>164</v>
      </c>
      <c r="T72" s="173" t="s">
        <v>164</v>
      </c>
      <c r="U72" s="157">
        <v>0.27043</v>
      </c>
      <c r="V72" s="157">
        <f>ROUND(E72*U72,2)</f>
        <v>16.23</v>
      </c>
      <c r="W72" s="157"/>
      <c r="X72" s="157" t="s">
        <v>165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166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828</v>
      </c>
      <c r="D73" s="158"/>
      <c r="E73" s="159">
        <v>60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28</v>
      </c>
      <c r="B74" s="168" t="s">
        <v>856</v>
      </c>
      <c r="C74" s="183" t="s">
        <v>857</v>
      </c>
      <c r="D74" s="169" t="s">
        <v>208</v>
      </c>
      <c r="E74" s="170">
        <v>583</v>
      </c>
      <c r="F74" s="171"/>
      <c r="G74" s="172">
        <f>ROUND(E74*F74,2)</f>
        <v>0</v>
      </c>
      <c r="H74" s="171">
        <v>3.7</v>
      </c>
      <c r="I74" s="172">
        <f>ROUND(E74*H74,2)</f>
        <v>2157.1</v>
      </c>
      <c r="J74" s="171">
        <v>156.30000000000001</v>
      </c>
      <c r="K74" s="172">
        <f>ROUND(E74*J74,2)</f>
        <v>91122.9</v>
      </c>
      <c r="L74" s="172">
        <v>21</v>
      </c>
      <c r="M74" s="172">
        <f>G74*(1+L74/100)</f>
        <v>0</v>
      </c>
      <c r="N74" s="172">
        <v>1.6000000000000001E-4</v>
      </c>
      <c r="O74" s="172">
        <f>ROUND(E74*N74,2)</f>
        <v>0.09</v>
      </c>
      <c r="P74" s="172">
        <v>1.2319999999999999E-2</v>
      </c>
      <c r="Q74" s="172">
        <f>ROUND(E74*P74,2)</f>
        <v>7.18</v>
      </c>
      <c r="R74" s="172"/>
      <c r="S74" s="172" t="s">
        <v>164</v>
      </c>
      <c r="T74" s="173" t="s">
        <v>164</v>
      </c>
      <c r="U74" s="157">
        <v>0.28000000000000003</v>
      </c>
      <c r="V74" s="157">
        <f>ROUND(E74*U74,2)</f>
        <v>163.24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858</v>
      </c>
      <c r="D75" s="158"/>
      <c r="E75" s="159">
        <v>308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55"/>
      <c r="B76" s="156"/>
      <c r="C76" s="184" t="s">
        <v>832</v>
      </c>
      <c r="D76" s="158"/>
      <c r="E76" s="159">
        <v>83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8"/>
      <c r="Z76" s="148"/>
      <c r="AA76" s="148"/>
      <c r="AB76" s="148"/>
      <c r="AC76" s="148"/>
      <c r="AD76" s="148"/>
      <c r="AE76" s="148"/>
      <c r="AF76" s="148"/>
      <c r="AG76" s="148" t="s">
        <v>168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2.5" outlineLevel="1">
      <c r="A77" s="155"/>
      <c r="B77" s="156"/>
      <c r="C77" s="184" t="s">
        <v>835</v>
      </c>
      <c r="D77" s="158"/>
      <c r="E77" s="159">
        <v>83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833</v>
      </c>
      <c r="D78" s="158"/>
      <c r="E78" s="159">
        <v>39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836</v>
      </c>
      <c r="D79" s="158"/>
      <c r="E79" s="159">
        <v>6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834</v>
      </c>
      <c r="D80" s="158"/>
      <c r="E80" s="159">
        <v>64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67">
        <v>29</v>
      </c>
      <c r="B81" s="168" t="s">
        <v>859</v>
      </c>
      <c r="C81" s="183" t="s">
        <v>860</v>
      </c>
      <c r="D81" s="169" t="s">
        <v>208</v>
      </c>
      <c r="E81" s="170">
        <v>119</v>
      </c>
      <c r="F81" s="171"/>
      <c r="G81" s="172">
        <f>ROUND(E81*F81,2)</f>
        <v>0</v>
      </c>
      <c r="H81" s="171">
        <v>3.7</v>
      </c>
      <c r="I81" s="172">
        <f>ROUND(E81*H81,2)</f>
        <v>440.3</v>
      </c>
      <c r="J81" s="171">
        <v>208.3</v>
      </c>
      <c r="K81" s="172">
        <f>ROUND(E81*J81,2)</f>
        <v>24787.7</v>
      </c>
      <c r="L81" s="172">
        <v>21</v>
      </c>
      <c r="M81" s="172">
        <f>G81*(1+L81/100)</f>
        <v>0</v>
      </c>
      <c r="N81" s="172">
        <v>1.6000000000000001E-4</v>
      </c>
      <c r="O81" s="172">
        <f>ROUND(E81*N81,2)</f>
        <v>0.02</v>
      </c>
      <c r="P81" s="172">
        <v>1.584E-2</v>
      </c>
      <c r="Q81" s="172">
        <f>ROUND(E81*P81,2)</f>
        <v>1.88</v>
      </c>
      <c r="R81" s="172"/>
      <c r="S81" s="172" t="s">
        <v>164</v>
      </c>
      <c r="T81" s="173" t="s">
        <v>164</v>
      </c>
      <c r="U81" s="157">
        <v>0.37</v>
      </c>
      <c r="V81" s="157">
        <f>ROUND(E81*U81,2)</f>
        <v>44.03</v>
      </c>
      <c r="W81" s="157"/>
      <c r="X81" s="157" t="s">
        <v>165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166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>
      <c r="A82" s="155"/>
      <c r="B82" s="156"/>
      <c r="C82" s="184" t="s">
        <v>861</v>
      </c>
      <c r="D82" s="158"/>
      <c r="E82" s="159">
        <v>92</v>
      </c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48"/>
      <c r="Z82" s="148"/>
      <c r="AA82" s="148"/>
      <c r="AB82" s="148"/>
      <c r="AC82" s="148"/>
      <c r="AD82" s="148"/>
      <c r="AE82" s="148"/>
      <c r="AF82" s="148"/>
      <c r="AG82" s="148" t="s">
        <v>168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839</v>
      </c>
      <c r="D83" s="158"/>
      <c r="E83" s="159">
        <v>8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168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845</v>
      </c>
      <c r="D84" s="158"/>
      <c r="E84" s="159">
        <v>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55"/>
      <c r="B85" s="156"/>
      <c r="C85" s="184" t="s">
        <v>862</v>
      </c>
      <c r="D85" s="158"/>
      <c r="E85" s="159">
        <v>3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168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863</v>
      </c>
      <c r="D86" s="158"/>
      <c r="E86" s="159">
        <v>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67">
        <v>30</v>
      </c>
      <c r="B87" s="168" t="s">
        <v>864</v>
      </c>
      <c r="C87" s="183" t="s">
        <v>865</v>
      </c>
      <c r="D87" s="169" t="s">
        <v>208</v>
      </c>
      <c r="E87" s="170">
        <v>523</v>
      </c>
      <c r="F87" s="171"/>
      <c r="G87" s="172">
        <f>ROUND(E87*F87,2)</f>
        <v>0</v>
      </c>
      <c r="H87" s="171">
        <v>3.7</v>
      </c>
      <c r="I87" s="172">
        <f>ROUND(E87*H87,2)</f>
        <v>1935.1</v>
      </c>
      <c r="J87" s="171">
        <v>230.8</v>
      </c>
      <c r="K87" s="172">
        <f>ROUND(E87*J87,2)</f>
        <v>120708.4</v>
      </c>
      <c r="L87" s="172">
        <v>21</v>
      </c>
      <c r="M87" s="172">
        <f>G87*(1+L87/100)</f>
        <v>0</v>
      </c>
      <c r="N87" s="172">
        <v>1.6000000000000001E-4</v>
      </c>
      <c r="O87" s="172">
        <f>ROUND(E87*N87,2)</f>
        <v>0.08</v>
      </c>
      <c r="P87" s="172">
        <v>2.4750000000000001E-2</v>
      </c>
      <c r="Q87" s="172">
        <f>ROUND(E87*P87,2)</f>
        <v>12.94</v>
      </c>
      <c r="R87" s="172"/>
      <c r="S87" s="172" t="s">
        <v>164</v>
      </c>
      <c r="T87" s="173" t="s">
        <v>164</v>
      </c>
      <c r="U87" s="157">
        <v>0.40949999999999998</v>
      </c>
      <c r="V87" s="157">
        <f>ROUND(E87*U87,2)</f>
        <v>214.17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848</v>
      </c>
      <c r="D88" s="158"/>
      <c r="E88" s="159">
        <v>62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33.75" outlineLevel="1">
      <c r="A89" s="155"/>
      <c r="B89" s="156"/>
      <c r="C89" s="184" t="s">
        <v>849</v>
      </c>
      <c r="D89" s="158"/>
      <c r="E89" s="159">
        <v>98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33.75" outlineLevel="1">
      <c r="A90" s="155"/>
      <c r="B90" s="156"/>
      <c r="C90" s="184" t="s">
        <v>851</v>
      </c>
      <c r="D90" s="158"/>
      <c r="E90" s="159">
        <v>98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850</v>
      </c>
      <c r="D91" s="158"/>
      <c r="E91" s="159">
        <v>105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852</v>
      </c>
      <c r="D92" s="158"/>
      <c r="E92" s="159">
        <v>160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67">
        <v>31</v>
      </c>
      <c r="B93" s="168" t="s">
        <v>866</v>
      </c>
      <c r="C93" s="183" t="s">
        <v>867</v>
      </c>
      <c r="D93" s="169" t="s">
        <v>208</v>
      </c>
      <c r="E93" s="170">
        <v>390</v>
      </c>
      <c r="F93" s="171"/>
      <c r="G93" s="172">
        <f>ROUND(E93*F93,2)</f>
        <v>0</v>
      </c>
      <c r="H93" s="171">
        <v>3.7</v>
      </c>
      <c r="I93" s="172">
        <f>ROUND(E93*H93,2)</f>
        <v>1443</v>
      </c>
      <c r="J93" s="171">
        <v>244.3</v>
      </c>
      <c r="K93" s="172">
        <f>ROUND(E93*J93,2)</f>
        <v>95277</v>
      </c>
      <c r="L93" s="172">
        <v>21</v>
      </c>
      <c r="M93" s="172">
        <f>G93*(1+L93/100)</f>
        <v>0</v>
      </c>
      <c r="N93" s="172">
        <v>1.6000000000000001E-4</v>
      </c>
      <c r="O93" s="172">
        <f>ROUND(E93*N93,2)</f>
        <v>0.06</v>
      </c>
      <c r="P93" s="172">
        <v>3.5749999999999997E-2</v>
      </c>
      <c r="Q93" s="172">
        <f>ROUND(E93*P93,2)</f>
        <v>13.94</v>
      </c>
      <c r="R93" s="172"/>
      <c r="S93" s="172" t="s">
        <v>164</v>
      </c>
      <c r="T93" s="173" t="s">
        <v>164</v>
      </c>
      <c r="U93" s="157">
        <v>0.4335</v>
      </c>
      <c r="V93" s="157">
        <f>ROUND(E93*U93,2)</f>
        <v>169.07</v>
      </c>
      <c r="W93" s="157"/>
      <c r="X93" s="157" t="s">
        <v>165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166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155"/>
      <c r="B94" s="156"/>
      <c r="C94" s="184" t="s">
        <v>868</v>
      </c>
      <c r="D94" s="158"/>
      <c r="E94" s="159">
        <v>258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869</v>
      </c>
      <c r="D95" s="158"/>
      <c r="E95" s="159">
        <v>132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67">
        <v>32</v>
      </c>
      <c r="B96" s="168" t="s">
        <v>870</v>
      </c>
      <c r="C96" s="183" t="s">
        <v>871</v>
      </c>
      <c r="D96" s="169" t="s">
        <v>191</v>
      </c>
      <c r="E96" s="170">
        <v>990</v>
      </c>
      <c r="F96" s="171"/>
      <c r="G96" s="172">
        <f>ROUND(E96*F96,2)</f>
        <v>0</v>
      </c>
      <c r="H96" s="171">
        <v>0</v>
      </c>
      <c r="I96" s="172">
        <f>ROUND(E96*H96,2)</f>
        <v>0</v>
      </c>
      <c r="J96" s="171">
        <v>125.5</v>
      </c>
      <c r="K96" s="172">
        <f>ROUND(E96*J96,2)</f>
        <v>124245</v>
      </c>
      <c r="L96" s="172">
        <v>21</v>
      </c>
      <c r="M96" s="172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2"/>
      <c r="S96" s="172" t="s">
        <v>164</v>
      </c>
      <c r="T96" s="173" t="s">
        <v>164</v>
      </c>
      <c r="U96" s="157">
        <v>0.27</v>
      </c>
      <c r="V96" s="157">
        <f>ROUND(E96*U96,2)</f>
        <v>267.3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55"/>
      <c r="B97" s="156"/>
      <c r="C97" s="184" t="s">
        <v>822</v>
      </c>
      <c r="D97" s="158"/>
      <c r="E97" s="159">
        <v>200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168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823</v>
      </c>
      <c r="D98" s="158"/>
      <c r="E98" s="159">
        <v>508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168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155"/>
      <c r="B99" s="156"/>
      <c r="C99" s="184" t="s">
        <v>824</v>
      </c>
      <c r="D99" s="158"/>
      <c r="E99" s="159">
        <v>75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8"/>
      <c r="Z99" s="148"/>
      <c r="AA99" s="148"/>
      <c r="AB99" s="148"/>
      <c r="AC99" s="148"/>
      <c r="AD99" s="148"/>
      <c r="AE99" s="148"/>
      <c r="AF99" s="148"/>
      <c r="AG99" s="148" t="s">
        <v>168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825</v>
      </c>
      <c r="D100" s="158"/>
      <c r="E100" s="159">
        <v>207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67">
        <v>33</v>
      </c>
      <c r="B101" s="168" t="s">
        <v>872</v>
      </c>
      <c r="C101" s="183" t="s">
        <v>873</v>
      </c>
      <c r="D101" s="169" t="s">
        <v>163</v>
      </c>
      <c r="E101" s="170">
        <v>79.358999999999995</v>
      </c>
      <c r="F101" s="171"/>
      <c r="G101" s="172">
        <f>ROUND(E101*F101,2)</f>
        <v>0</v>
      </c>
      <c r="H101" s="171">
        <v>1343</v>
      </c>
      <c r="I101" s="172">
        <f>ROUND(E101*H101,2)</f>
        <v>106579.14</v>
      </c>
      <c r="J101" s="171">
        <v>0</v>
      </c>
      <c r="K101" s="172">
        <f>ROUND(E101*J101,2)</f>
        <v>0</v>
      </c>
      <c r="L101" s="172">
        <v>21</v>
      </c>
      <c r="M101" s="172">
        <f>G101*(1+L101/100)</f>
        <v>0</v>
      </c>
      <c r="N101" s="172">
        <v>2.3570000000000001E-2</v>
      </c>
      <c r="O101" s="172">
        <f>ROUND(E101*N101,2)</f>
        <v>1.87</v>
      </c>
      <c r="P101" s="172">
        <v>0</v>
      </c>
      <c r="Q101" s="172">
        <f>ROUND(E101*P101,2)</f>
        <v>0</v>
      </c>
      <c r="R101" s="172"/>
      <c r="S101" s="172" t="s">
        <v>164</v>
      </c>
      <c r="T101" s="173" t="s">
        <v>164</v>
      </c>
      <c r="U101" s="157">
        <v>0</v>
      </c>
      <c r="V101" s="157">
        <f>ROUND(E101*U101,2)</f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>
      <c r="A102" s="155"/>
      <c r="B102" s="156"/>
      <c r="C102" s="184" t="s">
        <v>874</v>
      </c>
      <c r="D102" s="158"/>
      <c r="E102" s="159">
        <v>17.456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8"/>
      <c r="Z102" s="148"/>
      <c r="AA102" s="148"/>
      <c r="AB102" s="148"/>
      <c r="AC102" s="148"/>
      <c r="AD102" s="148"/>
      <c r="AE102" s="148"/>
      <c r="AF102" s="148"/>
      <c r="AG102" s="148" t="s">
        <v>168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875</v>
      </c>
      <c r="D103" s="158"/>
      <c r="E103" s="159">
        <v>17.37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876</v>
      </c>
      <c r="D104" s="158"/>
      <c r="E104" s="159">
        <v>10.419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168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877</v>
      </c>
      <c r="D105" s="158"/>
      <c r="E105" s="159">
        <v>7.4889999999999999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168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55"/>
      <c r="B106" s="156"/>
      <c r="C106" s="184" t="s">
        <v>878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8"/>
      <c r="Z106" s="148"/>
      <c r="AA106" s="148"/>
      <c r="AB106" s="148"/>
      <c r="AC106" s="148"/>
      <c r="AD106" s="148"/>
      <c r="AE106" s="148"/>
      <c r="AF106" s="148"/>
      <c r="AG106" s="148" t="s">
        <v>168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879</v>
      </c>
      <c r="D107" s="158"/>
      <c r="E107" s="159">
        <v>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880</v>
      </c>
      <c r="D108" s="158"/>
      <c r="E108" s="159">
        <v>12.7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881</v>
      </c>
      <c r="D109" s="158"/>
      <c r="E109" s="159">
        <v>3.75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882</v>
      </c>
      <c r="D110" s="158"/>
      <c r="E110" s="159">
        <v>5.1749999999999998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67">
        <v>34</v>
      </c>
      <c r="B111" s="168" t="s">
        <v>883</v>
      </c>
      <c r="C111" s="183" t="s">
        <v>884</v>
      </c>
      <c r="D111" s="169" t="s">
        <v>191</v>
      </c>
      <c r="E111" s="170">
        <v>116.5</v>
      </c>
      <c r="F111" s="171"/>
      <c r="G111" s="172">
        <f>ROUND(E111*F111,2)</f>
        <v>0</v>
      </c>
      <c r="H111" s="171">
        <v>0</v>
      </c>
      <c r="I111" s="172">
        <f>ROUND(E111*H111,2)</f>
        <v>0</v>
      </c>
      <c r="J111" s="171">
        <v>144</v>
      </c>
      <c r="K111" s="172">
        <f>ROUND(E111*J111,2)</f>
        <v>16776</v>
      </c>
      <c r="L111" s="172">
        <v>21</v>
      </c>
      <c r="M111" s="172">
        <f>G111*(1+L111/100)</f>
        <v>0</v>
      </c>
      <c r="N111" s="172">
        <v>0</v>
      </c>
      <c r="O111" s="172">
        <f>ROUND(E111*N111,2)</f>
        <v>0</v>
      </c>
      <c r="P111" s="172">
        <v>0</v>
      </c>
      <c r="Q111" s="172">
        <f>ROUND(E111*P111,2)</f>
        <v>0</v>
      </c>
      <c r="R111" s="172"/>
      <c r="S111" s="172" t="s">
        <v>164</v>
      </c>
      <c r="T111" s="173" t="s">
        <v>164</v>
      </c>
      <c r="U111" s="157">
        <v>0.28100000000000003</v>
      </c>
      <c r="V111" s="157">
        <f>ROUND(E111*U111,2)</f>
        <v>32.74</v>
      </c>
      <c r="W111" s="157"/>
      <c r="X111" s="157" t="s">
        <v>165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166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55"/>
      <c r="B112" s="156"/>
      <c r="C112" s="184" t="s">
        <v>885</v>
      </c>
      <c r="D112" s="158"/>
      <c r="E112" s="159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8"/>
      <c r="Z112" s="148"/>
      <c r="AA112" s="148"/>
      <c r="AB112" s="148"/>
      <c r="AC112" s="148"/>
      <c r="AD112" s="148"/>
      <c r="AE112" s="148"/>
      <c r="AF112" s="148"/>
      <c r="AG112" s="148" t="s">
        <v>168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886</v>
      </c>
      <c r="D113" s="158"/>
      <c r="E113" s="159">
        <v>116.5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67">
        <v>35</v>
      </c>
      <c r="B114" s="168" t="s">
        <v>887</v>
      </c>
      <c r="C114" s="183" t="s">
        <v>888</v>
      </c>
      <c r="D114" s="169" t="s">
        <v>191</v>
      </c>
      <c r="E114" s="170">
        <v>164.88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117.5</v>
      </c>
      <c r="K114" s="172">
        <f>ROUND(E114*J114,2)</f>
        <v>19373.400000000001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164</v>
      </c>
      <c r="T114" s="173" t="s">
        <v>164</v>
      </c>
      <c r="U114" s="157">
        <v>0.25</v>
      </c>
      <c r="V114" s="157">
        <f>ROUND(E114*U114,2)</f>
        <v>41.22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889</v>
      </c>
      <c r="D115" s="158"/>
      <c r="E115" s="159">
        <v>135.88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890</v>
      </c>
      <c r="D116" s="158"/>
      <c r="E116" s="159">
        <v>29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67">
        <v>36</v>
      </c>
      <c r="B117" s="168" t="s">
        <v>891</v>
      </c>
      <c r="C117" s="183" t="s">
        <v>892</v>
      </c>
      <c r="D117" s="169" t="s">
        <v>163</v>
      </c>
      <c r="E117" s="170">
        <v>5.1444999999999999</v>
      </c>
      <c r="F117" s="171"/>
      <c r="G117" s="172">
        <f>ROUND(E117*F117,2)</f>
        <v>0</v>
      </c>
      <c r="H117" s="171">
        <v>184.5</v>
      </c>
      <c r="I117" s="172">
        <f>ROUND(E117*H117,2)</f>
        <v>949.16</v>
      </c>
      <c r="J117" s="171">
        <v>0</v>
      </c>
      <c r="K117" s="172">
        <f>ROUND(E117*J117,2)</f>
        <v>0</v>
      </c>
      <c r="L117" s="172">
        <v>21</v>
      </c>
      <c r="M117" s="172">
        <f>G117*(1+L117/100)</f>
        <v>0</v>
      </c>
      <c r="N117" s="172">
        <v>2.9499999999999999E-3</v>
      </c>
      <c r="O117" s="172">
        <f>ROUND(E117*N117,2)</f>
        <v>0.02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</v>
      </c>
      <c r="V117" s="157">
        <f>ROUND(E117*U117,2)</f>
        <v>0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885</v>
      </c>
      <c r="D118" s="158"/>
      <c r="E118" s="159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55"/>
      <c r="B119" s="156"/>
      <c r="C119" s="184" t="s">
        <v>893</v>
      </c>
      <c r="D119" s="158"/>
      <c r="E119" s="159">
        <v>1.7475000000000001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8"/>
      <c r="Z119" s="148"/>
      <c r="AA119" s="148"/>
      <c r="AB119" s="148"/>
      <c r="AC119" s="148"/>
      <c r="AD119" s="148"/>
      <c r="AE119" s="148"/>
      <c r="AF119" s="148"/>
      <c r="AG119" s="148" t="s">
        <v>168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894</v>
      </c>
      <c r="D120" s="158"/>
      <c r="E120" s="159">
        <v>3.3969999999999998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2.5" outlineLevel="1">
      <c r="A121" s="167">
        <v>37</v>
      </c>
      <c r="B121" s="168" t="s">
        <v>895</v>
      </c>
      <c r="C121" s="183" t="s">
        <v>896</v>
      </c>
      <c r="D121" s="169" t="s">
        <v>208</v>
      </c>
      <c r="E121" s="170">
        <v>606.54</v>
      </c>
      <c r="F121" s="171"/>
      <c r="G121" s="172">
        <f>ROUND(E121*F121,2)</f>
        <v>0</v>
      </c>
      <c r="H121" s="171">
        <v>6.85</v>
      </c>
      <c r="I121" s="172">
        <f>ROUND(E121*H121,2)</f>
        <v>4154.8</v>
      </c>
      <c r="J121" s="171">
        <v>274.14999999999998</v>
      </c>
      <c r="K121" s="172">
        <f>ROUND(E121*J121,2)</f>
        <v>166282.94</v>
      </c>
      <c r="L121" s="172">
        <v>21</v>
      </c>
      <c r="M121" s="172">
        <f>G121*(1+L121/100)</f>
        <v>0</v>
      </c>
      <c r="N121" s="172">
        <v>2.5500000000000002E-3</v>
      </c>
      <c r="O121" s="172">
        <f>ROUND(E121*N121,2)</f>
        <v>1.55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0.495</v>
      </c>
      <c r="V121" s="157">
        <f>ROUND(E121*U121,2)</f>
        <v>300.24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897</v>
      </c>
      <c r="D122" s="158"/>
      <c r="E122" s="159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55"/>
      <c r="B123" s="156"/>
      <c r="C123" s="184" t="s">
        <v>898</v>
      </c>
      <c r="D123" s="158"/>
      <c r="E123" s="159">
        <v>190</v>
      </c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48"/>
      <c r="Z123" s="148"/>
      <c r="AA123" s="148"/>
      <c r="AB123" s="148"/>
      <c r="AC123" s="148"/>
      <c r="AD123" s="148"/>
      <c r="AE123" s="148"/>
      <c r="AF123" s="148"/>
      <c r="AG123" s="148" t="s">
        <v>168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899</v>
      </c>
      <c r="D124" s="158"/>
      <c r="E124" s="159">
        <v>190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55"/>
      <c r="B125" s="156"/>
      <c r="C125" s="184" t="s">
        <v>900</v>
      </c>
      <c r="D125" s="158"/>
      <c r="E125" s="159">
        <v>94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8"/>
      <c r="Z125" s="148"/>
      <c r="AA125" s="148"/>
      <c r="AB125" s="148"/>
      <c r="AC125" s="148"/>
      <c r="AD125" s="148"/>
      <c r="AE125" s="148"/>
      <c r="AF125" s="148"/>
      <c r="AG125" s="148" t="s">
        <v>168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901</v>
      </c>
      <c r="D126" s="158"/>
      <c r="E126" s="159">
        <v>56.4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902</v>
      </c>
      <c r="D127" s="158"/>
      <c r="E127" s="159">
        <v>76.14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168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67">
        <v>38</v>
      </c>
      <c r="B128" s="168" t="s">
        <v>903</v>
      </c>
      <c r="C128" s="183" t="s">
        <v>904</v>
      </c>
      <c r="D128" s="169" t="s">
        <v>163</v>
      </c>
      <c r="E128" s="170">
        <v>2.7294299999999998</v>
      </c>
      <c r="F128" s="171"/>
      <c r="G128" s="172">
        <f>ROUND(E128*F128,2)</f>
        <v>0</v>
      </c>
      <c r="H128" s="171">
        <v>831</v>
      </c>
      <c r="I128" s="172">
        <f>ROUND(E128*H128,2)</f>
        <v>2268.16</v>
      </c>
      <c r="J128" s="171">
        <v>0</v>
      </c>
      <c r="K128" s="172">
        <f>ROUND(E128*J128,2)</f>
        <v>0</v>
      </c>
      <c r="L128" s="172">
        <v>21</v>
      </c>
      <c r="M128" s="172">
        <f>G128*(1+L128/100)</f>
        <v>0</v>
      </c>
      <c r="N128" s="172">
        <v>2.9100000000000001E-2</v>
      </c>
      <c r="O128" s="172">
        <f>ROUND(E128*N128,2)</f>
        <v>0.08</v>
      </c>
      <c r="P128" s="172">
        <v>0</v>
      </c>
      <c r="Q128" s="172">
        <f>ROUND(E128*P128,2)</f>
        <v>0</v>
      </c>
      <c r="R128" s="172"/>
      <c r="S128" s="172" t="s">
        <v>164</v>
      </c>
      <c r="T128" s="173" t="s">
        <v>164</v>
      </c>
      <c r="U128" s="157">
        <v>0</v>
      </c>
      <c r="V128" s="157">
        <f>ROUND(E128*U128,2)</f>
        <v>0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897</v>
      </c>
      <c r="D129" s="158"/>
      <c r="E129" s="159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905</v>
      </c>
      <c r="D130" s="158"/>
      <c r="E130" s="159">
        <v>0.85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906</v>
      </c>
      <c r="D131" s="158"/>
      <c r="E131" s="159">
        <v>0.85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168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55"/>
      <c r="B132" s="156"/>
      <c r="C132" s="184" t="s">
        <v>907</v>
      </c>
      <c r="D132" s="158"/>
      <c r="E132" s="159">
        <v>0.42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8"/>
      <c r="Z132" s="148"/>
      <c r="AA132" s="148"/>
      <c r="AB132" s="148"/>
      <c r="AC132" s="148"/>
      <c r="AD132" s="148"/>
      <c r="AE132" s="148"/>
      <c r="AF132" s="148"/>
      <c r="AG132" s="148" t="s">
        <v>168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55"/>
      <c r="B133" s="156"/>
      <c r="C133" s="184" t="s">
        <v>908</v>
      </c>
      <c r="D133" s="158"/>
      <c r="E133" s="159">
        <v>0.25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168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909</v>
      </c>
      <c r="D134" s="158"/>
      <c r="E134" s="159">
        <v>0.34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39</v>
      </c>
      <c r="B135" s="168" t="s">
        <v>910</v>
      </c>
      <c r="C135" s="183" t="s">
        <v>911</v>
      </c>
      <c r="D135" s="169" t="s">
        <v>191</v>
      </c>
      <c r="E135" s="170">
        <v>29</v>
      </c>
      <c r="F135" s="171"/>
      <c r="G135" s="172">
        <f>ROUND(E135*F135,2)</f>
        <v>0</v>
      </c>
      <c r="H135" s="171">
        <v>0</v>
      </c>
      <c r="I135" s="172">
        <f>ROUND(E135*H135,2)</f>
        <v>0</v>
      </c>
      <c r="J135" s="171">
        <v>37.299999999999997</v>
      </c>
      <c r="K135" s="172">
        <f>ROUND(E135*J135,2)</f>
        <v>1081.7</v>
      </c>
      <c r="L135" s="172">
        <v>21</v>
      </c>
      <c r="M135" s="172">
        <f>G135*(1+L135/100)</f>
        <v>0</v>
      </c>
      <c r="N135" s="172">
        <v>0</v>
      </c>
      <c r="O135" s="172">
        <f>ROUND(E135*N135,2)</f>
        <v>0</v>
      </c>
      <c r="P135" s="172">
        <v>1.4E-2</v>
      </c>
      <c r="Q135" s="172">
        <f>ROUND(E135*P135,2)</f>
        <v>0.41</v>
      </c>
      <c r="R135" s="172"/>
      <c r="S135" s="172" t="s">
        <v>164</v>
      </c>
      <c r="T135" s="173" t="s">
        <v>164</v>
      </c>
      <c r="U135" s="157">
        <v>0.08</v>
      </c>
      <c r="V135" s="157">
        <f>ROUND(E135*U135,2)</f>
        <v>2.3199999999999998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912</v>
      </c>
      <c r="D136" s="158"/>
      <c r="E136" s="159">
        <v>29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40</v>
      </c>
      <c r="B137" s="168" t="s">
        <v>913</v>
      </c>
      <c r="C137" s="183" t="s">
        <v>914</v>
      </c>
      <c r="D137" s="169" t="s">
        <v>208</v>
      </c>
      <c r="E137" s="170">
        <v>24</v>
      </c>
      <c r="F137" s="171"/>
      <c r="G137" s="172">
        <f>ROUND(E137*F137,2)</f>
        <v>0</v>
      </c>
      <c r="H137" s="171">
        <v>3.7</v>
      </c>
      <c r="I137" s="172">
        <f>ROUND(E137*H137,2)</f>
        <v>88.8</v>
      </c>
      <c r="J137" s="171">
        <v>123.8</v>
      </c>
      <c r="K137" s="172">
        <f>ROUND(E137*J137,2)</f>
        <v>2971.2</v>
      </c>
      <c r="L137" s="172">
        <v>21</v>
      </c>
      <c r="M137" s="172">
        <f>G137*(1+L137/100)</f>
        <v>0</v>
      </c>
      <c r="N137" s="172">
        <v>1.6000000000000001E-4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0.24399999999999999</v>
      </c>
      <c r="V137" s="157">
        <f>ROUND(E137*U137,2)</f>
        <v>5.86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915</v>
      </c>
      <c r="D138" s="158"/>
      <c r="E138" s="159">
        <v>24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41</v>
      </c>
      <c r="B139" s="168" t="s">
        <v>916</v>
      </c>
      <c r="C139" s="183" t="s">
        <v>917</v>
      </c>
      <c r="D139" s="169" t="s">
        <v>208</v>
      </c>
      <c r="E139" s="170">
        <v>24</v>
      </c>
      <c r="F139" s="171"/>
      <c r="G139" s="172">
        <f>ROUND(E139*F139,2)</f>
        <v>0</v>
      </c>
      <c r="H139" s="171">
        <v>3.7</v>
      </c>
      <c r="I139" s="172">
        <f>ROUND(E139*H139,2)</f>
        <v>88.8</v>
      </c>
      <c r="J139" s="171">
        <v>72.3</v>
      </c>
      <c r="K139" s="172">
        <f>ROUND(E139*J139,2)</f>
        <v>1735.2</v>
      </c>
      <c r="L139" s="172">
        <v>21</v>
      </c>
      <c r="M139" s="172">
        <f>G139*(1+L139/100)</f>
        <v>0</v>
      </c>
      <c r="N139" s="172">
        <v>1.6000000000000001E-4</v>
      </c>
      <c r="O139" s="172">
        <f>ROUND(E139*N139,2)</f>
        <v>0</v>
      </c>
      <c r="P139" s="172">
        <v>2.5000000000000001E-2</v>
      </c>
      <c r="Q139" s="172">
        <f>ROUND(E139*P139,2)</f>
        <v>0.6</v>
      </c>
      <c r="R139" s="172"/>
      <c r="S139" s="172" t="s">
        <v>164</v>
      </c>
      <c r="T139" s="173" t="s">
        <v>164</v>
      </c>
      <c r="U139" s="157">
        <v>0.156</v>
      </c>
      <c r="V139" s="157">
        <f>ROUND(E139*U139,2)</f>
        <v>3.74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155"/>
      <c r="B140" s="156"/>
      <c r="C140" s="184" t="s">
        <v>915</v>
      </c>
      <c r="D140" s="158"/>
      <c r="E140" s="159">
        <v>24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42</v>
      </c>
      <c r="B141" s="168" t="s">
        <v>918</v>
      </c>
      <c r="C141" s="183" t="s">
        <v>919</v>
      </c>
      <c r="D141" s="169" t="s">
        <v>163</v>
      </c>
      <c r="E141" s="170">
        <v>1.589</v>
      </c>
      <c r="F141" s="171"/>
      <c r="G141" s="172">
        <f>ROUND(E141*F141,2)</f>
        <v>0</v>
      </c>
      <c r="H141" s="171">
        <v>177</v>
      </c>
      <c r="I141" s="172">
        <f>ROUND(E141*H141,2)</f>
        <v>281.25</v>
      </c>
      <c r="J141" s="171">
        <v>0</v>
      </c>
      <c r="K141" s="172">
        <f>ROUND(E141*J141,2)</f>
        <v>0</v>
      </c>
      <c r="L141" s="172">
        <v>21</v>
      </c>
      <c r="M141" s="172">
        <f>G141*(1+L141/100)</f>
        <v>0</v>
      </c>
      <c r="N141" s="172">
        <v>3.1099999999999999E-3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</v>
      </c>
      <c r="V141" s="157">
        <f>ROUND(E141*U141,2)</f>
        <v>0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166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920</v>
      </c>
      <c r="D142" s="158"/>
      <c r="E142" s="159">
        <v>0.86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921</v>
      </c>
      <c r="D143" s="158"/>
      <c r="E143" s="159">
        <v>0.72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74">
        <v>43</v>
      </c>
      <c r="B144" s="175" t="s">
        <v>922</v>
      </c>
      <c r="C144" s="185" t="s">
        <v>923</v>
      </c>
      <c r="D144" s="176" t="s">
        <v>208</v>
      </c>
      <c r="E144" s="177">
        <v>34</v>
      </c>
      <c r="F144" s="178"/>
      <c r="G144" s="179">
        <f t="shared" ref="G144:G153" si="7">ROUND(E144*F144,2)</f>
        <v>0</v>
      </c>
      <c r="H144" s="178">
        <v>0</v>
      </c>
      <c r="I144" s="179">
        <f t="shared" ref="I144:I153" si="8">ROUND(E144*H144,2)</f>
        <v>0</v>
      </c>
      <c r="J144" s="178">
        <v>503</v>
      </c>
      <c r="K144" s="179">
        <f t="shared" ref="K144:K153" si="9">ROUND(E144*J144,2)</f>
        <v>17102</v>
      </c>
      <c r="L144" s="179">
        <v>21</v>
      </c>
      <c r="M144" s="179">
        <f t="shared" ref="M144:M153" si="10">G144*(1+L144/100)</f>
        <v>0</v>
      </c>
      <c r="N144" s="179">
        <v>0</v>
      </c>
      <c r="O144" s="179">
        <f t="shared" ref="O144:O153" si="11">ROUND(E144*N144,2)</f>
        <v>0</v>
      </c>
      <c r="P144" s="179">
        <v>0</v>
      </c>
      <c r="Q144" s="179">
        <f t="shared" ref="Q144:Q153" si="12">ROUND(E144*P144,2)</f>
        <v>0</v>
      </c>
      <c r="R144" s="179"/>
      <c r="S144" s="179" t="s">
        <v>164</v>
      </c>
      <c r="T144" s="180" t="s">
        <v>164</v>
      </c>
      <c r="U144" s="157">
        <v>1.1000000000000001</v>
      </c>
      <c r="V144" s="157">
        <f t="shared" ref="V144:V153" si="13">ROUND(E144*U144,2)</f>
        <v>37.4</v>
      </c>
      <c r="W144" s="157"/>
      <c r="X144" s="157" t="s">
        <v>165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166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74">
        <v>44</v>
      </c>
      <c r="B145" s="175" t="s">
        <v>924</v>
      </c>
      <c r="C145" s="185" t="s">
        <v>925</v>
      </c>
      <c r="D145" s="176" t="s">
        <v>926</v>
      </c>
      <c r="E145" s="177">
        <v>90</v>
      </c>
      <c r="F145" s="178"/>
      <c r="G145" s="179">
        <f t="shared" si="7"/>
        <v>0</v>
      </c>
      <c r="H145" s="178">
        <v>0</v>
      </c>
      <c r="I145" s="179">
        <f t="shared" si="8"/>
        <v>0</v>
      </c>
      <c r="J145" s="178">
        <v>389</v>
      </c>
      <c r="K145" s="179">
        <f t="shared" si="9"/>
        <v>35010</v>
      </c>
      <c r="L145" s="179">
        <v>21</v>
      </c>
      <c r="M145" s="179">
        <f t="shared" si="10"/>
        <v>0</v>
      </c>
      <c r="N145" s="179">
        <v>0</v>
      </c>
      <c r="O145" s="179">
        <f t="shared" si="11"/>
        <v>0</v>
      </c>
      <c r="P145" s="179">
        <v>0</v>
      </c>
      <c r="Q145" s="179">
        <f t="shared" si="12"/>
        <v>0</v>
      </c>
      <c r="R145" s="179"/>
      <c r="S145" s="179" t="s">
        <v>164</v>
      </c>
      <c r="T145" s="180" t="s">
        <v>164</v>
      </c>
      <c r="U145" s="157">
        <v>0</v>
      </c>
      <c r="V145" s="157">
        <f t="shared" si="13"/>
        <v>0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74">
        <v>45</v>
      </c>
      <c r="B146" s="175" t="s">
        <v>364</v>
      </c>
      <c r="C146" s="185" t="s">
        <v>365</v>
      </c>
      <c r="D146" s="176" t="s">
        <v>227</v>
      </c>
      <c r="E146" s="177">
        <v>51.216270000000002</v>
      </c>
      <c r="F146" s="178"/>
      <c r="G146" s="179">
        <f t="shared" si="7"/>
        <v>0</v>
      </c>
      <c r="H146" s="178">
        <v>0</v>
      </c>
      <c r="I146" s="179">
        <f t="shared" si="8"/>
        <v>0</v>
      </c>
      <c r="J146" s="178">
        <v>338.5</v>
      </c>
      <c r="K146" s="179">
        <f t="shared" si="9"/>
        <v>17336.71</v>
      </c>
      <c r="L146" s="179">
        <v>21</v>
      </c>
      <c r="M146" s="179">
        <f t="shared" si="10"/>
        <v>0</v>
      </c>
      <c r="N146" s="179">
        <v>0</v>
      </c>
      <c r="O146" s="179">
        <f t="shared" si="11"/>
        <v>0</v>
      </c>
      <c r="P146" s="179">
        <v>0</v>
      </c>
      <c r="Q146" s="179">
        <f t="shared" si="12"/>
        <v>0</v>
      </c>
      <c r="R146" s="179"/>
      <c r="S146" s="179" t="s">
        <v>164</v>
      </c>
      <c r="T146" s="180" t="s">
        <v>164</v>
      </c>
      <c r="U146" s="157">
        <v>0.93</v>
      </c>
      <c r="V146" s="157">
        <f t="shared" si="13"/>
        <v>47.63</v>
      </c>
      <c r="W146" s="157"/>
      <c r="X146" s="157" t="s">
        <v>165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166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46</v>
      </c>
      <c r="B147" s="175" t="s">
        <v>367</v>
      </c>
      <c r="C147" s="185" t="s">
        <v>368</v>
      </c>
      <c r="D147" s="176" t="s">
        <v>227</v>
      </c>
      <c r="E147" s="177">
        <v>512.16269999999997</v>
      </c>
      <c r="F147" s="178"/>
      <c r="G147" s="179">
        <f t="shared" si="7"/>
        <v>0</v>
      </c>
      <c r="H147" s="178">
        <v>0</v>
      </c>
      <c r="I147" s="179">
        <f t="shared" si="8"/>
        <v>0</v>
      </c>
      <c r="J147" s="178">
        <v>211.5</v>
      </c>
      <c r="K147" s="179">
        <f t="shared" si="9"/>
        <v>108322.41</v>
      </c>
      <c r="L147" s="179">
        <v>21</v>
      </c>
      <c r="M147" s="179">
        <f t="shared" si="10"/>
        <v>0</v>
      </c>
      <c r="N147" s="179">
        <v>0</v>
      </c>
      <c r="O147" s="179">
        <f t="shared" si="11"/>
        <v>0</v>
      </c>
      <c r="P147" s="179">
        <v>0</v>
      </c>
      <c r="Q147" s="179">
        <f t="shared" si="12"/>
        <v>0</v>
      </c>
      <c r="R147" s="179"/>
      <c r="S147" s="179" t="s">
        <v>164</v>
      </c>
      <c r="T147" s="180" t="s">
        <v>164</v>
      </c>
      <c r="U147" s="157">
        <v>0.65</v>
      </c>
      <c r="V147" s="157">
        <f t="shared" si="13"/>
        <v>332.91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166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47</v>
      </c>
      <c r="B148" s="175" t="s">
        <v>369</v>
      </c>
      <c r="C148" s="185" t="s">
        <v>370</v>
      </c>
      <c r="D148" s="176" t="s">
        <v>227</v>
      </c>
      <c r="E148" s="177">
        <v>51.216270000000002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220</v>
      </c>
      <c r="K148" s="179">
        <f t="shared" si="9"/>
        <v>11267.58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0.49</v>
      </c>
      <c r="V148" s="157">
        <f t="shared" si="13"/>
        <v>25.1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48</v>
      </c>
      <c r="B149" s="175" t="s">
        <v>371</v>
      </c>
      <c r="C149" s="185" t="s">
        <v>372</v>
      </c>
      <c r="D149" s="176" t="s">
        <v>227</v>
      </c>
      <c r="E149" s="177">
        <v>973.10913000000005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15.7</v>
      </c>
      <c r="K149" s="179">
        <f t="shared" si="9"/>
        <v>15277.81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</v>
      </c>
      <c r="V149" s="157">
        <f t="shared" si="13"/>
        <v>0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166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49</v>
      </c>
      <c r="B150" s="175" t="s">
        <v>373</v>
      </c>
      <c r="C150" s="185" t="s">
        <v>374</v>
      </c>
      <c r="D150" s="176" t="s">
        <v>227</v>
      </c>
      <c r="E150" s="177">
        <v>51.216270000000002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305.5</v>
      </c>
      <c r="K150" s="179">
        <f t="shared" si="9"/>
        <v>15646.57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0.94</v>
      </c>
      <c r="V150" s="157">
        <f t="shared" si="13"/>
        <v>48.14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50</v>
      </c>
      <c r="B151" s="175" t="s">
        <v>375</v>
      </c>
      <c r="C151" s="185" t="s">
        <v>376</v>
      </c>
      <c r="D151" s="176" t="s">
        <v>227</v>
      </c>
      <c r="E151" s="177">
        <v>307.29761999999999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34</v>
      </c>
      <c r="K151" s="179">
        <f t="shared" si="9"/>
        <v>10448.120000000001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0.11</v>
      </c>
      <c r="V151" s="157">
        <f t="shared" si="13"/>
        <v>33.799999999999997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166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51</v>
      </c>
      <c r="B152" s="175" t="s">
        <v>927</v>
      </c>
      <c r="C152" s="185" t="s">
        <v>928</v>
      </c>
      <c r="D152" s="176" t="s">
        <v>227</v>
      </c>
      <c r="E152" s="177">
        <v>51.216270000000002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500</v>
      </c>
      <c r="K152" s="179">
        <f t="shared" si="9"/>
        <v>25608.14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</v>
      </c>
      <c r="V152" s="157">
        <f t="shared" si="13"/>
        <v>0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166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>
      <c r="A153" s="167">
        <v>52</v>
      </c>
      <c r="B153" s="168" t="s">
        <v>929</v>
      </c>
      <c r="C153" s="183" t="s">
        <v>930</v>
      </c>
      <c r="D153" s="169" t="s">
        <v>931</v>
      </c>
      <c r="E153" s="170">
        <v>132</v>
      </c>
      <c r="F153" s="171"/>
      <c r="G153" s="172">
        <f t="shared" si="7"/>
        <v>0</v>
      </c>
      <c r="H153" s="171">
        <v>0</v>
      </c>
      <c r="I153" s="172">
        <f t="shared" si="8"/>
        <v>0</v>
      </c>
      <c r="J153" s="171">
        <v>395</v>
      </c>
      <c r="K153" s="172">
        <f t="shared" si="9"/>
        <v>52140</v>
      </c>
      <c r="L153" s="172">
        <v>21</v>
      </c>
      <c r="M153" s="172">
        <f t="shared" si="10"/>
        <v>0</v>
      </c>
      <c r="N153" s="172">
        <v>9.8999999999999999E-4</v>
      </c>
      <c r="O153" s="172">
        <f t="shared" si="11"/>
        <v>0.13</v>
      </c>
      <c r="P153" s="172">
        <v>0</v>
      </c>
      <c r="Q153" s="172">
        <f t="shared" si="12"/>
        <v>0</v>
      </c>
      <c r="R153" s="172"/>
      <c r="S153" s="172" t="s">
        <v>232</v>
      </c>
      <c r="T153" s="173" t="s">
        <v>233</v>
      </c>
      <c r="U153" s="157">
        <v>0</v>
      </c>
      <c r="V153" s="157">
        <f t="shared" si="13"/>
        <v>0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55"/>
      <c r="B154" s="156"/>
      <c r="C154" s="184" t="s">
        <v>869</v>
      </c>
      <c r="D154" s="158"/>
      <c r="E154" s="159">
        <v>132</v>
      </c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8"/>
      <c r="Z154" s="148"/>
      <c r="AA154" s="148"/>
      <c r="AB154" s="148"/>
      <c r="AC154" s="148"/>
      <c r="AD154" s="148"/>
      <c r="AE154" s="148"/>
      <c r="AF154" s="148"/>
      <c r="AG154" s="148" t="s">
        <v>168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2.5" outlineLevel="1">
      <c r="A155" s="167">
        <v>53</v>
      </c>
      <c r="B155" s="168" t="s">
        <v>932</v>
      </c>
      <c r="C155" s="183" t="s">
        <v>933</v>
      </c>
      <c r="D155" s="169" t="s">
        <v>931</v>
      </c>
      <c r="E155" s="170">
        <v>258</v>
      </c>
      <c r="F155" s="171"/>
      <c r="G155" s="172">
        <f>ROUND(E155*F155,2)</f>
        <v>0</v>
      </c>
      <c r="H155" s="171">
        <v>0</v>
      </c>
      <c r="I155" s="172">
        <f>ROUND(E155*H155,2)</f>
        <v>0</v>
      </c>
      <c r="J155" s="171">
        <v>996</v>
      </c>
      <c r="K155" s="172">
        <f>ROUND(E155*J155,2)</f>
        <v>256968</v>
      </c>
      <c r="L155" s="172">
        <v>21</v>
      </c>
      <c r="M155" s="172">
        <f>G155*(1+L155/100)</f>
        <v>0</v>
      </c>
      <c r="N155" s="172">
        <v>9.8999999999999999E-4</v>
      </c>
      <c r="O155" s="172">
        <f>ROUND(E155*N155,2)</f>
        <v>0.26</v>
      </c>
      <c r="P155" s="172">
        <v>0</v>
      </c>
      <c r="Q155" s="172">
        <f>ROUND(E155*P155,2)</f>
        <v>0</v>
      </c>
      <c r="R155" s="172"/>
      <c r="S155" s="172" t="s">
        <v>232</v>
      </c>
      <c r="T155" s="173" t="s">
        <v>233</v>
      </c>
      <c r="U155" s="157">
        <v>0</v>
      </c>
      <c r="V155" s="157">
        <f>ROUND(E155*U155,2)</f>
        <v>0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166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55"/>
      <c r="B156" s="156"/>
      <c r="C156" s="184" t="s">
        <v>868</v>
      </c>
      <c r="D156" s="158"/>
      <c r="E156" s="159">
        <v>258</v>
      </c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48"/>
      <c r="Z156" s="148"/>
      <c r="AA156" s="148"/>
      <c r="AB156" s="148"/>
      <c r="AC156" s="148"/>
      <c r="AD156" s="148"/>
      <c r="AE156" s="148"/>
      <c r="AF156" s="148"/>
      <c r="AG156" s="148" t="s">
        <v>168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54</v>
      </c>
      <c r="B157" s="175" t="s">
        <v>934</v>
      </c>
      <c r="C157" s="185" t="s">
        <v>935</v>
      </c>
      <c r="D157" s="176" t="s">
        <v>231</v>
      </c>
      <c r="E157" s="177">
        <v>56</v>
      </c>
      <c r="F157" s="178"/>
      <c r="G157" s="179">
        <f>ROUND(E157*F157,2)</f>
        <v>0</v>
      </c>
      <c r="H157" s="178">
        <v>0</v>
      </c>
      <c r="I157" s="179">
        <f>ROUND(E157*H157,2)</f>
        <v>0</v>
      </c>
      <c r="J157" s="178">
        <v>4500</v>
      </c>
      <c r="K157" s="179">
        <f>ROUND(E157*J157,2)</f>
        <v>252000</v>
      </c>
      <c r="L157" s="179">
        <v>21</v>
      </c>
      <c r="M157" s="179">
        <f>G157*(1+L157/100)</f>
        <v>0</v>
      </c>
      <c r="N157" s="179">
        <v>0</v>
      </c>
      <c r="O157" s="179">
        <f>ROUND(E157*N157,2)</f>
        <v>0</v>
      </c>
      <c r="P157" s="179">
        <v>0</v>
      </c>
      <c r="Q157" s="179">
        <f>ROUND(E157*P157,2)</f>
        <v>0</v>
      </c>
      <c r="R157" s="179"/>
      <c r="S157" s="179" t="s">
        <v>232</v>
      </c>
      <c r="T157" s="180" t="s">
        <v>233</v>
      </c>
      <c r="U157" s="157">
        <v>0</v>
      </c>
      <c r="V157" s="157">
        <f>ROUND(E157*U157,2)</f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366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55</v>
      </c>
      <c r="B158" s="175" t="s">
        <v>936</v>
      </c>
      <c r="C158" s="185" t="s">
        <v>937</v>
      </c>
      <c r="D158" s="176" t="s">
        <v>322</v>
      </c>
      <c r="E158" s="177">
        <v>180</v>
      </c>
      <c r="F158" s="178"/>
      <c r="G158" s="179">
        <f>ROUND(E158*F158,2)</f>
        <v>0</v>
      </c>
      <c r="H158" s="178">
        <v>0</v>
      </c>
      <c r="I158" s="179">
        <f>ROUND(E158*H158,2)</f>
        <v>0</v>
      </c>
      <c r="J158" s="178">
        <v>710</v>
      </c>
      <c r="K158" s="179">
        <f>ROUND(E158*J158,2)</f>
        <v>127800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67">
        <v>56</v>
      </c>
      <c r="B159" s="168" t="s">
        <v>938</v>
      </c>
      <c r="C159" s="183" t="s">
        <v>939</v>
      </c>
      <c r="D159" s="169" t="s">
        <v>163</v>
      </c>
      <c r="E159" s="170">
        <v>94.924499999999995</v>
      </c>
      <c r="F159" s="171"/>
      <c r="G159" s="172">
        <f>ROUND(E159*F159,2)</f>
        <v>0</v>
      </c>
      <c r="H159" s="171">
        <v>12000</v>
      </c>
      <c r="I159" s="172">
        <f>ROUND(E159*H159,2)</f>
        <v>1139094</v>
      </c>
      <c r="J159" s="171">
        <v>0</v>
      </c>
      <c r="K159" s="172">
        <f>ROUND(E159*J159,2)</f>
        <v>0</v>
      </c>
      <c r="L159" s="172">
        <v>21</v>
      </c>
      <c r="M159" s="172">
        <f>G159*(1+L159/100)</f>
        <v>0</v>
      </c>
      <c r="N159" s="172">
        <v>0.55000000000000004</v>
      </c>
      <c r="O159" s="172">
        <f>ROUND(E159*N159,2)</f>
        <v>52.21</v>
      </c>
      <c r="P159" s="172">
        <v>0</v>
      </c>
      <c r="Q159" s="172">
        <f>ROUND(E159*P159,2)</f>
        <v>0</v>
      </c>
      <c r="R159" s="172"/>
      <c r="S159" s="172" t="s">
        <v>232</v>
      </c>
      <c r="T159" s="173" t="s">
        <v>233</v>
      </c>
      <c r="U159" s="157">
        <v>0</v>
      </c>
      <c r="V159" s="157">
        <f>ROUND(E159*U159,2)</f>
        <v>0</v>
      </c>
      <c r="W159" s="157"/>
      <c r="X159" s="157" t="s">
        <v>662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663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55"/>
      <c r="B160" s="156"/>
      <c r="C160" s="184" t="s">
        <v>874</v>
      </c>
      <c r="D160" s="158"/>
      <c r="E160" s="159">
        <v>17.456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8"/>
      <c r="Z160" s="148"/>
      <c r="AA160" s="148"/>
      <c r="AB160" s="148"/>
      <c r="AC160" s="148"/>
      <c r="AD160" s="148"/>
      <c r="AE160" s="148"/>
      <c r="AF160" s="148"/>
      <c r="AG160" s="148" t="s">
        <v>168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875</v>
      </c>
      <c r="D161" s="158"/>
      <c r="E161" s="159">
        <v>17.37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55"/>
      <c r="B162" s="156"/>
      <c r="C162" s="184" t="s">
        <v>876</v>
      </c>
      <c r="D162" s="158"/>
      <c r="E162" s="159">
        <v>10.419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8"/>
      <c r="Z162" s="148"/>
      <c r="AA162" s="148"/>
      <c r="AB162" s="148"/>
      <c r="AC162" s="148"/>
      <c r="AD162" s="148"/>
      <c r="AE162" s="148"/>
      <c r="AF162" s="148"/>
      <c r="AG162" s="148" t="s">
        <v>168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940</v>
      </c>
      <c r="D163" s="158"/>
      <c r="E163" s="159">
        <v>9.4390000000000001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878</v>
      </c>
      <c r="D164" s="158"/>
      <c r="E164" s="159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55"/>
      <c r="B165" s="156"/>
      <c r="C165" s="184" t="s">
        <v>879</v>
      </c>
      <c r="D165" s="158"/>
      <c r="E165" s="159">
        <v>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880</v>
      </c>
      <c r="D166" s="158"/>
      <c r="E166" s="159">
        <v>12.7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881</v>
      </c>
      <c r="D167" s="158"/>
      <c r="E167" s="159">
        <v>3.75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920</v>
      </c>
      <c r="D168" s="158"/>
      <c r="E168" s="159">
        <v>0.86399999999999999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55"/>
      <c r="B169" s="156"/>
      <c r="C169" s="184" t="s">
        <v>921</v>
      </c>
      <c r="D169" s="158"/>
      <c r="E169" s="159">
        <v>0.72499999999999998</v>
      </c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8"/>
      <c r="Z169" s="148"/>
      <c r="AA169" s="148"/>
      <c r="AB169" s="148"/>
      <c r="AC169" s="148"/>
      <c r="AD169" s="148"/>
      <c r="AE169" s="148"/>
      <c r="AF169" s="148"/>
      <c r="AG169" s="148" t="s">
        <v>168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882</v>
      </c>
      <c r="D170" s="158"/>
      <c r="E170" s="159">
        <v>5.1749999999999998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155"/>
      <c r="B171" s="156"/>
      <c r="C171" s="184" t="s">
        <v>941</v>
      </c>
      <c r="D171" s="158"/>
      <c r="E171" s="159">
        <v>3.3969999999999998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8"/>
      <c r="Z171" s="148"/>
      <c r="AA171" s="148"/>
      <c r="AB171" s="148"/>
      <c r="AC171" s="148"/>
      <c r="AD171" s="148"/>
      <c r="AE171" s="148"/>
      <c r="AF171" s="148"/>
      <c r="AG171" s="148" t="s">
        <v>168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942</v>
      </c>
      <c r="D172" s="158"/>
      <c r="E172" s="159">
        <v>8.6295000000000002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ht="22.5" outlineLevel="1">
      <c r="A173" s="167">
        <v>57</v>
      </c>
      <c r="B173" s="168" t="s">
        <v>943</v>
      </c>
      <c r="C173" s="183" t="s">
        <v>944</v>
      </c>
      <c r="D173" s="169" t="s">
        <v>163</v>
      </c>
      <c r="E173" s="170">
        <v>3.00237</v>
      </c>
      <c r="F173" s="171"/>
      <c r="G173" s="172">
        <f>ROUND(E173*F173,2)</f>
        <v>0</v>
      </c>
      <c r="H173" s="171">
        <v>6505</v>
      </c>
      <c r="I173" s="172">
        <f>ROUND(E173*H173,2)</f>
        <v>19530.419999999998</v>
      </c>
      <c r="J173" s="171">
        <v>0</v>
      </c>
      <c r="K173" s="172">
        <f>ROUND(E173*J173,2)</f>
        <v>0</v>
      </c>
      <c r="L173" s="172">
        <v>21</v>
      </c>
      <c r="M173" s="172">
        <f>G173*(1+L173/100)</f>
        <v>0</v>
      </c>
      <c r="N173" s="172">
        <v>0.55000000000000004</v>
      </c>
      <c r="O173" s="172">
        <f>ROUND(E173*N173,2)</f>
        <v>1.65</v>
      </c>
      <c r="P173" s="172">
        <v>0</v>
      </c>
      <c r="Q173" s="172">
        <f>ROUND(E173*P173,2)</f>
        <v>0</v>
      </c>
      <c r="R173" s="172" t="s">
        <v>661</v>
      </c>
      <c r="S173" s="172" t="s">
        <v>164</v>
      </c>
      <c r="T173" s="173" t="s">
        <v>164</v>
      </c>
      <c r="U173" s="157">
        <v>0</v>
      </c>
      <c r="V173" s="157">
        <f>ROUND(E173*U173,2)</f>
        <v>0</v>
      </c>
      <c r="W173" s="157"/>
      <c r="X173" s="157" t="s">
        <v>662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663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55"/>
      <c r="B174" s="156"/>
      <c r="C174" s="184" t="s">
        <v>897</v>
      </c>
      <c r="D174" s="158"/>
      <c r="E174" s="159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8"/>
      <c r="Z174" s="148"/>
      <c r="AA174" s="148"/>
      <c r="AB174" s="148"/>
      <c r="AC174" s="148"/>
      <c r="AD174" s="148"/>
      <c r="AE174" s="148"/>
      <c r="AF174" s="148"/>
      <c r="AG174" s="148" t="s">
        <v>168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55"/>
      <c r="B175" s="156"/>
      <c r="C175" s="184" t="s">
        <v>905</v>
      </c>
      <c r="D175" s="158"/>
      <c r="E175" s="159">
        <v>0.85</v>
      </c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8"/>
      <c r="Z175" s="148"/>
      <c r="AA175" s="148"/>
      <c r="AB175" s="148"/>
      <c r="AC175" s="148"/>
      <c r="AD175" s="148"/>
      <c r="AE175" s="148"/>
      <c r="AF175" s="148"/>
      <c r="AG175" s="148" t="s">
        <v>168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55"/>
      <c r="B176" s="156"/>
      <c r="C176" s="184" t="s">
        <v>906</v>
      </c>
      <c r="D176" s="158"/>
      <c r="E176" s="159">
        <v>0.85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8"/>
      <c r="Z176" s="148"/>
      <c r="AA176" s="148"/>
      <c r="AB176" s="148"/>
      <c r="AC176" s="148"/>
      <c r="AD176" s="148"/>
      <c r="AE176" s="148"/>
      <c r="AF176" s="148"/>
      <c r="AG176" s="148" t="s">
        <v>168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55"/>
      <c r="B177" s="156"/>
      <c r="C177" s="184" t="s">
        <v>907</v>
      </c>
      <c r="D177" s="158"/>
      <c r="E177" s="159">
        <v>0.42</v>
      </c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48"/>
      <c r="Z177" s="148"/>
      <c r="AA177" s="148"/>
      <c r="AB177" s="148"/>
      <c r="AC177" s="148"/>
      <c r="AD177" s="148"/>
      <c r="AE177" s="148"/>
      <c r="AF177" s="148"/>
      <c r="AG177" s="148" t="s">
        <v>168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908</v>
      </c>
      <c r="D178" s="158"/>
      <c r="E178" s="159">
        <v>0.25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55"/>
      <c r="B179" s="156"/>
      <c r="C179" s="184" t="s">
        <v>909</v>
      </c>
      <c r="D179" s="158"/>
      <c r="E179" s="159">
        <v>0.34</v>
      </c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8"/>
      <c r="Z179" s="148"/>
      <c r="AA179" s="148"/>
      <c r="AB179" s="148"/>
      <c r="AC179" s="148"/>
      <c r="AD179" s="148"/>
      <c r="AE179" s="148"/>
      <c r="AF179" s="148"/>
      <c r="AG179" s="148" t="s">
        <v>168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91" t="s">
        <v>945</v>
      </c>
      <c r="D180" s="189"/>
      <c r="E180" s="190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1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946</v>
      </c>
      <c r="D181" s="158"/>
      <c r="E181" s="159">
        <v>0.27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67">
        <v>58</v>
      </c>
      <c r="B182" s="168" t="s">
        <v>947</v>
      </c>
      <c r="C182" s="183" t="s">
        <v>948</v>
      </c>
      <c r="D182" s="169" t="s">
        <v>191</v>
      </c>
      <c r="E182" s="170">
        <v>182.93</v>
      </c>
      <c r="F182" s="171"/>
      <c r="G182" s="172">
        <f>ROUND(E182*F182,2)</f>
        <v>0</v>
      </c>
      <c r="H182" s="171">
        <v>244.5</v>
      </c>
      <c r="I182" s="172">
        <f>ROUND(E182*H182,2)</f>
        <v>44726.39</v>
      </c>
      <c r="J182" s="171">
        <v>0</v>
      </c>
      <c r="K182" s="172">
        <f>ROUND(E182*J182,2)</f>
        <v>0</v>
      </c>
      <c r="L182" s="172">
        <v>21</v>
      </c>
      <c r="M182" s="172">
        <f>G182*(1+L182/100)</f>
        <v>0</v>
      </c>
      <c r="N182" s="172">
        <v>8.2500000000000004E-3</v>
      </c>
      <c r="O182" s="172">
        <f>ROUND(E182*N182,2)</f>
        <v>1.51</v>
      </c>
      <c r="P182" s="172">
        <v>0</v>
      </c>
      <c r="Q182" s="172">
        <f>ROUND(E182*P182,2)</f>
        <v>0</v>
      </c>
      <c r="R182" s="172" t="s">
        <v>661</v>
      </c>
      <c r="S182" s="172" t="s">
        <v>164</v>
      </c>
      <c r="T182" s="173" t="s">
        <v>164</v>
      </c>
      <c r="U182" s="157">
        <v>0</v>
      </c>
      <c r="V182" s="157">
        <f>ROUND(E182*U182,2)</f>
        <v>0</v>
      </c>
      <c r="W182" s="157"/>
      <c r="X182" s="157" t="s">
        <v>662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663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>
      <c r="A183" s="155"/>
      <c r="B183" s="156"/>
      <c r="C183" s="184" t="s">
        <v>949</v>
      </c>
      <c r="D183" s="158"/>
      <c r="E183" s="159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48"/>
      <c r="Z183" s="148"/>
      <c r="AA183" s="148"/>
      <c r="AB183" s="148"/>
      <c r="AC183" s="148"/>
      <c r="AD183" s="148"/>
      <c r="AE183" s="148"/>
      <c r="AF183" s="148"/>
      <c r="AG183" s="148" t="s">
        <v>168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55"/>
      <c r="B184" s="156"/>
      <c r="C184" s="184" t="s">
        <v>885</v>
      </c>
      <c r="D184" s="158"/>
      <c r="E184" s="159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48"/>
      <c r="Z184" s="148"/>
      <c r="AA184" s="148"/>
      <c r="AB184" s="148"/>
      <c r="AC184" s="148"/>
      <c r="AD184" s="148"/>
      <c r="AE184" s="148"/>
      <c r="AF184" s="148"/>
      <c r="AG184" s="148" t="s">
        <v>168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55"/>
      <c r="B185" s="156"/>
      <c r="C185" s="184" t="s">
        <v>886</v>
      </c>
      <c r="D185" s="158"/>
      <c r="E185" s="159">
        <v>116.5</v>
      </c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8"/>
      <c r="Z185" s="148"/>
      <c r="AA185" s="148"/>
      <c r="AB185" s="148"/>
      <c r="AC185" s="148"/>
      <c r="AD185" s="148"/>
      <c r="AE185" s="148"/>
      <c r="AF185" s="148"/>
      <c r="AG185" s="148" t="s">
        <v>168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55"/>
      <c r="B186" s="156"/>
      <c r="C186" s="184" t="s">
        <v>950</v>
      </c>
      <c r="D186" s="158"/>
      <c r="E186" s="159">
        <v>49.8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8"/>
      <c r="Z186" s="148"/>
      <c r="AA186" s="148"/>
      <c r="AB186" s="148"/>
      <c r="AC186" s="148"/>
      <c r="AD186" s="148"/>
      <c r="AE186" s="148"/>
      <c r="AF186" s="148"/>
      <c r="AG186" s="148" t="s">
        <v>168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55"/>
      <c r="B187" s="156"/>
      <c r="C187" s="184" t="s">
        <v>951</v>
      </c>
      <c r="D187" s="158"/>
      <c r="E187" s="159">
        <v>16.63</v>
      </c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8"/>
      <c r="Z187" s="148"/>
      <c r="AA187" s="148"/>
      <c r="AB187" s="148"/>
      <c r="AC187" s="148"/>
      <c r="AD187" s="148"/>
      <c r="AE187" s="148"/>
      <c r="AF187" s="148"/>
      <c r="AG187" s="148" t="s">
        <v>168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2.5" outlineLevel="1">
      <c r="A188" s="174">
        <v>59</v>
      </c>
      <c r="B188" s="175" t="s">
        <v>952</v>
      </c>
      <c r="C188" s="185" t="s">
        <v>953</v>
      </c>
      <c r="D188" s="176" t="s">
        <v>0</v>
      </c>
      <c r="E188" s="177">
        <v>35300.966999999997</v>
      </c>
      <c r="F188" s="178"/>
      <c r="G188" s="179">
        <f>ROUND(E188*F188,2)</f>
        <v>0</v>
      </c>
      <c r="H188" s="178">
        <v>0</v>
      </c>
      <c r="I188" s="179">
        <f>ROUND(E188*H188,2)</f>
        <v>0</v>
      </c>
      <c r="J188" s="178">
        <v>7.4</v>
      </c>
      <c r="K188" s="179">
        <f>ROUND(E188*J188,2)</f>
        <v>261227.16</v>
      </c>
      <c r="L188" s="179">
        <v>21</v>
      </c>
      <c r="M188" s="179">
        <f>G188*(1+L188/100)</f>
        <v>0</v>
      </c>
      <c r="N188" s="179">
        <v>0</v>
      </c>
      <c r="O188" s="179">
        <f>ROUND(E188*N188,2)</f>
        <v>0</v>
      </c>
      <c r="P188" s="179">
        <v>0</v>
      </c>
      <c r="Q188" s="179">
        <f>ROUND(E188*P188,2)</f>
        <v>0</v>
      </c>
      <c r="R188" s="179"/>
      <c r="S188" s="179" t="s">
        <v>164</v>
      </c>
      <c r="T188" s="180" t="s">
        <v>164</v>
      </c>
      <c r="U188" s="157">
        <v>0</v>
      </c>
      <c r="V188" s="157">
        <f>ROUND(E188*U188,2)</f>
        <v>0</v>
      </c>
      <c r="W188" s="157"/>
      <c r="X188" s="157" t="s">
        <v>954</v>
      </c>
      <c r="Y188" s="148"/>
      <c r="Z188" s="148"/>
      <c r="AA188" s="148"/>
      <c r="AB188" s="148"/>
      <c r="AC188" s="148"/>
      <c r="AD188" s="148"/>
      <c r="AE188" s="148"/>
      <c r="AF188" s="148"/>
      <c r="AG188" s="148" t="s">
        <v>955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>
      <c r="A189" s="161" t="s">
        <v>159</v>
      </c>
      <c r="B189" s="162" t="s">
        <v>111</v>
      </c>
      <c r="C189" s="182" t="s">
        <v>112</v>
      </c>
      <c r="D189" s="163"/>
      <c r="E189" s="164"/>
      <c r="F189" s="165"/>
      <c r="G189" s="165">
        <f>SUMIF(AG190:AG212,"&lt;&gt;NOR",G190:G212)</f>
        <v>0</v>
      </c>
      <c r="H189" s="165"/>
      <c r="I189" s="165">
        <f>SUM(I190:I212)</f>
        <v>1565337.4</v>
      </c>
      <c r="J189" s="165"/>
      <c r="K189" s="165">
        <f>SUM(K190:K212)</f>
        <v>1040754.25</v>
      </c>
      <c r="L189" s="165"/>
      <c r="M189" s="165">
        <f>SUM(M190:M212)</f>
        <v>0</v>
      </c>
      <c r="N189" s="165"/>
      <c r="O189" s="165">
        <f>SUM(O190:O212)</f>
        <v>15.65</v>
      </c>
      <c r="P189" s="165"/>
      <c r="Q189" s="165">
        <f>SUM(Q190:Q212)</f>
        <v>7.17</v>
      </c>
      <c r="R189" s="165"/>
      <c r="S189" s="165"/>
      <c r="T189" s="166"/>
      <c r="U189" s="160"/>
      <c r="V189" s="160">
        <f>SUM(V190:V212)</f>
        <v>1685.24</v>
      </c>
      <c r="W189" s="160"/>
      <c r="X189" s="160"/>
      <c r="AG189" t="s">
        <v>160</v>
      </c>
    </row>
    <row r="190" spans="1:60" ht="22.5" outlineLevel="1">
      <c r="A190" s="167">
        <v>60</v>
      </c>
      <c r="B190" s="168" t="s">
        <v>956</v>
      </c>
      <c r="C190" s="183" t="s">
        <v>957</v>
      </c>
      <c r="D190" s="169" t="s">
        <v>191</v>
      </c>
      <c r="E190" s="170">
        <v>783</v>
      </c>
      <c r="F190" s="171"/>
      <c r="G190" s="172">
        <f>ROUND(E190*F190,2)</f>
        <v>0</v>
      </c>
      <c r="H190" s="171">
        <v>1947.32</v>
      </c>
      <c r="I190" s="172">
        <f>ROUND(E190*H190,2)</f>
        <v>1524751.56</v>
      </c>
      <c r="J190" s="171">
        <v>1002.68</v>
      </c>
      <c r="K190" s="172">
        <f>ROUND(E190*J190,2)</f>
        <v>785098.44</v>
      </c>
      <c r="L190" s="172">
        <v>21</v>
      </c>
      <c r="M190" s="172">
        <f>G190*(1+L190/100)</f>
        <v>0</v>
      </c>
      <c r="N190" s="172">
        <v>1.9800000000000002E-2</v>
      </c>
      <c r="O190" s="172">
        <f>ROUND(E190*N190,2)</f>
        <v>15.5</v>
      </c>
      <c r="P190" s="172">
        <v>0</v>
      </c>
      <c r="Q190" s="172">
        <f>ROUND(E190*P190,2)</f>
        <v>0</v>
      </c>
      <c r="R190" s="172"/>
      <c r="S190" s="172" t="s">
        <v>164</v>
      </c>
      <c r="T190" s="173" t="s">
        <v>164</v>
      </c>
      <c r="U190" s="157">
        <v>1.9</v>
      </c>
      <c r="V190" s="157">
        <f>ROUND(E190*U190,2)</f>
        <v>1487.7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55"/>
      <c r="B191" s="156"/>
      <c r="C191" s="184" t="s">
        <v>822</v>
      </c>
      <c r="D191" s="158"/>
      <c r="E191" s="159">
        <v>200</v>
      </c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8"/>
      <c r="Z191" s="148"/>
      <c r="AA191" s="148"/>
      <c r="AB191" s="148"/>
      <c r="AC191" s="148"/>
      <c r="AD191" s="148"/>
      <c r="AE191" s="148"/>
      <c r="AF191" s="148"/>
      <c r="AG191" s="148" t="s">
        <v>168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55"/>
      <c r="B192" s="156"/>
      <c r="C192" s="184" t="s">
        <v>823</v>
      </c>
      <c r="D192" s="158"/>
      <c r="E192" s="159">
        <v>508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8"/>
      <c r="Z192" s="148"/>
      <c r="AA192" s="148"/>
      <c r="AB192" s="148"/>
      <c r="AC192" s="148"/>
      <c r="AD192" s="148"/>
      <c r="AE192" s="148"/>
      <c r="AF192" s="148"/>
      <c r="AG192" s="148" t="s">
        <v>168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824</v>
      </c>
      <c r="D193" s="158"/>
      <c r="E193" s="159">
        <v>75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>
      <c r="A194" s="174">
        <v>61</v>
      </c>
      <c r="B194" s="175" t="s">
        <v>507</v>
      </c>
      <c r="C194" s="185" t="s">
        <v>508</v>
      </c>
      <c r="D194" s="176" t="s">
        <v>208</v>
      </c>
      <c r="E194" s="177">
        <v>40</v>
      </c>
      <c r="F194" s="178"/>
      <c r="G194" s="179">
        <f>ROUND(E194*F194,2)</f>
        <v>0</v>
      </c>
      <c r="H194" s="178">
        <v>878.46</v>
      </c>
      <c r="I194" s="179">
        <f>ROUND(E194*H194,2)</f>
        <v>35138.400000000001</v>
      </c>
      <c r="J194" s="178">
        <v>295.54000000000002</v>
      </c>
      <c r="K194" s="179">
        <f>ROUND(E194*J194,2)</f>
        <v>11821.6</v>
      </c>
      <c r="L194" s="179">
        <v>21</v>
      </c>
      <c r="M194" s="179">
        <f>G194*(1+L194/100)</f>
        <v>0</v>
      </c>
      <c r="N194" s="179">
        <v>3.2799999999999999E-3</v>
      </c>
      <c r="O194" s="179">
        <f>ROUND(E194*N194,2)</f>
        <v>0.13</v>
      </c>
      <c r="P194" s="179">
        <v>0</v>
      </c>
      <c r="Q194" s="179">
        <f>ROUND(E194*P194,2)</f>
        <v>0</v>
      </c>
      <c r="R194" s="179"/>
      <c r="S194" s="179" t="s">
        <v>164</v>
      </c>
      <c r="T194" s="180" t="s">
        <v>164</v>
      </c>
      <c r="U194" s="157">
        <v>0.56452999999999998</v>
      </c>
      <c r="V194" s="157">
        <f>ROUND(E194*U194,2)</f>
        <v>22.58</v>
      </c>
      <c r="W194" s="157"/>
      <c r="X194" s="157" t="s">
        <v>165</v>
      </c>
      <c r="Y194" s="148"/>
      <c r="Z194" s="148"/>
      <c r="AA194" s="148"/>
      <c r="AB194" s="148"/>
      <c r="AC194" s="148"/>
      <c r="AD194" s="148"/>
      <c r="AE194" s="148"/>
      <c r="AF194" s="148"/>
      <c r="AG194" s="148" t="s">
        <v>166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>
      <c r="A195" s="174">
        <v>62</v>
      </c>
      <c r="B195" s="175" t="s">
        <v>510</v>
      </c>
      <c r="C195" s="185" t="s">
        <v>511</v>
      </c>
      <c r="D195" s="176" t="s">
        <v>322</v>
      </c>
      <c r="E195" s="177">
        <v>4</v>
      </c>
      <c r="F195" s="178"/>
      <c r="G195" s="179">
        <f>ROUND(E195*F195,2)</f>
        <v>0</v>
      </c>
      <c r="H195" s="178">
        <v>1361.86</v>
      </c>
      <c r="I195" s="179">
        <f>ROUND(E195*H195,2)</f>
        <v>5447.44</v>
      </c>
      <c r="J195" s="178">
        <v>570.14</v>
      </c>
      <c r="K195" s="179">
        <f>ROUND(E195*J195,2)</f>
        <v>2280.56</v>
      </c>
      <c r="L195" s="179">
        <v>21</v>
      </c>
      <c r="M195" s="179">
        <f>G195*(1+L195/100)</f>
        <v>0</v>
      </c>
      <c r="N195" s="179">
        <v>5.0299999999999997E-3</v>
      </c>
      <c r="O195" s="179">
        <f>ROUND(E195*N195,2)</f>
        <v>0.02</v>
      </c>
      <c r="P195" s="179">
        <v>0</v>
      </c>
      <c r="Q195" s="179">
        <f>ROUND(E195*P195,2)</f>
        <v>0</v>
      </c>
      <c r="R195" s="179"/>
      <c r="S195" s="179" t="s">
        <v>164</v>
      </c>
      <c r="T195" s="180" t="s">
        <v>164</v>
      </c>
      <c r="U195" s="157">
        <v>1.0510999999999999</v>
      </c>
      <c r="V195" s="157">
        <f>ROUND(E195*U195,2)</f>
        <v>4.2</v>
      </c>
      <c r="W195" s="157"/>
      <c r="X195" s="157" t="s">
        <v>165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166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ht="22.5" outlineLevel="1">
      <c r="A196" s="167">
        <v>63</v>
      </c>
      <c r="B196" s="168" t="s">
        <v>958</v>
      </c>
      <c r="C196" s="183" t="s">
        <v>959</v>
      </c>
      <c r="D196" s="169" t="s">
        <v>191</v>
      </c>
      <c r="E196" s="170">
        <v>783</v>
      </c>
      <c r="F196" s="171"/>
      <c r="G196" s="172">
        <f>ROUND(E196*F196,2)</f>
        <v>0</v>
      </c>
      <c r="H196" s="171">
        <v>0</v>
      </c>
      <c r="I196" s="172">
        <f>ROUND(E196*H196,2)</f>
        <v>0</v>
      </c>
      <c r="J196" s="171">
        <v>71.599999999999994</v>
      </c>
      <c r="K196" s="172">
        <f>ROUND(E196*J196,2)</f>
        <v>56062.8</v>
      </c>
      <c r="L196" s="172">
        <v>21</v>
      </c>
      <c r="M196" s="172">
        <f>G196*(1+L196/100)</f>
        <v>0</v>
      </c>
      <c r="N196" s="172">
        <v>0</v>
      </c>
      <c r="O196" s="172">
        <f>ROUND(E196*N196,2)</f>
        <v>0</v>
      </c>
      <c r="P196" s="172">
        <v>8.9800000000000001E-3</v>
      </c>
      <c r="Q196" s="172">
        <f>ROUND(E196*P196,2)</f>
        <v>7.03</v>
      </c>
      <c r="R196" s="172"/>
      <c r="S196" s="172" t="s">
        <v>164</v>
      </c>
      <c r="T196" s="173" t="s">
        <v>164</v>
      </c>
      <c r="U196" s="157">
        <v>0.1265</v>
      </c>
      <c r="V196" s="157">
        <f>ROUND(E196*U196,2)</f>
        <v>99.05</v>
      </c>
      <c r="W196" s="157"/>
      <c r="X196" s="157" t="s">
        <v>165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166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822</v>
      </c>
      <c r="D197" s="158"/>
      <c r="E197" s="159">
        <v>200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>
      <c r="A198" s="155"/>
      <c r="B198" s="156"/>
      <c r="C198" s="184" t="s">
        <v>823</v>
      </c>
      <c r="D198" s="158"/>
      <c r="E198" s="159">
        <v>508</v>
      </c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48"/>
      <c r="Z198" s="148"/>
      <c r="AA198" s="148"/>
      <c r="AB198" s="148"/>
      <c r="AC198" s="148"/>
      <c r="AD198" s="148"/>
      <c r="AE198" s="148"/>
      <c r="AF198" s="148"/>
      <c r="AG198" s="148" t="s">
        <v>168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55"/>
      <c r="B199" s="156"/>
      <c r="C199" s="184" t="s">
        <v>824</v>
      </c>
      <c r="D199" s="158"/>
      <c r="E199" s="159">
        <v>75</v>
      </c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48"/>
      <c r="Z199" s="148"/>
      <c r="AA199" s="148"/>
      <c r="AB199" s="148"/>
      <c r="AC199" s="148"/>
      <c r="AD199" s="148"/>
      <c r="AE199" s="148"/>
      <c r="AF199" s="148"/>
      <c r="AG199" s="148" t="s">
        <v>168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ht="22.5" outlineLevel="1">
      <c r="A200" s="174">
        <v>64</v>
      </c>
      <c r="B200" s="175" t="s">
        <v>960</v>
      </c>
      <c r="C200" s="185" t="s">
        <v>961</v>
      </c>
      <c r="D200" s="176" t="s">
        <v>208</v>
      </c>
      <c r="E200" s="177">
        <v>40</v>
      </c>
      <c r="F200" s="178"/>
      <c r="G200" s="179">
        <f t="shared" ref="G200:G209" si="14">ROUND(E200*F200,2)</f>
        <v>0</v>
      </c>
      <c r="H200" s="178">
        <v>0</v>
      </c>
      <c r="I200" s="179">
        <f t="shared" ref="I200:I209" si="15">ROUND(E200*H200,2)</f>
        <v>0</v>
      </c>
      <c r="J200" s="178">
        <v>48.8</v>
      </c>
      <c r="K200" s="179">
        <f t="shared" ref="K200:K209" si="16">ROUND(E200*J200,2)</f>
        <v>1952</v>
      </c>
      <c r="L200" s="179">
        <v>21</v>
      </c>
      <c r="M200" s="179">
        <f t="shared" ref="M200:M209" si="17">G200*(1+L200/100)</f>
        <v>0</v>
      </c>
      <c r="N200" s="179">
        <v>0</v>
      </c>
      <c r="O200" s="179">
        <f t="shared" ref="O200:O209" si="18">ROUND(E200*N200,2)</f>
        <v>0</v>
      </c>
      <c r="P200" s="179">
        <v>3.47E-3</v>
      </c>
      <c r="Q200" s="179">
        <f t="shared" ref="Q200:Q209" si="19">ROUND(E200*P200,2)</f>
        <v>0.14000000000000001</v>
      </c>
      <c r="R200" s="179"/>
      <c r="S200" s="179" t="s">
        <v>164</v>
      </c>
      <c r="T200" s="180" t="s">
        <v>164</v>
      </c>
      <c r="U200" s="157">
        <v>8.6249999999999993E-2</v>
      </c>
      <c r="V200" s="157">
        <f t="shared" ref="V200:V209" si="20">ROUND(E200*U200,2)</f>
        <v>3.45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65</v>
      </c>
      <c r="B201" s="175" t="s">
        <v>962</v>
      </c>
      <c r="C201" s="185" t="s">
        <v>963</v>
      </c>
      <c r="D201" s="176" t="s">
        <v>0</v>
      </c>
      <c r="E201" s="177">
        <v>24425.527999999998</v>
      </c>
      <c r="F201" s="178"/>
      <c r="G201" s="179">
        <f t="shared" si="14"/>
        <v>0</v>
      </c>
      <c r="H201" s="178">
        <v>0</v>
      </c>
      <c r="I201" s="179">
        <f t="shared" si="15"/>
        <v>0</v>
      </c>
      <c r="J201" s="178">
        <v>2.25</v>
      </c>
      <c r="K201" s="179">
        <f t="shared" si="16"/>
        <v>54957.440000000002</v>
      </c>
      <c r="L201" s="179">
        <v>21</v>
      </c>
      <c r="M201" s="179">
        <f t="shared" si="17"/>
        <v>0</v>
      </c>
      <c r="N201" s="179">
        <v>0</v>
      </c>
      <c r="O201" s="179">
        <f t="shared" si="18"/>
        <v>0</v>
      </c>
      <c r="P201" s="179">
        <v>0</v>
      </c>
      <c r="Q201" s="179">
        <f t="shared" si="19"/>
        <v>0</v>
      </c>
      <c r="R201" s="179"/>
      <c r="S201" s="179" t="s">
        <v>164</v>
      </c>
      <c r="T201" s="180" t="s">
        <v>164</v>
      </c>
      <c r="U201" s="157">
        <v>0</v>
      </c>
      <c r="V201" s="157">
        <f t="shared" si="20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66</v>
      </c>
      <c r="B202" s="175" t="s">
        <v>364</v>
      </c>
      <c r="C202" s="185" t="s">
        <v>365</v>
      </c>
      <c r="D202" s="176" t="s">
        <v>227</v>
      </c>
      <c r="E202" s="177">
        <v>7.17014</v>
      </c>
      <c r="F202" s="178"/>
      <c r="G202" s="179">
        <f t="shared" si="14"/>
        <v>0</v>
      </c>
      <c r="H202" s="178">
        <v>0</v>
      </c>
      <c r="I202" s="179">
        <f t="shared" si="15"/>
        <v>0</v>
      </c>
      <c r="J202" s="178">
        <v>338.5</v>
      </c>
      <c r="K202" s="179">
        <f t="shared" si="16"/>
        <v>2427.09</v>
      </c>
      <c r="L202" s="179">
        <v>21</v>
      </c>
      <c r="M202" s="179">
        <f t="shared" si="17"/>
        <v>0</v>
      </c>
      <c r="N202" s="179">
        <v>0</v>
      </c>
      <c r="O202" s="179">
        <f t="shared" si="18"/>
        <v>0</v>
      </c>
      <c r="P202" s="179">
        <v>0</v>
      </c>
      <c r="Q202" s="179">
        <f t="shared" si="19"/>
        <v>0</v>
      </c>
      <c r="R202" s="179"/>
      <c r="S202" s="179" t="s">
        <v>164</v>
      </c>
      <c r="T202" s="180" t="s">
        <v>164</v>
      </c>
      <c r="U202" s="157">
        <v>0.93</v>
      </c>
      <c r="V202" s="157">
        <f t="shared" si="20"/>
        <v>6.67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67</v>
      </c>
      <c r="B203" s="175" t="s">
        <v>367</v>
      </c>
      <c r="C203" s="185" t="s">
        <v>368</v>
      </c>
      <c r="D203" s="176" t="s">
        <v>227</v>
      </c>
      <c r="E203" s="177">
        <v>71.701400000000007</v>
      </c>
      <c r="F203" s="178"/>
      <c r="G203" s="179">
        <f t="shared" si="14"/>
        <v>0</v>
      </c>
      <c r="H203" s="178">
        <v>0</v>
      </c>
      <c r="I203" s="179">
        <f t="shared" si="15"/>
        <v>0</v>
      </c>
      <c r="J203" s="178">
        <v>211.5</v>
      </c>
      <c r="K203" s="179">
        <f t="shared" si="16"/>
        <v>15164.85</v>
      </c>
      <c r="L203" s="179">
        <v>21</v>
      </c>
      <c r="M203" s="179">
        <f t="shared" si="17"/>
        <v>0</v>
      </c>
      <c r="N203" s="179">
        <v>0</v>
      </c>
      <c r="O203" s="179">
        <f t="shared" si="18"/>
        <v>0</v>
      </c>
      <c r="P203" s="179">
        <v>0</v>
      </c>
      <c r="Q203" s="179">
        <f t="shared" si="19"/>
        <v>0</v>
      </c>
      <c r="R203" s="179"/>
      <c r="S203" s="179" t="s">
        <v>164</v>
      </c>
      <c r="T203" s="180" t="s">
        <v>164</v>
      </c>
      <c r="U203" s="157">
        <v>0.65</v>
      </c>
      <c r="V203" s="157">
        <f t="shared" si="20"/>
        <v>46.61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68</v>
      </c>
      <c r="B204" s="175" t="s">
        <v>369</v>
      </c>
      <c r="C204" s="185" t="s">
        <v>370</v>
      </c>
      <c r="D204" s="176" t="s">
        <v>227</v>
      </c>
      <c r="E204" s="177">
        <v>7.17014</v>
      </c>
      <c r="F204" s="178"/>
      <c r="G204" s="179">
        <f t="shared" si="14"/>
        <v>0</v>
      </c>
      <c r="H204" s="178">
        <v>0</v>
      </c>
      <c r="I204" s="179">
        <f t="shared" si="15"/>
        <v>0</v>
      </c>
      <c r="J204" s="178">
        <v>220</v>
      </c>
      <c r="K204" s="179">
        <f t="shared" si="16"/>
        <v>1577.43</v>
      </c>
      <c r="L204" s="179">
        <v>21</v>
      </c>
      <c r="M204" s="179">
        <f t="shared" si="17"/>
        <v>0</v>
      </c>
      <c r="N204" s="179">
        <v>0</v>
      </c>
      <c r="O204" s="179">
        <f t="shared" si="18"/>
        <v>0</v>
      </c>
      <c r="P204" s="179">
        <v>0</v>
      </c>
      <c r="Q204" s="179">
        <f t="shared" si="19"/>
        <v>0</v>
      </c>
      <c r="R204" s="179"/>
      <c r="S204" s="179" t="s">
        <v>164</v>
      </c>
      <c r="T204" s="180" t="s">
        <v>164</v>
      </c>
      <c r="U204" s="157">
        <v>0.49</v>
      </c>
      <c r="V204" s="157">
        <f t="shared" si="20"/>
        <v>3.51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>
      <c r="A205" s="174">
        <v>69</v>
      </c>
      <c r="B205" s="175" t="s">
        <v>371</v>
      </c>
      <c r="C205" s="185" t="s">
        <v>372</v>
      </c>
      <c r="D205" s="176" t="s">
        <v>227</v>
      </c>
      <c r="E205" s="177">
        <v>136.23266000000001</v>
      </c>
      <c r="F205" s="178"/>
      <c r="G205" s="179">
        <f t="shared" si="14"/>
        <v>0</v>
      </c>
      <c r="H205" s="178">
        <v>0</v>
      </c>
      <c r="I205" s="179">
        <f t="shared" si="15"/>
        <v>0</v>
      </c>
      <c r="J205" s="178">
        <v>15.7</v>
      </c>
      <c r="K205" s="179">
        <f t="shared" si="16"/>
        <v>2138.85</v>
      </c>
      <c r="L205" s="179">
        <v>21</v>
      </c>
      <c r="M205" s="179">
        <f t="shared" si="17"/>
        <v>0</v>
      </c>
      <c r="N205" s="179">
        <v>0</v>
      </c>
      <c r="O205" s="179">
        <f t="shared" si="18"/>
        <v>0</v>
      </c>
      <c r="P205" s="179">
        <v>0</v>
      </c>
      <c r="Q205" s="179">
        <f t="shared" si="19"/>
        <v>0</v>
      </c>
      <c r="R205" s="179"/>
      <c r="S205" s="179" t="s">
        <v>164</v>
      </c>
      <c r="T205" s="180" t="s">
        <v>164</v>
      </c>
      <c r="U205" s="157">
        <v>0</v>
      </c>
      <c r="V205" s="157">
        <f t="shared" si="20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>
      <c r="A206" s="174">
        <v>70</v>
      </c>
      <c r="B206" s="175" t="s">
        <v>373</v>
      </c>
      <c r="C206" s="185" t="s">
        <v>374</v>
      </c>
      <c r="D206" s="176" t="s">
        <v>227</v>
      </c>
      <c r="E206" s="177">
        <v>7.17014</v>
      </c>
      <c r="F206" s="178"/>
      <c r="G206" s="179">
        <f t="shared" si="14"/>
        <v>0</v>
      </c>
      <c r="H206" s="178">
        <v>0</v>
      </c>
      <c r="I206" s="179">
        <f t="shared" si="15"/>
        <v>0</v>
      </c>
      <c r="J206" s="178">
        <v>305.5</v>
      </c>
      <c r="K206" s="179">
        <f t="shared" si="16"/>
        <v>2190.48</v>
      </c>
      <c r="L206" s="179">
        <v>21</v>
      </c>
      <c r="M206" s="179">
        <f t="shared" si="17"/>
        <v>0</v>
      </c>
      <c r="N206" s="179">
        <v>0</v>
      </c>
      <c r="O206" s="179">
        <f t="shared" si="18"/>
        <v>0</v>
      </c>
      <c r="P206" s="179">
        <v>0</v>
      </c>
      <c r="Q206" s="179">
        <f t="shared" si="19"/>
        <v>0</v>
      </c>
      <c r="R206" s="179"/>
      <c r="S206" s="179" t="s">
        <v>164</v>
      </c>
      <c r="T206" s="180" t="s">
        <v>164</v>
      </c>
      <c r="U206" s="157">
        <v>0.94</v>
      </c>
      <c r="V206" s="157">
        <f t="shared" si="20"/>
        <v>6.74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71</v>
      </c>
      <c r="B207" s="175" t="s">
        <v>375</v>
      </c>
      <c r="C207" s="185" t="s">
        <v>376</v>
      </c>
      <c r="D207" s="176" t="s">
        <v>227</v>
      </c>
      <c r="E207" s="177">
        <v>43.02084</v>
      </c>
      <c r="F207" s="178"/>
      <c r="G207" s="179">
        <f t="shared" si="14"/>
        <v>0</v>
      </c>
      <c r="H207" s="178">
        <v>0</v>
      </c>
      <c r="I207" s="179">
        <f t="shared" si="15"/>
        <v>0</v>
      </c>
      <c r="J207" s="178">
        <v>34</v>
      </c>
      <c r="K207" s="179">
        <f t="shared" si="16"/>
        <v>1462.71</v>
      </c>
      <c r="L207" s="179">
        <v>21</v>
      </c>
      <c r="M207" s="179">
        <f t="shared" si="17"/>
        <v>0</v>
      </c>
      <c r="N207" s="179">
        <v>0</v>
      </c>
      <c r="O207" s="179">
        <f t="shared" si="18"/>
        <v>0</v>
      </c>
      <c r="P207" s="179">
        <v>0</v>
      </c>
      <c r="Q207" s="179">
        <f t="shared" si="19"/>
        <v>0</v>
      </c>
      <c r="R207" s="179"/>
      <c r="S207" s="179" t="s">
        <v>164</v>
      </c>
      <c r="T207" s="180" t="s">
        <v>164</v>
      </c>
      <c r="U207" s="157">
        <v>0.11</v>
      </c>
      <c r="V207" s="157">
        <f t="shared" si="20"/>
        <v>4.7300000000000004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72</v>
      </c>
      <c r="B208" s="175" t="s">
        <v>964</v>
      </c>
      <c r="C208" s="185" t="s">
        <v>965</v>
      </c>
      <c r="D208" s="176" t="s">
        <v>728</v>
      </c>
      <c r="E208" s="177">
        <v>2</v>
      </c>
      <c r="F208" s="178"/>
      <c r="G208" s="179">
        <f t="shared" si="14"/>
        <v>0</v>
      </c>
      <c r="H208" s="178">
        <v>0</v>
      </c>
      <c r="I208" s="179">
        <f t="shared" si="15"/>
        <v>0</v>
      </c>
      <c r="J208" s="178">
        <v>20000</v>
      </c>
      <c r="K208" s="179">
        <f t="shared" si="16"/>
        <v>40000</v>
      </c>
      <c r="L208" s="179">
        <v>21</v>
      </c>
      <c r="M208" s="179">
        <f t="shared" si="17"/>
        <v>0</v>
      </c>
      <c r="N208" s="179">
        <v>0</v>
      </c>
      <c r="O208" s="179">
        <f t="shared" si="18"/>
        <v>0</v>
      </c>
      <c r="P208" s="179">
        <v>0</v>
      </c>
      <c r="Q208" s="179">
        <f t="shared" si="19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0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>
      <c r="A209" s="167">
        <v>73</v>
      </c>
      <c r="B209" s="168" t="s">
        <v>966</v>
      </c>
      <c r="C209" s="183" t="s">
        <v>967</v>
      </c>
      <c r="D209" s="169"/>
      <c r="E209" s="170">
        <v>36</v>
      </c>
      <c r="F209" s="171"/>
      <c r="G209" s="172">
        <f t="shared" si="14"/>
        <v>0</v>
      </c>
      <c r="H209" s="171">
        <v>0</v>
      </c>
      <c r="I209" s="172">
        <f t="shared" si="15"/>
        <v>0</v>
      </c>
      <c r="J209" s="171">
        <v>305</v>
      </c>
      <c r="K209" s="172">
        <f t="shared" si="16"/>
        <v>10980</v>
      </c>
      <c r="L209" s="172">
        <v>21</v>
      </c>
      <c r="M209" s="172">
        <f t="shared" si="17"/>
        <v>0</v>
      </c>
      <c r="N209" s="172">
        <v>0</v>
      </c>
      <c r="O209" s="172">
        <f t="shared" si="18"/>
        <v>0</v>
      </c>
      <c r="P209" s="172">
        <v>0</v>
      </c>
      <c r="Q209" s="172">
        <f t="shared" si="19"/>
        <v>0</v>
      </c>
      <c r="R209" s="172"/>
      <c r="S209" s="172" t="s">
        <v>232</v>
      </c>
      <c r="T209" s="173" t="s">
        <v>233</v>
      </c>
      <c r="U209" s="157">
        <v>0</v>
      </c>
      <c r="V209" s="157">
        <f t="shared" si="20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366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55"/>
      <c r="B210" s="156"/>
      <c r="C210" s="184" t="s">
        <v>968</v>
      </c>
      <c r="D210" s="158"/>
      <c r="E210" s="159">
        <v>36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8"/>
      <c r="Z210" s="148"/>
      <c r="AA210" s="148"/>
      <c r="AB210" s="148"/>
      <c r="AC210" s="148"/>
      <c r="AD210" s="148"/>
      <c r="AE210" s="148"/>
      <c r="AF210" s="148"/>
      <c r="AG210" s="148" t="s">
        <v>168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ht="22.5" outlineLevel="1">
      <c r="A211" s="167">
        <v>74</v>
      </c>
      <c r="B211" s="168" t="s">
        <v>969</v>
      </c>
      <c r="C211" s="183" t="s">
        <v>970</v>
      </c>
      <c r="D211" s="169"/>
      <c r="E211" s="170">
        <v>188</v>
      </c>
      <c r="F211" s="171"/>
      <c r="G211" s="172">
        <f>ROUND(E211*F211,2)</f>
        <v>0</v>
      </c>
      <c r="H211" s="171">
        <v>0</v>
      </c>
      <c r="I211" s="172">
        <f>ROUND(E211*H211,2)</f>
        <v>0</v>
      </c>
      <c r="J211" s="171">
        <v>280</v>
      </c>
      <c r="K211" s="172">
        <f>ROUND(E211*J211,2)</f>
        <v>52640</v>
      </c>
      <c r="L211" s="172">
        <v>21</v>
      </c>
      <c r="M211" s="172">
        <f>G211*(1+L211/100)</f>
        <v>0</v>
      </c>
      <c r="N211" s="172">
        <v>0</v>
      </c>
      <c r="O211" s="172">
        <f>ROUND(E211*N211,2)</f>
        <v>0</v>
      </c>
      <c r="P211" s="172">
        <v>0</v>
      </c>
      <c r="Q211" s="172">
        <f>ROUND(E211*P211,2)</f>
        <v>0</v>
      </c>
      <c r="R211" s="172"/>
      <c r="S211" s="172" t="s">
        <v>232</v>
      </c>
      <c r="T211" s="173" t="s">
        <v>233</v>
      </c>
      <c r="U211" s="157">
        <v>0</v>
      </c>
      <c r="V211" s="157">
        <f>ROUND(E211*U211,2)</f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366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55"/>
      <c r="B212" s="156"/>
      <c r="C212" s="184" t="s">
        <v>971</v>
      </c>
      <c r="D212" s="158"/>
      <c r="E212" s="159">
        <v>188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8"/>
      <c r="Z212" s="148"/>
      <c r="AA212" s="148"/>
      <c r="AB212" s="148"/>
      <c r="AC212" s="148"/>
      <c r="AD212" s="148"/>
      <c r="AE212" s="148"/>
      <c r="AF212" s="148"/>
      <c r="AG212" s="148" t="s">
        <v>168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>
      <c r="A213" s="161" t="s">
        <v>159</v>
      </c>
      <c r="B213" s="162" t="s">
        <v>113</v>
      </c>
      <c r="C213" s="182" t="s">
        <v>114</v>
      </c>
      <c r="D213" s="163"/>
      <c r="E213" s="164"/>
      <c r="F213" s="165"/>
      <c r="G213" s="165">
        <f>SUMIF(AG214:AG219,"&lt;&gt;NOR",G214:G219)</f>
        <v>0</v>
      </c>
      <c r="H213" s="165"/>
      <c r="I213" s="165">
        <f>SUM(I214:I219)</f>
        <v>157006.85</v>
      </c>
      <c r="J213" s="165"/>
      <c r="K213" s="165">
        <f>SUM(K214:K219)</f>
        <v>96152.78</v>
      </c>
      <c r="L213" s="165"/>
      <c r="M213" s="165">
        <f>SUM(M214:M219)</f>
        <v>0</v>
      </c>
      <c r="N213" s="165"/>
      <c r="O213" s="165">
        <f>SUM(O214:O219)</f>
        <v>3.31</v>
      </c>
      <c r="P213" s="165"/>
      <c r="Q213" s="165">
        <f>SUM(Q214:Q219)</f>
        <v>0</v>
      </c>
      <c r="R213" s="165"/>
      <c r="S213" s="165"/>
      <c r="T213" s="166"/>
      <c r="U213" s="160"/>
      <c r="V213" s="160">
        <f>SUM(V214:V219)</f>
        <v>131.68</v>
      </c>
      <c r="W213" s="160"/>
      <c r="X213" s="160"/>
      <c r="AG213" t="s">
        <v>160</v>
      </c>
    </row>
    <row r="214" spans="1:60" outlineLevel="1">
      <c r="A214" s="167">
        <v>75</v>
      </c>
      <c r="B214" s="168" t="s">
        <v>972</v>
      </c>
      <c r="C214" s="183" t="s">
        <v>973</v>
      </c>
      <c r="D214" s="169" t="s">
        <v>191</v>
      </c>
      <c r="E214" s="170">
        <v>715</v>
      </c>
      <c r="F214" s="171"/>
      <c r="G214" s="172">
        <f>ROUND(E214*F214,2)</f>
        <v>0</v>
      </c>
      <c r="H214" s="171">
        <v>219.59</v>
      </c>
      <c r="I214" s="172">
        <f>ROUND(E214*H214,2)</f>
        <v>157006.85</v>
      </c>
      <c r="J214" s="171">
        <v>50.91</v>
      </c>
      <c r="K214" s="172">
        <f>ROUND(E214*J214,2)</f>
        <v>36400.65</v>
      </c>
      <c r="L214" s="172">
        <v>21</v>
      </c>
      <c r="M214" s="172">
        <f>G214*(1+L214/100)</f>
        <v>0</v>
      </c>
      <c r="N214" s="172">
        <v>4.6999999999999999E-4</v>
      </c>
      <c r="O214" s="172">
        <f>ROUND(E214*N214,2)</f>
        <v>0.34</v>
      </c>
      <c r="P214" s="172">
        <v>0</v>
      </c>
      <c r="Q214" s="172">
        <f>ROUND(E214*P214,2)</f>
        <v>0</v>
      </c>
      <c r="R214" s="172"/>
      <c r="S214" s="172" t="s">
        <v>164</v>
      </c>
      <c r="T214" s="173" t="s">
        <v>164</v>
      </c>
      <c r="U214" s="157">
        <v>0.09</v>
      </c>
      <c r="V214" s="157">
        <f>ROUND(E214*U214,2)</f>
        <v>64.349999999999994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>
      <c r="A215" s="155"/>
      <c r="B215" s="156"/>
      <c r="C215" s="184" t="s">
        <v>823</v>
      </c>
      <c r="D215" s="158"/>
      <c r="E215" s="159">
        <v>508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8"/>
      <c r="Z215" s="148"/>
      <c r="AA215" s="148"/>
      <c r="AB215" s="148"/>
      <c r="AC215" s="148"/>
      <c r="AD215" s="148"/>
      <c r="AE215" s="148"/>
      <c r="AF215" s="148"/>
      <c r="AG215" s="148" t="s">
        <v>168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55"/>
      <c r="B216" s="156"/>
      <c r="C216" s="184" t="s">
        <v>825</v>
      </c>
      <c r="D216" s="158"/>
      <c r="E216" s="159">
        <v>207</v>
      </c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48"/>
      <c r="Z216" s="148"/>
      <c r="AA216" s="148"/>
      <c r="AB216" s="148"/>
      <c r="AC216" s="148"/>
      <c r="AD216" s="148"/>
      <c r="AE216" s="148"/>
      <c r="AF216" s="148"/>
      <c r="AG216" s="148" t="s">
        <v>168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76</v>
      </c>
      <c r="B217" s="175" t="s">
        <v>974</v>
      </c>
      <c r="C217" s="185" t="s">
        <v>975</v>
      </c>
      <c r="D217" s="176" t="s">
        <v>976</v>
      </c>
      <c r="E217" s="177">
        <v>990</v>
      </c>
      <c r="F217" s="178"/>
      <c r="G217" s="179">
        <f>ROUND(E217*F217,2)</f>
        <v>0</v>
      </c>
      <c r="H217" s="178">
        <v>0</v>
      </c>
      <c r="I217" s="179">
        <f>ROUND(E217*H217,2)</f>
        <v>0</v>
      </c>
      <c r="J217" s="178">
        <v>25</v>
      </c>
      <c r="K217" s="179">
        <f>ROUND(E217*J217,2)</f>
        <v>24750</v>
      </c>
      <c r="L217" s="179">
        <v>21</v>
      </c>
      <c r="M217" s="179">
        <f>G217*(1+L217/100)</f>
        <v>0</v>
      </c>
      <c r="N217" s="179">
        <v>3.0000000000000001E-3</v>
      </c>
      <c r="O217" s="179">
        <f>ROUND(E217*N217,2)</f>
        <v>2.97</v>
      </c>
      <c r="P217" s="179">
        <v>0</v>
      </c>
      <c r="Q217" s="179">
        <f>ROUND(E217*P217,2)</f>
        <v>0</v>
      </c>
      <c r="R217" s="179"/>
      <c r="S217" s="179" t="s">
        <v>232</v>
      </c>
      <c r="T217" s="180" t="s">
        <v>233</v>
      </c>
      <c r="U217" s="157">
        <v>0</v>
      </c>
      <c r="V217" s="157">
        <f>ROUND(E217*U217,2)</f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77</v>
      </c>
      <c r="B218" s="175" t="s">
        <v>977</v>
      </c>
      <c r="C218" s="185" t="s">
        <v>978</v>
      </c>
      <c r="D218" s="176" t="s">
        <v>191</v>
      </c>
      <c r="E218" s="177">
        <v>49.8</v>
      </c>
      <c r="F218" s="178"/>
      <c r="G218" s="179">
        <f>ROUND(E218*F218,2)</f>
        <v>0</v>
      </c>
      <c r="H218" s="178">
        <v>0</v>
      </c>
      <c r="I218" s="179">
        <f>ROUND(E218*H218,2)</f>
        <v>0</v>
      </c>
      <c r="J218" s="178">
        <v>126</v>
      </c>
      <c r="K218" s="179">
        <f>ROUND(E218*J218,2)</f>
        <v>6274.8</v>
      </c>
      <c r="L218" s="179">
        <v>21</v>
      </c>
      <c r="M218" s="179">
        <f>G218*(1+L218/100)</f>
        <v>0</v>
      </c>
      <c r="N218" s="179">
        <v>0</v>
      </c>
      <c r="O218" s="179">
        <f>ROUND(E218*N218,2)</f>
        <v>0</v>
      </c>
      <c r="P218" s="179">
        <v>0</v>
      </c>
      <c r="Q218" s="179">
        <f>ROUND(E218*P218,2)</f>
        <v>0</v>
      </c>
      <c r="R218" s="179"/>
      <c r="S218" s="179" t="s">
        <v>232</v>
      </c>
      <c r="T218" s="180" t="s">
        <v>233</v>
      </c>
      <c r="U218" s="157">
        <v>0</v>
      </c>
      <c r="V218" s="157">
        <f>ROUND(E218*U218,2)</f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366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78</v>
      </c>
      <c r="B219" s="175" t="s">
        <v>979</v>
      </c>
      <c r="C219" s="185" t="s">
        <v>980</v>
      </c>
      <c r="D219" s="176" t="s">
        <v>0</v>
      </c>
      <c r="E219" s="177">
        <v>2244.3229999999999</v>
      </c>
      <c r="F219" s="178"/>
      <c r="G219" s="179">
        <f>ROUND(E219*F219,2)</f>
        <v>0</v>
      </c>
      <c r="H219" s="178">
        <v>0</v>
      </c>
      <c r="I219" s="179">
        <f>ROUND(E219*H219,2)</f>
        <v>0</v>
      </c>
      <c r="J219" s="178">
        <v>12.8</v>
      </c>
      <c r="K219" s="179">
        <f>ROUND(E219*J219,2)</f>
        <v>28727.33</v>
      </c>
      <c r="L219" s="179">
        <v>21</v>
      </c>
      <c r="M219" s="179">
        <f>G219*(1+L219/100)</f>
        <v>0</v>
      </c>
      <c r="N219" s="179">
        <v>0</v>
      </c>
      <c r="O219" s="179">
        <f>ROUND(E219*N219,2)</f>
        <v>0</v>
      </c>
      <c r="P219" s="179">
        <v>0</v>
      </c>
      <c r="Q219" s="179">
        <f>ROUND(E219*P219,2)</f>
        <v>0</v>
      </c>
      <c r="R219" s="179"/>
      <c r="S219" s="179" t="s">
        <v>164</v>
      </c>
      <c r="T219" s="180" t="s">
        <v>164</v>
      </c>
      <c r="U219" s="157">
        <v>0.03</v>
      </c>
      <c r="V219" s="157">
        <f>ROUND(E219*U219,2)</f>
        <v>67.33</v>
      </c>
      <c r="W219" s="157"/>
      <c r="X219" s="157" t="s">
        <v>954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955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>
      <c r="A220" s="161" t="s">
        <v>159</v>
      </c>
      <c r="B220" s="162" t="s">
        <v>121</v>
      </c>
      <c r="C220" s="182" t="s">
        <v>122</v>
      </c>
      <c r="D220" s="163"/>
      <c r="E220" s="164"/>
      <c r="F220" s="165"/>
      <c r="G220" s="165">
        <f>SUMIF(AG221:AG232,"&lt;&gt;NOR",G221:G232)</f>
        <v>0</v>
      </c>
      <c r="H220" s="165"/>
      <c r="I220" s="165">
        <f>SUM(I221:I232)</f>
        <v>26056.81</v>
      </c>
      <c r="J220" s="165"/>
      <c r="K220" s="165">
        <f>SUM(K221:K232)</f>
        <v>120649.60000000001</v>
      </c>
      <c r="L220" s="165"/>
      <c r="M220" s="165">
        <f>SUM(M221:M232)</f>
        <v>0</v>
      </c>
      <c r="N220" s="165"/>
      <c r="O220" s="165">
        <f>SUM(O221:O232)</f>
        <v>0.41</v>
      </c>
      <c r="P220" s="165"/>
      <c r="Q220" s="165">
        <f>SUM(Q221:Q232)</f>
        <v>0</v>
      </c>
      <c r="R220" s="165"/>
      <c r="S220" s="165"/>
      <c r="T220" s="166"/>
      <c r="U220" s="160"/>
      <c r="V220" s="160">
        <f>SUM(V221:V232)</f>
        <v>410.56</v>
      </c>
      <c r="W220" s="160"/>
      <c r="X220" s="160"/>
      <c r="AG220" t="s">
        <v>160</v>
      </c>
    </row>
    <row r="221" spans="1:60" outlineLevel="1">
      <c r="A221" s="167">
        <v>79</v>
      </c>
      <c r="B221" s="168" t="s">
        <v>981</v>
      </c>
      <c r="C221" s="183" t="s">
        <v>982</v>
      </c>
      <c r="D221" s="169" t="s">
        <v>191</v>
      </c>
      <c r="E221" s="170">
        <v>2737.06</v>
      </c>
      <c r="F221" s="171"/>
      <c r="G221" s="172">
        <f>ROUND(E221*F221,2)</f>
        <v>0</v>
      </c>
      <c r="H221" s="171">
        <v>9.52</v>
      </c>
      <c r="I221" s="172">
        <f>ROUND(E221*H221,2)</f>
        <v>26056.81</v>
      </c>
      <c r="J221" s="171">
        <v>44.08</v>
      </c>
      <c r="K221" s="172">
        <f>ROUND(E221*J221,2)</f>
        <v>120649.60000000001</v>
      </c>
      <c r="L221" s="172">
        <v>21</v>
      </c>
      <c r="M221" s="172">
        <f>G221*(1+L221/100)</f>
        <v>0</v>
      </c>
      <c r="N221" s="172">
        <v>1.4999999999999999E-4</v>
      </c>
      <c r="O221" s="172">
        <f>ROUND(E221*N221,2)</f>
        <v>0.41</v>
      </c>
      <c r="P221" s="172">
        <v>0</v>
      </c>
      <c r="Q221" s="172">
        <f>ROUND(E221*P221,2)</f>
        <v>0</v>
      </c>
      <c r="R221" s="172"/>
      <c r="S221" s="172" t="s">
        <v>346</v>
      </c>
      <c r="T221" s="173" t="s">
        <v>346</v>
      </c>
      <c r="U221" s="157">
        <v>0.15</v>
      </c>
      <c r="V221" s="157">
        <f>ROUND(E221*U221,2)</f>
        <v>410.56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55"/>
      <c r="B222" s="156"/>
      <c r="C222" s="184" t="s">
        <v>983</v>
      </c>
      <c r="D222" s="158"/>
      <c r="E222" s="159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8"/>
      <c r="Z222" s="148"/>
      <c r="AA222" s="148"/>
      <c r="AB222" s="148"/>
      <c r="AC222" s="148"/>
      <c r="AD222" s="148"/>
      <c r="AE222" s="148"/>
      <c r="AF222" s="148"/>
      <c r="AG222" s="148" t="s">
        <v>168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55"/>
      <c r="B223" s="156"/>
      <c r="C223" s="184" t="s">
        <v>984</v>
      </c>
      <c r="D223" s="158"/>
      <c r="E223" s="159">
        <v>269.32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8"/>
      <c r="Z223" s="148"/>
      <c r="AA223" s="148"/>
      <c r="AB223" s="148"/>
      <c r="AC223" s="148"/>
      <c r="AD223" s="148"/>
      <c r="AE223" s="148"/>
      <c r="AF223" s="148"/>
      <c r="AG223" s="148" t="s">
        <v>168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55"/>
      <c r="B224" s="156"/>
      <c r="C224" s="184" t="s">
        <v>985</v>
      </c>
      <c r="D224" s="158"/>
      <c r="E224" s="159">
        <v>411</v>
      </c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8"/>
      <c r="Z224" s="148"/>
      <c r="AA224" s="148"/>
      <c r="AB224" s="148"/>
      <c r="AC224" s="148"/>
      <c r="AD224" s="148"/>
      <c r="AE224" s="148"/>
      <c r="AF224" s="148"/>
      <c r="AG224" s="148" t="s">
        <v>168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55"/>
      <c r="B225" s="156"/>
      <c r="C225" s="184" t="s">
        <v>986</v>
      </c>
      <c r="D225" s="158"/>
      <c r="E225" s="159">
        <v>249.44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8"/>
      <c r="Z225" s="148"/>
      <c r="AA225" s="148"/>
      <c r="AB225" s="148"/>
      <c r="AC225" s="148"/>
      <c r="AD225" s="148"/>
      <c r="AE225" s="148"/>
      <c r="AF225" s="148"/>
      <c r="AG225" s="148" t="s">
        <v>168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>
      <c r="A226" s="155"/>
      <c r="B226" s="156"/>
      <c r="C226" s="184" t="s">
        <v>987</v>
      </c>
      <c r="D226" s="158"/>
      <c r="E226" s="159">
        <v>165.06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8"/>
      <c r="Z226" s="148"/>
      <c r="AA226" s="148"/>
      <c r="AB226" s="148"/>
      <c r="AC226" s="148"/>
      <c r="AD226" s="148"/>
      <c r="AE226" s="148"/>
      <c r="AF226" s="148"/>
      <c r="AG226" s="148" t="s">
        <v>168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>
      <c r="A227" s="155"/>
      <c r="B227" s="156"/>
      <c r="C227" s="184" t="s">
        <v>878</v>
      </c>
      <c r="D227" s="158"/>
      <c r="E227" s="159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8"/>
      <c r="Z227" s="148"/>
      <c r="AA227" s="148"/>
      <c r="AB227" s="148"/>
      <c r="AC227" s="148"/>
      <c r="AD227" s="148"/>
      <c r="AE227" s="148"/>
      <c r="AF227" s="148"/>
      <c r="AG227" s="148" t="s">
        <v>168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>
      <c r="A228" s="155"/>
      <c r="B228" s="156"/>
      <c r="C228" s="184" t="s">
        <v>988</v>
      </c>
      <c r="D228" s="158"/>
      <c r="E228" s="159">
        <v>400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8"/>
      <c r="Z228" s="148"/>
      <c r="AA228" s="148"/>
      <c r="AB228" s="148"/>
      <c r="AC228" s="148"/>
      <c r="AD228" s="148"/>
      <c r="AE228" s="148"/>
      <c r="AF228" s="148"/>
      <c r="AG228" s="148" t="s">
        <v>168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55"/>
      <c r="B229" s="156"/>
      <c r="C229" s="184" t="s">
        <v>989</v>
      </c>
      <c r="D229" s="158"/>
      <c r="E229" s="159">
        <v>1016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8"/>
      <c r="Z229" s="148"/>
      <c r="AA229" s="148"/>
      <c r="AB229" s="148"/>
      <c r="AC229" s="148"/>
      <c r="AD229" s="148"/>
      <c r="AE229" s="148"/>
      <c r="AF229" s="148"/>
      <c r="AG229" s="148" t="s">
        <v>168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55"/>
      <c r="B230" s="156"/>
      <c r="C230" s="184" t="s">
        <v>990</v>
      </c>
      <c r="D230" s="158"/>
      <c r="E230" s="159">
        <v>150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8"/>
      <c r="Z230" s="148"/>
      <c r="AA230" s="148"/>
      <c r="AB230" s="148"/>
      <c r="AC230" s="148"/>
      <c r="AD230" s="148"/>
      <c r="AE230" s="148"/>
      <c r="AF230" s="148"/>
      <c r="AG230" s="148" t="s">
        <v>168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991</v>
      </c>
      <c r="D231" s="158"/>
      <c r="E231" s="159">
        <v>18.239999999999998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55"/>
      <c r="B232" s="156"/>
      <c r="C232" s="184" t="s">
        <v>992</v>
      </c>
      <c r="D232" s="158"/>
      <c r="E232" s="159">
        <v>58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8"/>
      <c r="Z232" s="148"/>
      <c r="AA232" s="148"/>
      <c r="AB232" s="148"/>
      <c r="AC232" s="148"/>
      <c r="AD232" s="148"/>
      <c r="AE232" s="148"/>
      <c r="AF232" s="148"/>
      <c r="AG232" s="148" t="s">
        <v>168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>
      <c r="A233" s="161" t="s">
        <v>159</v>
      </c>
      <c r="B233" s="162" t="s">
        <v>125</v>
      </c>
      <c r="C233" s="182" t="s">
        <v>126</v>
      </c>
      <c r="D233" s="163"/>
      <c r="E233" s="164"/>
      <c r="F233" s="165"/>
      <c r="G233" s="165">
        <f>SUMIF(AG234:AG236,"&lt;&gt;NOR",G234:G236)</f>
        <v>0</v>
      </c>
      <c r="H233" s="165"/>
      <c r="I233" s="165">
        <f>SUM(I234:I236)</f>
        <v>0</v>
      </c>
      <c r="J233" s="165"/>
      <c r="K233" s="165">
        <f>SUM(K234:K236)</f>
        <v>123600</v>
      </c>
      <c r="L233" s="165"/>
      <c r="M233" s="165">
        <f>SUM(M234:M236)</f>
        <v>0</v>
      </c>
      <c r="N233" s="165"/>
      <c r="O233" s="165">
        <f>SUM(O234:O236)</f>
        <v>0</v>
      </c>
      <c r="P233" s="165"/>
      <c r="Q233" s="165">
        <f>SUM(Q234:Q236)</f>
        <v>0</v>
      </c>
      <c r="R233" s="165"/>
      <c r="S233" s="165"/>
      <c r="T233" s="166"/>
      <c r="U233" s="160"/>
      <c r="V233" s="160">
        <f>SUM(V234:V236)</f>
        <v>0</v>
      </c>
      <c r="W233" s="160"/>
      <c r="X233" s="160"/>
      <c r="AG233" t="s">
        <v>160</v>
      </c>
    </row>
    <row r="234" spans="1:60" ht="33.75" outlineLevel="1">
      <c r="A234" s="174">
        <v>80</v>
      </c>
      <c r="B234" s="175" t="s">
        <v>993</v>
      </c>
      <c r="C234" s="185" t="s">
        <v>994</v>
      </c>
      <c r="D234" s="176" t="s">
        <v>728</v>
      </c>
      <c r="E234" s="177">
        <v>1</v>
      </c>
      <c r="F234" s="178"/>
      <c r="G234" s="179">
        <f>ROUND(E234*F234,2)</f>
        <v>0</v>
      </c>
      <c r="H234" s="178">
        <v>0</v>
      </c>
      <c r="I234" s="179">
        <f>ROUND(E234*H234,2)</f>
        <v>0</v>
      </c>
      <c r="J234" s="178">
        <v>4000</v>
      </c>
      <c r="K234" s="179">
        <f>ROUND(E234*J234,2)</f>
        <v>4000</v>
      </c>
      <c r="L234" s="179">
        <v>21</v>
      </c>
      <c r="M234" s="179">
        <f>G234*(1+L234/100)</f>
        <v>0</v>
      </c>
      <c r="N234" s="179">
        <v>0</v>
      </c>
      <c r="O234" s="179">
        <f>ROUND(E234*N234,2)</f>
        <v>0</v>
      </c>
      <c r="P234" s="179">
        <v>0</v>
      </c>
      <c r="Q234" s="179">
        <f>ROUND(E234*P234,2)</f>
        <v>0</v>
      </c>
      <c r="R234" s="179"/>
      <c r="S234" s="179" t="s">
        <v>232</v>
      </c>
      <c r="T234" s="180" t="s">
        <v>233</v>
      </c>
      <c r="U234" s="157">
        <v>0</v>
      </c>
      <c r="V234" s="157">
        <f>ROUND(E234*U234,2)</f>
        <v>0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166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ht="22.5" outlineLevel="1">
      <c r="A235" s="174">
        <v>81</v>
      </c>
      <c r="B235" s="175" t="s">
        <v>995</v>
      </c>
      <c r="C235" s="185" t="s">
        <v>996</v>
      </c>
      <c r="D235" s="176" t="s">
        <v>728</v>
      </c>
      <c r="E235" s="177">
        <v>1</v>
      </c>
      <c r="F235" s="178"/>
      <c r="G235" s="179">
        <f>ROUND(E235*F235,2)</f>
        <v>0</v>
      </c>
      <c r="H235" s="178">
        <v>0</v>
      </c>
      <c r="I235" s="179">
        <f>ROUND(E235*H235,2)</f>
        <v>0</v>
      </c>
      <c r="J235" s="178">
        <v>18000</v>
      </c>
      <c r="K235" s="179">
        <f>ROUND(E235*J235,2)</f>
        <v>18000</v>
      </c>
      <c r="L235" s="179">
        <v>21</v>
      </c>
      <c r="M235" s="179">
        <f>G235*(1+L235/100)</f>
        <v>0</v>
      </c>
      <c r="N235" s="179">
        <v>0</v>
      </c>
      <c r="O235" s="179">
        <f>ROUND(E235*N235,2)</f>
        <v>0</v>
      </c>
      <c r="P235" s="179">
        <v>0</v>
      </c>
      <c r="Q235" s="179">
        <f>ROUND(E235*P235,2)</f>
        <v>0</v>
      </c>
      <c r="R235" s="179"/>
      <c r="S235" s="179" t="s">
        <v>232</v>
      </c>
      <c r="T235" s="180" t="s">
        <v>233</v>
      </c>
      <c r="U235" s="157">
        <v>0</v>
      </c>
      <c r="V235" s="157">
        <f>ROUND(E235*U235,2)</f>
        <v>0</v>
      </c>
      <c r="W235" s="157"/>
      <c r="X235" s="157" t="s">
        <v>165</v>
      </c>
      <c r="Y235" s="148"/>
      <c r="Z235" s="148"/>
      <c r="AA235" s="148"/>
      <c r="AB235" s="148"/>
      <c r="AC235" s="148"/>
      <c r="AD235" s="148"/>
      <c r="AE235" s="148"/>
      <c r="AF235" s="148"/>
      <c r="AG235" s="148" t="s">
        <v>166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67">
        <v>82</v>
      </c>
      <c r="B236" s="168" t="s">
        <v>997</v>
      </c>
      <c r="C236" s="183" t="s">
        <v>998</v>
      </c>
      <c r="D236" s="169" t="s">
        <v>999</v>
      </c>
      <c r="E236" s="170">
        <v>10.16</v>
      </c>
      <c r="F236" s="171"/>
      <c r="G236" s="172">
        <f>ROUND(E236*F236,2)</f>
        <v>0</v>
      </c>
      <c r="H236" s="171">
        <v>0</v>
      </c>
      <c r="I236" s="172">
        <f>ROUND(E236*H236,2)</f>
        <v>0</v>
      </c>
      <c r="J236" s="171">
        <v>10000</v>
      </c>
      <c r="K236" s="172">
        <f>ROUND(E236*J236,2)</f>
        <v>101600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/>
      <c r="S236" s="172" t="s">
        <v>232</v>
      </c>
      <c r="T236" s="173" t="s">
        <v>233</v>
      </c>
      <c r="U236" s="157">
        <v>0</v>
      </c>
      <c r="V236" s="157">
        <f>ROUND(E236*U236,2)</f>
        <v>0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166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>
      <c r="A237" s="5"/>
      <c r="B237" s="6"/>
      <c r="C237" s="186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AE237">
        <v>15</v>
      </c>
      <c r="AF237">
        <v>21</v>
      </c>
    </row>
    <row r="238" spans="1:60">
      <c r="A238" s="151"/>
      <c r="B238" s="152" t="s">
        <v>31</v>
      </c>
      <c r="C238" s="187"/>
      <c r="D238" s="153"/>
      <c r="E238" s="154"/>
      <c r="F238" s="154"/>
      <c r="G238" s="181">
        <f ca="1">G8+G13+G17+G21+G26+G34+G36+G39+G189+G213+G220+G233</f>
        <v>0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AE238">
        <f>SUMIF(L7:L236,AE237,G7:G236)</f>
        <v>0</v>
      </c>
      <c r="AF238">
        <f>SUMIF(L7:L236,AF237,G7:G236)</f>
        <v>0</v>
      </c>
      <c r="AG238" t="s">
        <v>616</v>
      </c>
    </row>
    <row r="239" spans="1:60">
      <c r="A239" s="5"/>
      <c r="B239" s="6"/>
      <c r="C239" s="186"/>
      <c r="D239" s="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60">
      <c r="A240" s="5"/>
      <c r="B240" s="6"/>
      <c r="C240" s="186"/>
      <c r="D240" s="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33">
      <c r="A241" s="558" t="s">
        <v>617</v>
      </c>
      <c r="B241" s="558"/>
      <c r="C241" s="559"/>
      <c r="D241" s="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33">
      <c r="A242" s="539"/>
      <c r="B242" s="540"/>
      <c r="C242" s="541"/>
      <c r="D242" s="540"/>
      <c r="E242" s="540"/>
      <c r="F242" s="540"/>
      <c r="G242" s="54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AG242" t="s">
        <v>618</v>
      </c>
    </row>
    <row r="243" spans="1:33">
      <c r="A243" s="543"/>
      <c r="B243" s="544"/>
      <c r="C243" s="545"/>
      <c r="D243" s="544"/>
      <c r="E243" s="544"/>
      <c r="F243" s="544"/>
      <c r="G243" s="546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33">
      <c r="A244" s="543"/>
      <c r="B244" s="544"/>
      <c r="C244" s="545"/>
      <c r="D244" s="544"/>
      <c r="E244" s="544"/>
      <c r="F244" s="544"/>
      <c r="G244" s="546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33">
      <c r="A245" s="543"/>
      <c r="B245" s="544"/>
      <c r="C245" s="545"/>
      <c r="D245" s="544"/>
      <c r="E245" s="544"/>
      <c r="F245" s="544"/>
      <c r="G245" s="546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33">
      <c r="A246" s="547"/>
      <c r="B246" s="548"/>
      <c r="C246" s="549"/>
      <c r="D246" s="548"/>
      <c r="E246" s="548"/>
      <c r="F246" s="548"/>
      <c r="G246" s="550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33">
      <c r="A247" s="5"/>
      <c r="B247" s="6"/>
      <c r="C247" s="186"/>
      <c r="D247" s="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33">
      <c r="C248" s="188"/>
      <c r="D248" s="139"/>
      <c r="AG248" t="s">
        <v>619</v>
      </c>
    </row>
    <row r="249" spans="1:33">
      <c r="D249" s="139"/>
    </row>
    <row r="250" spans="1:33">
      <c r="D250" s="139"/>
    </row>
    <row r="251" spans="1:33">
      <c r="D251" s="139"/>
    </row>
    <row r="252" spans="1:33">
      <c r="D252" s="139"/>
    </row>
    <row r="253" spans="1:33">
      <c r="D253" s="139"/>
    </row>
    <row r="254" spans="1:33">
      <c r="D254" s="139"/>
    </row>
    <row r="255" spans="1:33">
      <c r="D255" s="139"/>
    </row>
    <row r="256" spans="1:33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  <row r="5001" spans="4:4">
      <c r="D5001" s="139"/>
    </row>
  </sheetData>
  <mergeCells count="6">
    <mergeCell ref="A242:G246"/>
    <mergeCell ref="A1:G1"/>
    <mergeCell ref="C2:G2"/>
    <mergeCell ref="C3:G3"/>
    <mergeCell ref="C4:G4"/>
    <mergeCell ref="A241:C24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53" activePane="bottomLeft" state="frozen"/>
      <selection pane="bottomLeft" activeCell="F9" sqref="F9:F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55</v>
      </c>
      <c r="C4" s="555" t="s">
        <v>56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SUMIF(AG9:AG68,"&lt;&gt;NOR",G9:G68)</f>
        <v>0</v>
      </c>
      <c r="H8" s="165"/>
      <c r="I8" s="165">
        <f>SUM(I9:I68)</f>
        <v>5243263</v>
      </c>
      <c r="J8" s="165"/>
      <c r="K8" s="165">
        <f>SUM(K9:K68)</f>
        <v>0</v>
      </c>
      <c r="L8" s="165"/>
      <c r="M8" s="165">
        <f>SUM(M9:M68)</f>
        <v>0</v>
      </c>
      <c r="N8" s="165"/>
      <c r="O8" s="165">
        <f>SUM(O9:O68)</f>
        <v>0</v>
      </c>
      <c r="P8" s="165"/>
      <c r="Q8" s="165">
        <f>SUM(Q9:Q68)</f>
        <v>0</v>
      </c>
      <c r="R8" s="165"/>
      <c r="S8" s="165"/>
      <c r="T8" s="166"/>
      <c r="U8" s="160"/>
      <c r="V8" s="160">
        <f>SUM(V9:V68)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1000</v>
      </c>
      <c r="D9" s="176" t="s">
        <v>191</v>
      </c>
      <c r="E9" s="177">
        <v>428</v>
      </c>
      <c r="F9" s="178"/>
      <c r="G9" s="179">
        <f t="shared" ref="G9:G40" si="0">ROUND(E9*F9,2)</f>
        <v>0</v>
      </c>
      <c r="H9" s="178">
        <v>3000</v>
      </c>
      <c r="I9" s="179">
        <f t="shared" ref="I9:I40" si="1">ROUND(E9*H9,2)</f>
        <v>1284000</v>
      </c>
      <c r="J9" s="178">
        <v>0</v>
      </c>
      <c r="K9" s="179">
        <f t="shared" ref="K9:K40" si="2">ROUND(E9*J9,2)</f>
        <v>0</v>
      </c>
      <c r="L9" s="179">
        <v>21</v>
      </c>
      <c r="M9" s="179">
        <f t="shared" ref="M9:M40" si="3">G9*(1+L9/100)</f>
        <v>0</v>
      </c>
      <c r="N9" s="179">
        <v>0</v>
      </c>
      <c r="O9" s="179">
        <f t="shared" ref="O9:O40" si="4">ROUND(E9*N9,2)</f>
        <v>0</v>
      </c>
      <c r="P9" s="179">
        <v>0</v>
      </c>
      <c r="Q9" s="179">
        <f t="shared" ref="Q9:Q40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40" si="6">ROUND(E9*U9,2)</f>
        <v>0</v>
      </c>
      <c r="W9" s="157"/>
      <c r="X9" s="157" t="s">
        <v>662</v>
      </c>
      <c r="Y9" s="148"/>
      <c r="Z9" s="148"/>
      <c r="AA9" s="148"/>
      <c r="AB9" s="148"/>
      <c r="AC9" s="148"/>
      <c r="AD9" s="148"/>
      <c r="AE9" s="148"/>
      <c r="AF9" s="148"/>
      <c r="AG9" s="148" t="s">
        <v>729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1001</v>
      </c>
      <c r="D10" s="176" t="s">
        <v>191</v>
      </c>
      <c r="E10" s="177">
        <v>54</v>
      </c>
      <c r="F10" s="178"/>
      <c r="G10" s="179">
        <f t="shared" si="0"/>
        <v>0</v>
      </c>
      <c r="H10" s="178">
        <v>3300</v>
      </c>
      <c r="I10" s="179">
        <f t="shared" si="1"/>
        <v>178200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662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74">
        <v>3</v>
      </c>
      <c r="B11" s="175" t="s">
        <v>385</v>
      </c>
      <c r="C11" s="185" t="s">
        <v>1002</v>
      </c>
      <c r="D11" s="176" t="s">
        <v>1003</v>
      </c>
      <c r="E11" s="177">
        <v>112.7</v>
      </c>
      <c r="F11" s="178"/>
      <c r="G11" s="179">
        <f t="shared" si="0"/>
        <v>0</v>
      </c>
      <c r="H11" s="178">
        <v>1620</v>
      </c>
      <c r="I11" s="179">
        <f t="shared" si="1"/>
        <v>182574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662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1004</v>
      </c>
      <c r="D12" s="176" t="s">
        <v>1003</v>
      </c>
      <c r="E12" s="177">
        <v>178</v>
      </c>
      <c r="F12" s="178"/>
      <c r="G12" s="179">
        <f t="shared" si="0"/>
        <v>0</v>
      </c>
      <c r="H12" s="178">
        <v>1040</v>
      </c>
      <c r="I12" s="179">
        <f t="shared" si="1"/>
        <v>185120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662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1005</v>
      </c>
      <c r="D13" s="176" t="s">
        <v>191</v>
      </c>
      <c r="E13" s="177">
        <v>24</v>
      </c>
      <c r="F13" s="178"/>
      <c r="G13" s="179">
        <f t="shared" si="0"/>
        <v>0</v>
      </c>
      <c r="H13" s="178">
        <v>2900</v>
      </c>
      <c r="I13" s="179">
        <f t="shared" si="1"/>
        <v>69600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662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74">
        <v>6</v>
      </c>
      <c r="B14" s="175" t="s">
        <v>391</v>
      </c>
      <c r="C14" s="185" t="s">
        <v>1006</v>
      </c>
      <c r="D14" s="176" t="s">
        <v>1003</v>
      </c>
      <c r="E14" s="177">
        <v>59</v>
      </c>
      <c r="F14" s="178"/>
      <c r="G14" s="179">
        <f t="shared" si="0"/>
        <v>0</v>
      </c>
      <c r="H14" s="178">
        <v>1550</v>
      </c>
      <c r="I14" s="179">
        <f t="shared" si="1"/>
        <v>91450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662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7</v>
      </c>
      <c r="B15" s="175" t="s">
        <v>393</v>
      </c>
      <c r="C15" s="185" t="s">
        <v>1007</v>
      </c>
      <c r="D15" s="176" t="s">
        <v>322</v>
      </c>
      <c r="E15" s="177">
        <v>6</v>
      </c>
      <c r="F15" s="178"/>
      <c r="G15" s="179">
        <f t="shared" si="0"/>
        <v>0</v>
      </c>
      <c r="H15" s="178">
        <v>3000</v>
      </c>
      <c r="I15" s="179">
        <f t="shared" si="1"/>
        <v>18000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662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1008</v>
      </c>
      <c r="D16" s="176" t="s">
        <v>322</v>
      </c>
      <c r="E16" s="177">
        <v>3</v>
      </c>
      <c r="F16" s="178"/>
      <c r="G16" s="179">
        <f t="shared" si="0"/>
        <v>0</v>
      </c>
      <c r="H16" s="178">
        <v>4600</v>
      </c>
      <c r="I16" s="179">
        <f t="shared" si="1"/>
        <v>13800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662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9</v>
      </c>
      <c r="B17" s="175" t="s">
        <v>401</v>
      </c>
      <c r="C17" s="185" t="s">
        <v>1009</v>
      </c>
      <c r="D17" s="176" t="s">
        <v>191</v>
      </c>
      <c r="E17" s="177">
        <v>45.7</v>
      </c>
      <c r="F17" s="178"/>
      <c r="G17" s="179">
        <f t="shared" si="0"/>
        <v>0</v>
      </c>
      <c r="H17" s="178">
        <v>2900</v>
      </c>
      <c r="I17" s="179">
        <f t="shared" si="1"/>
        <v>132530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662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10</v>
      </c>
      <c r="B18" s="175" t="s">
        <v>404</v>
      </c>
      <c r="C18" s="185" t="s">
        <v>1010</v>
      </c>
      <c r="D18" s="176" t="s">
        <v>322</v>
      </c>
      <c r="E18" s="177">
        <v>1</v>
      </c>
      <c r="F18" s="178"/>
      <c r="G18" s="179">
        <f t="shared" si="0"/>
        <v>0</v>
      </c>
      <c r="H18" s="178">
        <v>68000</v>
      </c>
      <c r="I18" s="179">
        <f t="shared" si="1"/>
        <v>68000</v>
      </c>
      <c r="J18" s="178">
        <v>0</v>
      </c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232</v>
      </c>
      <c r="T18" s="180" t="s">
        <v>233</v>
      </c>
      <c r="U18" s="157">
        <v>0</v>
      </c>
      <c r="V18" s="157">
        <f t="shared" si="6"/>
        <v>0</v>
      </c>
      <c r="W18" s="157"/>
      <c r="X18" s="157" t="s">
        <v>662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11</v>
      </c>
      <c r="B19" s="175" t="s">
        <v>408</v>
      </c>
      <c r="C19" s="185" t="s">
        <v>1011</v>
      </c>
      <c r="D19" s="176" t="s">
        <v>322</v>
      </c>
      <c r="E19" s="177">
        <v>1</v>
      </c>
      <c r="F19" s="178"/>
      <c r="G19" s="179">
        <f t="shared" si="0"/>
        <v>0</v>
      </c>
      <c r="H19" s="178">
        <v>8800</v>
      </c>
      <c r="I19" s="179">
        <f t="shared" si="1"/>
        <v>8800</v>
      </c>
      <c r="J19" s="178">
        <v>0</v>
      </c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232</v>
      </c>
      <c r="T19" s="180" t="s">
        <v>233</v>
      </c>
      <c r="U19" s="157">
        <v>0</v>
      </c>
      <c r="V19" s="157">
        <f t="shared" si="6"/>
        <v>0</v>
      </c>
      <c r="W19" s="157"/>
      <c r="X19" s="157" t="s">
        <v>662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729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12</v>
      </c>
      <c r="B20" s="175" t="s">
        <v>410</v>
      </c>
      <c r="C20" s="185" t="s">
        <v>1012</v>
      </c>
      <c r="D20" s="176" t="s">
        <v>322</v>
      </c>
      <c r="E20" s="177">
        <v>1</v>
      </c>
      <c r="F20" s="178"/>
      <c r="G20" s="179">
        <f t="shared" si="0"/>
        <v>0</v>
      </c>
      <c r="H20" s="178">
        <v>800</v>
      </c>
      <c r="I20" s="179">
        <f t="shared" si="1"/>
        <v>800</v>
      </c>
      <c r="J20" s="178">
        <v>0</v>
      </c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232</v>
      </c>
      <c r="T20" s="180" t="s">
        <v>233</v>
      </c>
      <c r="U20" s="157">
        <v>0</v>
      </c>
      <c r="V20" s="157">
        <f t="shared" si="6"/>
        <v>0</v>
      </c>
      <c r="W20" s="157"/>
      <c r="X20" s="157" t="s">
        <v>662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729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13</v>
      </c>
      <c r="B21" s="175" t="s">
        <v>412</v>
      </c>
      <c r="C21" s="185" t="s">
        <v>1013</v>
      </c>
      <c r="D21" s="176" t="s">
        <v>191</v>
      </c>
      <c r="E21" s="177">
        <v>38.200000000000003</v>
      </c>
      <c r="F21" s="178"/>
      <c r="G21" s="179">
        <f t="shared" si="0"/>
        <v>0</v>
      </c>
      <c r="H21" s="178">
        <v>3300</v>
      </c>
      <c r="I21" s="179">
        <f t="shared" si="1"/>
        <v>126060</v>
      </c>
      <c r="J21" s="178">
        <v>0</v>
      </c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232</v>
      </c>
      <c r="T21" s="180" t="s">
        <v>233</v>
      </c>
      <c r="U21" s="157">
        <v>0</v>
      </c>
      <c r="V21" s="157">
        <f t="shared" si="6"/>
        <v>0</v>
      </c>
      <c r="W21" s="157"/>
      <c r="X21" s="157" t="s">
        <v>662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729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14</v>
      </c>
      <c r="B22" s="175" t="s">
        <v>414</v>
      </c>
      <c r="C22" s="185" t="s">
        <v>1014</v>
      </c>
      <c r="D22" s="176" t="s">
        <v>322</v>
      </c>
      <c r="E22" s="177">
        <v>9</v>
      </c>
      <c r="F22" s="178"/>
      <c r="G22" s="179">
        <f t="shared" si="0"/>
        <v>0</v>
      </c>
      <c r="H22" s="178">
        <v>51840</v>
      </c>
      <c r="I22" s="179">
        <f t="shared" si="1"/>
        <v>466560</v>
      </c>
      <c r="J22" s="178">
        <v>0</v>
      </c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232</v>
      </c>
      <c r="T22" s="180" t="s">
        <v>233</v>
      </c>
      <c r="U22" s="157">
        <v>0</v>
      </c>
      <c r="V22" s="157">
        <f t="shared" si="6"/>
        <v>0</v>
      </c>
      <c r="W22" s="157"/>
      <c r="X22" s="157" t="s">
        <v>662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729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15</v>
      </c>
      <c r="B23" s="175" t="s">
        <v>417</v>
      </c>
      <c r="C23" s="185" t="s">
        <v>1015</v>
      </c>
      <c r="D23" s="176" t="s">
        <v>322</v>
      </c>
      <c r="E23" s="177">
        <v>2</v>
      </c>
      <c r="F23" s="178"/>
      <c r="G23" s="179">
        <f t="shared" si="0"/>
        <v>0</v>
      </c>
      <c r="H23" s="178">
        <v>32400</v>
      </c>
      <c r="I23" s="179">
        <f t="shared" si="1"/>
        <v>64800</v>
      </c>
      <c r="J23" s="178">
        <v>0</v>
      </c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232</v>
      </c>
      <c r="T23" s="180" t="s">
        <v>233</v>
      </c>
      <c r="U23" s="157">
        <v>0</v>
      </c>
      <c r="V23" s="157">
        <f t="shared" si="6"/>
        <v>0</v>
      </c>
      <c r="W23" s="157"/>
      <c r="X23" s="157" t="s">
        <v>662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729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16</v>
      </c>
      <c r="B24" s="175" t="s">
        <v>420</v>
      </c>
      <c r="C24" s="185" t="s">
        <v>1016</v>
      </c>
      <c r="D24" s="176" t="s">
        <v>322</v>
      </c>
      <c r="E24" s="177">
        <v>1</v>
      </c>
      <c r="F24" s="178"/>
      <c r="G24" s="179">
        <f t="shared" si="0"/>
        <v>0</v>
      </c>
      <c r="H24" s="178">
        <v>30000</v>
      </c>
      <c r="I24" s="179">
        <f t="shared" si="1"/>
        <v>30000</v>
      </c>
      <c r="J24" s="178">
        <v>0</v>
      </c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232</v>
      </c>
      <c r="T24" s="180" t="s">
        <v>233</v>
      </c>
      <c r="U24" s="157">
        <v>0</v>
      </c>
      <c r="V24" s="157">
        <f t="shared" si="6"/>
        <v>0</v>
      </c>
      <c r="W24" s="157"/>
      <c r="X24" s="157" t="s">
        <v>662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729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17</v>
      </c>
      <c r="B25" s="175" t="s">
        <v>422</v>
      </c>
      <c r="C25" s="185" t="s">
        <v>1017</v>
      </c>
      <c r="D25" s="176" t="s">
        <v>322</v>
      </c>
      <c r="E25" s="177">
        <v>1</v>
      </c>
      <c r="F25" s="178"/>
      <c r="G25" s="179">
        <f t="shared" si="0"/>
        <v>0</v>
      </c>
      <c r="H25" s="178">
        <v>21600</v>
      </c>
      <c r="I25" s="179">
        <f t="shared" si="1"/>
        <v>21600</v>
      </c>
      <c r="J25" s="178">
        <v>0</v>
      </c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232</v>
      </c>
      <c r="T25" s="180" t="s">
        <v>233</v>
      </c>
      <c r="U25" s="157">
        <v>0</v>
      </c>
      <c r="V25" s="157">
        <f t="shared" si="6"/>
        <v>0</v>
      </c>
      <c r="W25" s="157"/>
      <c r="X25" s="157" t="s">
        <v>662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729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18</v>
      </c>
      <c r="B26" s="175" t="s">
        <v>424</v>
      </c>
      <c r="C26" s="185" t="s">
        <v>1018</v>
      </c>
      <c r="D26" s="176" t="s">
        <v>322</v>
      </c>
      <c r="E26" s="177">
        <v>12</v>
      </c>
      <c r="F26" s="178"/>
      <c r="G26" s="179">
        <f t="shared" si="0"/>
        <v>0</v>
      </c>
      <c r="H26" s="178">
        <v>12480</v>
      </c>
      <c r="I26" s="179">
        <f t="shared" si="1"/>
        <v>149760</v>
      </c>
      <c r="J26" s="178">
        <v>0</v>
      </c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232</v>
      </c>
      <c r="T26" s="180" t="s">
        <v>233</v>
      </c>
      <c r="U26" s="157">
        <v>0</v>
      </c>
      <c r="V26" s="157">
        <f t="shared" si="6"/>
        <v>0</v>
      </c>
      <c r="W26" s="157"/>
      <c r="X26" s="157" t="s">
        <v>662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729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19</v>
      </c>
      <c r="B27" s="175" t="s">
        <v>426</v>
      </c>
      <c r="C27" s="185" t="s">
        <v>1019</v>
      </c>
      <c r="D27" s="176" t="s">
        <v>322</v>
      </c>
      <c r="E27" s="177">
        <v>1</v>
      </c>
      <c r="F27" s="178"/>
      <c r="G27" s="179">
        <f t="shared" si="0"/>
        <v>0</v>
      </c>
      <c r="H27" s="178">
        <v>4160</v>
      </c>
      <c r="I27" s="179">
        <f t="shared" si="1"/>
        <v>4160</v>
      </c>
      <c r="J27" s="178">
        <v>0</v>
      </c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232</v>
      </c>
      <c r="T27" s="180" t="s">
        <v>233</v>
      </c>
      <c r="U27" s="157">
        <v>0</v>
      </c>
      <c r="V27" s="157">
        <f t="shared" si="6"/>
        <v>0</v>
      </c>
      <c r="W27" s="157"/>
      <c r="X27" s="157" t="s">
        <v>662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729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20</v>
      </c>
      <c r="B28" s="175" t="s">
        <v>428</v>
      </c>
      <c r="C28" s="185" t="s">
        <v>1020</v>
      </c>
      <c r="D28" s="176" t="s">
        <v>322</v>
      </c>
      <c r="E28" s="177">
        <v>1</v>
      </c>
      <c r="F28" s="178"/>
      <c r="G28" s="179">
        <f t="shared" si="0"/>
        <v>0</v>
      </c>
      <c r="H28" s="178">
        <v>20400</v>
      </c>
      <c r="I28" s="179">
        <f t="shared" si="1"/>
        <v>20400</v>
      </c>
      <c r="J28" s="178">
        <v>0</v>
      </c>
      <c r="K28" s="179">
        <f t="shared" si="2"/>
        <v>0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232</v>
      </c>
      <c r="T28" s="180" t="s">
        <v>233</v>
      </c>
      <c r="U28" s="157">
        <v>0</v>
      </c>
      <c r="V28" s="157">
        <f t="shared" si="6"/>
        <v>0</v>
      </c>
      <c r="W28" s="157"/>
      <c r="X28" s="157" t="s">
        <v>662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729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21</v>
      </c>
      <c r="B29" s="175" t="s">
        <v>430</v>
      </c>
      <c r="C29" s="185" t="s">
        <v>1021</v>
      </c>
      <c r="D29" s="176" t="s">
        <v>322</v>
      </c>
      <c r="E29" s="177">
        <v>1</v>
      </c>
      <c r="F29" s="178"/>
      <c r="G29" s="179">
        <f t="shared" si="0"/>
        <v>0</v>
      </c>
      <c r="H29" s="178">
        <v>42120</v>
      </c>
      <c r="I29" s="179">
        <f t="shared" si="1"/>
        <v>42120</v>
      </c>
      <c r="J29" s="178">
        <v>0</v>
      </c>
      <c r="K29" s="179">
        <f t="shared" si="2"/>
        <v>0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232</v>
      </c>
      <c r="T29" s="180" t="s">
        <v>233</v>
      </c>
      <c r="U29" s="157">
        <v>0</v>
      </c>
      <c r="V29" s="157">
        <f t="shared" si="6"/>
        <v>0</v>
      </c>
      <c r="W29" s="157"/>
      <c r="X29" s="157" t="s">
        <v>662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729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22</v>
      </c>
      <c r="B30" s="175" t="s">
        <v>433</v>
      </c>
      <c r="C30" s="185" t="s">
        <v>1022</v>
      </c>
      <c r="D30" s="176" t="s">
        <v>1003</v>
      </c>
      <c r="E30" s="177">
        <v>22</v>
      </c>
      <c r="F30" s="178"/>
      <c r="G30" s="179">
        <f t="shared" si="0"/>
        <v>0</v>
      </c>
      <c r="H30" s="178">
        <v>900</v>
      </c>
      <c r="I30" s="179">
        <f t="shared" si="1"/>
        <v>19800</v>
      </c>
      <c r="J30" s="178">
        <v>0</v>
      </c>
      <c r="K30" s="179">
        <f t="shared" si="2"/>
        <v>0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232</v>
      </c>
      <c r="T30" s="180" t="s">
        <v>233</v>
      </c>
      <c r="U30" s="157">
        <v>0</v>
      </c>
      <c r="V30" s="157">
        <f t="shared" si="6"/>
        <v>0</v>
      </c>
      <c r="W30" s="157"/>
      <c r="X30" s="157" t="s">
        <v>662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729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23</v>
      </c>
      <c r="B31" s="175" t="s">
        <v>435</v>
      </c>
      <c r="C31" s="185" t="s">
        <v>1023</v>
      </c>
      <c r="D31" s="176" t="s">
        <v>191</v>
      </c>
      <c r="E31" s="177">
        <v>2</v>
      </c>
      <c r="F31" s="178"/>
      <c r="G31" s="179">
        <f t="shared" si="0"/>
        <v>0</v>
      </c>
      <c r="H31" s="178">
        <v>2900</v>
      </c>
      <c r="I31" s="179">
        <f t="shared" si="1"/>
        <v>5800</v>
      </c>
      <c r="J31" s="178">
        <v>0</v>
      </c>
      <c r="K31" s="179">
        <f t="shared" si="2"/>
        <v>0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232</v>
      </c>
      <c r="T31" s="180" t="s">
        <v>233</v>
      </c>
      <c r="U31" s="157">
        <v>0</v>
      </c>
      <c r="V31" s="157">
        <f t="shared" si="6"/>
        <v>0</v>
      </c>
      <c r="W31" s="157"/>
      <c r="X31" s="157" t="s">
        <v>662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729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24</v>
      </c>
      <c r="B32" s="175" t="s">
        <v>438</v>
      </c>
      <c r="C32" s="185" t="s">
        <v>1024</v>
      </c>
      <c r="D32" s="176" t="s">
        <v>191</v>
      </c>
      <c r="E32" s="177">
        <v>11.52</v>
      </c>
      <c r="F32" s="178"/>
      <c r="G32" s="179">
        <f t="shared" si="0"/>
        <v>0</v>
      </c>
      <c r="H32" s="178">
        <v>3000</v>
      </c>
      <c r="I32" s="179">
        <f t="shared" si="1"/>
        <v>34560</v>
      </c>
      <c r="J32" s="178">
        <v>0</v>
      </c>
      <c r="K32" s="179">
        <f t="shared" si="2"/>
        <v>0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232</v>
      </c>
      <c r="T32" s="180" t="s">
        <v>233</v>
      </c>
      <c r="U32" s="157">
        <v>0</v>
      </c>
      <c r="V32" s="157">
        <f t="shared" si="6"/>
        <v>0</v>
      </c>
      <c r="W32" s="157"/>
      <c r="X32" s="157" t="s">
        <v>662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729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25</v>
      </c>
      <c r="B33" s="175" t="s">
        <v>440</v>
      </c>
      <c r="C33" s="185" t="s">
        <v>1025</v>
      </c>
      <c r="D33" s="176" t="s">
        <v>191</v>
      </c>
      <c r="E33" s="177">
        <v>6.55</v>
      </c>
      <c r="F33" s="178"/>
      <c r="G33" s="179">
        <f t="shared" si="0"/>
        <v>0</v>
      </c>
      <c r="H33" s="178">
        <v>3300</v>
      </c>
      <c r="I33" s="179">
        <f t="shared" si="1"/>
        <v>21615</v>
      </c>
      <c r="J33" s="178">
        <v>0</v>
      </c>
      <c r="K33" s="179">
        <f t="shared" si="2"/>
        <v>0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232</v>
      </c>
      <c r="T33" s="180" t="s">
        <v>233</v>
      </c>
      <c r="U33" s="157">
        <v>0</v>
      </c>
      <c r="V33" s="157">
        <f t="shared" si="6"/>
        <v>0</v>
      </c>
      <c r="W33" s="157"/>
      <c r="X33" s="157" t="s">
        <v>662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729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74">
        <v>26</v>
      </c>
      <c r="B34" s="175" t="s">
        <v>447</v>
      </c>
      <c r="C34" s="185" t="s">
        <v>1026</v>
      </c>
      <c r="D34" s="176" t="s">
        <v>322</v>
      </c>
      <c r="E34" s="177">
        <v>1</v>
      </c>
      <c r="F34" s="178"/>
      <c r="G34" s="179">
        <f t="shared" si="0"/>
        <v>0</v>
      </c>
      <c r="H34" s="178">
        <v>3800</v>
      </c>
      <c r="I34" s="179">
        <f t="shared" si="1"/>
        <v>3800</v>
      </c>
      <c r="J34" s="178">
        <v>0</v>
      </c>
      <c r="K34" s="179">
        <f t="shared" si="2"/>
        <v>0</v>
      </c>
      <c r="L34" s="179">
        <v>21</v>
      </c>
      <c r="M34" s="179">
        <f t="shared" si="3"/>
        <v>0</v>
      </c>
      <c r="N34" s="179">
        <v>0</v>
      </c>
      <c r="O34" s="179">
        <f t="shared" si="4"/>
        <v>0</v>
      </c>
      <c r="P34" s="179">
        <v>0</v>
      </c>
      <c r="Q34" s="179">
        <f t="shared" si="5"/>
        <v>0</v>
      </c>
      <c r="R34" s="179"/>
      <c r="S34" s="179" t="s">
        <v>232</v>
      </c>
      <c r="T34" s="180" t="s">
        <v>233</v>
      </c>
      <c r="U34" s="157">
        <v>0</v>
      </c>
      <c r="V34" s="157">
        <f t="shared" si="6"/>
        <v>0</v>
      </c>
      <c r="W34" s="157"/>
      <c r="X34" s="157" t="s">
        <v>662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729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27</v>
      </c>
      <c r="B35" s="175" t="s">
        <v>449</v>
      </c>
      <c r="C35" s="185" t="s">
        <v>1027</v>
      </c>
      <c r="D35" s="176" t="s">
        <v>322</v>
      </c>
      <c r="E35" s="177">
        <v>1</v>
      </c>
      <c r="F35" s="178"/>
      <c r="G35" s="179">
        <f t="shared" si="0"/>
        <v>0</v>
      </c>
      <c r="H35" s="178">
        <v>6800</v>
      </c>
      <c r="I35" s="179">
        <f t="shared" si="1"/>
        <v>6800</v>
      </c>
      <c r="J35" s="178">
        <v>0</v>
      </c>
      <c r="K35" s="179">
        <f t="shared" si="2"/>
        <v>0</v>
      </c>
      <c r="L35" s="179">
        <v>21</v>
      </c>
      <c r="M35" s="179">
        <f t="shared" si="3"/>
        <v>0</v>
      </c>
      <c r="N35" s="179">
        <v>0</v>
      </c>
      <c r="O35" s="179">
        <f t="shared" si="4"/>
        <v>0</v>
      </c>
      <c r="P35" s="179">
        <v>0</v>
      </c>
      <c r="Q35" s="179">
        <f t="shared" si="5"/>
        <v>0</v>
      </c>
      <c r="R35" s="179"/>
      <c r="S35" s="179" t="s">
        <v>232</v>
      </c>
      <c r="T35" s="180" t="s">
        <v>233</v>
      </c>
      <c r="U35" s="157">
        <v>0</v>
      </c>
      <c r="V35" s="157">
        <f t="shared" si="6"/>
        <v>0</v>
      </c>
      <c r="W35" s="157"/>
      <c r="X35" s="157" t="s">
        <v>662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729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74">
        <v>28</v>
      </c>
      <c r="B36" s="175" t="s">
        <v>451</v>
      </c>
      <c r="C36" s="185" t="s">
        <v>1028</v>
      </c>
      <c r="D36" s="176" t="s">
        <v>322</v>
      </c>
      <c r="E36" s="177">
        <v>11</v>
      </c>
      <c r="F36" s="178"/>
      <c r="G36" s="179">
        <f t="shared" si="0"/>
        <v>0</v>
      </c>
      <c r="H36" s="178">
        <v>16300</v>
      </c>
      <c r="I36" s="179">
        <f t="shared" si="1"/>
        <v>179300</v>
      </c>
      <c r="J36" s="178">
        <v>0</v>
      </c>
      <c r="K36" s="179">
        <f t="shared" si="2"/>
        <v>0</v>
      </c>
      <c r="L36" s="179">
        <v>21</v>
      </c>
      <c r="M36" s="179">
        <f t="shared" si="3"/>
        <v>0</v>
      </c>
      <c r="N36" s="179">
        <v>0</v>
      </c>
      <c r="O36" s="179">
        <f t="shared" si="4"/>
        <v>0</v>
      </c>
      <c r="P36" s="179">
        <v>0</v>
      </c>
      <c r="Q36" s="179">
        <f t="shared" si="5"/>
        <v>0</v>
      </c>
      <c r="R36" s="179"/>
      <c r="S36" s="179" t="s">
        <v>232</v>
      </c>
      <c r="T36" s="180" t="s">
        <v>233</v>
      </c>
      <c r="U36" s="157">
        <v>0</v>
      </c>
      <c r="V36" s="157">
        <f t="shared" si="6"/>
        <v>0</v>
      </c>
      <c r="W36" s="157"/>
      <c r="X36" s="157" t="s">
        <v>662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729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74">
        <v>29</v>
      </c>
      <c r="B37" s="175" t="s">
        <v>453</v>
      </c>
      <c r="C37" s="185" t="s">
        <v>1029</v>
      </c>
      <c r="D37" s="176" t="s">
        <v>1003</v>
      </c>
      <c r="E37" s="177">
        <v>70.5</v>
      </c>
      <c r="F37" s="178"/>
      <c r="G37" s="179">
        <f t="shared" si="0"/>
        <v>0</v>
      </c>
      <c r="H37" s="178">
        <v>2800</v>
      </c>
      <c r="I37" s="179">
        <f t="shared" si="1"/>
        <v>197400</v>
      </c>
      <c r="J37" s="178">
        <v>0</v>
      </c>
      <c r="K37" s="179">
        <f t="shared" si="2"/>
        <v>0</v>
      </c>
      <c r="L37" s="179">
        <v>21</v>
      </c>
      <c r="M37" s="179">
        <f t="shared" si="3"/>
        <v>0</v>
      </c>
      <c r="N37" s="179">
        <v>0</v>
      </c>
      <c r="O37" s="179">
        <f t="shared" si="4"/>
        <v>0</v>
      </c>
      <c r="P37" s="179">
        <v>0</v>
      </c>
      <c r="Q37" s="179">
        <f t="shared" si="5"/>
        <v>0</v>
      </c>
      <c r="R37" s="179"/>
      <c r="S37" s="179" t="s">
        <v>232</v>
      </c>
      <c r="T37" s="180" t="s">
        <v>233</v>
      </c>
      <c r="U37" s="157">
        <v>0</v>
      </c>
      <c r="V37" s="157">
        <f t="shared" si="6"/>
        <v>0</v>
      </c>
      <c r="W37" s="157"/>
      <c r="X37" s="157" t="s">
        <v>662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729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30</v>
      </c>
      <c r="B38" s="175" t="s">
        <v>455</v>
      </c>
      <c r="C38" s="185" t="s">
        <v>1030</v>
      </c>
      <c r="D38" s="176" t="s">
        <v>1003</v>
      </c>
      <c r="E38" s="177">
        <v>51.8</v>
      </c>
      <c r="F38" s="178"/>
      <c r="G38" s="179">
        <f t="shared" si="0"/>
        <v>0</v>
      </c>
      <c r="H38" s="178">
        <v>1230</v>
      </c>
      <c r="I38" s="179">
        <f t="shared" si="1"/>
        <v>63714</v>
      </c>
      <c r="J38" s="178">
        <v>0</v>
      </c>
      <c r="K38" s="179">
        <f t="shared" si="2"/>
        <v>0</v>
      </c>
      <c r="L38" s="179">
        <v>21</v>
      </c>
      <c r="M38" s="179">
        <f t="shared" si="3"/>
        <v>0</v>
      </c>
      <c r="N38" s="179">
        <v>0</v>
      </c>
      <c r="O38" s="179">
        <f t="shared" si="4"/>
        <v>0</v>
      </c>
      <c r="P38" s="179">
        <v>0</v>
      </c>
      <c r="Q38" s="179">
        <f t="shared" si="5"/>
        <v>0</v>
      </c>
      <c r="R38" s="179"/>
      <c r="S38" s="179" t="s">
        <v>232</v>
      </c>
      <c r="T38" s="180" t="s">
        <v>233</v>
      </c>
      <c r="U38" s="157">
        <v>0</v>
      </c>
      <c r="V38" s="157">
        <f t="shared" si="6"/>
        <v>0</v>
      </c>
      <c r="W38" s="157"/>
      <c r="X38" s="157" t="s">
        <v>662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729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74">
        <v>31</v>
      </c>
      <c r="B39" s="175" t="s">
        <v>457</v>
      </c>
      <c r="C39" s="185" t="s">
        <v>1031</v>
      </c>
      <c r="D39" s="176" t="s">
        <v>322</v>
      </c>
      <c r="E39" s="177">
        <v>2</v>
      </c>
      <c r="F39" s="178"/>
      <c r="G39" s="179">
        <f t="shared" si="0"/>
        <v>0</v>
      </c>
      <c r="H39" s="178">
        <v>9400</v>
      </c>
      <c r="I39" s="179">
        <f t="shared" si="1"/>
        <v>18800</v>
      </c>
      <c r="J39" s="178">
        <v>0</v>
      </c>
      <c r="K39" s="179">
        <f t="shared" si="2"/>
        <v>0</v>
      </c>
      <c r="L39" s="179">
        <v>21</v>
      </c>
      <c r="M39" s="179">
        <f t="shared" si="3"/>
        <v>0</v>
      </c>
      <c r="N39" s="179">
        <v>0</v>
      </c>
      <c r="O39" s="179">
        <f t="shared" si="4"/>
        <v>0</v>
      </c>
      <c r="P39" s="179">
        <v>0</v>
      </c>
      <c r="Q39" s="179">
        <f t="shared" si="5"/>
        <v>0</v>
      </c>
      <c r="R39" s="179"/>
      <c r="S39" s="179" t="s">
        <v>232</v>
      </c>
      <c r="T39" s="180" t="s">
        <v>233</v>
      </c>
      <c r="U39" s="157">
        <v>0</v>
      </c>
      <c r="V39" s="157">
        <f t="shared" si="6"/>
        <v>0</v>
      </c>
      <c r="W39" s="157"/>
      <c r="X39" s="157" t="s">
        <v>662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729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74">
        <v>32</v>
      </c>
      <c r="B40" s="175" t="s">
        <v>1032</v>
      </c>
      <c r="C40" s="185" t="s">
        <v>1033</v>
      </c>
      <c r="D40" s="176" t="s">
        <v>322</v>
      </c>
      <c r="E40" s="177">
        <v>2</v>
      </c>
      <c r="F40" s="178"/>
      <c r="G40" s="179">
        <f t="shared" si="0"/>
        <v>0</v>
      </c>
      <c r="H40" s="178">
        <v>4500</v>
      </c>
      <c r="I40" s="179">
        <f t="shared" si="1"/>
        <v>9000</v>
      </c>
      <c r="J40" s="178">
        <v>0</v>
      </c>
      <c r="K40" s="179">
        <f t="shared" si="2"/>
        <v>0</v>
      </c>
      <c r="L40" s="179">
        <v>21</v>
      </c>
      <c r="M40" s="179">
        <f t="shared" si="3"/>
        <v>0</v>
      </c>
      <c r="N40" s="179">
        <v>0</v>
      </c>
      <c r="O40" s="179">
        <f t="shared" si="4"/>
        <v>0</v>
      </c>
      <c r="P40" s="179">
        <v>0</v>
      </c>
      <c r="Q40" s="179">
        <f t="shared" si="5"/>
        <v>0</v>
      </c>
      <c r="R40" s="179"/>
      <c r="S40" s="179" t="s">
        <v>232</v>
      </c>
      <c r="T40" s="180" t="s">
        <v>233</v>
      </c>
      <c r="U40" s="157">
        <v>0</v>
      </c>
      <c r="V40" s="157">
        <f t="shared" si="6"/>
        <v>0</v>
      </c>
      <c r="W40" s="157"/>
      <c r="X40" s="157" t="s">
        <v>662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729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74">
        <v>33</v>
      </c>
      <c r="B41" s="175" t="s">
        <v>1034</v>
      </c>
      <c r="C41" s="185" t="s">
        <v>1035</v>
      </c>
      <c r="D41" s="176" t="s">
        <v>191</v>
      </c>
      <c r="E41" s="177">
        <v>9.6</v>
      </c>
      <c r="F41" s="178"/>
      <c r="G41" s="179">
        <f t="shared" ref="G41:G68" si="7">ROUND(E41*F41,2)</f>
        <v>0</v>
      </c>
      <c r="H41" s="178">
        <v>2800</v>
      </c>
      <c r="I41" s="179">
        <f t="shared" ref="I41:I68" si="8">ROUND(E41*H41,2)</f>
        <v>26880</v>
      </c>
      <c r="J41" s="178">
        <v>0</v>
      </c>
      <c r="K41" s="179">
        <f t="shared" ref="K41:K68" si="9">ROUND(E41*J41,2)</f>
        <v>0</v>
      </c>
      <c r="L41" s="179">
        <v>21</v>
      </c>
      <c r="M41" s="179">
        <f t="shared" ref="M41:M68" si="10">G41*(1+L41/100)</f>
        <v>0</v>
      </c>
      <c r="N41" s="179">
        <v>0</v>
      </c>
      <c r="O41" s="179">
        <f t="shared" ref="O41:O68" si="11">ROUND(E41*N41,2)</f>
        <v>0</v>
      </c>
      <c r="P41" s="179">
        <v>0</v>
      </c>
      <c r="Q41" s="179">
        <f t="shared" ref="Q41:Q68" si="12">ROUND(E41*P41,2)</f>
        <v>0</v>
      </c>
      <c r="R41" s="179"/>
      <c r="S41" s="179" t="s">
        <v>232</v>
      </c>
      <c r="T41" s="180" t="s">
        <v>233</v>
      </c>
      <c r="U41" s="157">
        <v>0</v>
      </c>
      <c r="V41" s="157">
        <f t="shared" ref="V41:V68" si="13">ROUND(E41*U41,2)</f>
        <v>0</v>
      </c>
      <c r="W41" s="157"/>
      <c r="X41" s="157" t="s">
        <v>662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729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74">
        <v>34</v>
      </c>
      <c r="B42" s="175" t="s">
        <v>1036</v>
      </c>
      <c r="C42" s="185" t="s">
        <v>1037</v>
      </c>
      <c r="D42" s="176" t="s">
        <v>1003</v>
      </c>
      <c r="E42" s="177">
        <v>28.3</v>
      </c>
      <c r="F42" s="178"/>
      <c r="G42" s="179">
        <f t="shared" si="7"/>
        <v>0</v>
      </c>
      <c r="H42" s="178">
        <v>1400</v>
      </c>
      <c r="I42" s="179">
        <f t="shared" si="8"/>
        <v>39620</v>
      </c>
      <c r="J42" s="178">
        <v>0</v>
      </c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/>
      <c r="S42" s="179" t="s">
        <v>232</v>
      </c>
      <c r="T42" s="180" t="s">
        <v>233</v>
      </c>
      <c r="U42" s="157">
        <v>0</v>
      </c>
      <c r="V42" s="157">
        <f t="shared" si="13"/>
        <v>0</v>
      </c>
      <c r="W42" s="157"/>
      <c r="X42" s="157" t="s">
        <v>662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729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74">
        <v>35</v>
      </c>
      <c r="B43" s="175" t="s">
        <v>1038</v>
      </c>
      <c r="C43" s="185" t="s">
        <v>1039</v>
      </c>
      <c r="D43" s="176" t="s">
        <v>322</v>
      </c>
      <c r="E43" s="177">
        <v>1</v>
      </c>
      <c r="F43" s="178"/>
      <c r="G43" s="179">
        <f t="shared" si="7"/>
        <v>0</v>
      </c>
      <c r="H43" s="178">
        <v>3800</v>
      </c>
      <c r="I43" s="179">
        <f t="shared" si="8"/>
        <v>3800</v>
      </c>
      <c r="J43" s="178">
        <v>0</v>
      </c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/>
      <c r="S43" s="179" t="s">
        <v>232</v>
      </c>
      <c r="T43" s="180" t="s">
        <v>233</v>
      </c>
      <c r="U43" s="157">
        <v>0</v>
      </c>
      <c r="V43" s="157">
        <f t="shared" si="13"/>
        <v>0</v>
      </c>
      <c r="W43" s="157"/>
      <c r="X43" s="157" t="s">
        <v>662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729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74">
        <v>36</v>
      </c>
      <c r="B44" s="175" t="s">
        <v>1040</v>
      </c>
      <c r="C44" s="185" t="s">
        <v>1041</v>
      </c>
      <c r="D44" s="176" t="s">
        <v>322</v>
      </c>
      <c r="E44" s="177">
        <v>1</v>
      </c>
      <c r="F44" s="178"/>
      <c r="G44" s="179">
        <f t="shared" si="7"/>
        <v>0</v>
      </c>
      <c r="H44" s="178">
        <v>25200</v>
      </c>
      <c r="I44" s="179">
        <f t="shared" si="8"/>
        <v>25200</v>
      </c>
      <c r="J44" s="178">
        <v>0</v>
      </c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/>
      <c r="S44" s="179" t="s">
        <v>232</v>
      </c>
      <c r="T44" s="180" t="s">
        <v>233</v>
      </c>
      <c r="U44" s="157">
        <v>0</v>
      </c>
      <c r="V44" s="157">
        <f t="shared" si="13"/>
        <v>0</v>
      </c>
      <c r="W44" s="157"/>
      <c r="X44" s="157" t="s">
        <v>662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729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37</v>
      </c>
      <c r="B45" s="175" t="s">
        <v>1042</v>
      </c>
      <c r="C45" s="185" t="s">
        <v>1043</v>
      </c>
      <c r="D45" s="176" t="s">
        <v>191</v>
      </c>
      <c r="E45" s="177">
        <v>12.05</v>
      </c>
      <c r="F45" s="178"/>
      <c r="G45" s="179">
        <f t="shared" si="7"/>
        <v>0</v>
      </c>
      <c r="H45" s="178">
        <v>1400</v>
      </c>
      <c r="I45" s="179">
        <f t="shared" si="8"/>
        <v>16870</v>
      </c>
      <c r="J45" s="178">
        <v>0</v>
      </c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/>
      <c r="S45" s="179" t="s">
        <v>232</v>
      </c>
      <c r="T45" s="180" t="s">
        <v>233</v>
      </c>
      <c r="U45" s="157">
        <v>0</v>
      </c>
      <c r="V45" s="157">
        <f t="shared" si="13"/>
        <v>0</v>
      </c>
      <c r="W45" s="157"/>
      <c r="X45" s="157" t="s">
        <v>662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729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74">
        <v>38</v>
      </c>
      <c r="B46" s="175" t="s">
        <v>1044</v>
      </c>
      <c r="C46" s="185" t="s">
        <v>1045</v>
      </c>
      <c r="D46" s="176" t="s">
        <v>191</v>
      </c>
      <c r="E46" s="177">
        <v>4.0199999999999996</v>
      </c>
      <c r="F46" s="178"/>
      <c r="G46" s="179">
        <f t="shared" si="7"/>
        <v>0</v>
      </c>
      <c r="H46" s="178">
        <v>1000</v>
      </c>
      <c r="I46" s="179">
        <f t="shared" si="8"/>
        <v>4020</v>
      </c>
      <c r="J46" s="178">
        <v>0</v>
      </c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/>
      <c r="S46" s="179" t="s">
        <v>232</v>
      </c>
      <c r="T46" s="180" t="s">
        <v>233</v>
      </c>
      <c r="U46" s="157">
        <v>0</v>
      </c>
      <c r="V46" s="157">
        <f t="shared" si="13"/>
        <v>0</v>
      </c>
      <c r="W46" s="157"/>
      <c r="X46" s="157" t="s">
        <v>662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729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39</v>
      </c>
      <c r="B47" s="175" t="s">
        <v>1046</v>
      </c>
      <c r="C47" s="185" t="s">
        <v>1047</v>
      </c>
      <c r="D47" s="176" t="s">
        <v>322</v>
      </c>
      <c r="E47" s="177">
        <v>4</v>
      </c>
      <c r="F47" s="178"/>
      <c r="G47" s="179">
        <f t="shared" si="7"/>
        <v>0</v>
      </c>
      <c r="H47" s="178">
        <v>22880</v>
      </c>
      <c r="I47" s="179">
        <f t="shared" si="8"/>
        <v>91520</v>
      </c>
      <c r="J47" s="178">
        <v>0</v>
      </c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/>
      <c r="S47" s="179" t="s">
        <v>232</v>
      </c>
      <c r="T47" s="180" t="s">
        <v>233</v>
      </c>
      <c r="U47" s="157">
        <v>0</v>
      </c>
      <c r="V47" s="157">
        <f t="shared" si="13"/>
        <v>0</v>
      </c>
      <c r="W47" s="157"/>
      <c r="X47" s="157" t="s">
        <v>662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729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74">
        <v>40</v>
      </c>
      <c r="B48" s="175" t="s">
        <v>1048</v>
      </c>
      <c r="C48" s="185" t="s">
        <v>1049</v>
      </c>
      <c r="D48" s="176" t="s">
        <v>322</v>
      </c>
      <c r="E48" s="177">
        <v>2</v>
      </c>
      <c r="F48" s="178"/>
      <c r="G48" s="179">
        <f t="shared" si="7"/>
        <v>0</v>
      </c>
      <c r="H48" s="178">
        <v>19600</v>
      </c>
      <c r="I48" s="179">
        <f t="shared" si="8"/>
        <v>39200</v>
      </c>
      <c r="J48" s="178">
        <v>0</v>
      </c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/>
      <c r="S48" s="179" t="s">
        <v>232</v>
      </c>
      <c r="T48" s="180" t="s">
        <v>233</v>
      </c>
      <c r="U48" s="157">
        <v>0</v>
      </c>
      <c r="V48" s="157">
        <f t="shared" si="13"/>
        <v>0</v>
      </c>
      <c r="W48" s="157"/>
      <c r="X48" s="157" t="s">
        <v>662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729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74">
        <v>41</v>
      </c>
      <c r="B49" s="175" t="s">
        <v>1050</v>
      </c>
      <c r="C49" s="185" t="s">
        <v>1051</v>
      </c>
      <c r="D49" s="176" t="s">
        <v>191</v>
      </c>
      <c r="E49" s="177">
        <v>44</v>
      </c>
      <c r="F49" s="178"/>
      <c r="G49" s="179">
        <f t="shared" si="7"/>
        <v>0</v>
      </c>
      <c r="H49" s="178">
        <v>980</v>
      </c>
      <c r="I49" s="179">
        <f t="shared" si="8"/>
        <v>43120</v>
      </c>
      <c r="J49" s="178">
        <v>0</v>
      </c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/>
      <c r="S49" s="179" t="s">
        <v>232</v>
      </c>
      <c r="T49" s="180" t="s">
        <v>233</v>
      </c>
      <c r="U49" s="157">
        <v>0</v>
      </c>
      <c r="V49" s="157">
        <f t="shared" si="13"/>
        <v>0</v>
      </c>
      <c r="W49" s="157"/>
      <c r="X49" s="157" t="s">
        <v>662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729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74">
        <v>42</v>
      </c>
      <c r="B50" s="175" t="s">
        <v>1052</v>
      </c>
      <c r="C50" s="185" t="s">
        <v>1053</v>
      </c>
      <c r="D50" s="176" t="s">
        <v>322</v>
      </c>
      <c r="E50" s="177">
        <v>1</v>
      </c>
      <c r="F50" s="178"/>
      <c r="G50" s="179">
        <f t="shared" si="7"/>
        <v>0</v>
      </c>
      <c r="H50" s="178">
        <v>5400</v>
      </c>
      <c r="I50" s="179">
        <f t="shared" si="8"/>
        <v>5400</v>
      </c>
      <c r="J50" s="178">
        <v>0</v>
      </c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/>
      <c r="S50" s="179" t="s">
        <v>232</v>
      </c>
      <c r="T50" s="180" t="s">
        <v>233</v>
      </c>
      <c r="U50" s="157">
        <v>0</v>
      </c>
      <c r="V50" s="157">
        <f t="shared" si="13"/>
        <v>0</v>
      </c>
      <c r="W50" s="157"/>
      <c r="X50" s="157" t="s">
        <v>662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729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74">
        <v>43</v>
      </c>
      <c r="B51" s="175" t="s">
        <v>1054</v>
      </c>
      <c r="C51" s="185" t="s">
        <v>1055</v>
      </c>
      <c r="D51" s="176" t="s">
        <v>322</v>
      </c>
      <c r="E51" s="177">
        <v>1</v>
      </c>
      <c r="F51" s="178"/>
      <c r="G51" s="179">
        <f t="shared" si="7"/>
        <v>0</v>
      </c>
      <c r="H51" s="178">
        <v>2000</v>
      </c>
      <c r="I51" s="179">
        <f t="shared" si="8"/>
        <v>2000</v>
      </c>
      <c r="J51" s="178">
        <v>0</v>
      </c>
      <c r="K51" s="179">
        <f t="shared" si="9"/>
        <v>0</v>
      </c>
      <c r="L51" s="179">
        <v>21</v>
      </c>
      <c r="M51" s="179">
        <f t="shared" si="10"/>
        <v>0</v>
      </c>
      <c r="N51" s="179">
        <v>0</v>
      </c>
      <c r="O51" s="179">
        <f t="shared" si="11"/>
        <v>0</v>
      </c>
      <c r="P51" s="179">
        <v>0</v>
      </c>
      <c r="Q51" s="179">
        <f t="shared" si="12"/>
        <v>0</v>
      </c>
      <c r="R51" s="179"/>
      <c r="S51" s="179" t="s">
        <v>232</v>
      </c>
      <c r="T51" s="180" t="s">
        <v>233</v>
      </c>
      <c r="U51" s="157">
        <v>0</v>
      </c>
      <c r="V51" s="157">
        <f t="shared" si="13"/>
        <v>0</v>
      </c>
      <c r="W51" s="157"/>
      <c r="X51" s="157" t="s">
        <v>662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729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>
      <c r="A52" s="174">
        <v>44</v>
      </c>
      <c r="B52" s="175" t="s">
        <v>1056</v>
      </c>
      <c r="C52" s="185" t="s">
        <v>1057</v>
      </c>
      <c r="D52" s="176" t="s">
        <v>191</v>
      </c>
      <c r="E52" s="177">
        <v>30</v>
      </c>
      <c r="F52" s="178"/>
      <c r="G52" s="179">
        <f t="shared" si="7"/>
        <v>0</v>
      </c>
      <c r="H52" s="178">
        <v>1200</v>
      </c>
      <c r="I52" s="179">
        <f t="shared" si="8"/>
        <v>36000</v>
      </c>
      <c r="J52" s="178">
        <v>0</v>
      </c>
      <c r="K52" s="179">
        <f t="shared" si="9"/>
        <v>0</v>
      </c>
      <c r="L52" s="179">
        <v>21</v>
      </c>
      <c r="M52" s="179">
        <f t="shared" si="10"/>
        <v>0</v>
      </c>
      <c r="N52" s="179">
        <v>0</v>
      </c>
      <c r="O52" s="179">
        <f t="shared" si="11"/>
        <v>0</v>
      </c>
      <c r="P52" s="179">
        <v>0</v>
      </c>
      <c r="Q52" s="179">
        <f t="shared" si="12"/>
        <v>0</v>
      </c>
      <c r="R52" s="179"/>
      <c r="S52" s="179" t="s">
        <v>232</v>
      </c>
      <c r="T52" s="180" t="s">
        <v>233</v>
      </c>
      <c r="U52" s="157">
        <v>0</v>
      </c>
      <c r="V52" s="157">
        <f t="shared" si="13"/>
        <v>0</v>
      </c>
      <c r="W52" s="157"/>
      <c r="X52" s="157" t="s">
        <v>662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729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74">
        <v>45</v>
      </c>
      <c r="B53" s="175" t="s">
        <v>1058</v>
      </c>
      <c r="C53" s="185" t="s">
        <v>1059</v>
      </c>
      <c r="D53" s="176" t="s">
        <v>191</v>
      </c>
      <c r="E53" s="177">
        <v>18.3</v>
      </c>
      <c r="F53" s="178"/>
      <c r="G53" s="179">
        <f t="shared" si="7"/>
        <v>0</v>
      </c>
      <c r="H53" s="178">
        <v>1400</v>
      </c>
      <c r="I53" s="179">
        <f t="shared" si="8"/>
        <v>25620</v>
      </c>
      <c r="J53" s="178">
        <v>0</v>
      </c>
      <c r="K53" s="179">
        <f t="shared" si="9"/>
        <v>0</v>
      </c>
      <c r="L53" s="179">
        <v>21</v>
      </c>
      <c r="M53" s="179">
        <f t="shared" si="10"/>
        <v>0</v>
      </c>
      <c r="N53" s="179">
        <v>0</v>
      </c>
      <c r="O53" s="179">
        <f t="shared" si="11"/>
        <v>0</v>
      </c>
      <c r="P53" s="179">
        <v>0</v>
      </c>
      <c r="Q53" s="179">
        <f t="shared" si="12"/>
        <v>0</v>
      </c>
      <c r="R53" s="179"/>
      <c r="S53" s="179" t="s">
        <v>232</v>
      </c>
      <c r="T53" s="180" t="s">
        <v>233</v>
      </c>
      <c r="U53" s="157">
        <v>0</v>
      </c>
      <c r="V53" s="157">
        <f t="shared" si="13"/>
        <v>0</v>
      </c>
      <c r="W53" s="157"/>
      <c r="X53" s="157" t="s">
        <v>662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729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74">
        <v>46</v>
      </c>
      <c r="B54" s="175" t="s">
        <v>1060</v>
      </c>
      <c r="C54" s="185" t="s">
        <v>1061</v>
      </c>
      <c r="D54" s="176" t="s">
        <v>191</v>
      </c>
      <c r="E54" s="177">
        <v>100</v>
      </c>
      <c r="F54" s="178"/>
      <c r="G54" s="179">
        <f t="shared" si="7"/>
        <v>0</v>
      </c>
      <c r="H54" s="178">
        <v>1100</v>
      </c>
      <c r="I54" s="179">
        <f t="shared" si="8"/>
        <v>110000</v>
      </c>
      <c r="J54" s="178">
        <v>0</v>
      </c>
      <c r="K54" s="179">
        <f t="shared" si="9"/>
        <v>0</v>
      </c>
      <c r="L54" s="179">
        <v>21</v>
      </c>
      <c r="M54" s="179">
        <f t="shared" si="10"/>
        <v>0</v>
      </c>
      <c r="N54" s="179">
        <v>0</v>
      </c>
      <c r="O54" s="179">
        <f t="shared" si="11"/>
        <v>0</v>
      </c>
      <c r="P54" s="179">
        <v>0</v>
      </c>
      <c r="Q54" s="179">
        <f t="shared" si="12"/>
        <v>0</v>
      </c>
      <c r="R54" s="179"/>
      <c r="S54" s="179" t="s">
        <v>232</v>
      </c>
      <c r="T54" s="180" t="s">
        <v>233</v>
      </c>
      <c r="U54" s="157">
        <v>0</v>
      </c>
      <c r="V54" s="157">
        <f t="shared" si="13"/>
        <v>0</v>
      </c>
      <c r="W54" s="157"/>
      <c r="X54" s="157" t="s">
        <v>662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729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47</v>
      </c>
      <c r="B55" s="175" t="s">
        <v>1062</v>
      </c>
      <c r="C55" s="185" t="s">
        <v>1063</v>
      </c>
      <c r="D55" s="176" t="s">
        <v>191</v>
      </c>
      <c r="E55" s="177">
        <v>30</v>
      </c>
      <c r="F55" s="178"/>
      <c r="G55" s="179">
        <f t="shared" si="7"/>
        <v>0</v>
      </c>
      <c r="H55" s="178">
        <v>1500</v>
      </c>
      <c r="I55" s="179">
        <f t="shared" si="8"/>
        <v>45000</v>
      </c>
      <c r="J55" s="178">
        <v>0</v>
      </c>
      <c r="K55" s="179">
        <f t="shared" si="9"/>
        <v>0</v>
      </c>
      <c r="L55" s="179">
        <v>21</v>
      </c>
      <c r="M55" s="179">
        <f t="shared" si="10"/>
        <v>0</v>
      </c>
      <c r="N55" s="179">
        <v>0</v>
      </c>
      <c r="O55" s="179">
        <f t="shared" si="11"/>
        <v>0</v>
      </c>
      <c r="P55" s="179">
        <v>0</v>
      </c>
      <c r="Q55" s="179">
        <f t="shared" si="12"/>
        <v>0</v>
      </c>
      <c r="R55" s="179"/>
      <c r="S55" s="179" t="s">
        <v>232</v>
      </c>
      <c r="T55" s="180" t="s">
        <v>233</v>
      </c>
      <c r="U55" s="157">
        <v>0</v>
      </c>
      <c r="V55" s="157">
        <f t="shared" si="13"/>
        <v>0</v>
      </c>
      <c r="W55" s="157"/>
      <c r="X55" s="157" t="s">
        <v>662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729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74">
        <v>48</v>
      </c>
      <c r="B56" s="175" t="s">
        <v>1064</v>
      </c>
      <c r="C56" s="185" t="s">
        <v>1065</v>
      </c>
      <c r="D56" s="176" t="s">
        <v>191</v>
      </c>
      <c r="E56" s="177">
        <v>10</v>
      </c>
      <c r="F56" s="178"/>
      <c r="G56" s="179">
        <f t="shared" si="7"/>
        <v>0</v>
      </c>
      <c r="H56" s="178">
        <v>2400</v>
      </c>
      <c r="I56" s="179">
        <f t="shared" si="8"/>
        <v>24000</v>
      </c>
      <c r="J56" s="178">
        <v>0</v>
      </c>
      <c r="K56" s="179">
        <f t="shared" si="9"/>
        <v>0</v>
      </c>
      <c r="L56" s="179">
        <v>21</v>
      </c>
      <c r="M56" s="179">
        <f t="shared" si="10"/>
        <v>0</v>
      </c>
      <c r="N56" s="179">
        <v>0</v>
      </c>
      <c r="O56" s="179">
        <f t="shared" si="11"/>
        <v>0</v>
      </c>
      <c r="P56" s="179">
        <v>0</v>
      </c>
      <c r="Q56" s="179">
        <f t="shared" si="12"/>
        <v>0</v>
      </c>
      <c r="R56" s="179"/>
      <c r="S56" s="179" t="s">
        <v>232</v>
      </c>
      <c r="T56" s="180" t="s">
        <v>233</v>
      </c>
      <c r="U56" s="157">
        <v>0</v>
      </c>
      <c r="V56" s="157">
        <f t="shared" si="13"/>
        <v>0</v>
      </c>
      <c r="W56" s="157"/>
      <c r="X56" s="157" t="s">
        <v>662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729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74">
        <v>49</v>
      </c>
      <c r="B57" s="175" t="s">
        <v>1066</v>
      </c>
      <c r="C57" s="185" t="s">
        <v>1067</v>
      </c>
      <c r="D57" s="176" t="s">
        <v>191</v>
      </c>
      <c r="E57" s="177">
        <v>28</v>
      </c>
      <c r="F57" s="178"/>
      <c r="G57" s="179">
        <f t="shared" si="7"/>
        <v>0</v>
      </c>
      <c r="H57" s="178">
        <v>850</v>
      </c>
      <c r="I57" s="179">
        <f t="shared" si="8"/>
        <v>23800</v>
      </c>
      <c r="J57" s="178">
        <v>0</v>
      </c>
      <c r="K57" s="179">
        <f t="shared" si="9"/>
        <v>0</v>
      </c>
      <c r="L57" s="179">
        <v>21</v>
      </c>
      <c r="M57" s="179">
        <f t="shared" si="10"/>
        <v>0</v>
      </c>
      <c r="N57" s="179">
        <v>0</v>
      </c>
      <c r="O57" s="179">
        <f t="shared" si="11"/>
        <v>0</v>
      </c>
      <c r="P57" s="179">
        <v>0</v>
      </c>
      <c r="Q57" s="179">
        <f t="shared" si="12"/>
        <v>0</v>
      </c>
      <c r="R57" s="179"/>
      <c r="S57" s="179" t="s">
        <v>232</v>
      </c>
      <c r="T57" s="180" t="s">
        <v>233</v>
      </c>
      <c r="U57" s="157">
        <v>0</v>
      </c>
      <c r="V57" s="157">
        <f t="shared" si="13"/>
        <v>0</v>
      </c>
      <c r="W57" s="157"/>
      <c r="X57" s="157" t="s">
        <v>662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729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74">
        <v>50</v>
      </c>
      <c r="B58" s="175" t="s">
        <v>1068</v>
      </c>
      <c r="C58" s="185" t="s">
        <v>1063</v>
      </c>
      <c r="D58" s="176" t="s">
        <v>191</v>
      </c>
      <c r="E58" s="177">
        <v>8.4</v>
      </c>
      <c r="F58" s="178"/>
      <c r="G58" s="179">
        <f t="shared" si="7"/>
        <v>0</v>
      </c>
      <c r="H58" s="178">
        <v>1500</v>
      </c>
      <c r="I58" s="179">
        <f t="shared" si="8"/>
        <v>12600</v>
      </c>
      <c r="J58" s="178">
        <v>0</v>
      </c>
      <c r="K58" s="179">
        <f t="shared" si="9"/>
        <v>0</v>
      </c>
      <c r="L58" s="179">
        <v>21</v>
      </c>
      <c r="M58" s="179">
        <f t="shared" si="10"/>
        <v>0</v>
      </c>
      <c r="N58" s="179">
        <v>0</v>
      </c>
      <c r="O58" s="179">
        <f t="shared" si="11"/>
        <v>0</v>
      </c>
      <c r="P58" s="179">
        <v>0</v>
      </c>
      <c r="Q58" s="179">
        <f t="shared" si="12"/>
        <v>0</v>
      </c>
      <c r="R58" s="179"/>
      <c r="S58" s="179" t="s">
        <v>232</v>
      </c>
      <c r="T58" s="180" t="s">
        <v>233</v>
      </c>
      <c r="U58" s="157">
        <v>0</v>
      </c>
      <c r="V58" s="157">
        <f t="shared" si="13"/>
        <v>0</v>
      </c>
      <c r="W58" s="157"/>
      <c r="X58" s="157" t="s">
        <v>662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729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74">
        <v>51</v>
      </c>
      <c r="B59" s="175" t="s">
        <v>459</v>
      </c>
      <c r="C59" s="185" t="s">
        <v>1069</v>
      </c>
      <c r="D59" s="176" t="s">
        <v>191</v>
      </c>
      <c r="E59" s="177">
        <v>359</v>
      </c>
      <c r="F59" s="178"/>
      <c r="G59" s="179">
        <f t="shared" si="7"/>
        <v>0</v>
      </c>
      <c r="H59" s="178">
        <v>850</v>
      </c>
      <c r="I59" s="179">
        <f t="shared" si="8"/>
        <v>305150</v>
      </c>
      <c r="J59" s="178">
        <v>0</v>
      </c>
      <c r="K59" s="179">
        <f t="shared" si="9"/>
        <v>0</v>
      </c>
      <c r="L59" s="179">
        <v>21</v>
      </c>
      <c r="M59" s="179">
        <f t="shared" si="10"/>
        <v>0</v>
      </c>
      <c r="N59" s="179">
        <v>0</v>
      </c>
      <c r="O59" s="179">
        <f t="shared" si="11"/>
        <v>0</v>
      </c>
      <c r="P59" s="179">
        <v>0</v>
      </c>
      <c r="Q59" s="179">
        <f t="shared" si="12"/>
        <v>0</v>
      </c>
      <c r="R59" s="179"/>
      <c r="S59" s="179" t="s">
        <v>232</v>
      </c>
      <c r="T59" s="180" t="s">
        <v>233</v>
      </c>
      <c r="U59" s="157">
        <v>0</v>
      </c>
      <c r="V59" s="157">
        <f t="shared" si="13"/>
        <v>0</v>
      </c>
      <c r="W59" s="157"/>
      <c r="X59" s="157" t="s">
        <v>662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729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74">
        <v>52</v>
      </c>
      <c r="B60" s="175" t="s">
        <v>461</v>
      </c>
      <c r="C60" s="185" t="s">
        <v>1063</v>
      </c>
      <c r="D60" s="176" t="s">
        <v>191</v>
      </c>
      <c r="E60" s="177">
        <v>80</v>
      </c>
      <c r="F60" s="178"/>
      <c r="G60" s="179">
        <f t="shared" si="7"/>
        <v>0</v>
      </c>
      <c r="H60" s="178">
        <v>1500</v>
      </c>
      <c r="I60" s="179">
        <f t="shared" si="8"/>
        <v>120000</v>
      </c>
      <c r="J60" s="178">
        <v>0</v>
      </c>
      <c r="K60" s="179">
        <f t="shared" si="9"/>
        <v>0</v>
      </c>
      <c r="L60" s="179">
        <v>21</v>
      </c>
      <c r="M60" s="179">
        <f t="shared" si="10"/>
        <v>0</v>
      </c>
      <c r="N60" s="179">
        <v>0</v>
      </c>
      <c r="O60" s="179">
        <f t="shared" si="11"/>
        <v>0</v>
      </c>
      <c r="P60" s="179">
        <v>0</v>
      </c>
      <c r="Q60" s="179">
        <f t="shared" si="12"/>
        <v>0</v>
      </c>
      <c r="R60" s="179"/>
      <c r="S60" s="179" t="s">
        <v>232</v>
      </c>
      <c r="T60" s="180" t="s">
        <v>233</v>
      </c>
      <c r="U60" s="157">
        <v>0</v>
      </c>
      <c r="V60" s="157">
        <f t="shared" si="13"/>
        <v>0</v>
      </c>
      <c r="W60" s="157"/>
      <c r="X60" s="157" t="s">
        <v>662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729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74">
        <v>53</v>
      </c>
      <c r="B61" s="175" t="s">
        <v>465</v>
      </c>
      <c r="C61" s="185" t="s">
        <v>1070</v>
      </c>
      <c r="D61" s="176" t="s">
        <v>191</v>
      </c>
      <c r="E61" s="177">
        <v>5</v>
      </c>
      <c r="F61" s="178"/>
      <c r="G61" s="179">
        <f t="shared" si="7"/>
        <v>0</v>
      </c>
      <c r="H61" s="178">
        <v>7500</v>
      </c>
      <c r="I61" s="179">
        <f t="shared" si="8"/>
        <v>37500</v>
      </c>
      <c r="J61" s="178">
        <v>0</v>
      </c>
      <c r="K61" s="179">
        <f t="shared" si="9"/>
        <v>0</v>
      </c>
      <c r="L61" s="179">
        <v>21</v>
      </c>
      <c r="M61" s="179">
        <f t="shared" si="10"/>
        <v>0</v>
      </c>
      <c r="N61" s="179">
        <v>0</v>
      </c>
      <c r="O61" s="179">
        <f t="shared" si="11"/>
        <v>0</v>
      </c>
      <c r="P61" s="179">
        <v>0</v>
      </c>
      <c r="Q61" s="179">
        <f t="shared" si="12"/>
        <v>0</v>
      </c>
      <c r="R61" s="179"/>
      <c r="S61" s="179" t="s">
        <v>232</v>
      </c>
      <c r="T61" s="180" t="s">
        <v>233</v>
      </c>
      <c r="U61" s="157">
        <v>0</v>
      </c>
      <c r="V61" s="157">
        <f t="shared" si="13"/>
        <v>0</v>
      </c>
      <c r="W61" s="157"/>
      <c r="X61" s="157" t="s">
        <v>662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729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74">
        <v>54</v>
      </c>
      <c r="B62" s="175" t="s">
        <v>463</v>
      </c>
      <c r="C62" s="185" t="s">
        <v>1071</v>
      </c>
      <c r="D62" s="176" t="s">
        <v>191</v>
      </c>
      <c r="E62" s="177">
        <v>21.8</v>
      </c>
      <c r="F62" s="178"/>
      <c r="G62" s="179">
        <f t="shared" si="7"/>
        <v>0</v>
      </c>
      <c r="H62" s="178">
        <v>1900</v>
      </c>
      <c r="I62" s="179">
        <f t="shared" si="8"/>
        <v>41420</v>
      </c>
      <c r="J62" s="178">
        <v>0</v>
      </c>
      <c r="K62" s="179">
        <f t="shared" si="9"/>
        <v>0</v>
      </c>
      <c r="L62" s="179">
        <v>21</v>
      </c>
      <c r="M62" s="179">
        <f t="shared" si="10"/>
        <v>0</v>
      </c>
      <c r="N62" s="179">
        <v>0</v>
      </c>
      <c r="O62" s="179">
        <f t="shared" si="11"/>
        <v>0</v>
      </c>
      <c r="P62" s="179">
        <v>0</v>
      </c>
      <c r="Q62" s="179">
        <f t="shared" si="12"/>
        <v>0</v>
      </c>
      <c r="R62" s="179"/>
      <c r="S62" s="179" t="s">
        <v>232</v>
      </c>
      <c r="T62" s="180" t="s">
        <v>233</v>
      </c>
      <c r="U62" s="157">
        <v>0</v>
      </c>
      <c r="V62" s="157">
        <f t="shared" si="13"/>
        <v>0</v>
      </c>
      <c r="W62" s="157"/>
      <c r="X62" s="157" t="s">
        <v>662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729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74">
        <v>55</v>
      </c>
      <c r="B63" s="175" t="s">
        <v>467</v>
      </c>
      <c r="C63" s="185" t="s">
        <v>1072</v>
      </c>
      <c r="D63" s="176" t="s">
        <v>191</v>
      </c>
      <c r="E63" s="177">
        <v>210</v>
      </c>
      <c r="F63" s="178"/>
      <c r="G63" s="179">
        <f t="shared" si="7"/>
        <v>0</v>
      </c>
      <c r="H63" s="178">
        <v>850</v>
      </c>
      <c r="I63" s="179">
        <f t="shared" si="8"/>
        <v>178500</v>
      </c>
      <c r="J63" s="178">
        <v>0</v>
      </c>
      <c r="K63" s="179">
        <f t="shared" si="9"/>
        <v>0</v>
      </c>
      <c r="L63" s="179">
        <v>21</v>
      </c>
      <c r="M63" s="179">
        <f t="shared" si="10"/>
        <v>0</v>
      </c>
      <c r="N63" s="179">
        <v>0</v>
      </c>
      <c r="O63" s="179">
        <f t="shared" si="11"/>
        <v>0</v>
      </c>
      <c r="P63" s="179">
        <v>0</v>
      </c>
      <c r="Q63" s="179">
        <f t="shared" si="12"/>
        <v>0</v>
      </c>
      <c r="R63" s="179"/>
      <c r="S63" s="179" t="s">
        <v>232</v>
      </c>
      <c r="T63" s="180" t="s">
        <v>233</v>
      </c>
      <c r="U63" s="157">
        <v>0</v>
      </c>
      <c r="V63" s="157">
        <f t="shared" si="13"/>
        <v>0</v>
      </c>
      <c r="W63" s="157"/>
      <c r="X63" s="157" t="s">
        <v>662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729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74">
        <v>56</v>
      </c>
      <c r="B64" s="175" t="s">
        <v>469</v>
      </c>
      <c r="C64" s="185" t="s">
        <v>1063</v>
      </c>
      <c r="D64" s="176" t="s">
        <v>191</v>
      </c>
      <c r="E64" s="177">
        <v>52</v>
      </c>
      <c r="F64" s="178"/>
      <c r="G64" s="179">
        <f t="shared" si="7"/>
        <v>0</v>
      </c>
      <c r="H64" s="178">
        <v>1900</v>
      </c>
      <c r="I64" s="179">
        <f t="shared" si="8"/>
        <v>98800</v>
      </c>
      <c r="J64" s="178">
        <v>0</v>
      </c>
      <c r="K64" s="179">
        <f t="shared" si="9"/>
        <v>0</v>
      </c>
      <c r="L64" s="179">
        <v>21</v>
      </c>
      <c r="M64" s="179">
        <f t="shared" si="10"/>
        <v>0</v>
      </c>
      <c r="N64" s="179">
        <v>0</v>
      </c>
      <c r="O64" s="179">
        <f t="shared" si="11"/>
        <v>0</v>
      </c>
      <c r="P64" s="179">
        <v>0</v>
      </c>
      <c r="Q64" s="179">
        <f t="shared" si="12"/>
        <v>0</v>
      </c>
      <c r="R64" s="179"/>
      <c r="S64" s="179" t="s">
        <v>232</v>
      </c>
      <c r="T64" s="180" t="s">
        <v>233</v>
      </c>
      <c r="U64" s="157">
        <v>0</v>
      </c>
      <c r="V64" s="157">
        <f t="shared" si="13"/>
        <v>0</v>
      </c>
      <c r="W64" s="157"/>
      <c r="X64" s="157" t="s">
        <v>662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729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57</v>
      </c>
      <c r="B65" s="175" t="s">
        <v>471</v>
      </c>
      <c r="C65" s="185" t="s">
        <v>1071</v>
      </c>
      <c r="D65" s="176" t="s">
        <v>191</v>
      </c>
      <c r="E65" s="177">
        <v>52.8</v>
      </c>
      <c r="F65" s="178"/>
      <c r="G65" s="179">
        <f t="shared" si="7"/>
        <v>0</v>
      </c>
      <c r="H65" s="178">
        <v>1900</v>
      </c>
      <c r="I65" s="179">
        <f t="shared" si="8"/>
        <v>100320</v>
      </c>
      <c r="J65" s="178">
        <v>0</v>
      </c>
      <c r="K65" s="179">
        <f t="shared" si="9"/>
        <v>0</v>
      </c>
      <c r="L65" s="179">
        <v>21</v>
      </c>
      <c r="M65" s="179">
        <f t="shared" si="10"/>
        <v>0</v>
      </c>
      <c r="N65" s="179">
        <v>0</v>
      </c>
      <c r="O65" s="179">
        <f t="shared" si="11"/>
        <v>0</v>
      </c>
      <c r="P65" s="179">
        <v>0</v>
      </c>
      <c r="Q65" s="179">
        <f t="shared" si="12"/>
        <v>0</v>
      </c>
      <c r="R65" s="179"/>
      <c r="S65" s="179" t="s">
        <v>232</v>
      </c>
      <c r="T65" s="180" t="s">
        <v>233</v>
      </c>
      <c r="U65" s="157">
        <v>0</v>
      </c>
      <c r="V65" s="157">
        <f t="shared" si="13"/>
        <v>0</v>
      </c>
      <c r="W65" s="157"/>
      <c r="X65" s="157" t="s">
        <v>662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729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74">
        <v>58</v>
      </c>
      <c r="B66" s="175" t="s">
        <v>473</v>
      </c>
      <c r="C66" s="185" t="s">
        <v>1073</v>
      </c>
      <c r="D66" s="176" t="s">
        <v>191</v>
      </c>
      <c r="E66" s="177">
        <v>40</v>
      </c>
      <c r="F66" s="178"/>
      <c r="G66" s="179">
        <f t="shared" si="7"/>
        <v>0</v>
      </c>
      <c r="H66" s="178">
        <v>850</v>
      </c>
      <c r="I66" s="179">
        <f t="shared" si="8"/>
        <v>34000</v>
      </c>
      <c r="J66" s="178">
        <v>0</v>
      </c>
      <c r="K66" s="179">
        <f t="shared" si="9"/>
        <v>0</v>
      </c>
      <c r="L66" s="179">
        <v>21</v>
      </c>
      <c r="M66" s="179">
        <f t="shared" si="10"/>
        <v>0</v>
      </c>
      <c r="N66" s="179">
        <v>0</v>
      </c>
      <c r="O66" s="179">
        <f t="shared" si="11"/>
        <v>0</v>
      </c>
      <c r="P66" s="179">
        <v>0</v>
      </c>
      <c r="Q66" s="179">
        <f t="shared" si="12"/>
        <v>0</v>
      </c>
      <c r="R66" s="179"/>
      <c r="S66" s="179" t="s">
        <v>232</v>
      </c>
      <c r="T66" s="180" t="s">
        <v>233</v>
      </c>
      <c r="U66" s="157">
        <v>0</v>
      </c>
      <c r="V66" s="157">
        <f t="shared" si="13"/>
        <v>0</v>
      </c>
      <c r="W66" s="157"/>
      <c r="X66" s="157" t="s">
        <v>662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729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74">
        <v>59</v>
      </c>
      <c r="B67" s="175" t="s">
        <v>475</v>
      </c>
      <c r="C67" s="185" t="s">
        <v>1063</v>
      </c>
      <c r="D67" s="176" t="s">
        <v>191</v>
      </c>
      <c r="E67" s="177">
        <v>4</v>
      </c>
      <c r="F67" s="178"/>
      <c r="G67" s="179">
        <f t="shared" si="7"/>
        <v>0</v>
      </c>
      <c r="H67" s="178">
        <v>1500</v>
      </c>
      <c r="I67" s="179">
        <f t="shared" si="8"/>
        <v>6000</v>
      </c>
      <c r="J67" s="178">
        <v>0</v>
      </c>
      <c r="K67" s="179">
        <f t="shared" si="9"/>
        <v>0</v>
      </c>
      <c r="L67" s="179">
        <v>21</v>
      </c>
      <c r="M67" s="179">
        <f t="shared" si="10"/>
        <v>0</v>
      </c>
      <c r="N67" s="179">
        <v>0</v>
      </c>
      <c r="O67" s="179">
        <f t="shared" si="11"/>
        <v>0</v>
      </c>
      <c r="P67" s="179">
        <v>0</v>
      </c>
      <c r="Q67" s="179">
        <f t="shared" si="12"/>
        <v>0</v>
      </c>
      <c r="R67" s="179"/>
      <c r="S67" s="179" t="s">
        <v>232</v>
      </c>
      <c r="T67" s="180" t="s">
        <v>233</v>
      </c>
      <c r="U67" s="157">
        <v>0</v>
      </c>
      <c r="V67" s="157">
        <f t="shared" si="13"/>
        <v>0</v>
      </c>
      <c r="W67" s="157"/>
      <c r="X67" s="157" t="s">
        <v>662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729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60</v>
      </c>
      <c r="B68" s="168" t="s">
        <v>477</v>
      </c>
      <c r="C68" s="183" t="s">
        <v>1074</v>
      </c>
      <c r="D68" s="169" t="s">
        <v>437</v>
      </c>
      <c r="E68" s="170">
        <v>1</v>
      </c>
      <c r="F68" s="171"/>
      <c r="G68" s="172">
        <f t="shared" si="7"/>
        <v>0</v>
      </c>
      <c r="H68" s="171">
        <v>28000</v>
      </c>
      <c r="I68" s="172">
        <f t="shared" si="8"/>
        <v>28000</v>
      </c>
      <c r="J68" s="171">
        <v>0</v>
      </c>
      <c r="K68" s="172">
        <f t="shared" si="9"/>
        <v>0</v>
      </c>
      <c r="L68" s="172">
        <v>21</v>
      </c>
      <c r="M68" s="172">
        <f t="shared" si="10"/>
        <v>0</v>
      </c>
      <c r="N68" s="172">
        <v>0</v>
      </c>
      <c r="O68" s="172">
        <f t="shared" si="11"/>
        <v>0</v>
      </c>
      <c r="P68" s="172">
        <v>0</v>
      </c>
      <c r="Q68" s="172">
        <f t="shared" si="12"/>
        <v>0</v>
      </c>
      <c r="R68" s="172"/>
      <c r="S68" s="172" t="s">
        <v>232</v>
      </c>
      <c r="T68" s="173" t="s">
        <v>233</v>
      </c>
      <c r="U68" s="157">
        <v>0</v>
      </c>
      <c r="V68" s="157">
        <f t="shared" si="13"/>
        <v>0</v>
      </c>
      <c r="W68" s="157"/>
      <c r="X68" s="157" t="s">
        <v>662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729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>
      <c r="A69" s="5"/>
      <c r="B69" s="6"/>
      <c r="C69" s="186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AE69">
        <v>15</v>
      </c>
      <c r="AF69">
        <v>21</v>
      </c>
    </row>
    <row r="70" spans="1:60">
      <c r="A70" s="151"/>
      <c r="B70" s="152" t="s">
        <v>31</v>
      </c>
      <c r="C70" s="187"/>
      <c r="D70" s="153"/>
      <c r="E70" s="154"/>
      <c r="F70" s="154"/>
      <c r="G70" s="181">
        <f>G8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AE70">
        <f>SUMIF(L7:L68,AE69,G7:G68)</f>
        <v>0</v>
      </c>
      <c r="AF70">
        <f>SUMIF(L7:L68,AF69,G7:G68)</f>
        <v>0</v>
      </c>
      <c r="AG70" t="s">
        <v>616</v>
      </c>
    </row>
    <row r="71" spans="1:60">
      <c r="A71" s="5"/>
      <c r="B71" s="6"/>
      <c r="C71" s="186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60">
      <c r="A72" s="5"/>
      <c r="B72" s="6"/>
      <c r="C72" s="186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60">
      <c r="A73" s="558" t="s">
        <v>617</v>
      </c>
      <c r="B73" s="558"/>
      <c r="C73" s="559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60">
      <c r="A74" s="539"/>
      <c r="B74" s="540"/>
      <c r="C74" s="541"/>
      <c r="D74" s="540"/>
      <c r="E74" s="540"/>
      <c r="F74" s="540"/>
      <c r="G74" s="54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G74" t="s">
        <v>618</v>
      </c>
    </row>
    <row r="75" spans="1:60">
      <c r="A75" s="543"/>
      <c r="B75" s="544"/>
      <c r="C75" s="545"/>
      <c r="D75" s="544"/>
      <c r="E75" s="544"/>
      <c r="F75" s="544"/>
      <c r="G75" s="54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60">
      <c r="A76" s="543"/>
      <c r="B76" s="544"/>
      <c r="C76" s="545"/>
      <c r="D76" s="544"/>
      <c r="E76" s="544"/>
      <c r="F76" s="544"/>
      <c r="G76" s="54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60">
      <c r="A77" s="543"/>
      <c r="B77" s="544"/>
      <c r="C77" s="545"/>
      <c r="D77" s="544"/>
      <c r="E77" s="544"/>
      <c r="F77" s="544"/>
      <c r="G77" s="54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60">
      <c r="A78" s="547"/>
      <c r="B78" s="548"/>
      <c r="C78" s="549"/>
      <c r="D78" s="548"/>
      <c r="E78" s="548"/>
      <c r="F78" s="548"/>
      <c r="G78" s="550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60">
      <c r="A79" s="5"/>
      <c r="B79" s="6"/>
      <c r="C79" s="186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60">
      <c r="C80" s="188"/>
      <c r="D80" s="139"/>
      <c r="AG80" t="s">
        <v>619</v>
      </c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8" sqref="F9:F1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1" t="s">
        <v>7</v>
      </c>
      <c r="B1" s="551"/>
      <c r="C1" s="551"/>
      <c r="D1" s="551"/>
      <c r="E1" s="551"/>
      <c r="F1" s="551"/>
      <c r="G1" s="551"/>
      <c r="AG1" t="s">
        <v>134</v>
      </c>
    </row>
    <row r="2" spans="1:60" ht="25.15" customHeight="1">
      <c r="A2" s="140" t="s">
        <v>8</v>
      </c>
      <c r="B2" s="75" t="s">
        <v>43</v>
      </c>
      <c r="C2" s="552" t="s">
        <v>44</v>
      </c>
      <c r="D2" s="553"/>
      <c r="E2" s="553"/>
      <c r="F2" s="553"/>
      <c r="G2" s="554"/>
      <c r="AG2" t="s">
        <v>135</v>
      </c>
    </row>
    <row r="3" spans="1:60" ht="25.15" customHeight="1">
      <c r="A3" s="140" t="s">
        <v>9</v>
      </c>
      <c r="B3" s="75" t="s">
        <v>46</v>
      </c>
      <c r="C3" s="552" t="s">
        <v>44</v>
      </c>
      <c r="D3" s="553"/>
      <c r="E3" s="553"/>
      <c r="F3" s="553"/>
      <c r="G3" s="554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57</v>
      </c>
      <c r="C4" s="555" t="s">
        <v>58</v>
      </c>
      <c r="D4" s="556"/>
      <c r="E4" s="556"/>
      <c r="F4" s="556"/>
      <c r="G4" s="557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1514144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1075</v>
      </c>
      <c r="D9" s="176" t="s">
        <v>191</v>
      </c>
      <c r="E9" s="177">
        <v>10</v>
      </c>
      <c r="F9" s="178"/>
      <c r="G9" s="179">
        <f t="shared" ref="G9:G18" si="0">ROUND(E9*F9,2)</f>
        <v>0</v>
      </c>
      <c r="H9" s="178">
        <v>1650</v>
      </c>
      <c r="I9" s="179">
        <f t="shared" ref="I9:I18" si="1">ROUND(E9*H9,2)</f>
        <v>16500</v>
      </c>
      <c r="J9" s="178">
        <v>0</v>
      </c>
      <c r="K9" s="179">
        <f t="shared" ref="K9:K18" si="2">ROUND(E9*J9,2)</f>
        <v>0</v>
      </c>
      <c r="L9" s="179">
        <v>21</v>
      </c>
      <c r="M9" s="179">
        <f t="shared" ref="M9:M18" si="3">G9*(1+L9/100)</f>
        <v>0</v>
      </c>
      <c r="N9" s="179">
        <v>0</v>
      </c>
      <c r="O9" s="179">
        <f t="shared" ref="O9:O18" si="4">ROUND(E9*N9,2)</f>
        <v>0</v>
      </c>
      <c r="P9" s="179">
        <v>0</v>
      </c>
      <c r="Q9" s="179">
        <f t="shared" ref="Q9:Q18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18" si="6">ROUND(E9*U9,2)</f>
        <v>0</v>
      </c>
      <c r="W9" s="157"/>
      <c r="X9" s="157" t="s">
        <v>662</v>
      </c>
      <c r="Y9" s="148"/>
      <c r="Z9" s="148"/>
      <c r="AA9" s="148"/>
      <c r="AB9" s="148"/>
      <c r="AC9" s="148"/>
      <c r="AD9" s="148"/>
      <c r="AE9" s="148"/>
      <c r="AF9" s="148"/>
      <c r="AG9" s="148" t="s">
        <v>729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1076</v>
      </c>
      <c r="D10" s="176" t="s">
        <v>191</v>
      </c>
      <c r="E10" s="177">
        <v>139</v>
      </c>
      <c r="F10" s="178"/>
      <c r="G10" s="179">
        <f t="shared" si="0"/>
        <v>0</v>
      </c>
      <c r="H10" s="178">
        <v>600</v>
      </c>
      <c r="I10" s="179">
        <f t="shared" si="1"/>
        <v>83400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662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>
      <c r="A11" s="174">
        <v>3</v>
      </c>
      <c r="B11" s="175" t="s">
        <v>385</v>
      </c>
      <c r="C11" s="185" t="s">
        <v>1077</v>
      </c>
      <c r="D11" s="176" t="s">
        <v>231</v>
      </c>
      <c r="E11" s="177">
        <v>4</v>
      </c>
      <c r="F11" s="178"/>
      <c r="G11" s="179">
        <f t="shared" si="0"/>
        <v>0</v>
      </c>
      <c r="H11" s="178">
        <v>45000</v>
      </c>
      <c r="I11" s="179">
        <f t="shared" si="1"/>
        <v>180000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662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1078</v>
      </c>
      <c r="D12" s="176" t="s">
        <v>191</v>
      </c>
      <c r="E12" s="177">
        <v>139</v>
      </c>
      <c r="F12" s="178"/>
      <c r="G12" s="179">
        <f t="shared" si="0"/>
        <v>0</v>
      </c>
      <c r="H12" s="178">
        <v>220</v>
      </c>
      <c r="I12" s="179">
        <f t="shared" si="1"/>
        <v>30580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662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729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1079</v>
      </c>
      <c r="D13" s="176" t="s">
        <v>191</v>
      </c>
      <c r="E13" s="177">
        <v>36</v>
      </c>
      <c r="F13" s="178"/>
      <c r="G13" s="179">
        <f t="shared" si="0"/>
        <v>0</v>
      </c>
      <c r="H13" s="178">
        <v>150</v>
      </c>
      <c r="I13" s="179">
        <f t="shared" si="1"/>
        <v>5400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662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729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74">
        <v>6</v>
      </c>
      <c r="B14" s="175" t="s">
        <v>391</v>
      </c>
      <c r="C14" s="185" t="s">
        <v>1080</v>
      </c>
      <c r="D14" s="176" t="s">
        <v>191</v>
      </c>
      <c r="E14" s="177">
        <v>202.35</v>
      </c>
      <c r="F14" s="178"/>
      <c r="G14" s="179">
        <f t="shared" si="0"/>
        <v>0</v>
      </c>
      <c r="H14" s="178">
        <v>240</v>
      </c>
      <c r="I14" s="179">
        <f t="shared" si="1"/>
        <v>48564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662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7</v>
      </c>
      <c r="B15" s="175" t="s">
        <v>393</v>
      </c>
      <c r="C15" s="185" t="s">
        <v>1081</v>
      </c>
      <c r="D15" s="176" t="s">
        <v>191</v>
      </c>
      <c r="E15" s="177">
        <v>202.35</v>
      </c>
      <c r="F15" s="178"/>
      <c r="G15" s="179">
        <f t="shared" si="0"/>
        <v>0</v>
      </c>
      <c r="H15" s="178">
        <v>1500</v>
      </c>
      <c r="I15" s="179">
        <f t="shared" si="1"/>
        <v>303525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662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729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1082</v>
      </c>
      <c r="D16" s="176" t="s">
        <v>191</v>
      </c>
      <c r="E16" s="177">
        <v>202.35</v>
      </c>
      <c r="F16" s="178"/>
      <c r="G16" s="179">
        <f t="shared" si="0"/>
        <v>0</v>
      </c>
      <c r="H16" s="178">
        <v>500</v>
      </c>
      <c r="I16" s="179">
        <f t="shared" si="1"/>
        <v>101175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662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174">
        <v>9</v>
      </c>
      <c r="B17" s="175" t="s">
        <v>401</v>
      </c>
      <c r="C17" s="185" t="s">
        <v>1083</v>
      </c>
      <c r="D17" s="176" t="s">
        <v>191</v>
      </c>
      <c r="E17" s="177">
        <v>139</v>
      </c>
      <c r="F17" s="178"/>
      <c r="G17" s="179">
        <f t="shared" si="0"/>
        <v>0</v>
      </c>
      <c r="H17" s="178">
        <v>5000</v>
      </c>
      <c r="I17" s="179">
        <f t="shared" si="1"/>
        <v>695000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662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729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7">
        <v>10</v>
      </c>
      <c r="B18" s="168" t="s">
        <v>404</v>
      </c>
      <c r="C18" s="183" t="s">
        <v>1084</v>
      </c>
      <c r="D18" s="169" t="s">
        <v>208</v>
      </c>
      <c r="E18" s="170">
        <v>500</v>
      </c>
      <c r="F18" s="171"/>
      <c r="G18" s="172">
        <f t="shared" si="0"/>
        <v>0</v>
      </c>
      <c r="H18" s="171">
        <v>100</v>
      </c>
      <c r="I18" s="172">
        <f t="shared" si="1"/>
        <v>50000</v>
      </c>
      <c r="J18" s="171">
        <v>0</v>
      </c>
      <c r="K18" s="172">
        <f t="shared" si="2"/>
        <v>0</v>
      </c>
      <c r="L18" s="172">
        <v>21</v>
      </c>
      <c r="M18" s="172">
        <f t="shared" si="3"/>
        <v>0</v>
      </c>
      <c r="N18" s="172">
        <v>0</v>
      </c>
      <c r="O18" s="172">
        <f t="shared" si="4"/>
        <v>0</v>
      </c>
      <c r="P18" s="172">
        <v>0</v>
      </c>
      <c r="Q18" s="172">
        <f t="shared" si="5"/>
        <v>0</v>
      </c>
      <c r="R18" s="172"/>
      <c r="S18" s="172" t="s">
        <v>232</v>
      </c>
      <c r="T18" s="173" t="s">
        <v>233</v>
      </c>
      <c r="U18" s="157">
        <v>0</v>
      </c>
      <c r="V18" s="157">
        <f t="shared" si="6"/>
        <v>0</v>
      </c>
      <c r="W18" s="157"/>
      <c r="X18" s="157" t="s">
        <v>662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AE19">
        <v>15</v>
      </c>
      <c r="AF19">
        <v>21</v>
      </c>
    </row>
    <row r="20" spans="1:60">
      <c r="A20" s="151"/>
      <c r="B20" s="152" t="s">
        <v>31</v>
      </c>
      <c r="C20" s="187"/>
      <c r="D20" s="153"/>
      <c r="E20" s="154"/>
      <c r="F20" s="154"/>
      <c r="G20" s="181">
        <f>G8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AE20">
        <f>SUMIF(L7:L18,AE19,G7:G18)</f>
        <v>0</v>
      </c>
      <c r="AF20">
        <f>SUMIF(L7:L18,AF19,G7:G18)</f>
        <v>0</v>
      </c>
      <c r="AG20" t="s">
        <v>616</v>
      </c>
    </row>
    <row r="21" spans="1:60">
      <c r="A21" s="5"/>
      <c r="B21" s="6"/>
      <c r="C21" s="186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60">
      <c r="A22" s="5"/>
      <c r="B22" s="6"/>
      <c r="C22" s="186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60">
      <c r="A23" s="558" t="s">
        <v>617</v>
      </c>
      <c r="B23" s="558"/>
      <c r="C23" s="559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60">
      <c r="A24" s="539"/>
      <c r="B24" s="540"/>
      <c r="C24" s="541"/>
      <c r="D24" s="540"/>
      <c r="E24" s="540"/>
      <c r="F24" s="540"/>
      <c r="G24" s="542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AG24" t="s">
        <v>618</v>
      </c>
    </row>
    <row r="25" spans="1:60">
      <c r="A25" s="543"/>
      <c r="B25" s="544"/>
      <c r="C25" s="545"/>
      <c r="D25" s="544"/>
      <c r="E25" s="544"/>
      <c r="F25" s="544"/>
      <c r="G25" s="54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60">
      <c r="A26" s="543"/>
      <c r="B26" s="544"/>
      <c r="C26" s="545"/>
      <c r="D26" s="544"/>
      <c r="E26" s="544"/>
      <c r="F26" s="544"/>
      <c r="G26" s="54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60">
      <c r="A27" s="543"/>
      <c r="B27" s="544"/>
      <c r="C27" s="545"/>
      <c r="D27" s="544"/>
      <c r="E27" s="544"/>
      <c r="F27" s="544"/>
      <c r="G27" s="54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60">
      <c r="A28" s="547"/>
      <c r="B28" s="548"/>
      <c r="C28" s="549"/>
      <c r="D28" s="548"/>
      <c r="E28" s="548"/>
      <c r="F28" s="548"/>
      <c r="G28" s="550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60">
      <c r="A29" s="5"/>
      <c r="B29" s="6"/>
      <c r="C29" s="186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60">
      <c r="C30" s="188"/>
      <c r="D30" s="139"/>
      <c r="AG30" t="s">
        <v>619</v>
      </c>
    </row>
    <row r="31" spans="1:60">
      <c r="D31" s="139"/>
    </row>
    <row r="32" spans="1:60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67</vt:i4>
      </vt:variant>
    </vt:vector>
  </HeadingPairs>
  <TitlesOfParts>
    <vt:vector size="92" baseType="lpstr">
      <vt:lpstr>Pokyny pro vyplnění</vt:lpstr>
      <vt:lpstr>Stavba</vt:lpstr>
      <vt:lpstr>VzorPolozky</vt:lpstr>
      <vt:lpstr>01 10490_01 Pol</vt:lpstr>
      <vt:lpstr>01 10490_01-2 Pol</vt:lpstr>
      <vt:lpstr>01 10490_02 Pol</vt:lpstr>
      <vt:lpstr>01 10490_03 Pol</vt:lpstr>
      <vt:lpstr>01 10490_04 Pol</vt:lpstr>
      <vt:lpstr>01 10490_05 Pol</vt:lpstr>
      <vt:lpstr>01 10490_15 Pol</vt:lpstr>
      <vt:lpstr>Silno souhrn</vt:lpstr>
      <vt:lpstr>Vnitřní silnoproudé instalace</vt:lpstr>
      <vt:lpstr>Elektro svítidla</vt:lpstr>
      <vt:lpstr>Topné prvky, větrání</vt:lpstr>
      <vt:lpstr>Rozvaděč RE</vt:lpstr>
      <vt:lpstr>Rozvaděč RZS1</vt:lpstr>
      <vt:lpstr>Rozvaděč RZS2</vt:lpstr>
      <vt:lpstr>Rozvaděč RZS2.1</vt:lpstr>
      <vt:lpstr>Skrin RO</vt:lpstr>
      <vt:lpstr>01 10490_16 Pol</vt:lpstr>
      <vt:lpstr>Svítidla</vt:lpstr>
      <vt:lpstr>01 10490_17 Pol</vt:lpstr>
      <vt:lpstr>Slaboproud</vt:lpstr>
      <vt:lpstr>01 10490_18 Pol</vt:lpstr>
      <vt:lpstr>Hromosvod a uzemnění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10490_01 Pol'!Názvy_tisku</vt:lpstr>
      <vt:lpstr>'01 10490_01-2 Pol'!Názvy_tisku</vt:lpstr>
      <vt:lpstr>'01 10490_02 Pol'!Názvy_tisku</vt:lpstr>
      <vt:lpstr>'01 10490_03 Pol'!Názvy_tisku</vt:lpstr>
      <vt:lpstr>'01 10490_04 Pol'!Názvy_tisku</vt:lpstr>
      <vt:lpstr>'01 10490_05 Pol'!Názvy_tisku</vt:lpstr>
      <vt:lpstr>'01 10490_15 Pol'!Názvy_tisku</vt:lpstr>
      <vt:lpstr>'01 10490_16 Pol'!Názvy_tisku</vt:lpstr>
      <vt:lpstr>'01 10490_17 Pol'!Názvy_tisku</vt:lpstr>
      <vt:lpstr>'01 10490_18 Pol'!Názvy_tisku</vt:lpstr>
      <vt:lpstr>oadresa</vt:lpstr>
      <vt:lpstr>Stavba!Objednatel</vt:lpstr>
      <vt:lpstr>Stavba!Objekt</vt:lpstr>
      <vt:lpstr>'01 10490_01 Pol'!Oblast_tisku</vt:lpstr>
      <vt:lpstr>'01 10490_01-2 Pol'!Oblast_tisku</vt:lpstr>
      <vt:lpstr>'01 10490_02 Pol'!Oblast_tisku</vt:lpstr>
      <vt:lpstr>'01 10490_03 Pol'!Oblast_tisku</vt:lpstr>
      <vt:lpstr>'01 10490_04 Pol'!Oblast_tisku</vt:lpstr>
      <vt:lpstr>'01 10490_05 Pol'!Oblast_tisku</vt:lpstr>
      <vt:lpstr>'01 10490_15 Pol'!Oblast_tisku</vt:lpstr>
      <vt:lpstr>'01 10490_16 Pol'!Oblast_tisku</vt:lpstr>
      <vt:lpstr>'01 10490_17 Pol'!Oblast_tisku</vt:lpstr>
      <vt:lpstr>'01 10490_18 Pol'!Oblast_tisku</vt:lpstr>
      <vt:lpstr>Slaboproud!Oblast_tisku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JS</cp:lastModifiedBy>
  <cp:lastPrinted>2014-02-28T09:52:57Z</cp:lastPrinted>
  <dcterms:created xsi:type="dcterms:W3CDTF">2009-04-08T07:15:50Z</dcterms:created>
  <dcterms:modified xsi:type="dcterms:W3CDTF">2020-01-23T12:32:38Z</dcterms:modified>
</cp:coreProperties>
</file>