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Nabídka - Pce - kostel sv. Bartoloměje\Nabídka - 2025 01\"/>
    </mc:Choice>
  </mc:AlternateContent>
  <xr:revisionPtr revIDLastSave="0" documentId="13_ncr:1_{F96BDBD9-CB85-4672-BCBE-4A4228FB28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stavby" sheetId="1" r:id="rId1"/>
    <sheet name="D.1.1 - Architektonicko -..." sheetId="2" r:id="rId2"/>
    <sheet name="VRN - Vedlejší rozpočtové..." sheetId="3" r:id="rId3"/>
    <sheet name="Seznam figur" sheetId="4" r:id="rId4"/>
    <sheet name="Pokyny pro vyplnění" sheetId="5" r:id="rId5"/>
  </sheets>
  <definedNames>
    <definedName name="_xlnm._FilterDatabase" localSheetId="1" hidden="1">'D.1.1 - Architektonicko -...'!$C$87:$K$239</definedName>
    <definedName name="_xlnm._FilterDatabase" localSheetId="2" hidden="1">'VRN - Vedlejší rozpočtové...'!$C$82:$K$99</definedName>
    <definedName name="_xlnm.Print_Titles" localSheetId="1">'D.1.1 - Architektonicko -...'!$87:$87</definedName>
    <definedName name="_xlnm.Print_Titles" localSheetId="0">'Rekapitulace stavby'!$52:$52</definedName>
    <definedName name="_xlnm.Print_Titles" localSheetId="3">'Seznam figur'!$9:$9</definedName>
    <definedName name="_xlnm.Print_Titles" localSheetId="2">'VRN - Vedlejší rozpočtové...'!$82:$82</definedName>
    <definedName name="_xlnm.Print_Area" localSheetId="1">'D.1.1 - Architektonicko -...'!$C$4:$J$39,'D.1.1 - Architektonicko -...'!$C$45:$J$69,'D.1.1 - Architektonicko -...'!$C$75:$K$239</definedName>
    <definedName name="_xlnm.Print_Area" localSheetId="4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stavby'!$C$42:$AQ$57</definedName>
    <definedName name="_xlnm.Print_Area" localSheetId="3">'Seznam figur'!$C$4:$G$73</definedName>
    <definedName name="_xlnm.Print_Area" localSheetId="2">'VRN - Vedlejší rozpočtové...'!$C$4:$J$39,'VRN - Vedlejší rozpočtové...'!$C$45:$J$64,'VRN - Vedlejší rozpočtové...'!$C$70:$K$99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4" l="1"/>
  <c r="J37" i="3"/>
  <c r="J36" i="3"/>
  <c r="AY56" i="1"/>
  <c r="J35" i="3"/>
  <c r="AX56" i="1" s="1"/>
  <c r="BI99" i="3"/>
  <c r="BH99" i="3"/>
  <c r="BG99" i="3"/>
  <c r="BF99" i="3"/>
  <c r="T99" i="3"/>
  <c r="T98" i="3" s="1"/>
  <c r="R99" i="3"/>
  <c r="R98" i="3" s="1"/>
  <c r="P99" i="3"/>
  <c r="P98" i="3" s="1"/>
  <c r="BI97" i="3"/>
  <c r="BH97" i="3"/>
  <c r="BG97" i="3"/>
  <c r="BF97" i="3"/>
  <c r="T97" i="3"/>
  <c r="R97" i="3"/>
  <c r="P97" i="3"/>
  <c r="BI94" i="3"/>
  <c r="BH94" i="3"/>
  <c r="BG94" i="3"/>
  <c r="BF94" i="3"/>
  <c r="T94" i="3"/>
  <c r="R94" i="3"/>
  <c r="P94" i="3"/>
  <c r="BI90" i="3"/>
  <c r="BH90" i="3"/>
  <c r="BG90" i="3"/>
  <c r="BF90" i="3"/>
  <c r="T90" i="3"/>
  <c r="R90" i="3"/>
  <c r="P90" i="3"/>
  <c r="BI89" i="3"/>
  <c r="BH89" i="3"/>
  <c r="BG89" i="3"/>
  <c r="BF89" i="3"/>
  <c r="T89" i="3"/>
  <c r="R89" i="3"/>
  <c r="P89" i="3"/>
  <c r="BI87" i="3"/>
  <c r="BH87" i="3"/>
  <c r="BG87" i="3"/>
  <c r="BF87" i="3"/>
  <c r="T87" i="3"/>
  <c r="R87" i="3"/>
  <c r="P87" i="3"/>
  <c r="BI86" i="3"/>
  <c r="BH86" i="3"/>
  <c r="BG86" i="3"/>
  <c r="BF86" i="3"/>
  <c r="T86" i="3"/>
  <c r="R86" i="3"/>
  <c r="P86" i="3"/>
  <c r="J80" i="3"/>
  <c r="J79" i="3"/>
  <c r="F79" i="3"/>
  <c r="F77" i="3"/>
  <c r="E75" i="3"/>
  <c r="J55" i="3"/>
  <c r="J54" i="3"/>
  <c r="F54" i="3"/>
  <c r="F52" i="3"/>
  <c r="E50" i="3"/>
  <c r="J18" i="3"/>
  <c r="E18" i="3"/>
  <c r="F80" i="3" s="1"/>
  <c r="J17" i="3"/>
  <c r="J12" i="3"/>
  <c r="J52" i="3" s="1"/>
  <c r="E7" i="3"/>
  <c r="E73" i="3"/>
  <c r="J37" i="2"/>
  <c r="J36" i="2"/>
  <c r="AY55" i="1"/>
  <c r="J35" i="2"/>
  <c r="AX55" i="1"/>
  <c r="BI237" i="2"/>
  <c r="BH237" i="2"/>
  <c r="BG237" i="2"/>
  <c r="BF237" i="2"/>
  <c r="T237" i="2"/>
  <c r="R237" i="2"/>
  <c r="P237" i="2"/>
  <c r="BI234" i="2"/>
  <c r="BH234" i="2"/>
  <c r="BG234" i="2"/>
  <c r="BF234" i="2"/>
  <c r="T234" i="2"/>
  <c r="R234" i="2"/>
  <c r="P234" i="2"/>
  <c r="BI225" i="2"/>
  <c r="BH225" i="2"/>
  <c r="BG225" i="2"/>
  <c r="BF225" i="2"/>
  <c r="T225" i="2"/>
  <c r="R225" i="2"/>
  <c r="P225" i="2"/>
  <c r="BI216" i="2"/>
  <c r="BH216" i="2"/>
  <c r="BG216" i="2"/>
  <c r="BF216" i="2"/>
  <c r="T216" i="2"/>
  <c r="R216" i="2"/>
  <c r="P216" i="2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R210" i="2"/>
  <c r="P210" i="2"/>
  <c r="BI207" i="2"/>
  <c r="BH207" i="2"/>
  <c r="BG207" i="2"/>
  <c r="BF207" i="2"/>
  <c r="T207" i="2"/>
  <c r="R207" i="2"/>
  <c r="P207" i="2"/>
  <c r="BI205" i="2"/>
  <c r="BH205" i="2"/>
  <c r="BG205" i="2"/>
  <c r="BF205" i="2"/>
  <c r="T205" i="2"/>
  <c r="R205" i="2"/>
  <c r="P205" i="2"/>
  <c r="BI202" i="2"/>
  <c r="BH202" i="2"/>
  <c r="BG202" i="2"/>
  <c r="BF202" i="2"/>
  <c r="T202" i="2"/>
  <c r="R202" i="2"/>
  <c r="P202" i="2"/>
  <c r="BI197" i="2"/>
  <c r="BH197" i="2"/>
  <c r="BG197" i="2"/>
  <c r="BF197" i="2"/>
  <c r="T197" i="2"/>
  <c r="R197" i="2"/>
  <c r="P197" i="2"/>
  <c r="BI195" i="2"/>
  <c r="BH195" i="2"/>
  <c r="BG195" i="2"/>
  <c r="BF195" i="2"/>
  <c r="T195" i="2"/>
  <c r="R195" i="2"/>
  <c r="P195" i="2"/>
  <c r="BI193" i="2"/>
  <c r="BH193" i="2"/>
  <c r="BG193" i="2"/>
  <c r="BF193" i="2"/>
  <c r="T193" i="2"/>
  <c r="R193" i="2"/>
  <c r="P193" i="2"/>
  <c r="BI188" i="2"/>
  <c r="BH188" i="2"/>
  <c r="BG188" i="2"/>
  <c r="BF188" i="2"/>
  <c r="T188" i="2"/>
  <c r="R188" i="2"/>
  <c r="P188" i="2"/>
  <c r="BI184" i="2"/>
  <c r="BH184" i="2"/>
  <c r="BG184" i="2"/>
  <c r="BF184" i="2"/>
  <c r="T184" i="2"/>
  <c r="R184" i="2"/>
  <c r="P184" i="2"/>
  <c r="BI179" i="2"/>
  <c r="BH179" i="2"/>
  <c r="BG179" i="2"/>
  <c r="BF179" i="2"/>
  <c r="T179" i="2"/>
  <c r="R179" i="2"/>
  <c r="P179" i="2"/>
  <c r="BI175" i="2"/>
  <c r="BH175" i="2"/>
  <c r="BG175" i="2"/>
  <c r="BF175" i="2"/>
  <c r="T175" i="2"/>
  <c r="R175" i="2"/>
  <c r="P175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2" i="2"/>
  <c r="BH162" i="2"/>
  <c r="BG162" i="2"/>
  <c r="BF162" i="2"/>
  <c r="T162" i="2"/>
  <c r="R162" i="2"/>
  <c r="P162" i="2"/>
  <c r="BI155" i="2"/>
  <c r="BH155" i="2"/>
  <c r="BG155" i="2"/>
  <c r="BF155" i="2"/>
  <c r="T155" i="2"/>
  <c r="R155" i="2"/>
  <c r="P155" i="2"/>
  <c r="BI151" i="2"/>
  <c r="BH151" i="2"/>
  <c r="BG151" i="2"/>
  <c r="BF151" i="2"/>
  <c r="T151" i="2"/>
  <c r="R151" i="2"/>
  <c r="P151" i="2"/>
  <c r="BI148" i="2"/>
  <c r="BH148" i="2"/>
  <c r="BG148" i="2"/>
  <c r="BF148" i="2"/>
  <c r="T148" i="2"/>
  <c r="R148" i="2"/>
  <c r="P148" i="2"/>
  <c r="BI145" i="2"/>
  <c r="BH145" i="2"/>
  <c r="BG145" i="2"/>
  <c r="BF145" i="2"/>
  <c r="T145" i="2"/>
  <c r="R145" i="2"/>
  <c r="P145" i="2"/>
  <c r="BI142" i="2"/>
  <c r="BH142" i="2"/>
  <c r="BG142" i="2"/>
  <c r="BF142" i="2"/>
  <c r="T142" i="2"/>
  <c r="R142" i="2"/>
  <c r="P142" i="2"/>
  <c r="BI139" i="2"/>
  <c r="BH139" i="2"/>
  <c r="BG139" i="2"/>
  <c r="BF139" i="2"/>
  <c r="T139" i="2"/>
  <c r="R139" i="2"/>
  <c r="P139" i="2"/>
  <c r="BI131" i="2"/>
  <c r="BH131" i="2"/>
  <c r="BG131" i="2"/>
  <c r="BF131" i="2"/>
  <c r="T131" i="2"/>
  <c r="R131" i="2"/>
  <c r="P131" i="2"/>
  <c r="BI126" i="2"/>
  <c r="BH126" i="2"/>
  <c r="BG126" i="2"/>
  <c r="BF126" i="2"/>
  <c r="T126" i="2"/>
  <c r="R126" i="2"/>
  <c r="P126" i="2"/>
  <c r="BI121" i="2"/>
  <c r="BH121" i="2"/>
  <c r="BG121" i="2"/>
  <c r="BF121" i="2"/>
  <c r="T121" i="2"/>
  <c r="R121" i="2"/>
  <c r="P121" i="2"/>
  <c r="BI114" i="2"/>
  <c r="BH114" i="2"/>
  <c r="BG114" i="2"/>
  <c r="BF114" i="2"/>
  <c r="T114" i="2"/>
  <c r="R114" i="2"/>
  <c r="P114" i="2"/>
  <c r="BI107" i="2"/>
  <c r="BH107" i="2"/>
  <c r="BG107" i="2"/>
  <c r="BF107" i="2"/>
  <c r="T107" i="2"/>
  <c r="R107" i="2"/>
  <c r="P107" i="2"/>
  <c r="BI100" i="2"/>
  <c r="BH100" i="2"/>
  <c r="BG100" i="2"/>
  <c r="BF100" i="2"/>
  <c r="T100" i="2"/>
  <c r="R100" i="2"/>
  <c r="P100" i="2"/>
  <c r="BI99" i="2"/>
  <c r="BH99" i="2"/>
  <c r="BG99" i="2"/>
  <c r="BF99" i="2"/>
  <c r="T99" i="2"/>
  <c r="R99" i="2"/>
  <c r="P99" i="2"/>
  <c r="BI91" i="2"/>
  <c r="BH91" i="2"/>
  <c r="BG91" i="2"/>
  <c r="BF91" i="2"/>
  <c r="T91" i="2"/>
  <c r="R91" i="2"/>
  <c r="P91" i="2"/>
  <c r="J85" i="2"/>
  <c r="J84" i="2"/>
  <c r="F84" i="2"/>
  <c r="F82" i="2"/>
  <c r="E80" i="2"/>
  <c r="J55" i="2"/>
  <c r="J54" i="2"/>
  <c r="F54" i="2"/>
  <c r="F52" i="2"/>
  <c r="E50" i="2"/>
  <c r="J18" i="2"/>
  <c r="E18" i="2"/>
  <c r="F55" i="2" s="1"/>
  <c r="J17" i="2"/>
  <c r="J12" i="2"/>
  <c r="J52" i="2"/>
  <c r="E7" i="2"/>
  <c r="E48" i="2"/>
  <c r="L50" i="1"/>
  <c r="AM50" i="1"/>
  <c r="AM49" i="1"/>
  <c r="L49" i="1"/>
  <c r="AM47" i="1"/>
  <c r="L47" i="1"/>
  <c r="L45" i="1"/>
  <c r="L44" i="1"/>
  <c r="J179" i="2"/>
  <c r="J205" i="2"/>
  <c r="J171" i="2"/>
  <c r="BK169" i="2"/>
  <c r="J90" i="3"/>
  <c r="J197" i="2"/>
  <c r="BK212" i="2"/>
  <c r="J91" i="2"/>
  <c r="BK168" i="2"/>
  <c r="J202" i="2"/>
  <c r="BK99" i="2"/>
  <c r="J225" i="2"/>
  <c r="BK142" i="2"/>
  <c r="J193" i="2"/>
  <c r="BK184" i="2"/>
  <c r="BK91" i="2"/>
  <c r="J114" i="2"/>
  <c r="J87" i="3"/>
  <c r="J207" i="2"/>
  <c r="BK171" i="2"/>
  <c r="BK170" i="2"/>
  <c r="BK195" i="2"/>
  <c r="BK139" i="2"/>
  <c r="BK94" i="3"/>
  <c r="J237" i="2"/>
  <c r="J184" i="2"/>
  <c r="J195" i="2"/>
  <c r="BK193" i="2"/>
  <c r="BK97" i="3"/>
  <c r="J151" i="2"/>
  <c r="BK202" i="2"/>
  <c r="BK210" i="2"/>
  <c r="BK145" i="2"/>
  <c r="BK175" i="2"/>
  <c r="J89" i="3"/>
  <c r="BK205" i="2"/>
  <c r="BK207" i="2"/>
  <c r="BK225" i="2"/>
  <c r="J139" i="2"/>
  <c r="J162" i="2"/>
  <c r="BK89" i="3"/>
  <c r="BK148" i="2"/>
  <c r="J234" i="2"/>
  <c r="J142" i="2"/>
  <c r="J168" i="2"/>
  <c r="BK86" i="3"/>
  <c r="BK131" i="2"/>
  <c r="J145" i="2"/>
  <c r="J148" i="2"/>
  <c r="J131" i="2"/>
  <c r="BK216" i="2"/>
  <c r="J126" i="2"/>
  <c r="BK166" i="2"/>
  <c r="J175" i="2"/>
  <c r="J121" i="2"/>
  <c r="BK126" i="2"/>
  <c r="J86" i="3"/>
  <c r="BK114" i="2"/>
  <c r="J100" i="2"/>
  <c r="BK162" i="2"/>
  <c r="J188" i="2"/>
  <c r="BK90" i="3"/>
  <c r="BK234" i="2"/>
  <c r="BK121" i="2"/>
  <c r="BK107" i="2"/>
  <c r="J166" i="2"/>
  <c r="BK179" i="2"/>
  <c r="J97" i="3"/>
  <c r="BK87" i="3"/>
  <c r="J212" i="2"/>
  <c r="J99" i="2"/>
  <c r="BK237" i="2"/>
  <c r="BK100" i="2"/>
  <c r="AS54" i="1"/>
  <c r="BK155" i="2"/>
  <c r="BK99" i="3"/>
  <c r="J155" i="2"/>
  <c r="BK151" i="2"/>
  <c r="J169" i="2"/>
  <c r="BK197" i="2"/>
  <c r="J99" i="3"/>
  <c r="J170" i="2"/>
  <c r="J216" i="2"/>
  <c r="BK188" i="2"/>
  <c r="J210" i="2"/>
  <c r="J107" i="2"/>
  <c r="J94" i="3"/>
  <c r="BK88" i="3" l="1"/>
  <c r="J88" i="3" s="1"/>
  <c r="J62" i="3" s="1"/>
  <c r="BK90" i="2"/>
  <c r="J90" i="2" s="1"/>
  <c r="J61" i="2" s="1"/>
  <c r="T90" i="2"/>
  <c r="R125" i="2"/>
  <c r="R124" i="2"/>
  <c r="P154" i="2"/>
  <c r="BK192" i="2"/>
  <c r="J192" i="2"/>
  <c r="J65" i="2"/>
  <c r="R192" i="2"/>
  <c r="P209" i="2"/>
  <c r="T209" i="2"/>
  <c r="R215" i="2"/>
  <c r="R214" i="2"/>
  <c r="P88" i="3"/>
  <c r="R90" i="2"/>
  <c r="P125" i="2"/>
  <c r="P124" i="2" s="1"/>
  <c r="BK154" i="2"/>
  <c r="J154" i="2" s="1"/>
  <c r="J64" i="2" s="1"/>
  <c r="T154" i="2"/>
  <c r="T192" i="2"/>
  <c r="BK215" i="2"/>
  <c r="J215" i="2" s="1"/>
  <c r="J68" i="2" s="1"/>
  <c r="P215" i="2"/>
  <c r="P214" i="2"/>
  <c r="R85" i="3"/>
  <c r="T88" i="3"/>
  <c r="T84" i="3" s="1"/>
  <c r="T83" i="3" s="1"/>
  <c r="P90" i="2"/>
  <c r="BK125" i="2"/>
  <c r="J125" i="2" s="1"/>
  <c r="J63" i="2" s="1"/>
  <c r="T125" i="2"/>
  <c r="T124" i="2" s="1"/>
  <c r="R154" i="2"/>
  <c r="P192" i="2"/>
  <c r="BK209" i="2"/>
  <c r="J209" i="2" s="1"/>
  <c r="J66" i="2" s="1"/>
  <c r="R209" i="2"/>
  <c r="T215" i="2"/>
  <c r="T214" i="2" s="1"/>
  <c r="BK85" i="3"/>
  <c r="J85" i="3" s="1"/>
  <c r="J61" i="3" s="1"/>
  <c r="P85" i="3"/>
  <c r="T85" i="3"/>
  <c r="R88" i="3"/>
  <c r="BK98" i="3"/>
  <c r="J98" i="3" s="1"/>
  <c r="J63" i="3" s="1"/>
  <c r="E48" i="3"/>
  <c r="J77" i="3"/>
  <c r="BE87" i="3"/>
  <c r="F55" i="3"/>
  <c r="BE86" i="3"/>
  <c r="BE99" i="3"/>
  <c r="BE89" i="3"/>
  <c r="BE90" i="3"/>
  <c r="BE94" i="3"/>
  <c r="BE97" i="3"/>
  <c r="E78" i="2"/>
  <c r="BE100" i="2"/>
  <c r="BE114" i="2"/>
  <c r="BE121" i="2"/>
  <c r="BE148" i="2"/>
  <c r="BE162" i="2"/>
  <c r="BE205" i="2"/>
  <c r="BE207" i="2"/>
  <c r="J82" i="2"/>
  <c r="F85" i="2"/>
  <c r="BE107" i="2"/>
  <c r="BE126" i="2"/>
  <c r="BE151" i="2"/>
  <c r="BE195" i="2"/>
  <c r="BE197" i="2"/>
  <c r="BE131" i="2"/>
  <c r="BE139" i="2"/>
  <c r="BE142" i="2"/>
  <c r="BE155" i="2"/>
  <c r="BE168" i="2"/>
  <c r="BE169" i="2"/>
  <c r="BE179" i="2"/>
  <c r="BE184" i="2"/>
  <c r="BE193" i="2"/>
  <c r="BE210" i="2"/>
  <c r="BE216" i="2"/>
  <c r="BE225" i="2"/>
  <c r="BE91" i="2"/>
  <c r="BE99" i="2"/>
  <c r="BE145" i="2"/>
  <c r="BE166" i="2"/>
  <c r="BE170" i="2"/>
  <c r="BE171" i="2"/>
  <c r="BE175" i="2"/>
  <c r="BE188" i="2"/>
  <c r="BE202" i="2"/>
  <c r="BE212" i="2"/>
  <c r="BE234" i="2"/>
  <c r="BE237" i="2"/>
  <c r="F37" i="2"/>
  <c r="BD55" i="1" s="1"/>
  <c r="F36" i="2"/>
  <c r="BC55" i="1" s="1"/>
  <c r="F35" i="3"/>
  <c r="BB56" i="1" s="1"/>
  <c r="F37" i="3"/>
  <c r="BD56" i="1" s="1"/>
  <c r="J34" i="3"/>
  <c r="AW56" i="1" s="1"/>
  <c r="J34" i="2"/>
  <c r="AW55" i="1" s="1"/>
  <c r="F34" i="2"/>
  <c r="BA55" i="1" s="1"/>
  <c r="F36" i="3"/>
  <c r="BC56" i="1"/>
  <c r="F34" i="3"/>
  <c r="BA56" i="1" s="1"/>
  <c r="F35" i="2"/>
  <c r="BB55" i="1" s="1"/>
  <c r="BK214" i="2" l="1"/>
  <c r="J214" i="2" s="1"/>
  <c r="J67" i="2" s="1"/>
  <c r="BK124" i="2"/>
  <c r="J124" i="2" s="1"/>
  <c r="J62" i="2" s="1"/>
  <c r="P84" i="3"/>
  <c r="P83" i="3" s="1"/>
  <c r="AU56" i="1" s="1"/>
  <c r="P89" i="2"/>
  <c r="P88" i="2" s="1"/>
  <c r="AU55" i="1" s="1"/>
  <c r="AU54" i="1" s="1"/>
  <c r="T89" i="2"/>
  <c r="T88" i="2" s="1"/>
  <c r="R84" i="3"/>
  <c r="R83" i="3"/>
  <c r="R89" i="2"/>
  <c r="R88" i="2" s="1"/>
  <c r="BK84" i="3"/>
  <c r="J84" i="3" s="1"/>
  <c r="J60" i="3" s="1"/>
  <c r="BC54" i="1"/>
  <c r="AY54" i="1" s="1"/>
  <c r="BA54" i="1"/>
  <c r="AW54" i="1" s="1"/>
  <c r="AK30" i="1" s="1"/>
  <c r="BD54" i="1"/>
  <c r="W33" i="1" s="1"/>
  <c r="BB54" i="1"/>
  <c r="W31" i="1" s="1"/>
  <c r="F33" i="2"/>
  <c r="AZ55" i="1" s="1"/>
  <c r="F33" i="3"/>
  <c r="AZ56" i="1" s="1"/>
  <c r="J33" i="2"/>
  <c r="AV55" i="1" s="1"/>
  <c r="AT55" i="1" s="1"/>
  <c r="J33" i="3"/>
  <c r="AV56" i="1" s="1"/>
  <c r="AT56" i="1" s="1"/>
  <c r="BK89" i="2" l="1"/>
  <c r="BK88" i="2" s="1"/>
  <c r="J88" i="2" s="1"/>
  <c r="J30" i="2" s="1"/>
  <c r="AG55" i="1" s="1"/>
  <c r="AN55" i="1" s="1"/>
  <c r="BK83" i="3"/>
  <c r="J83" i="3" s="1"/>
  <c r="J59" i="3" s="1"/>
  <c r="W32" i="1"/>
  <c r="AX54" i="1"/>
  <c r="W30" i="1"/>
  <c r="AZ54" i="1"/>
  <c r="AV54" i="1" s="1"/>
  <c r="AK29" i="1" s="1"/>
  <c r="J39" i="2" l="1"/>
  <c r="J89" i="2"/>
  <c r="J60" i="2" s="1"/>
  <c r="J59" i="2"/>
  <c r="J30" i="3"/>
  <c r="AG56" i="1" s="1"/>
  <c r="AT54" i="1"/>
  <c r="W29" i="1"/>
  <c r="J39" i="3" l="1"/>
  <c r="AN56" i="1"/>
  <c r="AG54" i="1"/>
  <c r="AK26" i="1" s="1"/>
  <c r="AK35" i="1" s="1"/>
  <c r="AN54" i="1" l="1"/>
</calcChain>
</file>

<file path=xl/sharedStrings.xml><?xml version="1.0" encoding="utf-8"?>
<sst xmlns="http://schemas.openxmlformats.org/spreadsheetml/2006/main" count="2720" uniqueCount="580">
  <si>
    <t>Export Komplet</t>
  </si>
  <si>
    <t>VZ</t>
  </si>
  <si>
    <t>2.0</t>
  </si>
  <si>
    <t>ZAMOK</t>
  </si>
  <si>
    <t>False</t>
  </si>
  <si>
    <t>{7e2acf42-1fc3-4f3b-b0b6-073ce6cfb935}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</si>
  <si>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</si>
  <si>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</si>
  <si>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</si>
  <si>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</si>
  <si>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</si>
  <si>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</si>
  <si>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</si>
  <si>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</si>
  <si>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20250121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</si>
  <si>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</si>
  <si>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</si>
  <si>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Kostel sv. Bartoloměje v Pardubicích - oprava spodní části Z fasády Z předsíně</t>
  </si>
  <si>
    <t>KSO:</t>
  </si>
  <si>
    <t/>
  </si>
  <si>
    <t>CC-CZ:</t>
  </si>
  <si>
    <t>Místo:</t>
  </si>
  <si>
    <t>Pardubice</t>
  </si>
  <si>
    <t>Datum:</t>
  </si>
  <si>
    <t>Zadavatel:</t>
  </si>
  <si>
    <t>IČ:</t>
  </si>
  <si>
    <t>42939534</t>
  </si>
  <si>
    <t>ŘK farnost Pardubice</t>
  </si>
  <si>
    <t>DIČ:</t>
  </si>
  <si>
    <t>Účastník:</t>
  </si>
  <si>
    <t>Projektant:</t>
  </si>
  <si>
    <t>48155586</t>
  </si>
  <si>
    <t>INRECO s.r.o.</t>
  </si>
  <si>
    <t>CZ48155586</t>
  </si>
  <si>
    <t>True</t>
  </si>
  <si>
    <t>Zpracovatel:</t>
  </si>
  <si>
    <t>05985404</t>
  </si>
  <si>
    <t>BACing s.r.o</t>
  </si>
  <si>
    <t>CZ05985404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</si>
  <si>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</si>
  <si>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</si>
  <si>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</si>
  <si>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</si>
  <si>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</si>
  <si>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</si>
  <si>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</si>
  <si>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</si>
  <si>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</si>
  <si>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</si>
  <si>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</si>
  <si>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</si>
  <si>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</si>
  <si>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</si>
  <si>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</si>
  <si>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</si>
  <si>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</si>
  <si>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</si>
  <si>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</si>
  <si>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</si>
  <si>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</si>
  <si>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</si>
  <si>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</si>
  <si>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</si>
  <si>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</si>
  <si>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</si>
  <si>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</si>
  <si>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</si>
  <si>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</si>
  <si>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</si>
  <si>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</si>
  <si>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</si>
  <si>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</si>
  <si>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</si>
  <si>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</si>
  <si>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</si>
  <si>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</si>
  <si>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</si>
  <si>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</si>
  <si>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</si>
  <si>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</si>
  <si>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D.1.1</t>
  </si>
  <si>
    <t>Architektonicko - konstrukční řešení</t>
  </si>
  <si>
    <t>STA</t>
  </si>
  <si>
    <t>1</t>
  </si>
  <si>
    <t>{eee1aecb-08e4-4bf4-9f84-61825b58ac43}</t>
  </si>
  <si>
    <t>2</t>
  </si>
  <si>
    <t>VRN</t>
  </si>
  <si>
    <t>Vedlejší rozpočtové náklady</t>
  </si>
  <si>
    <t>{d1598813-1b8e-4491-a4b5-8c87e087181b}</t>
  </si>
  <si>
    <t>VOM_30</t>
  </si>
  <si>
    <t>vápenné omítky 30%</t>
  </si>
  <si>
    <t>m2</t>
  </si>
  <si>
    <t>42,8</t>
  </si>
  <si>
    <t>pískovec</t>
  </si>
  <si>
    <t>44,6</t>
  </si>
  <si>
    <t>KRYCÍ LIST SOUPISU PRACÍ</t>
  </si>
  <si>
    <t>lešení</t>
  </si>
  <si>
    <t>230</t>
  </si>
  <si>
    <t>Objekt:</t>
  </si>
  <si>
    <t>D.1.1 - Architektonicko - konstrukční řešení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</si>
  <si>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</si>
  <si>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</si>
  <si>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</si>
  <si>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</si>
  <si>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</si>
  <si>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</si>
  <si>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65 - Restaurátorské práce</t>
  </si>
  <si>
    <t xml:space="preserve">      65_1 - Restaurování achitektonických prvků z pískovce s ručně tesaným povrchem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</si>
  <si>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</si>
  <si>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</si>
  <si>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</si>
  <si>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</si>
  <si>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783 - Dokončovací práce - nátěry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</si>
  <si>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</si>
  <si>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</si>
  <si>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</si>
  <si>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</si>
  <si>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</si>
  <si>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</si>
  <si>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</si>
  <si>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</si>
  <si>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</si>
  <si>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</si>
  <si>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</si>
  <si>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</si>
  <si>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</si>
  <si>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</si>
  <si>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</si>
  <si>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</si>
  <si>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</si>
  <si>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</si>
  <si>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</si>
  <si>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612151111R</t>
  </si>
  <si>
    <t>Podkladní a spojovací vrstva vnějších omítaných ploch zpevňovací bezrozpouštědlový nátěr na bázi organokřemičité nanášený ručně stěn</t>
  </si>
  <si>
    <t>4</t>
  </si>
  <si>
    <t>-518616538</t>
  </si>
  <si>
    <t>VV</t>
  </si>
  <si>
    <t>D.1.1.1 Technická zpráva</t>
  </si>
  <si>
    <t>5.11.1. Povrchové úpravy vnější</t>
  </si>
  <si>
    <t>D.1.1.2.3 Pohledy - návrh</t>
  </si>
  <si>
    <t>odměřeno z PD</t>
  </si>
  <si>
    <t>70%</t>
  </si>
  <si>
    <t>VOM_30*0,7</t>
  </si>
  <si>
    <t>Součet</t>
  </si>
  <si>
    <t>612345211R</t>
  </si>
  <si>
    <t>Sejmutí šablon říms a ostatních profilovaných architektonických prvků na fasádě</t>
  </si>
  <si>
    <t>kus</t>
  </si>
  <si>
    <t>512871020</t>
  </si>
  <si>
    <t>3</t>
  </si>
  <si>
    <t>619996137</t>
  </si>
  <si>
    <t>Ochrana stavebních konstrukcí a samostatných prvků včetně pozdějšího odstranění obedněním z OSB desek samostatných konstrukcí a prvků</t>
  </si>
  <si>
    <t>CS ÚRS 2025 01</t>
  </si>
  <si>
    <t>1889334861</t>
  </si>
  <si>
    <t>Online PSC</t>
  </si>
  <si>
    <t>https://podminky.urs.cz/item/CS_URS_2025_01/619996137</t>
  </si>
  <si>
    <t>5.1. Přípravné práce</t>
  </si>
  <si>
    <t>D.1.1.2.3 Pohledy návrh</t>
  </si>
  <si>
    <t>60</t>
  </si>
  <si>
    <t>619996145</t>
  </si>
  <si>
    <t>Ochrana stavebních konstrukcí a samostatných prvků včetně pozdějšího odstranění geotextilií obalením samostatných konstrukcí a prvků</t>
  </si>
  <si>
    <t>247157311</t>
  </si>
  <si>
    <t>https://podminky.urs.cz/item/CS_URS_2025_01/619996145</t>
  </si>
  <si>
    <t>6*10</t>
  </si>
  <si>
    <t>5</t>
  </si>
  <si>
    <t>622325403R</t>
  </si>
  <si>
    <t>Oprava vápenné omítky s pojivem z přirozeně hydraulického vápna NHL 3,5, vnějších ploch stupně členitosti 3 štukové, v rozsahu opravované plochy přes 20 do 30%, tl. jádra 30 mm, štuk 5 mm</t>
  </si>
  <si>
    <t>-561142615</t>
  </si>
  <si>
    <t>629995101R</t>
  </si>
  <si>
    <t>Očištění vnějších ploch tlakovou vodou omytím s tenzidovým čističem</t>
  </si>
  <si>
    <t>1900747218</t>
  </si>
  <si>
    <t>65</t>
  </si>
  <si>
    <t>Restaurátorské práce</t>
  </si>
  <si>
    <t>65_1</t>
  </si>
  <si>
    <t>Restaurování achitektonických prvků z pískovce s ručně tesaným povrchem</t>
  </si>
  <si>
    <t>7</t>
  </si>
  <si>
    <t>65_1_1</t>
  </si>
  <si>
    <t>Zpracování restaurátorské zprávy</t>
  </si>
  <si>
    <t>2100773442</t>
  </si>
  <si>
    <t>5.13. Restaurátorské práce</t>
  </si>
  <si>
    <t>8</t>
  </si>
  <si>
    <t>65_1_2</t>
  </si>
  <si>
    <t>Likvidace biologického napadení kamene</t>
  </si>
  <si>
    <t>-1795403088</t>
  </si>
  <si>
    <t>(1,2+1,4+10,1+2,5)*2</t>
  </si>
  <si>
    <t>(1+6,1)*2</t>
  </si>
  <si>
    <t>9</t>
  </si>
  <si>
    <t>65_1_3</t>
  </si>
  <si>
    <t>Konosolidace kamenného materiálu pomocí zpevňovače na organokřemičité bázi - lokálně</t>
  </si>
  <si>
    <t>-70217893</t>
  </si>
  <si>
    <t>10</t>
  </si>
  <si>
    <t>65_1_4</t>
  </si>
  <si>
    <t>Očištění od volných nečistot (vysavačem, s pomocí štětců a tlakové páry)</t>
  </si>
  <si>
    <t>-782749288</t>
  </si>
  <si>
    <t>11</t>
  </si>
  <si>
    <t>65_1_5</t>
  </si>
  <si>
    <t>Revize plastických retuší</t>
  </si>
  <si>
    <t>-1046851313</t>
  </si>
  <si>
    <t>65_1_6</t>
  </si>
  <si>
    <t>Ztenčení černých krust</t>
  </si>
  <si>
    <t>1705668482</t>
  </si>
  <si>
    <t>13</t>
  </si>
  <si>
    <t>65_1_7</t>
  </si>
  <si>
    <t>Barevná retuš kamene a nových tmelů</t>
  </si>
  <si>
    <t>993770142</t>
  </si>
  <si>
    <t>Ostatní konstrukce a práce, bourání</t>
  </si>
  <si>
    <t>14</t>
  </si>
  <si>
    <t>941121112</t>
  </si>
  <si>
    <t>Lešení řadové trubkové těžké pracovní s podlahami z fošen nebo dílců min. tl. 38 mm, s provozním zatížením tř. 4 do 300 kg/m2 šířky tř. W15 od 1,5 do 1,8 m výšky přes 10 do 20 m montáž</t>
  </si>
  <si>
    <t>960547157</t>
  </si>
  <si>
    <t>https://podminky.urs.cz/item/CS_URS_2025_01/941121112</t>
  </si>
  <si>
    <t>5.2. Lešení</t>
  </si>
  <si>
    <t>(2,5+1+1,5+2+6+2+1,5+1+2,5)*11,5</t>
  </si>
  <si>
    <t>pozn. lešení je  ve vlastnictví stavebníka, nebude účtován poplatek za pronájem lešení</t>
  </si>
  <si>
    <t>15</t>
  </si>
  <si>
    <t>941121812</t>
  </si>
  <si>
    <t>Lešení řadové trubkové těžké pracovní s podlahami z fošen nebo dílců min. tl. 38 mm, s provozním zatížením tř. 4 do 300 kg/m2 šířky tř. W15 od 1,5 do 1,8 m výšky přes 10 do 20 m demontáž</t>
  </si>
  <si>
    <t>1860777709</t>
  </si>
  <si>
    <t>https://podminky.urs.cz/item/CS_URS_2025_01/941121812</t>
  </si>
  <si>
    <t>16</t>
  </si>
  <si>
    <t>941121312</t>
  </si>
  <si>
    <t>Odborná prohlídka lešení řadového trubkového těžkého pracovního s podlahami s provozním zatížením tř. 4 do 300 kg/m2 šířky tř. W15 od 1,5 do 1,8 m výšky do 25 m, celkové plochy do 500 m2 zakrytého sítí</t>
  </si>
  <si>
    <t>1220376288</t>
  </si>
  <si>
    <t>https://podminky.urs.cz/item/CS_URS_2025_01/941121312</t>
  </si>
  <si>
    <t>17</t>
  </si>
  <si>
    <t>943381020R</t>
  </si>
  <si>
    <t>Montáž stavebního vrátku</t>
  </si>
  <si>
    <t>794514131</t>
  </si>
  <si>
    <t>18</t>
  </si>
  <si>
    <t>943381040R</t>
  </si>
  <si>
    <t>Pronájem stavebního vrátku</t>
  </si>
  <si>
    <t>měsíc</t>
  </si>
  <si>
    <t>-979725409</t>
  </si>
  <si>
    <t>19</t>
  </si>
  <si>
    <t>943381060R</t>
  </si>
  <si>
    <t>Demontáž stavebního vrátku</t>
  </si>
  <si>
    <t>-114053449</t>
  </si>
  <si>
    <t>20</t>
  </si>
  <si>
    <t>944611111R</t>
  </si>
  <si>
    <t>Montáž ochranné sítě zavěšené na konstrukci lešení z textilie z umělých vláken (použít sítě v bílé barvě)</t>
  </si>
  <si>
    <t>-1124046147</t>
  </si>
  <si>
    <t>pozn. bílé ochranné sítě jsou ve vlastnictví stavebníka, nebude účtován poplatek za pronájem bílé ochranné sítě</t>
  </si>
  <si>
    <t>944611811R</t>
  </si>
  <si>
    <t>Demontáž ochranné sítě zavěšené na konstrukci lešení z textilie z umělých vláken (použít sítě v bílé barvě)</t>
  </si>
  <si>
    <t>-1767394517</t>
  </si>
  <si>
    <t>22</t>
  </si>
  <si>
    <t>978019341R</t>
  </si>
  <si>
    <t>Otlučení vápenných nebo vápenocementových omítek vnějších ploch s vyškrabáním spar a s očištěním zdiva stupně členitosti 3 až 5, v rozsahu přes 20 do 30 %, předpokládaná tl. 30 mm</t>
  </si>
  <si>
    <t>1057559669</t>
  </si>
  <si>
    <t>5.3. Bourací práce</t>
  </si>
  <si>
    <t>3*2,2+15,8+15,8+2,3*2</t>
  </si>
  <si>
    <t>23</t>
  </si>
  <si>
    <t>993121211</t>
  </si>
  <si>
    <t>Dovoz a odvoz lešení včetně naložení a složení prostorového těžkého, na vzdálenost do 10 km</t>
  </si>
  <si>
    <t>m3</t>
  </si>
  <si>
    <t>-1909545778</t>
  </si>
  <si>
    <t>https://podminky.urs.cz/item/CS_URS_2025_01/993121211</t>
  </si>
  <si>
    <t>24</t>
  </si>
  <si>
    <t>993121219</t>
  </si>
  <si>
    <t>Dovoz a odvoz lešení včetně naložení a složení prostorového těžkého, na vzdálenost Příplatek k ceně za každých dalších i započatých 10 km přes 10 km</t>
  </si>
  <si>
    <t>-1820214589</t>
  </si>
  <si>
    <t>https://podminky.urs.cz/item/CS_URS_2025_01/993121219</t>
  </si>
  <si>
    <t>lešení*5</t>
  </si>
  <si>
    <t>997</t>
  </si>
  <si>
    <t>Doprava suti a vybouraných hmot</t>
  </si>
  <si>
    <t>25</t>
  </si>
  <si>
    <t>997013157</t>
  </si>
  <si>
    <t>Vnitrostaveništní doprava suti a vybouraných hmot vodorovně do 50 m s naložením s omezením mechanizace pro budovy a haly výšky přes 21 do 24 m</t>
  </si>
  <si>
    <t>t</t>
  </si>
  <si>
    <t>-141612965</t>
  </si>
  <si>
    <t>https://podminky.urs.cz/item/CS_URS_2025_01/997013157</t>
  </si>
  <si>
    <t>26</t>
  </si>
  <si>
    <t>997013311</t>
  </si>
  <si>
    <t>Shoz na stavební suť montáž a demontáž shozu výšky do 10 m</t>
  </si>
  <si>
    <t>m</t>
  </si>
  <si>
    <t>-139007210</t>
  </si>
  <si>
    <t>https://podminky.urs.cz/item/CS_URS_2025_01/997013311</t>
  </si>
  <si>
    <t>27</t>
  </si>
  <si>
    <t>997013323</t>
  </si>
  <si>
    <t>Shoz na stavební suť montáž a demontáž shozu výšky Příplatek za první a každý další den použití shozu výšky přes 20 do 30 m</t>
  </si>
  <si>
    <t>-1100030634</t>
  </si>
  <si>
    <t>https://podminky.urs.cz/item/CS_URS_2025_01/997013323</t>
  </si>
  <si>
    <t>15 dní</t>
  </si>
  <si>
    <t>10*15</t>
  </si>
  <si>
    <t>28</t>
  </si>
  <si>
    <t>997013509</t>
  </si>
  <si>
    <t>Odvoz suti a vybouraných hmot na skládku nebo meziskládku se složením, na vzdálenost Příplatek k ceně za každý další započatý 1 km přes 1 km</t>
  </si>
  <si>
    <t>1937816946</t>
  </si>
  <si>
    <t>https://podminky.urs.cz/item/CS_URS_2025_01/997013509</t>
  </si>
  <si>
    <t>3,095*15 'Přepočtené koeficientem množství</t>
  </si>
  <si>
    <t>29</t>
  </si>
  <si>
    <t>997013511</t>
  </si>
  <si>
    <t>Odvoz suti a vybouraných hmot z meziskládky na skládku s naložením a se složením, na vzdálenost do 1 km</t>
  </si>
  <si>
    <t>-1391355486</t>
  </si>
  <si>
    <t>https://podminky.urs.cz/item/CS_URS_2025_01/997013511</t>
  </si>
  <si>
    <t>30</t>
  </si>
  <si>
    <t>997013631</t>
  </si>
  <si>
    <t>Poplatek za uložení stavebního odpadu na skládce (skládkovné) směsného stavebního a demoličního zatříděného do Katalogu odpadů pod kódem 17 09 04</t>
  </si>
  <si>
    <t>-131538828</t>
  </si>
  <si>
    <t>https://podminky.urs.cz/item/CS_URS_2025_01/997013631</t>
  </si>
  <si>
    <t>998</t>
  </si>
  <si>
    <t>Přesun hmot</t>
  </si>
  <si>
    <t>31</t>
  </si>
  <si>
    <t>998011011</t>
  </si>
  <si>
    <t>Přesun hmot pro budovy občanské výstavby, bydlení, výrobu a služby s nosnou svislou konstrukcí zděnou z cihel, tvárnic nebo kamene vodorovná dopravní vzdálenost do 100 m s omezením mechanizace pro budovy výšky přes 24 do 36 m</t>
  </si>
  <si>
    <t>-1107596160</t>
  </si>
  <si>
    <t>https://podminky.urs.cz/item/CS_URS_2025_01/998011011</t>
  </si>
  <si>
    <t>32</t>
  </si>
  <si>
    <t>998011014</t>
  </si>
  <si>
    <t>Přesun hmot pro budovy občanské výstavby, bydlení, výrobu a služby s nosnou svislou konstrukcí zděnou z cihel, tvárnic nebo kamene Příplatek k cenám za zvětšený přesun přes vymezenou vodorovnou dopravní vzdálenost do 500 m</t>
  </si>
  <si>
    <t>704534677</t>
  </si>
  <si>
    <t>https://podminky.urs.cz/item/CS_URS_2025_01/998011014</t>
  </si>
  <si>
    <t>PSV</t>
  </si>
  <si>
    <t>Práce a dodávky PSV</t>
  </si>
  <si>
    <t>783</t>
  </si>
  <si>
    <t>Dokončovací práce - nátěry</t>
  </si>
  <si>
    <t>33</t>
  </si>
  <si>
    <t>783806801</t>
  </si>
  <si>
    <t>Odstranění nátěrů z omítek obroušením</t>
  </si>
  <si>
    <t>-1729197405</t>
  </si>
  <si>
    <t>https://podminky.urs.cz/item/CS_URS_2025_01/783806801</t>
  </si>
  <si>
    <t>34</t>
  </si>
  <si>
    <t>783806809</t>
  </si>
  <si>
    <t>Odstranění nátěrů z omítek okartáčováním</t>
  </si>
  <si>
    <t>-750962672</t>
  </si>
  <si>
    <t>https://podminky.urs.cz/item/CS_URS_2025_01/783806809</t>
  </si>
  <si>
    <t>35</t>
  </si>
  <si>
    <t>783827447R</t>
  </si>
  <si>
    <t>Fasádní nátěrový systém z hotové vápenné barvy na bázi čistého, minimálně 3 roky odleželého hašeného vápna, s přísadou disperzního pojiva, aplikovat ve třech vrstvách</t>
  </si>
  <si>
    <t>-2120651177</t>
  </si>
  <si>
    <t>36</t>
  </si>
  <si>
    <t>783897619R</t>
  </si>
  <si>
    <t>Příplatek k cenám za provádění barevného nátěru</t>
  </si>
  <si>
    <t>1834097928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</si>
  <si>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</si>
  <si>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</si>
  <si>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</si>
  <si>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</si>
  <si>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VRN1</t>
  </si>
  <si>
    <t>Průzkumné, geodetické a projektové práce</t>
  </si>
  <si>
    <t>011324000R</t>
  </si>
  <si>
    <t>Operativní dokumentace nálezů historických detailů po odstranění omítek</t>
  </si>
  <si>
    <t>hzs</t>
  </si>
  <si>
    <t>1024</t>
  </si>
  <si>
    <t>-1706267544</t>
  </si>
  <si>
    <t>013274000R</t>
  </si>
  <si>
    <t>Pasportizace navazujcích částí objektů s důrazem na zdokumetování stávajících statických poruch a trhlin</t>
  </si>
  <si>
    <t>-1850082400</t>
  </si>
  <si>
    <t>VRN3</t>
  </si>
  <si>
    <t>Zařízení staveniště</t>
  </si>
  <si>
    <t>030001000</t>
  </si>
  <si>
    <t>-1413144661</t>
  </si>
  <si>
    <t>031303000</t>
  </si>
  <si>
    <t>Náklady na zábor</t>
  </si>
  <si>
    <t>995272819</t>
  </si>
  <si>
    <t>4*30 dní</t>
  </si>
  <si>
    <t>20*1,5*120</t>
  </si>
  <si>
    <t>034103000</t>
  </si>
  <si>
    <t>Oplocení staveniště</t>
  </si>
  <si>
    <t>262694259</t>
  </si>
  <si>
    <t>034303000</t>
  </si>
  <si>
    <t xml:space="preserve">Dopravní značení na staveništi </t>
  </si>
  <si>
    <t>694637611</t>
  </si>
  <si>
    <t>VRN4</t>
  </si>
  <si>
    <t>Inženýrská činnost</t>
  </si>
  <si>
    <t>042503000R</t>
  </si>
  <si>
    <t>Opatření BOZP na staveništi</t>
  </si>
  <si>
    <t>soub</t>
  </si>
  <si>
    <t>-1590277237</t>
  </si>
  <si>
    <t>SEZNAM FIGUR</t>
  </si>
  <si>
    <t>Výměra</t>
  </si>
  <si>
    <t>Použití figury:</t>
  </si>
  <si>
    <t>Montáž lešení řadového trubkového těžkého s podlahami zatížení do 300 kg/m2 š od 1,5 do 1,8 m v přes 10 do 20 m</t>
  </si>
  <si>
    <t>Demontáž lešení řadového trubkového těžkého s podlahami zatížení do 300 kg/m2 š od 1,5 do 1,8 m v přes 10 do 20 m</t>
  </si>
  <si>
    <t>Dovoz a odvoz lešení prostorového těžkého do 10 km včetně naložení a složení</t>
  </si>
  <si>
    <t>Příplatek k ceně dovozu a odvozu lešení prostorového těžkého ZKD 10 km přes 10 km</t>
  </si>
  <si>
    <t>Lešení_spodní</t>
  </si>
  <si>
    <t>lešení spodní část</t>
  </si>
  <si>
    <t>Lom_kamen</t>
  </si>
  <si>
    <t>lomový kámen</t>
  </si>
  <si>
    <t>5.3 Bourací práce</t>
  </si>
  <si>
    <t>5.11.1 Povrchové úpravy vnější</t>
  </si>
  <si>
    <t>11,3+6,4+3,3+2,5+1+1,7+9,9+5,6+1,6+4,4</t>
  </si>
  <si>
    <t>OM_10</t>
  </si>
  <si>
    <t>Omítky 10%</t>
  </si>
  <si>
    <t>OM_100</t>
  </si>
  <si>
    <t>omítky 100%</t>
  </si>
  <si>
    <t>terakota</t>
  </si>
  <si>
    <t>9,5+19,8+16+0,2+0,15+0,6+0,6</t>
  </si>
  <si>
    <t>VOM_100</t>
  </si>
  <si>
    <t>OM 100% nová</t>
  </si>
  <si>
    <t>40,7+1,2+0,4+6,3+1,5+3,5+2,8+5,2+2,1+2,8+2,3+2,1+2,5</t>
  </si>
  <si>
    <t>Krycí dvojnásobný vápenný nátěr omítek stupně členitosti 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</si>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</sst>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1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2" fillId="0" borderId="13" xfId="0" applyNumberFormat="1" applyFont="1" applyBorder="1"/>
    <xf numFmtId="166" fontId="32" fillId="0" borderId="14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3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167" fontId="21" fillId="0" borderId="23" xfId="0" applyNumberFormat="1" applyFont="1" applyBorder="1" applyAlignment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4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166" fontId="22" fillId="0" borderId="22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7" fillId="0" borderId="17" xfId="0" applyFont="1" applyBorder="1" applyAlignment="1">
      <alignment horizontal="left" vertical="center" wrapText="1"/>
    </xf>
    <xf numFmtId="0" fontId="37" fillId="0" borderId="23" xfId="0" applyFont="1" applyBorder="1" applyAlignment="1">
      <alignment horizontal="left" vertical="center" wrapText="1"/>
    </xf>
    <xf numFmtId="0" fontId="37" fillId="0" borderId="23" xfId="0" applyFont="1" applyBorder="1" applyAlignment="1">
      <alignment horizontal="left" vertical="center"/>
    </xf>
    <xf numFmtId="167" fontId="37" fillId="0" borderId="19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8" fillId="0" borderId="1" xfId="0" applyFont="1" applyBorder="1" applyAlignment="1">
      <alignment vertical="top"/>
    </xf>
    <xf numFmtId="0" fontId="48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49" fontId="48" fillId="0" borderId="1" xfId="0" applyNumberFormat="1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  <xf numFmtId="167" fontId="21" fillId="5" borderId="23" xfId="0" applyNumberFormat="1" applyFont="1" applyFill="1" applyBorder="1" applyAlignment="1">
      <alignment vertical="center"/>
    </xf>
    <xf numFmtId="0" fontId="0" fillId="0" borderId="0" xfId="0"/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left"/>
    </xf>
    <xf numFmtId="0" fontId="39" fillId="0" borderId="1" xfId="0" applyFont="1" applyBorder="1" applyAlignment="1">
      <alignment horizontal="center" vertical="center"/>
    </xf>
    <xf numFmtId="49" fontId="41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997013157" TargetMode="External"/><Relationship Id="rId13" Type="http://schemas.openxmlformats.org/officeDocument/2006/relationships/hyperlink" Target="https://podminky.urs.cz/item/CS_URS_2025_01/997013631" TargetMode="External"/><Relationship Id="rId18" Type="http://schemas.openxmlformats.org/officeDocument/2006/relationships/drawing" Target="../drawings/drawing2.xml"/><Relationship Id="rId3" Type="http://schemas.openxmlformats.org/officeDocument/2006/relationships/hyperlink" Target="https://podminky.urs.cz/item/CS_URS_2025_01/941121112" TargetMode="External"/><Relationship Id="rId7" Type="http://schemas.openxmlformats.org/officeDocument/2006/relationships/hyperlink" Target="https://podminky.urs.cz/item/CS_URS_2025_01/993121219" TargetMode="External"/><Relationship Id="rId12" Type="http://schemas.openxmlformats.org/officeDocument/2006/relationships/hyperlink" Target="https://podminky.urs.cz/item/CS_URS_2025_01/997013511" TargetMode="External"/><Relationship Id="rId17" Type="http://schemas.openxmlformats.org/officeDocument/2006/relationships/hyperlink" Target="https://podminky.urs.cz/item/CS_URS_2025_01/783806809" TargetMode="External"/><Relationship Id="rId2" Type="http://schemas.openxmlformats.org/officeDocument/2006/relationships/hyperlink" Target="https://podminky.urs.cz/item/CS_URS_2025_01/619996145" TargetMode="External"/><Relationship Id="rId16" Type="http://schemas.openxmlformats.org/officeDocument/2006/relationships/hyperlink" Target="https://podminky.urs.cz/item/CS_URS_2025_01/783806801" TargetMode="External"/><Relationship Id="rId1" Type="http://schemas.openxmlformats.org/officeDocument/2006/relationships/hyperlink" Target="https://podminky.urs.cz/item/CS_URS_2025_01/619996137" TargetMode="External"/><Relationship Id="rId6" Type="http://schemas.openxmlformats.org/officeDocument/2006/relationships/hyperlink" Target="https://podminky.urs.cz/item/CS_URS_2025_01/993121211" TargetMode="External"/><Relationship Id="rId11" Type="http://schemas.openxmlformats.org/officeDocument/2006/relationships/hyperlink" Target="https://podminky.urs.cz/item/CS_URS_2025_01/997013509" TargetMode="External"/><Relationship Id="rId5" Type="http://schemas.openxmlformats.org/officeDocument/2006/relationships/hyperlink" Target="https://podminky.urs.cz/item/CS_URS_2025_01/941121312" TargetMode="External"/><Relationship Id="rId15" Type="http://schemas.openxmlformats.org/officeDocument/2006/relationships/hyperlink" Target="https://podminky.urs.cz/item/CS_URS_2025_01/998011014" TargetMode="External"/><Relationship Id="rId10" Type="http://schemas.openxmlformats.org/officeDocument/2006/relationships/hyperlink" Target="https://podminky.urs.cz/item/CS_URS_2025_01/997013323" TargetMode="External"/><Relationship Id="rId4" Type="http://schemas.openxmlformats.org/officeDocument/2006/relationships/hyperlink" Target="https://podminky.urs.cz/item/CS_URS_2025_01/941121812" TargetMode="External"/><Relationship Id="rId9" Type="http://schemas.openxmlformats.org/officeDocument/2006/relationships/hyperlink" Target="https://podminky.urs.cz/item/CS_URS_2025_01/997013311" TargetMode="External"/><Relationship Id="rId14" Type="http://schemas.openxmlformats.org/officeDocument/2006/relationships/hyperlink" Target="https://podminky.urs.cz/item/CS_URS_2025_01/99801101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8"/>
  <sheetViews>
    <sheetView showGridLines="0" tabSelected="1" topLeftCell="A18" zoomScale="145" zoomScaleNormal="145" workbookViewId="0">
      <selection activeCell="AR26" sqref="AR26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68"/>
      <c r="AS2" s="268"/>
      <c r="AT2" s="268"/>
      <c r="AU2" s="268"/>
      <c r="AV2" s="268"/>
      <c r="AW2" s="268"/>
      <c r="AX2" s="268"/>
      <c r="AY2" s="268"/>
      <c r="AZ2" s="268"/>
      <c r="BA2" s="268"/>
      <c r="BB2" s="268"/>
      <c r="BC2" s="268"/>
      <c r="BD2" s="268"/>
      <c r="BE2" s="268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97" t="s">
        <v>14</v>
      </c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8"/>
      <c r="AI5" s="268"/>
      <c r="AJ5" s="268"/>
      <c r="AK5" s="268"/>
      <c r="AL5" s="268"/>
      <c r="AM5" s="268"/>
      <c r="AN5" s="268"/>
      <c r="AO5" s="268"/>
      <c r="AR5" s="20"/>
      <c r="BE5" s="294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98" t="s">
        <v>17</v>
      </c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R6" s="20"/>
      <c r="BE6" s="295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19</v>
      </c>
      <c r="AR7" s="20"/>
      <c r="BE7" s="295"/>
      <c r="BS7" s="17" t="s">
        <v>6</v>
      </c>
    </row>
    <row r="8" spans="1:74" ht="12" customHeight="1">
      <c r="B8" s="20"/>
      <c r="D8" s="27" t="s">
        <v>21</v>
      </c>
      <c r="K8" s="25" t="s">
        <v>22</v>
      </c>
      <c r="AK8" s="27" t="s">
        <v>23</v>
      </c>
      <c r="AN8" s="28"/>
      <c r="AR8" s="20"/>
      <c r="BE8" s="295"/>
      <c r="BS8" s="17" t="s">
        <v>6</v>
      </c>
    </row>
    <row r="9" spans="1:74" ht="14.45" customHeight="1">
      <c r="B9" s="20"/>
      <c r="AR9" s="20"/>
      <c r="BE9" s="295"/>
      <c r="BS9" s="17" t="s">
        <v>6</v>
      </c>
    </row>
    <row r="10" spans="1:74" ht="12" customHeight="1">
      <c r="B10" s="20"/>
      <c r="D10" s="27" t="s">
        <v>24</v>
      </c>
      <c r="AK10" s="27" t="s">
        <v>25</v>
      </c>
      <c r="AN10" s="25" t="s">
        <v>26</v>
      </c>
      <c r="AR10" s="20"/>
      <c r="BE10" s="295"/>
      <c r="BS10" s="17" t="s">
        <v>6</v>
      </c>
    </row>
    <row r="11" spans="1:74" ht="18.399999999999999" customHeight="1">
      <c r="B11" s="20"/>
      <c r="E11" s="25" t="s">
        <v>27</v>
      </c>
      <c r="AK11" s="27" t="s">
        <v>28</v>
      </c>
      <c r="AN11" s="25" t="s">
        <v>19</v>
      </c>
      <c r="AR11" s="20"/>
      <c r="BE11" s="295"/>
      <c r="BS11" s="17" t="s">
        <v>6</v>
      </c>
    </row>
    <row r="12" spans="1:74" ht="6.95" customHeight="1">
      <c r="B12" s="20"/>
      <c r="AR12" s="20"/>
      <c r="BE12" s="295"/>
      <c r="BS12" s="17" t="s">
        <v>6</v>
      </c>
    </row>
    <row r="13" spans="1:74" ht="12" customHeight="1">
      <c r="B13" s="20"/>
      <c r="D13" s="27" t="s">
        <v>29</v>
      </c>
      <c r="AK13" s="27" t="s">
        <v>25</v>
      </c>
      <c r="AN13" s="29"/>
      <c r="AR13" s="20"/>
      <c r="BE13" s="295"/>
      <c r="BS13" s="17" t="s">
        <v>6</v>
      </c>
    </row>
    <row r="14" spans="1:74" ht="12.75">
      <c r="B14" s="20"/>
      <c r="E14" s="299"/>
      <c r="F14" s="300"/>
      <c r="G14" s="300"/>
      <c r="H14" s="300"/>
      <c r="I14" s="300"/>
      <c r="J14" s="300"/>
      <c r="K14" s="300"/>
      <c r="L14" s="300"/>
      <c r="M14" s="300"/>
      <c r="N14" s="300"/>
      <c r="O14" s="300"/>
      <c r="P14" s="300"/>
      <c r="Q14" s="300"/>
      <c r="R14" s="300"/>
      <c r="S14" s="300"/>
      <c r="T14" s="300"/>
      <c r="U14" s="300"/>
      <c r="V14" s="300"/>
      <c r="W14" s="300"/>
      <c r="X14" s="300"/>
      <c r="Y14" s="300"/>
      <c r="Z14" s="300"/>
      <c r="AA14" s="300"/>
      <c r="AB14" s="300"/>
      <c r="AC14" s="300"/>
      <c r="AD14" s="300"/>
      <c r="AE14" s="300"/>
      <c r="AF14" s="300"/>
      <c r="AG14" s="300"/>
      <c r="AH14" s="300"/>
      <c r="AI14" s="300"/>
      <c r="AJ14" s="300"/>
      <c r="AK14" s="27" t="s">
        <v>28</v>
      </c>
      <c r="AN14" s="29"/>
      <c r="AR14" s="20"/>
      <c r="BE14" s="295"/>
      <c r="BS14" s="17" t="s">
        <v>6</v>
      </c>
    </row>
    <row r="15" spans="1:74" ht="6.95" customHeight="1">
      <c r="B15" s="20"/>
      <c r="AR15" s="20"/>
      <c r="BE15" s="295"/>
      <c r="BS15" s="17" t="s">
        <v>4</v>
      </c>
    </row>
    <row r="16" spans="1:74" ht="12" customHeight="1">
      <c r="B16" s="20"/>
      <c r="D16" s="27" t="s">
        <v>30</v>
      </c>
      <c r="AK16" s="27" t="s">
        <v>25</v>
      </c>
      <c r="AN16" s="25" t="s">
        <v>31</v>
      </c>
      <c r="AR16" s="20"/>
      <c r="BE16" s="295"/>
      <c r="BS16" s="17" t="s">
        <v>4</v>
      </c>
    </row>
    <row r="17" spans="2:71" ht="18.399999999999999" customHeight="1">
      <c r="B17" s="20"/>
      <c r="E17" s="25" t="s">
        <v>32</v>
      </c>
      <c r="AK17" s="27" t="s">
        <v>28</v>
      </c>
      <c r="AN17" s="25" t="s">
        <v>33</v>
      </c>
      <c r="AR17" s="20"/>
      <c r="BE17" s="295"/>
      <c r="BS17" s="17" t="s">
        <v>34</v>
      </c>
    </row>
    <row r="18" spans="2:71" ht="6.95" customHeight="1">
      <c r="B18" s="20"/>
      <c r="AR18" s="20"/>
      <c r="BE18" s="295"/>
      <c r="BS18" s="17" t="s">
        <v>6</v>
      </c>
    </row>
    <row r="19" spans="2:71" ht="12" customHeight="1">
      <c r="B19" s="20"/>
      <c r="D19" s="27" t="s">
        <v>35</v>
      </c>
      <c r="AK19" s="27" t="s">
        <v>25</v>
      </c>
      <c r="AN19" s="25" t="s">
        <v>36</v>
      </c>
      <c r="AR19" s="20"/>
      <c r="BE19" s="295"/>
      <c r="BS19" s="17" t="s">
        <v>6</v>
      </c>
    </row>
    <row r="20" spans="2:71" ht="18.399999999999999" customHeight="1">
      <c r="B20" s="20"/>
      <c r="E20" s="25" t="s">
        <v>37</v>
      </c>
      <c r="AK20" s="27" t="s">
        <v>28</v>
      </c>
      <c r="AN20" s="25" t="s">
        <v>38</v>
      </c>
      <c r="AR20" s="20"/>
      <c r="BE20" s="295"/>
      <c r="BS20" s="17" t="s">
        <v>4</v>
      </c>
    </row>
    <row r="21" spans="2:71" ht="6.95" customHeight="1">
      <c r="B21" s="20"/>
      <c r="AR21" s="20"/>
      <c r="BE21" s="295"/>
    </row>
    <row r="22" spans="2:71" ht="12" customHeight="1">
      <c r="B22" s="20"/>
      <c r="D22" s="27" t="s">
        <v>39</v>
      </c>
      <c r="AR22" s="20"/>
      <c r="BE22" s="295"/>
    </row>
    <row r="23" spans="2:71" ht="47.25" customHeight="1">
      <c r="B23" s="20"/>
      <c r="E23" s="301" t="s">
        <v>40</v>
      </c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  <c r="Z23" s="301"/>
      <c r="AA23" s="301"/>
      <c r="AB23" s="301"/>
      <c r="AC23" s="301"/>
      <c r="AD23" s="301"/>
      <c r="AE23" s="301"/>
      <c r="AF23" s="301"/>
      <c r="AG23" s="301"/>
      <c r="AH23" s="301"/>
      <c r="AI23" s="301"/>
      <c r="AJ23" s="301"/>
      <c r="AK23" s="301"/>
      <c r="AL23" s="301"/>
      <c r="AM23" s="301"/>
      <c r="AN23" s="301"/>
      <c r="AR23" s="20"/>
      <c r="BE23" s="295"/>
    </row>
    <row r="24" spans="2:71" ht="6.95" customHeight="1">
      <c r="B24" s="20"/>
      <c r="AR24" s="20"/>
      <c r="BE24" s="295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95"/>
    </row>
    <row r="26" spans="2:71" s="1" customFormat="1" ht="25.9" customHeight="1">
      <c r="B26" s="32"/>
      <c r="D26" s="33" t="s">
        <v>41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02">
        <f>ROUND(AG54,2)</f>
        <v>0</v>
      </c>
      <c r="AL26" s="303"/>
      <c r="AM26" s="303"/>
      <c r="AN26" s="303"/>
      <c r="AO26" s="303"/>
      <c r="AR26" s="32"/>
      <c r="BE26" s="295"/>
    </row>
    <row r="27" spans="2:71" s="1" customFormat="1" ht="6.95" customHeight="1">
      <c r="B27" s="32"/>
      <c r="AR27" s="32"/>
      <c r="BE27" s="295"/>
    </row>
    <row r="28" spans="2:71" s="1" customFormat="1" ht="12.75">
      <c r="B28" s="32"/>
      <c r="L28" s="304" t="s">
        <v>42</v>
      </c>
      <c r="M28" s="304"/>
      <c r="N28" s="304"/>
      <c r="O28" s="304"/>
      <c r="P28" s="304"/>
      <c r="W28" s="304" t="s">
        <v>43</v>
      </c>
      <c r="X28" s="304"/>
      <c r="Y28" s="304"/>
      <c r="Z28" s="304"/>
      <c r="AA28" s="304"/>
      <c r="AB28" s="304"/>
      <c r="AC28" s="304"/>
      <c r="AD28" s="304"/>
      <c r="AE28" s="304"/>
      <c r="AK28" s="304" t="s">
        <v>44</v>
      </c>
      <c r="AL28" s="304"/>
      <c r="AM28" s="304"/>
      <c r="AN28" s="304"/>
      <c r="AO28" s="304"/>
      <c r="AR28" s="32"/>
      <c r="BE28" s="295"/>
    </row>
    <row r="29" spans="2:71" s="2" customFormat="1" ht="14.45" customHeight="1">
      <c r="B29" s="36"/>
      <c r="D29" s="27" t="s">
        <v>45</v>
      </c>
      <c r="F29" s="27" t="s">
        <v>46</v>
      </c>
      <c r="L29" s="289">
        <v>0.21</v>
      </c>
      <c r="M29" s="288"/>
      <c r="N29" s="288"/>
      <c r="O29" s="288"/>
      <c r="P29" s="288"/>
      <c r="W29" s="287">
        <f>ROUND(AZ54, 2)</f>
        <v>0</v>
      </c>
      <c r="X29" s="288"/>
      <c r="Y29" s="288"/>
      <c r="Z29" s="288"/>
      <c r="AA29" s="288"/>
      <c r="AB29" s="288"/>
      <c r="AC29" s="288"/>
      <c r="AD29" s="288"/>
      <c r="AE29" s="288"/>
      <c r="AK29" s="287">
        <f>ROUND(AV54, 2)</f>
        <v>0</v>
      </c>
      <c r="AL29" s="288"/>
      <c r="AM29" s="288"/>
      <c r="AN29" s="288"/>
      <c r="AO29" s="288"/>
      <c r="AR29" s="36"/>
      <c r="BE29" s="296"/>
    </row>
    <row r="30" spans="2:71" s="2" customFormat="1" ht="14.45" customHeight="1">
      <c r="B30" s="36"/>
      <c r="F30" s="27" t="s">
        <v>47</v>
      </c>
      <c r="L30" s="289">
        <v>0.12</v>
      </c>
      <c r="M30" s="288"/>
      <c r="N30" s="288"/>
      <c r="O30" s="288"/>
      <c r="P30" s="288"/>
      <c r="W30" s="287">
        <f>ROUND(BA54, 2)</f>
        <v>0</v>
      </c>
      <c r="X30" s="288"/>
      <c r="Y30" s="288"/>
      <c r="Z30" s="288"/>
      <c r="AA30" s="288"/>
      <c r="AB30" s="288"/>
      <c r="AC30" s="288"/>
      <c r="AD30" s="288"/>
      <c r="AE30" s="288"/>
      <c r="AK30" s="287">
        <f>ROUND(AW54, 2)</f>
        <v>0</v>
      </c>
      <c r="AL30" s="288"/>
      <c r="AM30" s="288"/>
      <c r="AN30" s="288"/>
      <c r="AO30" s="288"/>
      <c r="AR30" s="36"/>
      <c r="BE30" s="296"/>
    </row>
    <row r="31" spans="2:71" s="2" customFormat="1" ht="14.45" hidden="1" customHeight="1">
      <c r="B31" s="36"/>
      <c r="F31" s="27" t="s">
        <v>48</v>
      </c>
      <c r="L31" s="289">
        <v>0.21</v>
      </c>
      <c r="M31" s="288"/>
      <c r="N31" s="288"/>
      <c r="O31" s="288"/>
      <c r="P31" s="288"/>
      <c r="W31" s="287">
        <f>ROUND(BB54, 2)</f>
        <v>0</v>
      </c>
      <c r="X31" s="288"/>
      <c r="Y31" s="288"/>
      <c r="Z31" s="288"/>
      <c r="AA31" s="288"/>
      <c r="AB31" s="288"/>
      <c r="AC31" s="288"/>
      <c r="AD31" s="288"/>
      <c r="AE31" s="288"/>
      <c r="AK31" s="287">
        <v>0</v>
      </c>
      <c r="AL31" s="288"/>
      <c r="AM31" s="288"/>
      <c r="AN31" s="288"/>
      <c r="AO31" s="288"/>
      <c r="AR31" s="36"/>
      <c r="BE31" s="296"/>
    </row>
    <row r="32" spans="2:71" s="2" customFormat="1" ht="14.45" hidden="1" customHeight="1">
      <c r="B32" s="36"/>
      <c r="F32" s="27" t="s">
        <v>49</v>
      </c>
      <c r="L32" s="289">
        <v>0.12</v>
      </c>
      <c r="M32" s="288"/>
      <c r="N32" s="288"/>
      <c r="O32" s="288"/>
      <c r="P32" s="288"/>
      <c r="W32" s="287">
        <f>ROUND(BC54, 2)</f>
        <v>0</v>
      </c>
      <c r="X32" s="288"/>
      <c r="Y32" s="288"/>
      <c r="Z32" s="288"/>
      <c r="AA32" s="288"/>
      <c r="AB32" s="288"/>
      <c r="AC32" s="288"/>
      <c r="AD32" s="288"/>
      <c r="AE32" s="288"/>
      <c r="AK32" s="287">
        <v>0</v>
      </c>
      <c r="AL32" s="288"/>
      <c r="AM32" s="288"/>
      <c r="AN32" s="288"/>
      <c r="AO32" s="288"/>
      <c r="AR32" s="36"/>
      <c r="BE32" s="296"/>
    </row>
    <row r="33" spans="2:44" s="2" customFormat="1" ht="14.45" hidden="1" customHeight="1">
      <c r="B33" s="36"/>
      <c r="F33" s="27" t="s">
        <v>50</v>
      </c>
      <c r="L33" s="289">
        <v>0</v>
      </c>
      <c r="M33" s="288"/>
      <c r="N33" s="288"/>
      <c r="O33" s="288"/>
      <c r="P33" s="288"/>
      <c r="W33" s="287">
        <f>ROUND(BD54, 2)</f>
        <v>0</v>
      </c>
      <c r="X33" s="288"/>
      <c r="Y33" s="288"/>
      <c r="Z33" s="288"/>
      <c r="AA33" s="288"/>
      <c r="AB33" s="288"/>
      <c r="AC33" s="288"/>
      <c r="AD33" s="288"/>
      <c r="AE33" s="288"/>
      <c r="AK33" s="287">
        <v>0</v>
      </c>
      <c r="AL33" s="288"/>
      <c r="AM33" s="288"/>
      <c r="AN33" s="288"/>
      <c r="AO33" s="288"/>
      <c r="AR33" s="36"/>
    </row>
    <row r="34" spans="2:44" s="1" customFormat="1" ht="6.95" customHeight="1">
      <c r="B34" s="32"/>
      <c r="AR34" s="32"/>
    </row>
    <row r="35" spans="2:44" s="1" customFormat="1" ht="25.9" customHeight="1">
      <c r="B35" s="32"/>
      <c r="C35" s="37"/>
      <c r="D35" s="38" t="s">
        <v>51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52</v>
      </c>
      <c r="U35" s="39"/>
      <c r="V35" s="39"/>
      <c r="W35" s="39"/>
      <c r="X35" s="290" t="s">
        <v>53</v>
      </c>
      <c r="Y35" s="291"/>
      <c r="Z35" s="291"/>
      <c r="AA35" s="291"/>
      <c r="AB35" s="291"/>
      <c r="AC35" s="39"/>
      <c r="AD35" s="39"/>
      <c r="AE35" s="39"/>
      <c r="AF35" s="39"/>
      <c r="AG35" s="39"/>
      <c r="AH35" s="39"/>
      <c r="AI35" s="39"/>
      <c r="AJ35" s="39"/>
      <c r="AK35" s="292">
        <f>SUM(AK26:AK33)</f>
        <v>0</v>
      </c>
      <c r="AL35" s="291"/>
      <c r="AM35" s="291"/>
      <c r="AN35" s="291"/>
      <c r="AO35" s="293"/>
      <c r="AP35" s="37"/>
      <c r="AQ35" s="37"/>
      <c r="AR35" s="32"/>
    </row>
    <row r="36" spans="2:44" s="1" customFormat="1" ht="6.95" customHeight="1">
      <c r="B36" s="32"/>
      <c r="AR36" s="32"/>
    </row>
    <row r="37" spans="2:44" s="1" customFormat="1" ht="6.95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5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5" customHeight="1">
      <c r="B42" s="32"/>
      <c r="C42" s="21" t="s">
        <v>54</v>
      </c>
      <c r="AR42" s="32"/>
    </row>
    <row r="43" spans="2:44" s="1" customFormat="1" ht="6.95" customHeight="1">
      <c r="B43" s="32"/>
      <c r="AR43" s="32"/>
    </row>
    <row r="44" spans="2:44" s="3" customFormat="1" ht="12" customHeight="1">
      <c r="B44" s="45"/>
      <c r="C44" s="27" t="s">
        <v>13</v>
      </c>
      <c r="L44" s="3" t="str">
        <f>K5</f>
        <v>20250121</v>
      </c>
      <c r="AR44" s="45"/>
    </row>
    <row r="45" spans="2:44" s="4" customFormat="1" ht="36.950000000000003" customHeight="1">
      <c r="B45" s="46"/>
      <c r="C45" s="47" t="s">
        <v>16</v>
      </c>
      <c r="L45" s="278" t="str">
        <f>K6</f>
        <v>Kostel sv. Bartoloměje v Pardubicích - oprava spodní části Z fasády Z předsíně</v>
      </c>
      <c r="M45" s="279"/>
      <c r="N45" s="279"/>
      <c r="O45" s="279"/>
      <c r="P45" s="279"/>
      <c r="Q45" s="279"/>
      <c r="R45" s="279"/>
      <c r="S45" s="279"/>
      <c r="T45" s="279"/>
      <c r="U45" s="279"/>
      <c r="V45" s="279"/>
      <c r="W45" s="279"/>
      <c r="X45" s="279"/>
      <c r="Y45" s="279"/>
      <c r="Z45" s="279"/>
      <c r="AA45" s="279"/>
      <c r="AB45" s="279"/>
      <c r="AC45" s="279"/>
      <c r="AD45" s="279"/>
      <c r="AE45" s="279"/>
      <c r="AF45" s="279"/>
      <c r="AG45" s="279"/>
      <c r="AH45" s="279"/>
      <c r="AI45" s="279"/>
      <c r="AJ45" s="279"/>
      <c r="AK45" s="279"/>
      <c r="AL45" s="279"/>
      <c r="AM45" s="279"/>
      <c r="AN45" s="279"/>
      <c r="AO45" s="279"/>
      <c r="AR45" s="46"/>
    </row>
    <row r="46" spans="2:44" s="1" customFormat="1" ht="6.95" customHeight="1">
      <c r="B46" s="32"/>
      <c r="AR46" s="32"/>
    </row>
    <row r="47" spans="2:44" s="1" customFormat="1" ht="12" customHeight="1">
      <c r="B47" s="32"/>
      <c r="C47" s="27" t="s">
        <v>21</v>
      </c>
      <c r="L47" s="48" t="str">
        <f>IF(K8="","",K8)</f>
        <v>Pardubice</v>
      </c>
      <c r="AI47" s="27" t="s">
        <v>23</v>
      </c>
      <c r="AM47" s="280" t="str">
        <f>IF(AN8= "","",AN8)</f>
        <v/>
      </c>
      <c r="AN47" s="280"/>
      <c r="AR47" s="32"/>
    </row>
    <row r="48" spans="2:44" s="1" customFormat="1" ht="6.95" customHeight="1">
      <c r="B48" s="32"/>
      <c r="AR48" s="32"/>
    </row>
    <row r="49" spans="1:91" s="1" customFormat="1" ht="15.2" customHeight="1">
      <c r="B49" s="32"/>
      <c r="C49" s="27" t="s">
        <v>24</v>
      </c>
      <c r="L49" s="3" t="str">
        <f>IF(E11= "","",E11)</f>
        <v>ŘK farnost Pardubice</v>
      </c>
      <c r="AI49" s="27" t="s">
        <v>30</v>
      </c>
      <c r="AM49" s="281" t="str">
        <f>IF(E17="","",E17)</f>
        <v>INRECO s.r.o.</v>
      </c>
      <c r="AN49" s="282"/>
      <c r="AO49" s="282"/>
      <c r="AP49" s="282"/>
      <c r="AR49" s="32"/>
      <c r="AS49" s="283" t="s">
        <v>55</v>
      </c>
      <c r="AT49" s="284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15.2" customHeight="1">
      <c r="B50" s="32"/>
      <c r="C50" s="27" t="s">
        <v>29</v>
      </c>
      <c r="L50" s="3">
        <f>IF(E14= "Vyplň údaj","",E14)</f>
        <v>0</v>
      </c>
      <c r="AI50" s="27" t="s">
        <v>35</v>
      </c>
      <c r="AM50" s="281" t="str">
        <f>IF(E20="","",E20)</f>
        <v>BACing s.r.o</v>
      </c>
      <c r="AN50" s="282"/>
      <c r="AO50" s="282"/>
      <c r="AP50" s="282"/>
      <c r="AR50" s="32"/>
      <c r="AS50" s="285"/>
      <c r="AT50" s="286"/>
      <c r="BD50" s="53"/>
    </row>
    <row r="51" spans="1:91" s="1" customFormat="1" ht="10.9" customHeight="1">
      <c r="B51" s="32"/>
      <c r="AR51" s="32"/>
      <c r="AS51" s="285"/>
      <c r="AT51" s="286"/>
      <c r="BD51" s="53"/>
    </row>
    <row r="52" spans="1:91" s="1" customFormat="1" ht="29.25" customHeight="1">
      <c r="B52" s="32"/>
      <c r="C52" s="274" t="s">
        <v>56</v>
      </c>
      <c r="D52" s="275"/>
      <c r="E52" s="275"/>
      <c r="F52" s="275"/>
      <c r="G52" s="275"/>
      <c r="H52" s="54"/>
      <c r="I52" s="276" t="s">
        <v>57</v>
      </c>
      <c r="J52" s="275"/>
      <c r="K52" s="275"/>
      <c r="L52" s="275"/>
      <c r="M52" s="275"/>
      <c r="N52" s="275"/>
      <c r="O52" s="275"/>
      <c r="P52" s="275"/>
      <c r="Q52" s="275"/>
      <c r="R52" s="275"/>
      <c r="S52" s="275"/>
      <c r="T52" s="275"/>
      <c r="U52" s="275"/>
      <c r="V52" s="275"/>
      <c r="W52" s="275"/>
      <c r="X52" s="275"/>
      <c r="Y52" s="275"/>
      <c r="Z52" s="275"/>
      <c r="AA52" s="275"/>
      <c r="AB52" s="275"/>
      <c r="AC52" s="275"/>
      <c r="AD52" s="275"/>
      <c r="AE52" s="275"/>
      <c r="AF52" s="275"/>
      <c r="AG52" s="277" t="s">
        <v>58</v>
      </c>
      <c r="AH52" s="275"/>
      <c r="AI52" s="275"/>
      <c r="AJ52" s="275"/>
      <c r="AK52" s="275"/>
      <c r="AL52" s="275"/>
      <c r="AM52" s="275"/>
      <c r="AN52" s="276" t="s">
        <v>59</v>
      </c>
      <c r="AO52" s="275"/>
      <c r="AP52" s="275"/>
      <c r="AQ52" s="55" t="s">
        <v>60</v>
      </c>
      <c r="AR52" s="32"/>
      <c r="AS52" s="56" t="s">
        <v>61</v>
      </c>
      <c r="AT52" s="57" t="s">
        <v>62</v>
      </c>
      <c r="AU52" s="57" t="s">
        <v>63</v>
      </c>
      <c r="AV52" s="57" t="s">
        <v>64</v>
      </c>
      <c r="AW52" s="57" t="s">
        <v>65</v>
      </c>
      <c r="AX52" s="57" t="s">
        <v>66</v>
      </c>
      <c r="AY52" s="57" t="s">
        <v>67</v>
      </c>
      <c r="AZ52" s="57" t="s">
        <v>68</v>
      </c>
      <c r="BA52" s="57" t="s">
        <v>69</v>
      </c>
      <c r="BB52" s="57" t="s">
        <v>70</v>
      </c>
      <c r="BC52" s="57" t="s">
        <v>71</v>
      </c>
      <c r="BD52" s="58" t="s">
        <v>72</v>
      </c>
    </row>
    <row r="53" spans="1:91" s="1" customFormat="1" ht="10.9" customHeight="1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50000000000003" customHeight="1">
      <c r="B54" s="60"/>
      <c r="C54" s="61" t="s">
        <v>73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272">
        <f>ROUND(SUM(AG55:AG56),2)</f>
        <v>0</v>
      </c>
      <c r="AH54" s="272"/>
      <c r="AI54" s="272"/>
      <c r="AJ54" s="272"/>
      <c r="AK54" s="272"/>
      <c r="AL54" s="272"/>
      <c r="AM54" s="272"/>
      <c r="AN54" s="273">
        <f>SUM(AG54,AT54)</f>
        <v>0</v>
      </c>
      <c r="AO54" s="273"/>
      <c r="AP54" s="273"/>
      <c r="AQ54" s="64" t="s">
        <v>19</v>
      </c>
      <c r="AR54" s="60"/>
      <c r="AS54" s="65">
        <f>ROUND(SUM(AS55:AS56),2)</f>
        <v>0</v>
      </c>
      <c r="AT54" s="66">
        <f>ROUND(SUM(AV54:AW54),2)</f>
        <v>0</v>
      </c>
      <c r="AU54" s="67">
        <f>ROUND(SUM(AU55:AU56),5)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ROUND(SUM(AZ55:AZ56),2)</f>
        <v>0</v>
      </c>
      <c r="BA54" s="66">
        <f>ROUND(SUM(BA55:BA56),2)</f>
        <v>0</v>
      </c>
      <c r="BB54" s="66">
        <f>ROUND(SUM(BB55:BB56),2)</f>
        <v>0</v>
      </c>
      <c r="BC54" s="66">
        <f>ROUND(SUM(BC55:BC56),2)</f>
        <v>0</v>
      </c>
      <c r="BD54" s="68">
        <f>ROUND(SUM(BD55:BD56),2)</f>
        <v>0</v>
      </c>
      <c r="BS54" s="69" t="s">
        <v>74</v>
      </c>
      <c r="BT54" s="69" t="s">
        <v>75</v>
      </c>
      <c r="BU54" s="70" t="s">
        <v>76</v>
      </c>
      <c r="BV54" s="69" t="s">
        <v>77</v>
      </c>
      <c r="BW54" s="69" t="s">
        <v>5</v>
      </c>
      <c r="BX54" s="69" t="s">
        <v>78</v>
      </c>
      <c r="CL54" s="69" t="s">
        <v>19</v>
      </c>
    </row>
    <row r="55" spans="1:91" s="6" customFormat="1" ht="16.5" customHeight="1">
      <c r="A55" s="71" t="s">
        <v>79</v>
      </c>
      <c r="B55" s="72"/>
      <c r="C55" s="73"/>
      <c r="D55" s="271" t="s">
        <v>80</v>
      </c>
      <c r="E55" s="271"/>
      <c r="F55" s="271"/>
      <c r="G55" s="271"/>
      <c r="H55" s="271"/>
      <c r="I55" s="74"/>
      <c r="J55" s="271" t="s">
        <v>81</v>
      </c>
      <c r="K55" s="271"/>
      <c r="L55" s="271"/>
      <c r="M55" s="271"/>
      <c r="N55" s="271"/>
      <c r="O55" s="271"/>
      <c r="P55" s="271"/>
      <c r="Q55" s="271"/>
      <c r="R55" s="271"/>
      <c r="S55" s="271"/>
      <c r="T55" s="271"/>
      <c r="U55" s="271"/>
      <c r="V55" s="271"/>
      <c r="W55" s="271"/>
      <c r="X55" s="271"/>
      <c r="Y55" s="271"/>
      <c r="Z55" s="271"/>
      <c r="AA55" s="271"/>
      <c r="AB55" s="271"/>
      <c r="AC55" s="271"/>
      <c r="AD55" s="271"/>
      <c r="AE55" s="271"/>
      <c r="AF55" s="271"/>
      <c r="AG55" s="269">
        <f>'D.1.1 - Architektonicko -...'!J30</f>
        <v>0</v>
      </c>
      <c r="AH55" s="270"/>
      <c r="AI55" s="270"/>
      <c r="AJ55" s="270"/>
      <c r="AK55" s="270"/>
      <c r="AL55" s="270"/>
      <c r="AM55" s="270"/>
      <c r="AN55" s="269">
        <f>SUM(AG55,AT55)</f>
        <v>0</v>
      </c>
      <c r="AO55" s="270"/>
      <c r="AP55" s="270"/>
      <c r="AQ55" s="75" t="s">
        <v>82</v>
      </c>
      <c r="AR55" s="72"/>
      <c r="AS55" s="76">
        <v>0</v>
      </c>
      <c r="AT55" s="77">
        <f>ROUND(SUM(AV55:AW55),2)</f>
        <v>0</v>
      </c>
      <c r="AU55" s="78">
        <f>'D.1.1 - Architektonicko -...'!P88</f>
        <v>0</v>
      </c>
      <c r="AV55" s="77">
        <f>'D.1.1 - Architektonicko -...'!J33</f>
        <v>0</v>
      </c>
      <c r="AW55" s="77">
        <f>'D.1.1 - Architektonicko -...'!J34</f>
        <v>0</v>
      </c>
      <c r="AX55" s="77">
        <f>'D.1.1 - Architektonicko -...'!J35</f>
        <v>0</v>
      </c>
      <c r="AY55" s="77">
        <f>'D.1.1 - Architektonicko -...'!J36</f>
        <v>0</v>
      </c>
      <c r="AZ55" s="77">
        <f>'D.1.1 - Architektonicko -...'!F33</f>
        <v>0</v>
      </c>
      <c r="BA55" s="77">
        <f>'D.1.1 - Architektonicko -...'!F34</f>
        <v>0</v>
      </c>
      <c r="BB55" s="77">
        <f>'D.1.1 - Architektonicko -...'!F35</f>
        <v>0</v>
      </c>
      <c r="BC55" s="77">
        <f>'D.1.1 - Architektonicko -...'!F36</f>
        <v>0</v>
      </c>
      <c r="BD55" s="79">
        <f>'D.1.1 - Architektonicko -...'!F37</f>
        <v>0</v>
      </c>
      <c r="BT55" s="80" t="s">
        <v>83</v>
      </c>
      <c r="BV55" s="80" t="s">
        <v>77</v>
      </c>
      <c r="BW55" s="80" t="s">
        <v>84</v>
      </c>
      <c r="BX55" s="80" t="s">
        <v>5</v>
      </c>
      <c r="CL55" s="80" t="s">
        <v>19</v>
      </c>
      <c r="CM55" s="80" t="s">
        <v>85</v>
      </c>
    </row>
    <row r="56" spans="1:91" s="6" customFormat="1" ht="16.5" customHeight="1">
      <c r="A56" s="71" t="s">
        <v>79</v>
      </c>
      <c r="B56" s="72"/>
      <c r="C56" s="73"/>
      <c r="D56" s="271" t="s">
        <v>86</v>
      </c>
      <c r="E56" s="271"/>
      <c r="F56" s="271"/>
      <c r="G56" s="271"/>
      <c r="H56" s="271"/>
      <c r="I56" s="74"/>
      <c r="J56" s="271" t="s">
        <v>87</v>
      </c>
      <c r="K56" s="271"/>
      <c r="L56" s="271"/>
      <c r="M56" s="271"/>
      <c r="N56" s="271"/>
      <c r="O56" s="271"/>
      <c r="P56" s="271"/>
      <c r="Q56" s="271"/>
      <c r="R56" s="271"/>
      <c r="S56" s="271"/>
      <c r="T56" s="271"/>
      <c r="U56" s="271"/>
      <c r="V56" s="271"/>
      <c r="W56" s="271"/>
      <c r="X56" s="271"/>
      <c r="Y56" s="271"/>
      <c r="Z56" s="271"/>
      <c r="AA56" s="271"/>
      <c r="AB56" s="271"/>
      <c r="AC56" s="271"/>
      <c r="AD56" s="271"/>
      <c r="AE56" s="271"/>
      <c r="AF56" s="271"/>
      <c r="AG56" s="269">
        <f>'VRN - Vedlejší rozpočtové...'!J30</f>
        <v>0</v>
      </c>
      <c r="AH56" s="270"/>
      <c r="AI56" s="270"/>
      <c r="AJ56" s="270"/>
      <c r="AK56" s="270"/>
      <c r="AL56" s="270"/>
      <c r="AM56" s="270"/>
      <c r="AN56" s="269">
        <f>SUM(AG56,AT56)</f>
        <v>0</v>
      </c>
      <c r="AO56" s="270"/>
      <c r="AP56" s="270"/>
      <c r="AQ56" s="75" t="s">
        <v>82</v>
      </c>
      <c r="AR56" s="72"/>
      <c r="AS56" s="81">
        <v>0</v>
      </c>
      <c r="AT56" s="82">
        <f>ROUND(SUM(AV56:AW56),2)</f>
        <v>0</v>
      </c>
      <c r="AU56" s="83">
        <f>'VRN - Vedlejší rozpočtové...'!P83</f>
        <v>0</v>
      </c>
      <c r="AV56" s="82">
        <f>'VRN - Vedlejší rozpočtové...'!J33</f>
        <v>0</v>
      </c>
      <c r="AW56" s="82">
        <f>'VRN - Vedlejší rozpočtové...'!J34</f>
        <v>0</v>
      </c>
      <c r="AX56" s="82">
        <f>'VRN - Vedlejší rozpočtové...'!J35</f>
        <v>0</v>
      </c>
      <c r="AY56" s="82">
        <f>'VRN - Vedlejší rozpočtové...'!J36</f>
        <v>0</v>
      </c>
      <c r="AZ56" s="82">
        <f>'VRN - Vedlejší rozpočtové...'!F33</f>
        <v>0</v>
      </c>
      <c r="BA56" s="82">
        <f>'VRN - Vedlejší rozpočtové...'!F34</f>
        <v>0</v>
      </c>
      <c r="BB56" s="82">
        <f>'VRN - Vedlejší rozpočtové...'!F35</f>
        <v>0</v>
      </c>
      <c r="BC56" s="82">
        <f>'VRN - Vedlejší rozpočtové...'!F36</f>
        <v>0</v>
      </c>
      <c r="BD56" s="84">
        <f>'VRN - Vedlejší rozpočtové...'!F37</f>
        <v>0</v>
      </c>
      <c r="BT56" s="80" t="s">
        <v>83</v>
      </c>
      <c r="BV56" s="80" t="s">
        <v>77</v>
      </c>
      <c r="BW56" s="80" t="s">
        <v>88</v>
      </c>
      <c r="BX56" s="80" t="s">
        <v>5</v>
      </c>
      <c r="CL56" s="80" t="s">
        <v>19</v>
      </c>
      <c r="CM56" s="80" t="s">
        <v>85</v>
      </c>
    </row>
    <row r="57" spans="1:91" s="1" customFormat="1" ht="30" customHeight="1">
      <c r="B57" s="32"/>
      <c r="AR57" s="32"/>
    </row>
    <row r="58" spans="1:91" s="1" customFormat="1" ht="6.95" customHeight="1"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32"/>
    </row>
  </sheetData>
  <sheetProtection formatColumns="0" formatRows="0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AM47:AN47"/>
    <mergeCell ref="AM49:AP49"/>
    <mergeCell ref="AS49:AT51"/>
    <mergeCell ref="AM50:AP50"/>
    <mergeCell ref="W33:AE33"/>
    <mergeCell ref="AK33:AO33"/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</mergeCells>
  <hyperlinks>
    <hyperlink ref="A55" location="'D.1.1 - Architektonicko -...'!C2" display="/" xr:uid="{00000000-0004-0000-0000-000000000000}"/>
    <hyperlink ref="A56" location="'VRN - Vedlejší rozpočtové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40"/>
  <sheetViews>
    <sheetView showGridLines="0" topLeftCell="A58" zoomScale="160" zoomScaleNormal="160" workbookViewId="0">
      <selection activeCell="L162" sqref="L16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AT2" s="17" t="s">
        <v>84</v>
      </c>
      <c r="AZ2" s="85" t="s">
        <v>89</v>
      </c>
      <c r="BA2" s="85" t="s">
        <v>90</v>
      </c>
      <c r="BB2" s="85" t="s">
        <v>91</v>
      </c>
      <c r="BC2" s="85" t="s">
        <v>92</v>
      </c>
      <c r="BD2" s="85" t="s">
        <v>85</v>
      </c>
    </row>
    <row r="3" spans="2:5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  <c r="AZ3" s="85" t="s">
        <v>93</v>
      </c>
      <c r="BA3" s="85" t="s">
        <v>93</v>
      </c>
      <c r="BB3" s="85" t="s">
        <v>91</v>
      </c>
      <c r="BC3" s="85" t="s">
        <v>94</v>
      </c>
      <c r="BD3" s="85" t="s">
        <v>85</v>
      </c>
    </row>
    <row r="4" spans="2:56" ht="24.95" customHeight="1">
      <c r="B4" s="20"/>
      <c r="D4" s="21" t="s">
        <v>95</v>
      </c>
      <c r="L4" s="20"/>
      <c r="M4" s="86" t="s">
        <v>10</v>
      </c>
      <c r="AT4" s="17" t="s">
        <v>4</v>
      </c>
      <c r="AZ4" s="85" t="s">
        <v>96</v>
      </c>
      <c r="BA4" s="85" t="s">
        <v>96</v>
      </c>
      <c r="BB4" s="85" t="s">
        <v>91</v>
      </c>
      <c r="BC4" s="85" t="s">
        <v>97</v>
      </c>
      <c r="BD4" s="85" t="s">
        <v>85</v>
      </c>
    </row>
    <row r="5" spans="2:56" ht="6.95" customHeight="1">
      <c r="B5" s="20"/>
      <c r="L5" s="20"/>
    </row>
    <row r="6" spans="2:56" ht="12" customHeight="1">
      <c r="B6" s="20"/>
      <c r="D6" s="27" t="s">
        <v>16</v>
      </c>
      <c r="L6" s="20"/>
    </row>
    <row r="7" spans="2:56" ht="26.25" customHeight="1">
      <c r="B7" s="20"/>
      <c r="E7" s="306" t="str">
        <f>'Rekapitulace stavby'!K6</f>
        <v>Kostel sv. Bartoloměje v Pardubicích - oprava spodní části Z fasády Z předsíně</v>
      </c>
      <c r="F7" s="307"/>
      <c r="G7" s="307"/>
      <c r="H7" s="307"/>
      <c r="L7" s="20"/>
    </row>
    <row r="8" spans="2:56" s="1" customFormat="1" ht="12" customHeight="1">
      <c r="B8" s="32"/>
      <c r="D8" s="27" t="s">
        <v>98</v>
      </c>
      <c r="L8" s="32"/>
    </row>
    <row r="9" spans="2:56" s="1" customFormat="1" ht="16.5" customHeight="1">
      <c r="B9" s="32"/>
      <c r="E9" s="278" t="s">
        <v>99</v>
      </c>
      <c r="F9" s="305"/>
      <c r="G9" s="305"/>
      <c r="H9" s="305"/>
      <c r="L9" s="32"/>
    </row>
    <row r="10" spans="2:56" s="1" customFormat="1">
      <c r="B10" s="32"/>
      <c r="L10" s="32"/>
    </row>
    <row r="11" spans="2:5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5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>
        <f>'Rekapitulace stavby'!AN8</f>
        <v>0</v>
      </c>
      <c r="L12" s="32"/>
    </row>
    <row r="13" spans="2:56" s="1" customFormat="1" ht="10.9" customHeight="1">
      <c r="B13" s="32"/>
      <c r="L13" s="32"/>
    </row>
    <row r="14" spans="2:56" s="1" customFormat="1" ht="12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56" s="1" customFormat="1" ht="18" customHeight="1">
      <c r="B15" s="32"/>
      <c r="E15" s="25" t="s">
        <v>27</v>
      </c>
      <c r="I15" s="27" t="s">
        <v>28</v>
      </c>
      <c r="J15" s="25" t="s">
        <v>19</v>
      </c>
      <c r="L15" s="32"/>
    </row>
    <row r="16" spans="2:5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25</v>
      </c>
      <c r="J17" s="28">
        <f>'Rekapitulace stavby'!AN13</f>
        <v>0</v>
      </c>
      <c r="L17" s="32"/>
    </row>
    <row r="18" spans="2:12" s="1" customFormat="1" ht="18" customHeight="1">
      <c r="B18" s="32"/>
      <c r="E18" s="308">
        <f>'Rekapitulace stavby'!E14</f>
        <v>0</v>
      </c>
      <c r="F18" s="297"/>
      <c r="G18" s="297"/>
      <c r="H18" s="297"/>
      <c r="I18" s="27" t="s">
        <v>28</v>
      </c>
      <c r="J18" s="28">
        <f>'Rekapitulace stavby'!AN14</f>
        <v>0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31</v>
      </c>
      <c r="L20" s="32"/>
    </row>
    <row r="21" spans="2:12" s="1" customFormat="1" ht="18" customHeight="1">
      <c r="B21" s="32"/>
      <c r="E21" s="25" t="s">
        <v>32</v>
      </c>
      <c r="I21" s="27" t="s">
        <v>28</v>
      </c>
      <c r="J21" s="25" t="s">
        <v>33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35</v>
      </c>
      <c r="I23" s="27" t="s">
        <v>25</v>
      </c>
      <c r="J23" s="25" t="s">
        <v>36</v>
      </c>
      <c r="L23" s="32"/>
    </row>
    <row r="24" spans="2:12" s="1" customFormat="1" ht="18" customHeight="1">
      <c r="B24" s="32"/>
      <c r="E24" s="25" t="s">
        <v>37</v>
      </c>
      <c r="I24" s="27" t="s">
        <v>28</v>
      </c>
      <c r="J24" s="25" t="s">
        <v>38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39</v>
      </c>
      <c r="L26" s="32"/>
    </row>
    <row r="27" spans="2:12" s="7" customFormat="1" ht="16.5" customHeight="1">
      <c r="B27" s="87"/>
      <c r="E27" s="301" t="s">
        <v>19</v>
      </c>
      <c r="F27" s="301"/>
      <c r="G27" s="301"/>
      <c r="H27" s="301"/>
      <c r="L27" s="87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8" t="s">
        <v>41</v>
      </c>
      <c r="J30" s="63">
        <f>ROUND(J88,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43</v>
      </c>
      <c r="I32" s="35" t="s">
        <v>42</v>
      </c>
      <c r="J32" s="35" t="s">
        <v>44</v>
      </c>
      <c r="L32" s="32"/>
    </row>
    <row r="33" spans="2:12" s="1" customFormat="1" ht="14.45" customHeight="1">
      <c r="B33" s="32"/>
      <c r="D33" s="52" t="s">
        <v>45</v>
      </c>
      <c r="E33" s="27" t="s">
        <v>46</v>
      </c>
      <c r="F33" s="89">
        <f>ROUND((SUM(BE88:BE239)),  2)</f>
        <v>0</v>
      </c>
      <c r="I33" s="90">
        <v>0.21</v>
      </c>
      <c r="J33" s="89">
        <f>ROUND(((SUM(BE88:BE239))*I33),  2)</f>
        <v>0</v>
      </c>
      <c r="L33" s="32"/>
    </row>
    <row r="34" spans="2:12" s="1" customFormat="1" ht="14.45" customHeight="1">
      <c r="B34" s="32"/>
      <c r="E34" s="27" t="s">
        <v>47</v>
      </c>
      <c r="F34" s="89">
        <f>ROUND((SUM(BF88:BF239)),  2)</f>
        <v>0</v>
      </c>
      <c r="I34" s="90">
        <v>0.12</v>
      </c>
      <c r="J34" s="89">
        <f>ROUND(((SUM(BF88:BF239))*I34),  2)</f>
        <v>0</v>
      </c>
      <c r="L34" s="32"/>
    </row>
    <row r="35" spans="2:12" s="1" customFormat="1" ht="14.45" hidden="1" customHeight="1">
      <c r="B35" s="32"/>
      <c r="E35" s="27" t="s">
        <v>48</v>
      </c>
      <c r="F35" s="89">
        <f>ROUND((SUM(BG88:BG239)),  2)</f>
        <v>0</v>
      </c>
      <c r="I35" s="90">
        <v>0.21</v>
      </c>
      <c r="J35" s="89">
        <f>0</f>
        <v>0</v>
      </c>
      <c r="L35" s="32"/>
    </row>
    <row r="36" spans="2:12" s="1" customFormat="1" ht="14.45" hidden="1" customHeight="1">
      <c r="B36" s="32"/>
      <c r="E36" s="27" t="s">
        <v>49</v>
      </c>
      <c r="F36" s="89">
        <f>ROUND((SUM(BH88:BH239)),  2)</f>
        <v>0</v>
      </c>
      <c r="I36" s="90">
        <v>0.12</v>
      </c>
      <c r="J36" s="89">
        <f>0</f>
        <v>0</v>
      </c>
      <c r="L36" s="32"/>
    </row>
    <row r="37" spans="2:12" s="1" customFormat="1" ht="14.45" hidden="1" customHeight="1">
      <c r="B37" s="32"/>
      <c r="E37" s="27" t="s">
        <v>50</v>
      </c>
      <c r="F37" s="89">
        <f>ROUND((SUM(BI88:BI239)),  2)</f>
        <v>0</v>
      </c>
      <c r="I37" s="90">
        <v>0</v>
      </c>
      <c r="J37" s="89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1"/>
      <c r="D39" s="92" t="s">
        <v>51</v>
      </c>
      <c r="E39" s="54"/>
      <c r="F39" s="54"/>
      <c r="G39" s="93" t="s">
        <v>52</v>
      </c>
      <c r="H39" s="94" t="s">
        <v>53</v>
      </c>
      <c r="I39" s="54"/>
      <c r="J39" s="95">
        <f>SUM(J30:J37)</f>
        <v>0</v>
      </c>
      <c r="K39" s="96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100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26.25" customHeight="1">
      <c r="B48" s="32"/>
      <c r="E48" s="306" t="str">
        <f>E7</f>
        <v>Kostel sv. Bartoloměje v Pardubicích - oprava spodní části Z fasády Z předsíně</v>
      </c>
      <c r="F48" s="307"/>
      <c r="G48" s="307"/>
      <c r="H48" s="307"/>
      <c r="L48" s="32"/>
    </row>
    <row r="49" spans="2:47" s="1" customFormat="1" ht="12" customHeight="1">
      <c r="B49" s="32"/>
      <c r="C49" s="27" t="s">
        <v>98</v>
      </c>
      <c r="L49" s="32"/>
    </row>
    <row r="50" spans="2:47" s="1" customFormat="1" ht="16.5" customHeight="1">
      <c r="B50" s="32"/>
      <c r="E50" s="278" t="str">
        <f>E9</f>
        <v>D.1.1 - Architektonicko - konstrukční řešení</v>
      </c>
      <c r="F50" s="305"/>
      <c r="G50" s="305"/>
      <c r="H50" s="305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Pardubice</v>
      </c>
      <c r="I52" s="27" t="s">
        <v>23</v>
      </c>
      <c r="J52" s="49">
        <f>IF(J12="","",J12)</f>
        <v>0</v>
      </c>
      <c r="L52" s="32"/>
    </row>
    <row r="53" spans="2:47" s="1" customFormat="1" ht="6.95" customHeight="1">
      <c r="B53" s="32"/>
      <c r="L53" s="32"/>
    </row>
    <row r="54" spans="2:47" s="1" customFormat="1" ht="15.2" customHeight="1">
      <c r="B54" s="32"/>
      <c r="C54" s="27" t="s">
        <v>24</v>
      </c>
      <c r="F54" s="25" t="str">
        <f>E15</f>
        <v>ŘK farnost Pardubice</v>
      </c>
      <c r="I54" s="27" t="s">
        <v>30</v>
      </c>
      <c r="J54" s="30" t="str">
        <f>E21</f>
        <v>INRECO s.r.o.</v>
      </c>
      <c r="L54" s="32"/>
    </row>
    <row r="55" spans="2:47" s="1" customFormat="1" ht="15.2" customHeight="1">
      <c r="B55" s="32"/>
      <c r="C55" s="27" t="s">
        <v>29</v>
      </c>
      <c r="F55" s="25">
        <f>IF(E18="","",E18)</f>
        <v>0</v>
      </c>
      <c r="I55" s="27" t="s">
        <v>35</v>
      </c>
      <c r="J55" s="30" t="str">
        <f>E24</f>
        <v>BACing s.r.o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7" t="s">
        <v>101</v>
      </c>
      <c r="D57" s="91"/>
      <c r="E57" s="91"/>
      <c r="F57" s="91"/>
      <c r="G57" s="91"/>
      <c r="H57" s="91"/>
      <c r="I57" s="91"/>
      <c r="J57" s="98" t="s">
        <v>102</v>
      </c>
      <c r="K57" s="91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99" t="s">
        <v>73</v>
      </c>
      <c r="J59" s="63">
        <f>J88</f>
        <v>0</v>
      </c>
      <c r="L59" s="32"/>
      <c r="AU59" s="17" t="s">
        <v>103</v>
      </c>
    </row>
    <row r="60" spans="2:47" s="8" customFormat="1" ht="24.95" customHeight="1">
      <c r="B60" s="100"/>
      <c r="D60" s="101" t="s">
        <v>104</v>
      </c>
      <c r="E60" s="102"/>
      <c r="F60" s="102"/>
      <c r="G60" s="102"/>
      <c r="H60" s="102"/>
      <c r="I60" s="102"/>
      <c r="J60" s="103">
        <f>J89</f>
        <v>0</v>
      </c>
      <c r="L60" s="100"/>
    </row>
    <row r="61" spans="2:47" s="9" customFormat="1" ht="19.899999999999999" customHeight="1">
      <c r="B61" s="104"/>
      <c r="D61" s="105" t="s">
        <v>105</v>
      </c>
      <c r="E61" s="106"/>
      <c r="F61" s="106"/>
      <c r="G61" s="106"/>
      <c r="H61" s="106"/>
      <c r="I61" s="106"/>
      <c r="J61" s="107">
        <f>J90</f>
        <v>0</v>
      </c>
      <c r="L61" s="104"/>
    </row>
    <row r="62" spans="2:47" s="9" customFormat="1" ht="19.899999999999999" customHeight="1">
      <c r="B62" s="104"/>
      <c r="D62" s="105" t="s">
        <v>106</v>
      </c>
      <c r="E62" s="106"/>
      <c r="F62" s="106"/>
      <c r="G62" s="106"/>
      <c r="H62" s="106"/>
      <c r="I62" s="106"/>
      <c r="J62" s="107">
        <f>J124</f>
        <v>0</v>
      </c>
      <c r="L62" s="104"/>
    </row>
    <row r="63" spans="2:47" s="9" customFormat="1" ht="14.85" customHeight="1">
      <c r="B63" s="104"/>
      <c r="D63" s="105" t="s">
        <v>107</v>
      </c>
      <c r="E63" s="106"/>
      <c r="F63" s="106"/>
      <c r="G63" s="106"/>
      <c r="H63" s="106"/>
      <c r="I63" s="106"/>
      <c r="J63" s="107">
        <f>J125</f>
        <v>0</v>
      </c>
      <c r="L63" s="104"/>
    </row>
    <row r="64" spans="2:47" s="9" customFormat="1" ht="19.899999999999999" customHeight="1">
      <c r="B64" s="104"/>
      <c r="D64" s="105" t="s">
        <v>108</v>
      </c>
      <c r="E64" s="106"/>
      <c r="F64" s="106"/>
      <c r="G64" s="106"/>
      <c r="H64" s="106"/>
      <c r="I64" s="106"/>
      <c r="J64" s="107">
        <f>J154</f>
        <v>0</v>
      </c>
      <c r="L64" s="104"/>
    </row>
    <row r="65" spans="2:12" s="9" customFormat="1" ht="19.899999999999999" customHeight="1">
      <c r="B65" s="104"/>
      <c r="D65" s="105" t="s">
        <v>109</v>
      </c>
      <c r="E65" s="106"/>
      <c r="F65" s="106"/>
      <c r="G65" s="106"/>
      <c r="H65" s="106"/>
      <c r="I65" s="106"/>
      <c r="J65" s="107">
        <f>J192</f>
        <v>0</v>
      </c>
      <c r="L65" s="104"/>
    </row>
    <row r="66" spans="2:12" s="9" customFormat="1" ht="19.899999999999999" customHeight="1">
      <c r="B66" s="104"/>
      <c r="D66" s="105" t="s">
        <v>110</v>
      </c>
      <c r="E66" s="106"/>
      <c r="F66" s="106"/>
      <c r="G66" s="106"/>
      <c r="H66" s="106"/>
      <c r="I66" s="106"/>
      <c r="J66" s="107">
        <f>J209</f>
        <v>0</v>
      </c>
      <c r="L66" s="104"/>
    </row>
    <row r="67" spans="2:12" s="8" customFormat="1" ht="24.95" customHeight="1">
      <c r="B67" s="100"/>
      <c r="D67" s="101" t="s">
        <v>111</v>
      </c>
      <c r="E67" s="102"/>
      <c r="F67" s="102"/>
      <c r="G67" s="102"/>
      <c r="H67" s="102"/>
      <c r="I67" s="102"/>
      <c r="J67" s="103">
        <f>J214</f>
        <v>0</v>
      </c>
      <c r="L67" s="100"/>
    </row>
    <row r="68" spans="2:12" s="9" customFormat="1" ht="19.899999999999999" customHeight="1">
      <c r="B68" s="104"/>
      <c r="D68" s="105" t="s">
        <v>112</v>
      </c>
      <c r="E68" s="106"/>
      <c r="F68" s="106"/>
      <c r="G68" s="106"/>
      <c r="H68" s="106"/>
      <c r="I68" s="106"/>
      <c r="J68" s="107">
        <f>J215</f>
        <v>0</v>
      </c>
      <c r="L68" s="104"/>
    </row>
    <row r="69" spans="2:12" s="1" customFormat="1" ht="21.75" customHeight="1">
      <c r="B69" s="32"/>
      <c r="L69" s="32"/>
    </row>
    <row r="70" spans="2:12" s="1" customFormat="1" ht="6.95" customHeight="1"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32"/>
    </row>
    <row r="74" spans="2:12" s="1" customFormat="1" ht="6.95" customHeight="1"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32"/>
    </row>
    <row r="75" spans="2:12" s="1" customFormat="1" ht="24.95" customHeight="1">
      <c r="B75" s="32"/>
      <c r="C75" s="21" t="s">
        <v>113</v>
      </c>
      <c r="L75" s="32"/>
    </row>
    <row r="76" spans="2:12" s="1" customFormat="1" ht="6.95" customHeight="1">
      <c r="B76" s="32"/>
      <c r="L76" s="32"/>
    </row>
    <row r="77" spans="2:12" s="1" customFormat="1" ht="12" customHeight="1">
      <c r="B77" s="32"/>
      <c r="C77" s="27" t="s">
        <v>16</v>
      </c>
      <c r="L77" s="32"/>
    </row>
    <row r="78" spans="2:12" s="1" customFormat="1" ht="26.25" customHeight="1">
      <c r="B78" s="32"/>
      <c r="E78" s="306" t="str">
        <f>E7</f>
        <v>Kostel sv. Bartoloměje v Pardubicích - oprava spodní části Z fasády Z předsíně</v>
      </c>
      <c r="F78" s="307"/>
      <c r="G78" s="307"/>
      <c r="H78" s="307"/>
      <c r="L78" s="32"/>
    </row>
    <row r="79" spans="2:12" s="1" customFormat="1" ht="12" customHeight="1">
      <c r="B79" s="32"/>
      <c r="C79" s="27" t="s">
        <v>98</v>
      </c>
      <c r="L79" s="32"/>
    </row>
    <row r="80" spans="2:12" s="1" customFormat="1" ht="16.5" customHeight="1">
      <c r="B80" s="32"/>
      <c r="E80" s="278" t="str">
        <f>E9</f>
        <v>D.1.1 - Architektonicko - konstrukční řešení</v>
      </c>
      <c r="F80" s="305"/>
      <c r="G80" s="305"/>
      <c r="H80" s="305"/>
      <c r="L80" s="32"/>
    </row>
    <row r="81" spans="2:65" s="1" customFormat="1" ht="6.95" customHeight="1">
      <c r="B81" s="32"/>
      <c r="L81" s="32"/>
    </row>
    <row r="82" spans="2:65" s="1" customFormat="1" ht="12" customHeight="1">
      <c r="B82" s="32"/>
      <c r="C82" s="27" t="s">
        <v>21</v>
      </c>
      <c r="F82" s="25" t="str">
        <f>F12</f>
        <v>Pardubice</v>
      </c>
      <c r="I82" s="27" t="s">
        <v>23</v>
      </c>
      <c r="J82" s="49">
        <f>IF(J12="","",J12)</f>
        <v>0</v>
      </c>
      <c r="L82" s="32"/>
    </row>
    <row r="83" spans="2:65" s="1" customFormat="1" ht="6.95" customHeight="1">
      <c r="B83" s="32"/>
      <c r="L83" s="32"/>
    </row>
    <row r="84" spans="2:65" s="1" customFormat="1" ht="15.2" customHeight="1">
      <c r="B84" s="32"/>
      <c r="C84" s="27" t="s">
        <v>24</v>
      </c>
      <c r="F84" s="25" t="str">
        <f>E15</f>
        <v>ŘK farnost Pardubice</v>
      </c>
      <c r="I84" s="27" t="s">
        <v>30</v>
      </c>
      <c r="J84" s="30" t="str">
        <f>E21</f>
        <v>INRECO s.r.o.</v>
      </c>
      <c r="L84" s="32"/>
    </row>
    <row r="85" spans="2:65" s="1" customFormat="1" ht="15.2" customHeight="1">
      <c r="B85" s="32"/>
      <c r="C85" s="27" t="s">
        <v>29</v>
      </c>
      <c r="F85" s="25">
        <f>IF(E18="","",E18)</f>
        <v>0</v>
      </c>
      <c r="I85" s="27" t="s">
        <v>35</v>
      </c>
      <c r="J85" s="30" t="str">
        <f>E24</f>
        <v>BACing s.r.o</v>
      </c>
      <c r="L85" s="32"/>
    </row>
    <row r="86" spans="2:65" s="1" customFormat="1" ht="10.35" customHeight="1">
      <c r="B86" s="32"/>
      <c r="L86" s="32"/>
    </row>
    <row r="87" spans="2:65" s="10" customFormat="1" ht="29.25" customHeight="1">
      <c r="B87" s="108"/>
      <c r="C87" s="109" t="s">
        <v>114</v>
      </c>
      <c r="D87" s="110" t="s">
        <v>60</v>
      </c>
      <c r="E87" s="110" t="s">
        <v>56</v>
      </c>
      <c r="F87" s="110" t="s">
        <v>57</v>
      </c>
      <c r="G87" s="110" t="s">
        <v>115</v>
      </c>
      <c r="H87" s="110" t="s">
        <v>116</v>
      </c>
      <c r="I87" s="110" t="s">
        <v>117</v>
      </c>
      <c r="J87" s="110" t="s">
        <v>102</v>
      </c>
      <c r="K87" s="111" t="s">
        <v>118</v>
      </c>
      <c r="L87" s="108"/>
      <c r="M87" s="56" t="s">
        <v>19</v>
      </c>
      <c r="N87" s="57" t="s">
        <v>45</v>
      </c>
      <c r="O87" s="57" t="s">
        <v>119</v>
      </c>
      <c r="P87" s="57" t="s">
        <v>120</v>
      </c>
      <c r="Q87" s="57" t="s">
        <v>121</v>
      </c>
      <c r="R87" s="57" t="s">
        <v>122</v>
      </c>
      <c r="S87" s="57" t="s">
        <v>123</v>
      </c>
      <c r="T87" s="58" t="s">
        <v>124</v>
      </c>
    </row>
    <row r="88" spans="2:65" s="1" customFormat="1" ht="22.9" customHeight="1">
      <c r="B88" s="32"/>
      <c r="C88" s="61" t="s">
        <v>125</v>
      </c>
      <c r="J88" s="112">
        <f>BK88</f>
        <v>0</v>
      </c>
      <c r="L88" s="32"/>
      <c r="M88" s="59"/>
      <c r="N88" s="50"/>
      <c r="O88" s="50"/>
      <c r="P88" s="113">
        <f>P89+P214</f>
        <v>0</v>
      </c>
      <c r="Q88" s="50"/>
      <c r="R88" s="113">
        <f>R89+R214</f>
        <v>2.6591116000000001</v>
      </c>
      <c r="S88" s="50"/>
      <c r="T88" s="114">
        <f>T89+T214</f>
        <v>3.0951999999999997</v>
      </c>
      <c r="AT88" s="17" t="s">
        <v>74</v>
      </c>
      <c r="AU88" s="17" t="s">
        <v>103</v>
      </c>
      <c r="BK88" s="115">
        <f>BK89+BK214</f>
        <v>0</v>
      </c>
    </row>
    <row r="89" spans="2:65" s="11" customFormat="1" ht="25.9" customHeight="1">
      <c r="B89" s="116"/>
      <c r="D89" s="117" t="s">
        <v>74</v>
      </c>
      <c r="E89" s="118" t="s">
        <v>126</v>
      </c>
      <c r="F89" s="118" t="s">
        <v>127</v>
      </c>
      <c r="I89" s="119"/>
      <c r="J89" s="120">
        <f>BK89</f>
        <v>0</v>
      </c>
      <c r="L89" s="116"/>
      <c r="M89" s="121"/>
      <c r="P89" s="122">
        <f>P90+P124+P154+P192+P209</f>
        <v>0</v>
      </c>
      <c r="R89" s="122">
        <f>R90+R124+R154+R192+R209</f>
        <v>2.6262840000000001</v>
      </c>
      <c r="T89" s="123">
        <f>T90+T124+T154+T192+T209</f>
        <v>3.0951999999999997</v>
      </c>
      <c r="AR89" s="117" t="s">
        <v>83</v>
      </c>
      <c r="AT89" s="124" t="s">
        <v>74</v>
      </c>
      <c r="AU89" s="124" t="s">
        <v>75</v>
      </c>
      <c r="AY89" s="117" t="s">
        <v>128</v>
      </c>
      <c r="BK89" s="125">
        <f>BK90+BK124+BK154+BK192+BK209</f>
        <v>0</v>
      </c>
    </row>
    <row r="90" spans="2:65" s="11" customFormat="1" ht="22.9" customHeight="1">
      <c r="B90" s="116"/>
      <c r="D90" s="117" t="s">
        <v>74</v>
      </c>
      <c r="E90" s="126" t="s">
        <v>129</v>
      </c>
      <c r="F90" s="126" t="s">
        <v>130</v>
      </c>
      <c r="I90" s="119"/>
      <c r="J90" s="127">
        <f>BK90</f>
        <v>0</v>
      </c>
      <c r="L90" s="116"/>
      <c r="M90" s="121"/>
      <c r="P90" s="122">
        <f>SUM(P91:P123)</f>
        <v>0</v>
      </c>
      <c r="R90" s="122">
        <f>SUM(R91:R123)</f>
        <v>2.1262840000000001</v>
      </c>
      <c r="T90" s="123">
        <f>SUM(T91:T123)</f>
        <v>1.212</v>
      </c>
      <c r="AR90" s="117" t="s">
        <v>83</v>
      </c>
      <c r="AT90" s="124" t="s">
        <v>74</v>
      </c>
      <c r="AU90" s="124" t="s">
        <v>83</v>
      </c>
      <c r="AY90" s="117" t="s">
        <v>128</v>
      </c>
      <c r="BK90" s="125">
        <f>SUM(BK91:BK123)</f>
        <v>0</v>
      </c>
    </row>
    <row r="91" spans="2:65" s="1" customFormat="1" ht="37.9" customHeight="1">
      <c r="B91" s="32"/>
      <c r="C91" s="128" t="s">
        <v>83</v>
      </c>
      <c r="D91" s="128" t="s">
        <v>131</v>
      </c>
      <c r="E91" s="129" t="s">
        <v>132</v>
      </c>
      <c r="F91" s="130" t="s">
        <v>133</v>
      </c>
      <c r="G91" s="131" t="s">
        <v>91</v>
      </c>
      <c r="H91" s="132">
        <v>29.96</v>
      </c>
      <c r="I91" s="133"/>
      <c r="J91" s="134">
        <f>ROUND(I91*H91,2)</f>
        <v>0</v>
      </c>
      <c r="K91" s="130" t="s">
        <v>19</v>
      </c>
      <c r="L91" s="32"/>
      <c r="M91" s="135" t="s">
        <v>19</v>
      </c>
      <c r="N91" s="136" t="s">
        <v>46</v>
      </c>
      <c r="P91" s="137">
        <f>O91*H91</f>
        <v>0</v>
      </c>
      <c r="Q91" s="137">
        <v>2.0000000000000001E-4</v>
      </c>
      <c r="R91" s="137">
        <f>Q91*H91</f>
        <v>5.9920000000000008E-3</v>
      </c>
      <c r="S91" s="137">
        <v>0</v>
      </c>
      <c r="T91" s="138">
        <f>S91*H91</f>
        <v>0</v>
      </c>
      <c r="AR91" s="139" t="s">
        <v>134</v>
      </c>
      <c r="AT91" s="139" t="s">
        <v>131</v>
      </c>
      <c r="AU91" s="139" t="s">
        <v>85</v>
      </c>
      <c r="AY91" s="17" t="s">
        <v>128</v>
      </c>
      <c r="BE91" s="140">
        <f>IF(N91="základní",J91,0)</f>
        <v>0</v>
      </c>
      <c r="BF91" s="140">
        <f>IF(N91="snížená",J91,0)</f>
        <v>0</v>
      </c>
      <c r="BG91" s="140">
        <f>IF(N91="zákl. přenesená",J91,0)</f>
        <v>0</v>
      </c>
      <c r="BH91" s="140">
        <f>IF(N91="sníž. přenesená",J91,0)</f>
        <v>0</v>
      </c>
      <c r="BI91" s="140">
        <f>IF(N91="nulová",J91,0)</f>
        <v>0</v>
      </c>
      <c r="BJ91" s="17" t="s">
        <v>83</v>
      </c>
      <c r="BK91" s="140">
        <f>ROUND(I91*H91,2)</f>
        <v>0</v>
      </c>
      <c r="BL91" s="17" t="s">
        <v>134</v>
      </c>
      <c r="BM91" s="139" t="s">
        <v>135</v>
      </c>
    </row>
    <row r="92" spans="2:65" s="12" customFormat="1">
      <c r="B92" s="141"/>
      <c r="D92" s="142" t="s">
        <v>136</v>
      </c>
      <c r="E92" s="143" t="s">
        <v>19</v>
      </c>
      <c r="F92" s="144" t="s">
        <v>137</v>
      </c>
      <c r="H92" s="143" t="s">
        <v>19</v>
      </c>
      <c r="I92" s="145"/>
      <c r="L92" s="141"/>
      <c r="M92" s="146"/>
      <c r="T92" s="147"/>
      <c r="AT92" s="143" t="s">
        <v>136</v>
      </c>
      <c r="AU92" s="143" t="s">
        <v>85</v>
      </c>
      <c r="AV92" s="12" t="s">
        <v>83</v>
      </c>
      <c r="AW92" s="12" t="s">
        <v>34</v>
      </c>
      <c r="AX92" s="12" t="s">
        <v>75</v>
      </c>
      <c r="AY92" s="143" t="s">
        <v>128</v>
      </c>
    </row>
    <row r="93" spans="2:65" s="12" customFormat="1">
      <c r="B93" s="141"/>
      <c r="D93" s="142" t="s">
        <v>136</v>
      </c>
      <c r="E93" s="143" t="s">
        <v>19</v>
      </c>
      <c r="F93" s="144" t="s">
        <v>138</v>
      </c>
      <c r="H93" s="143" t="s">
        <v>19</v>
      </c>
      <c r="I93" s="145"/>
      <c r="L93" s="141"/>
      <c r="M93" s="146"/>
      <c r="T93" s="147"/>
      <c r="AT93" s="143" t="s">
        <v>136</v>
      </c>
      <c r="AU93" s="143" t="s">
        <v>85</v>
      </c>
      <c r="AV93" s="12" t="s">
        <v>83</v>
      </c>
      <c r="AW93" s="12" t="s">
        <v>34</v>
      </c>
      <c r="AX93" s="12" t="s">
        <v>75</v>
      </c>
      <c r="AY93" s="143" t="s">
        <v>128</v>
      </c>
    </row>
    <row r="94" spans="2:65" s="12" customFormat="1">
      <c r="B94" s="141"/>
      <c r="D94" s="142" t="s">
        <v>136</v>
      </c>
      <c r="E94" s="143" t="s">
        <v>19</v>
      </c>
      <c r="F94" s="144" t="s">
        <v>139</v>
      </c>
      <c r="H94" s="143" t="s">
        <v>19</v>
      </c>
      <c r="I94" s="145"/>
      <c r="L94" s="141"/>
      <c r="M94" s="146"/>
      <c r="T94" s="147"/>
      <c r="AT94" s="143" t="s">
        <v>136</v>
      </c>
      <c r="AU94" s="143" t="s">
        <v>85</v>
      </c>
      <c r="AV94" s="12" t="s">
        <v>83</v>
      </c>
      <c r="AW94" s="12" t="s">
        <v>34</v>
      </c>
      <c r="AX94" s="12" t="s">
        <v>75</v>
      </c>
      <c r="AY94" s="143" t="s">
        <v>128</v>
      </c>
    </row>
    <row r="95" spans="2:65" s="12" customFormat="1">
      <c r="B95" s="141"/>
      <c r="D95" s="142" t="s">
        <v>136</v>
      </c>
      <c r="E95" s="143" t="s">
        <v>19</v>
      </c>
      <c r="F95" s="144" t="s">
        <v>140</v>
      </c>
      <c r="H95" s="143" t="s">
        <v>19</v>
      </c>
      <c r="I95" s="145"/>
      <c r="L95" s="141"/>
      <c r="M95" s="146"/>
      <c r="T95" s="147"/>
      <c r="AT95" s="143" t="s">
        <v>136</v>
      </c>
      <c r="AU95" s="143" t="s">
        <v>85</v>
      </c>
      <c r="AV95" s="12" t="s">
        <v>83</v>
      </c>
      <c r="AW95" s="12" t="s">
        <v>34</v>
      </c>
      <c r="AX95" s="12" t="s">
        <v>75</v>
      </c>
      <c r="AY95" s="143" t="s">
        <v>128</v>
      </c>
    </row>
    <row r="96" spans="2:65" s="12" customFormat="1">
      <c r="B96" s="141"/>
      <c r="D96" s="142" t="s">
        <v>136</v>
      </c>
      <c r="E96" s="143" t="s">
        <v>19</v>
      </c>
      <c r="F96" s="144" t="s">
        <v>141</v>
      </c>
      <c r="H96" s="143" t="s">
        <v>19</v>
      </c>
      <c r="I96" s="145"/>
      <c r="L96" s="141"/>
      <c r="M96" s="146"/>
      <c r="T96" s="147"/>
      <c r="AT96" s="143" t="s">
        <v>136</v>
      </c>
      <c r="AU96" s="143" t="s">
        <v>85</v>
      </c>
      <c r="AV96" s="12" t="s">
        <v>83</v>
      </c>
      <c r="AW96" s="12" t="s">
        <v>34</v>
      </c>
      <c r="AX96" s="12" t="s">
        <v>75</v>
      </c>
      <c r="AY96" s="143" t="s">
        <v>128</v>
      </c>
    </row>
    <row r="97" spans="2:65" s="13" customFormat="1">
      <c r="B97" s="148"/>
      <c r="D97" s="142" t="s">
        <v>136</v>
      </c>
      <c r="E97" s="149" t="s">
        <v>19</v>
      </c>
      <c r="F97" s="150" t="s">
        <v>142</v>
      </c>
      <c r="H97" s="151">
        <v>29.96</v>
      </c>
      <c r="I97" s="152"/>
      <c r="L97" s="148"/>
      <c r="M97" s="153"/>
      <c r="T97" s="154"/>
      <c r="AT97" s="149" t="s">
        <v>136</v>
      </c>
      <c r="AU97" s="149" t="s">
        <v>85</v>
      </c>
      <c r="AV97" s="13" t="s">
        <v>85</v>
      </c>
      <c r="AW97" s="13" t="s">
        <v>34</v>
      </c>
      <c r="AX97" s="13" t="s">
        <v>75</v>
      </c>
      <c r="AY97" s="149" t="s">
        <v>128</v>
      </c>
    </row>
    <row r="98" spans="2:65" s="14" customFormat="1">
      <c r="B98" s="155"/>
      <c r="D98" s="142" t="s">
        <v>136</v>
      </c>
      <c r="E98" s="156" t="s">
        <v>19</v>
      </c>
      <c r="F98" s="157" t="s">
        <v>143</v>
      </c>
      <c r="H98" s="158">
        <v>29.96</v>
      </c>
      <c r="I98" s="159"/>
      <c r="L98" s="155"/>
      <c r="M98" s="160"/>
      <c r="T98" s="161"/>
      <c r="AT98" s="156" t="s">
        <v>136</v>
      </c>
      <c r="AU98" s="156" t="s">
        <v>85</v>
      </c>
      <c r="AV98" s="14" t="s">
        <v>134</v>
      </c>
      <c r="AW98" s="14" t="s">
        <v>34</v>
      </c>
      <c r="AX98" s="14" t="s">
        <v>83</v>
      </c>
      <c r="AY98" s="156" t="s">
        <v>128</v>
      </c>
    </row>
    <row r="99" spans="2:65" s="1" customFormat="1" ht="24.2" customHeight="1">
      <c r="B99" s="32"/>
      <c r="C99" s="128" t="s">
        <v>85</v>
      </c>
      <c r="D99" s="128" t="s">
        <v>131</v>
      </c>
      <c r="E99" s="129" t="s">
        <v>144</v>
      </c>
      <c r="F99" s="130" t="s">
        <v>145</v>
      </c>
      <c r="G99" s="131" t="s">
        <v>146</v>
      </c>
      <c r="H99" s="132">
        <v>1</v>
      </c>
      <c r="I99" s="133"/>
      <c r="J99" s="134">
        <f>ROUND(I99*H99,2)</f>
        <v>0</v>
      </c>
      <c r="K99" s="130" t="s">
        <v>19</v>
      </c>
      <c r="L99" s="32"/>
      <c r="M99" s="135" t="s">
        <v>19</v>
      </c>
      <c r="N99" s="136" t="s">
        <v>46</v>
      </c>
      <c r="P99" s="137">
        <f>O99*H99</f>
        <v>0</v>
      </c>
      <c r="Q99" s="137">
        <v>0</v>
      </c>
      <c r="R99" s="137">
        <f>Q99*H99</f>
        <v>0</v>
      </c>
      <c r="S99" s="137">
        <v>0</v>
      </c>
      <c r="T99" s="138">
        <f>S99*H99</f>
        <v>0</v>
      </c>
      <c r="AR99" s="139" t="s">
        <v>134</v>
      </c>
      <c r="AT99" s="139" t="s">
        <v>131</v>
      </c>
      <c r="AU99" s="139" t="s">
        <v>85</v>
      </c>
      <c r="AY99" s="17" t="s">
        <v>128</v>
      </c>
      <c r="BE99" s="140">
        <f>IF(N99="základní",J99,0)</f>
        <v>0</v>
      </c>
      <c r="BF99" s="140">
        <f>IF(N99="snížená",J99,0)</f>
        <v>0</v>
      </c>
      <c r="BG99" s="140">
        <f>IF(N99="zákl. přenesená",J99,0)</f>
        <v>0</v>
      </c>
      <c r="BH99" s="140">
        <f>IF(N99="sníž. přenesená",J99,0)</f>
        <v>0</v>
      </c>
      <c r="BI99" s="140">
        <f>IF(N99="nulová",J99,0)</f>
        <v>0</v>
      </c>
      <c r="BJ99" s="17" t="s">
        <v>83</v>
      </c>
      <c r="BK99" s="140">
        <f>ROUND(I99*H99,2)</f>
        <v>0</v>
      </c>
      <c r="BL99" s="17" t="s">
        <v>134</v>
      </c>
      <c r="BM99" s="139" t="s">
        <v>147</v>
      </c>
    </row>
    <row r="100" spans="2:65" s="1" customFormat="1" ht="37.9" customHeight="1">
      <c r="B100" s="32"/>
      <c r="C100" s="128" t="s">
        <v>148</v>
      </c>
      <c r="D100" s="128" t="s">
        <v>131</v>
      </c>
      <c r="E100" s="129" t="s">
        <v>149</v>
      </c>
      <c r="F100" s="130" t="s">
        <v>150</v>
      </c>
      <c r="G100" s="131" t="s">
        <v>91</v>
      </c>
      <c r="H100" s="132">
        <v>60</v>
      </c>
      <c r="I100" s="133"/>
      <c r="J100" s="134">
        <f>ROUND(I100*H100,2)</f>
        <v>0</v>
      </c>
      <c r="K100" s="130" t="s">
        <v>151</v>
      </c>
      <c r="L100" s="32"/>
      <c r="M100" s="135" t="s">
        <v>19</v>
      </c>
      <c r="N100" s="136" t="s">
        <v>46</v>
      </c>
      <c r="P100" s="137">
        <f>O100*H100</f>
        <v>0</v>
      </c>
      <c r="Q100" s="137">
        <v>2.0930000000000001E-2</v>
      </c>
      <c r="R100" s="137">
        <f>Q100*H100</f>
        <v>1.2558</v>
      </c>
      <c r="S100" s="137">
        <v>0.02</v>
      </c>
      <c r="T100" s="138">
        <f>S100*H100</f>
        <v>1.2</v>
      </c>
      <c r="AR100" s="139" t="s">
        <v>134</v>
      </c>
      <c r="AT100" s="139" t="s">
        <v>131</v>
      </c>
      <c r="AU100" s="139" t="s">
        <v>85</v>
      </c>
      <c r="AY100" s="17" t="s">
        <v>128</v>
      </c>
      <c r="BE100" s="140">
        <f>IF(N100="základní",J100,0)</f>
        <v>0</v>
      </c>
      <c r="BF100" s="140">
        <f>IF(N100="snížená",J100,0)</f>
        <v>0</v>
      </c>
      <c r="BG100" s="140">
        <f>IF(N100="zákl. přenesená",J100,0)</f>
        <v>0</v>
      </c>
      <c r="BH100" s="140">
        <f>IF(N100="sníž. přenesená",J100,0)</f>
        <v>0</v>
      </c>
      <c r="BI100" s="140">
        <f>IF(N100="nulová",J100,0)</f>
        <v>0</v>
      </c>
      <c r="BJ100" s="17" t="s">
        <v>83</v>
      </c>
      <c r="BK100" s="140">
        <f>ROUND(I100*H100,2)</f>
        <v>0</v>
      </c>
      <c r="BL100" s="17" t="s">
        <v>134</v>
      </c>
      <c r="BM100" s="139" t="s">
        <v>152</v>
      </c>
    </row>
    <row r="101" spans="2:65" s="1" customFormat="1">
      <c r="B101" s="32"/>
      <c r="D101" s="162" t="s">
        <v>153</v>
      </c>
      <c r="F101" s="163" t="s">
        <v>154</v>
      </c>
      <c r="I101" s="164"/>
      <c r="L101" s="32"/>
      <c r="M101" s="165"/>
      <c r="T101" s="53"/>
      <c r="AT101" s="17" t="s">
        <v>153</v>
      </c>
      <c r="AU101" s="17" t="s">
        <v>85</v>
      </c>
    </row>
    <row r="102" spans="2:65" s="12" customFormat="1">
      <c r="B102" s="141"/>
      <c r="D102" s="142" t="s">
        <v>136</v>
      </c>
      <c r="E102" s="143" t="s">
        <v>19</v>
      </c>
      <c r="F102" s="144" t="s">
        <v>137</v>
      </c>
      <c r="H102" s="143" t="s">
        <v>19</v>
      </c>
      <c r="I102" s="145"/>
      <c r="L102" s="141"/>
      <c r="M102" s="146"/>
      <c r="T102" s="147"/>
      <c r="AT102" s="143" t="s">
        <v>136</v>
      </c>
      <c r="AU102" s="143" t="s">
        <v>85</v>
      </c>
      <c r="AV102" s="12" t="s">
        <v>83</v>
      </c>
      <c r="AW102" s="12" t="s">
        <v>34</v>
      </c>
      <c r="AX102" s="12" t="s">
        <v>75</v>
      </c>
      <c r="AY102" s="143" t="s">
        <v>128</v>
      </c>
    </row>
    <row r="103" spans="2:65" s="12" customFormat="1">
      <c r="B103" s="141"/>
      <c r="D103" s="142" t="s">
        <v>136</v>
      </c>
      <c r="E103" s="143" t="s">
        <v>19</v>
      </c>
      <c r="F103" s="144" t="s">
        <v>155</v>
      </c>
      <c r="H103" s="143" t="s">
        <v>19</v>
      </c>
      <c r="I103" s="145"/>
      <c r="L103" s="141"/>
      <c r="M103" s="146"/>
      <c r="T103" s="147"/>
      <c r="AT103" s="143" t="s">
        <v>136</v>
      </c>
      <c r="AU103" s="143" t="s">
        <v>85</v>
      </c>
      <c r="AV103" s="12" t="s">
        <v>83</v>
      </c>
      <c r="AW103" s="12" t="s">
        <v>34</v>
      </c>
      <c r="AX103" s="12" t="s">
        <v>75</v>
      </c>
      <c r="AY103" s="143" t="s">
        <v>128</v>
      </c>
    </row>
    <row r="104" spans="2:65" s="12" customFormat="1">
      <c r="B104" s="141"/>
      <c r="D104" s="142" t="s">
        <v>136</v>
      </c>
      <c r="E104" s="143" t="s">
        <v>19</v>
      </c>
      <c r="F104" s="144" t="s">
        <v>156</v>
      </c>
      <c r="H104" s="143" t="s">
        <v>19</v>
      </c>
      <c r="I104" s="145"/>
      <c r="L104" s="141"/>
      <c r="M104" s="146"/>
      <c r="T104" s="147"/>
      <c r="AT104" s="143" t="s">
        <v>136</v>
      </c>
      <c r="AU104" s="143" t="s">
        <v>85</v>
      </c>
      <c r="AV104" s="12" t="s">
        <v>83</v>
      </c>
      <c r="AW104" s="12" t="s">
        <v>34</v>
      </c>
      <c r="AX104" s="12" t="s">
        <v>75</v>
      </c>
      <c r="AY104" s="143" t="s">
        <v>128</v>
      </c>
    </row>
    <row r="105" spans="2:65" s="13" customFormat="1">
      <c r="B105" s="148"/>
      <c r="D105" s="142" t="s">
        <v>136</v>
      </c>
      <c r="E105" s="149" t="s">
        <v>19</v>
      </c>
      <c r="F105" s="150" t="s">
        <v>157</v>
      </c>
      <c r="H105" s="151">
        <v>60</v>
      </c>
      <c r="I105" s="152"/>
      <c r="L105" s="148"/>
      <c r="M105" s="153"/>
      <c r="T105" s="154"/>
      <c r="AT105" s="149" t="s">
        <v>136</v>
      </c>
      <c r="AU105" s="149" t="s">
        <v>85</v>
      </c>
      <c r="AV105" s="13" t="s">
        <v>85</v>
      </c>
      <c r="AW105" s="13" t="s">
        <v>34</v>
      </c>
      <c r="AX105" s="13" t="s">
        <v>75</v>
      </c>
      <c r="AY105" s="149" t="s">
        <v>128</v>
      </c>
    </row>
    <row r="106" spans="2:65" s="14" customFormat="1">
      <c r="B106" s="155"/>
      <c r="D106" s="142" t="s">
        <v>136</v>
      </c>
      <c r="E106" s="156" t="s">
        <v>19</v>
      </c>
      <c r="F106" s="157" t="s">
        <v>143</v>
      </c>
      <c r="H106" s="158">
        <v>60</v>
      </c>
      <c r="I106" s="159"/>
      <c r="L106" s="155"/>
      <c r="M106" s="160"/>
      <c r="T106" s="161"/>
      <c r="AT106" s="156" t="s">
        <v>136</v>
      </c>
      <c r="AU106" s="156" t="s">
        <v>85</v>
      </c>
      <c r="AV106" s="14" t="s">
        <v>134</v>
      </c>
      <c r="AW106" s="14" t="s">
        <v>34</v>
      </c>
      <c r="AX106" s="14" t="s">
        <v>83</v>
      </c>
      <c r="AY106" s="156" t="s">
        <v>128</v>
      </c>
    </row>
    <row r="107" spans="2:65" s="1" customFormat="1" ht="37.9" customHeight="1">
      <c r="B107" s="32"/>
      <c r="C107" s="128" t="s">
        <v>134</v>
      </c>
      <c r="D107" s="128" t="s">
        <v>131</v>
      </c>
      <c r="E107" s="129" t="s">
        <v>158</v>
      </c>
      <c r="F107" s="130" t="s">
        <v>159</v>
      </c>
      <c r="G107" s="131" t="s">
        <v>91</v>
      </c>
      <c r="H107" s="132">
        <v>60</v>
      </c>
      <c r="I107" s="133"/>
      <c r="J107" s="134">
        <f>ROUND(I107*H107,2)</f>
        <v>0</v>
      </c>
      <c r="K107" s="130" t="s">
        <v>151</v>
      </c>
      <c r="L107" s="32"/>
      <c r="M107" s="135" t="s">
        <v>19</v>
      </c>
      <c r="N107" s="136" t="s">
        <v>46</v>
      </c>
      <c r="P107" s="137">
        <f>O107*H107</f>
        <v>0</v>
      </c>
      <c r="Q107" s="137">
        <v>2.2000000000000001E-4</v>
      </c>
      <c r="R107" s="137">
        <f>Q107*H107</f>
        <v>1.32E-2</v>
      </c>
      <c r="S107" s="137">
        <v>2.0000000000000001E-4</v>
      </c>
      <c r="T107" s="138">
        <f>S107*H107</f>
        <v>1.2E-2</v>
      </c>
      <c r="AR107" s="139" t="s">
        <v>134</v>
      </c>
      <c r="AT107" s="139" t="s">
        <v>131</v>
      </c>
      <c r="AU107" s="139" t="s">
        <v>85</v>
      </c>
      <c r="AY107" s="17" t="s">
        <v>128</v>
      </c>
      <c r="BE107" s="140">
        <f>IF(N107="základní",J107,0)</f>
        <v>0</v>
      </c>
      <c r="BF107" s="140">
        <f>IF(N107="snížená",J107,0)</f>
        <v>0</v>
      </c>
      <c r="BG107" s="140">
        <f>IF(N107="zákl. přenesená",J107,0)</f>
        <v>0</v>
      </c>
      <c r="BH107" s="140">
        <f>IF(N107="sníž. přenesená",J107,0)</f>
        <v>0</v>
      </c>
      <c r="BI107" s="140">
        <f>IF(N107="nulová",J107,0)</f>
        <v>0</v>
      </c>
      <c r="BJ107" s="17" t="s">
        <v>83</v>
      </c>
      <c r="BK107" s="140">
        <f>ROUND(I107*H107,2)</f>
        <v>0</v>
      </c>
      <c r="BL107" s="17" t="s">
        <v>134</v>
      </c>
      <c r="BM107" s="139" t="s">
        <v>160</v>
      </c>
    </row>
    <row r="108" spans="2:65" s="1" customFormat="1">
      <c r="B108" s="32"/>
      <c r="D108" s="162" t="s">
        <v>153</v>
      </c>
      <c r="F108" s="163" t="s">
        <v>161</v>
      </c>
      <c r="I108" s="164"/>
      <c r="L108" s="32"/>
      <c r="M108" s="165"/>
      <c r="T108" s="53"/>
      <c r="AT108" s="17" t="s">
        <v>153</v>
      </c>
      <c r="AU108" s="17" t="s">
        <v>85</v>
      </c>
    </row>
    <row r="109" spans="2:65" s="12" customFormat="1">
      <c r="B109" s="141"/>
      <c r="D109" s="142" t="s">
        <v>136</v>
      </c>
      <c r="E109" s="143" t="s">
        <v>19</v>
      </c>
      <c r="F109" s="144" t="s">
        <v>137</v>
      </c>
      <c r="H109" s="143" t="s">
        <v>19</v>
      </c>
      <c r="I109" s="145"/>
      <c r="L109" s="141"/>
      <c r="M109" s="146"/>
      <c r="T109" s="147"/>
      <c r="AT109" s="143" t="s">
        <v>136</v>
      </c>
      <c r="AU109" s="143" t="s">
        <v>85</v>
      </c>
      <c r="AV109" s="12" t="s">
        <v>83</v>
      </c>
      <c r="AW109" s="12" t="s">
        <v>34</v>
      </c>
      <c r="AX109" s="12" t="s">
        <v>75</v>
      </c>
      <c r="AY109" s="143" t="s">
        <v>128</v>
      </c>
    </row>
    <row r="110" spans="2:65" s="12" customFormat="1">
      <c r="B110" s="141"/>
      <c r="D110" s="142" t="s">
        <v>136</v>
      </c>
      <c r="E110" s="143" t="s">
        <v>19</v>
      </c>
      <c r="F110" s="144" t="s">
        <v>155</v>
      </c>
      <c r="H110" s="143" t="s">
        <v>19</v>
      </c>
      <c r="I110" s="145"/>
      <c r="L110" s="141"/>
      <c r="M110" s="146"/>
      <c r="T110" s="147"/>
      <c r="AT110" s="143" t="s">
        <v>136</v>
      </c>
      <c r="AU110" s="143" t="s">
        <v>85</v>
      </c>
      <c r="AV110" s="12" t="s">
        <v>83</v>
      </c>
      <c r="AW110" s="12" t="s">
        <v>34</v>
      </c>
      <c r="AX110" s="12" t="s">
        <v>75</v>
      </c>
      <c r="AY110" s="143" t="s">
        <v>128</v>
      </c>
    </row>
    <row r="111" spans="2:65" s="12" customFormat="1">
      <c r="B111" s="141"/>
      <c r="D111" s="142" t="s">
        <v>136</v>
      </c>
      <c r="E111" s="143" t="s">
        <v>19</v>
      </c>
      <c r="F111" s="144" t="s">
        <v>156</v>
      </c>
      <c r="H111" s="143" t="s">
        <v>19</v>
      </c>
      <c r="I111" s="145"/>
      <c r="L111" s="141"/>
      <c r="M111" s="146"/>
      <c r="T111" s="147"/>
      <c r="AT111" s="143" t="s">
        <v>136</v>
      </c>
      <c r="AU111" s="143" t="s">
        <v>85</v>
      </c>
      <c r="AV111" s="12" t="s">
        <v>83</v>
      </c>
      <c r="AW111" s="12" t="s">
        <v>34</v>
      </c>
      <c r="AX111" s="12" t="s">
        <v>75</v>
      </c>
      <c r="AY111" s="143" t="s">
        <v>128</v>
      </c>
    </row>
    <row r="112" spans="2:65" s="13" customFormat="1">
      <c r="B112" s="148"/>
      <c r="D112" s="142" t="s">
        <v>136</v>
      </c>
      <c r="E112" s="149" t="s">
        <v>19</v>
      </c>
      <c r="F112" s="150" t="s">
        <v>162</v>
      </c>
      <c r="H112" s="151">
        <v>60</v>
      </c>
      <c r="I112" s="152"/>
      <c r="L112" s="148"/>
      <c r="M112" s="153"/>
      <c r="T112" s="154"/>
      <c r="AT112" s="149" t="s">
        <v>136</v>
      </c>
      <c r="AU112" s="149" t="s">
        <v>85</v>
      </c>
      <c r="AV112" s="13" t="s">
        <v>85</v>
      </c>
      <c r="AW112" s="13" t="s">
        <v>34</v>
      </c>
      <c r="AX112" s="13" t="s">
        <v>75</v>
      </c>
      <c r="AY112" s="149" t="s">
        <v>128</v>
      </c>
    </row>
    <row r="113" spans="2:65" s="14" customFormat="1">
      <c r="B113" s="155"/>
      <c r="D113" s="142" t="s">
        <v>136</v>
      </c>
      <c r="E113" s="156" t="s">
        <v>19</v>
      </c>
      <c r="F113" s="157" t="s">
        <v>143</v>
      </c>
      <c r="H113" s="158">
        <v>60</v>
      </c>
      <c r="I113" s="159"/>
      <c r="L113" s="155"/>
      <c r="M113" s="160"/>
      <c r="T113" s="161"/>
      <c r="AT113" s="156" t="s">
        <v>136</v>
      </c>
      <c r="AU113" s="156" t="s">
        <v>85</v>
      </c>
      <c r="AV113" s="14" t="s">
        <v>134</v>
      </c>
      <c r="AW113" s="14" t="s">
        <v>34</v>
      </c>
      <c r="AX113" s="14" t="s">
        <v>83</v>
      </c>
      <c r="AY113" s="156" t="s">
        <v>128</v>
      </c>
    </row>
    <row r="114" spans="2:65" s="1" customFormat="1" ht="55.5" customHeight="1">
      <c r="B114" s="32"/>
      <c r="C114" s="128" t="s">
        <v>163</v>
      </c>
      <c r="D114" s="128" t="s">
        <v>131</v>
      </c>
      <c r="E114" s="129" t="s">
        <v>164</v>
      </c>
      <c r="F114" s="130" t="s">
        <v>165</v>
      </c>
      <c r="G114" s="131" t="s">
        <v>91</v>
      </c>
      <c r="H114" s="132">
        <v>42.8</v>
      </c>
      <c r="I114" s="133"/>
      <c r="J114" s="134">
        <f>ROUND(I114*H114,2)</f>
        <v>0</v>
      </c>
      <c r="K114" s="130" t="s">
        <v>19</v>
      </c>
      <c r="L114" s="32"/>
      <c r="M114" s="135" t="s">
        <v>19</v>
      </c>
      <c r="N114" s="136" t="s">
        <v>46</v>
      </c>
      <c r="P114" s="137">
        <f>O114*H114</f>
        <v>0</v>
      </c>
      <c r="Q114" s="137">
        <v>1.9890000000000001E-2</v>
      </c>
      <c r="R114" s="137">
        <f>Q114*H114</f>
        <v>0.85129200000000005</v>
      </c>
      <c r="S114" s="137">
        <v>0</v>
      </c>
      <c r="T114" s="138">
        <f>S114*H114</f>
        <v>0</v>
      </c>
      <c r="AR114" s="139" t="s">
        <v>134</v>
      </c>
      <c r="AT114" s="139" t="s">
        <v>131</v>
      </c>
      <c r="AU114" s="139" t="s">
        <v>85</v>
      </c>
      <c r="AY114" s="17" t="s">
        <v>128</v>
      </c>
      <c r="BE114" s="140">
        <f>IF(N114="základní",J114,0)</f>
        <v>0</v>
      </c>
      <c r="BF114" s="140">
        <f>IF(N114="snížená",J114,0)</f>
        <v>0</v>
      </c>
      <c r="BG114" s="140">
        <f>IF(N114="zákl. přenesená",J114,0)</f>
        <v>0</v>
      </c>
      <c r="BH114" s="140">
        <f>IF(N114="sníž. přenesená",J114,0)</f>
        <v>0</v>
      </c>
      <c r="BI114" s="140">
        <f>IF(N114="nulová",J114,0)</f>
        <v>0</v>
      </c>
      <c r="BJ114" s="17" t="s">
        <v>83</v>
      </c>
      <c r="BK114" s="140">
        <f>ROUND(I114*H114,2)</f>
        <v>0</v>
      </c>
      <c r="BL114" s="17" t="s">
        <v>134</v>
      </c>
      <c r="BM114" s="139" t="s">
        <v>166</v>
      </c>
    </row>
    <row r="115" spans="2:65" s="12" customFormat="1">
      <c r="B115" s="141"/>
      <c r="D115" s="142" t="s">
        <v>136</v>
      </c>
      <c r="E115" s="143" t="s">
        <v>19</v>
      </c>
      <c r="F115" s="144" t="s">
        <v>137</v>
      </c>
      <c r="H115" s="143" t="s">
        <v>19</v>
      </c>
      <c r="I115" s="145"/>
      <c r="L115" s="141"/>
      <c r="M115" s="146"/>
      <c r="T115" s="147"/>
      <c r="AT115" s="143" t="s">
        <v>136</v>
      </c>
      <c r="AU115" s="143" t="s">
        <v>85</v>
      </c>
      <c r="AV115" s="12" t="s">
        <v>83</v>
      </c>
      <c r="AW115" s="12" t="s">
        <v>34</v>
      </c>
      <c r="AX115" s="12" t="s">
        <v>75</v>
      </c>
      <c r="AY115" s="143" t="s">
        <v>128</v>
      </c>
    </row>
    <row r="116" spans="2:65" s="12" customFormat="1">
      <c r="B116" s="141"/>
      <c r="D116" s="142" t="s">
        <v>136</v>
      </c>
      <c r="E116" s="143" t="s">
        <v>19</v>
      </c>
      <c r="F116" s="144" t="s">
        <v>138</v>
      </c>
      <c r="H116" s="143" t="s">
        <v>19</v>
      </c>
      <c r="I116" s="145"/>
      <c r="L116" s="141"/>
      <c r="M116" s="146"/>
      <c r="T116" s="147"/>
      <c r="AT116" s="143" t="s">
        <v>136</v>
      </c>
      <c r="AU116" s="143" t="s">
        <v>85</v>
      </c>
      <c r="AV116" s="12" t="s">
        <v>83</v>
      </c>
      <c r="AW116" s="12" t="s">
        <v>34</v>
      </c>
      <c r="AX116" s="12" t="s">
        <v>75</v>
      </c>
      <c r="AY116" s="143" t="s">
        <v>128</v>
      </c>
    </row>
    <row r="117" spans="2:65" s="12" customFormat="1">
      <c r="B117" s="141"/>
      <c r="D117" s="142" t="s">
        <v>136</v>
      </c>
      <c r="E117" s="143" t="s">
        <v>19</v>
      </c>
      <c r="F117" s="144" t="s">
        <v>139</v>
      </c>
      <c r="H117" s="143" t="s">
        <v>19</v>
      </c>
      <c r="I117" s="145"/>
      <c r="L117" s="141"/>
      <c r="M117" s="146"/>
      <c r="T117" s="147"/>
      <c r="AT117" s="143" t="s">
        <v>136</v>
      </c>
      <c r="AU117" s="143" t="s">
        <v>85</v>
      </c>
      <c r="AV117" s="12" t="s">
        <v>83</v>
      </c>
      <c r="AW117" s="12" t="s">
        <v>34</v>
      </c>
      <c r="AX117" s="12" t="s">
        <v>75</v>
      </c>
      <c r="AY117" s="143" t="s">
        <v>128</v>
      </c>
    </row>
    <row r="118" spans="2:65" s="12" customFormat="1">
      <c r="B118" s="141"/>
      <c r="D118" s="142" t="s">
        <v>136</v>
      </c>
      <c r="E118" s="143" t="s">
        <v>19</v>
      </c>
      <c r="F118" s="144" t="s">
        <v>140</v>
      </c>
      <c r="H118" s="143" t="s">
        <v>19</v>
      </c>
      <c r="I118" s="145"/>
      <c r="L118" s="141"/>
      <c r="M118" s="146"/>
      <c r="T118" s="147"/>
      <c r="AT118" s="143" t="s">
        <v>136</v>
      </c>
      <c r="AU118" s="143" t="s">
        <v>85</v>
      </c>
      <c r="AV118" s="12" t="s">
        <v>83</v>
      </c>
      <c r="AW118" s="12" t="s">
        <v>34</v>
      </c>
      <c r="AX118" s="12" t="s">
        <v>75</v>
      </c>
      <c r="AY118" s="143" t="s">
        <v>128</v>
      </c>
    </row>
    <row r="119" spans="2:65" s="13" customFormat="1">
      <c r="B119" s="148"/>
      <c r="D119" s="142" t="s">
        <v>136</v>
      </c>
      <c r="E119" s="149" t="s">
        <v>19</v>
      </c>
      <c r="F119" s="150" t="s">
        <v>89</v>
      </c>
      <c r="H119" s="151">
        <v>42.8</v>
      </c>
      <c r="I119" s="152"/>
      <c r="L119" s="148"/>
      <c r="M119" s="153"/>
      <c r="T119" s="154"/>
      <c r="AT119" s="149" t="s">
        <v>136</v>
      </c>
      <c r="AU119" s="149" t="s">
        <v>85</v>
      </c>
      <c r="AV119" s="13" t="s">
        <v>85</v>
      </c>
      <c r="AW119" s="13" t="s">
        <v>34</v>
      </c>
      <c r="AX119" s="13" t="s">
        <v>75</v>
      </c>
      <c r="AY119" s="149" t="s">
        <v>128</v>
      </c>
    </row>
    <row r="120" spans="2:65" s="14" customFormat="1">
      <c r="B120" s="155"/>
      <c r="D120" s="142" t="s">
        <v>136</v>
      </c>
      <c r="E120" s="156" t="s">
        <v>19</v>
      </c>
      <c r="F120" s="157" t="s">
        <v>143</v>
      </c>
      <c r="H120" s="158">
        <v>42.8</v>
      </c>
      <c r="I120" s="159"/>
      <c r="L120" s="155"/>
      <c r="M120" s="160"/>
      <c r="T120" s="161"/>
      <c r="AT120" s="156" t="s">
        <v>136</v>
      </c>
      <c r="AU120" s="156" t="s">
        <v>85</v>
      </c>
      <c r="AV120" s="14" t="s">
        <v>134</v>
      </c>
      <c r="AW120" s="14" t="s">
        <v>34</v>
      </c>
      <c r="AX120" s="14" t="s">
        <v>83</v>
      </c>
      <c r="AY120" s="156" t="s">
        <v>128</v>
      </c>
    </row>
    <row r="121" spans="2:65" s="1" customFormat="1" ht="24.2" customHeight="1">
      <c r="B121" s="32"/>
      <c r="C121" s="128" t="s">
        <v>129</v>
      </c>
      <c r="D121" s="128" t="s">
        <v>131</v>
      </c>
      <c r="E121" s="129" t="s">
        <v>167</v>
      </c>
      <c r="F121" s="130" t="s">
        <v>168</v>
      </c>
      <c r="G121" s="131" t="s">
        <v>91</v>
      </c>
      <c r="H121" s="132">
        <v>42.8</v>
      </c>
      <c r="I121" s="133"/>
      <c r="J121" s="134">
        <f>ROUND(I121*H121,2)</f>
        <v>0</v>
      </c>
      <c r="K121" s="130" t="s">
        <v>19</v>
      </c>
      <c r="L121" s="32"/>
      <c r="M121" s="135" t="s">
        <v>19</v>
      </c>
      <c r="N121" s="136" t="s">
        <v>46</v>
      </c>
      <c r="P121" s="137">
        <f>O121*H121</f>
        <v>0</v>
      </c>
      <c r="Q121" s="137">
        <v>0</v>
      </c>
      <c r="R121" s="137">
        <f>Q121*H121</f>
        <v>0</v>
      </c>
      <c r="S121" s="137">
        <v>0</v>
      </c>
      <c r="T121" s="138">
        <f>S121*H121</f>
        <v>0</v>
      </c>
      <c r="AR121" s="139" t="s">
        <v>134</v>
      </c>
      <c r="AT121" s="139" t="s">
        <v>131</v>
      </c>
      <c r="AU121" s="139" t="s">
        <v>85</v>
      </c>
      <c r="AY121" s="17" t="s">
        <v>128</v>
      </c>
      <c r="BE121" s="140">
        <f>IF(N121="základní",J121,0)</f>
        <v>0</v>
      </c>
      <c r="BF121" s="140">
        <f>IF(N121="snížená",J121,0)</f>
        <v>0</v>
      </c>
      <c r="BG121" s="140">
        <f>IF(N121="zákl. přenesená",J121,0)</f>
        <v>0</v>
      </c>
      <c r="BH121" s="140">
        <f>IF(N121="sníž. přenesená",J121,0)</f>
        <v>0</v>
      </c>
      <c r="BI121" s="140">
        <f>IF(N121="nulová",J121,0)</f>
        <v>0</v>
      </c>
      <c r="BJ121" s="17" t="s">
        <v>83</v>
      </c>
      <c r="BK121" s="140">
        <f>ROUND(I121*H121,2)</f>
        <v>0</v>
      </c>
      <c r="BL121" s="17" t="s">
        <v>134</v>
      </c>
      <c r="BM121" s="139" t="s">
        <v>169</v>
      </c>
    </row>
    <row r="122" spans="2:65" s="13" customFormat="1">
      <c r="B122" s="148"/>
      <c r="D122" s="142" t="s">
        <v>136</v>
      </c>
      <c r="E122" s="149" t="s">
        <v>19</v>
      </c>
      <c r="F122" s="150" t="s">
        <v>89</v>
      </c>
      <c r="H122" s="151">
        <v>42.8</v>
      </c>
      <c r="I122" s="152"/>
      <c r="L122" s="148"/>
      <c r="M122" s="153"/>
      <c r="T122" s="154"/>
      <c r="AT122" s="149" t="s">
        <v>136</v>
      </c>
      <c r="AU122" s="149" t="s">
        <v>85</v>
      </c>
      <c r="AV122" s="13" t="s">
        <v>85</v>
      </c>
      <c r="AW122" s="13" t="s">
        <v>34</v>
      </c>
      <c r="AX122" s="13" t="s">
        <v>75</v>
      </c>
      <c r="AY122" s="149" t="s">
        <v>128</v>
      </c>
    </row>
    <row r="123" spans="2:65" s="14" customFormat="1">
      <c r="B123" s="155"/>
      <c r="D123" s="142" t="s">
        <v>136</v>
      </c>
      <c r="E123" s="156" t="s">
        <v>19</v>
      </c>
      <c r="F123" s="157" t="s">
        <v>143</v>
      </c>
      <c r="H123" s="158">
        <v>42.8</v>
      </c>
      <c r="I123" s="159"/>
      <c r="L123" s="155"/>
      <c r="M123" s="160"/>
      <c r="T123" s="161"/>
      <c r="AT123" s="156" t="s">
        <v>136</v>
      </c>
      <c r="AU123" s="156" t="s">
        <v>85</v>
      </c>
      <c r="AV123" s="14" t="s">
        <v>134</v>
      </c>
      <c r="AW123" s="14" t="s">
        <v>34</v>
      </c>
      <c r="AX123" s="14" t="s">
        <v>83</v>
      </c>
      <c r="AY123" s="156" t="s">
        <v>128</v>
      </c>
    </row>
    <row r="124" spans="2:65" s="11" customFormat="1" ht="22.9" customHeight="1">
      <c r="B124" s="116"/>
      <c r="D124" s="117" t="s">
        <v>74</v>
      </c>
      <c r="E124" s="126" t="s">
        <v>170</v>
      </c>
      <c r="F124" s="126" t="s">
        <v>171</v>
      </c>
      <c r="I124" s="119"/>
      <c r="J124" s="127">
        <f>BK124</f>
        <v>0</v>
      </c>
      <c r="L124" s="116"/>
      <c r="M124" s="121"/>
      <c r="P124" s="122">
        <f>P125</f>
        <v>0</v>
      </c>
      <c r="R124" s="122">
        <f>R125</f>
        <v>0</v>
      </c>
      <c r="T124" s="123">
        <f>T125</f>
        <v>0</v>
      </c>
      <c r="AR124" s="117" t="s">
        <v>83</v>
      </c>
      <c r="AT124" s="124" t="s">
        <v>74</v>
      </c>
      <c r="AU124" s="124" t="s">
        <v>83</v>
      </c>
      <c r="AY124" s="117" t="s">
        <v>128</v>
      </c>
      <c r="BK124" s="125">
        <f>BK125</f>
        <v>0</v>
      </c>
    </row>
    <row r="125" spans="2:65" s="11" customFormat="1" ht="20.85" customHeight="1">
      <c r="B125" s="116"/>
      <c r="D125" s="117" t="s">
        <v>74</v>
      </c>
      <c r="E125" s="126" t="s">
        <v>172</v>
      </c>
      <c r="F125" s="126" t="s">
        <v>173</v>
      </c>
      <c r="I125" s="119"/>
      <c r="J125" s="127">
        <f>BK125</f>
        <v>0</v>
      </c>
      <c r="L125" s="116"/>
      <c r="M125" s="121"/>
      <c r="P125" s="122">
        <f>SUM(P126:P153)</f>
        <v>0</v>
      </c>
      <c r="R125" s="122">
        <f>SUM(R126:R153)</f>
        <v>0</v>
      </c>
      <c r="T125" s="123">
        <f>SUM(T126:T153)</f>
        <v>0</v>
      </c>
      <c r="AR125" s="117" t="s">
        <v>83</v>
      </c>
      <c r="AT125" s="124" t="s">
        <v>74</v>
      </c>
      <c r="AU125" s="124" t="s">
        <v>85</v>
      </c>
      <c r="AY125" s="117" t="s">
        <v>128</v>
      </c>
      <c r="BK125" s="125">
        <f>SUM(BK126:BK153)</f>
        <v>0</v>
      </c>
    </row>
    <row r="126" spans="2:65" s="1" customFormat="1" ht="16.5" customHeight="1">
      <c r="B126" s="32"/>
      <c r="C126" s="128" t="s">
        <v>174</v>
      </c>
      <c r="D126" s="128" t="s">
        <v>131</v>
      </c>
      <c r="E126" s="129" t="s">
        <v>175</v>
      </c>
      <c r="F126" s="130" t="s">
        <v>176</v>
      </c>
      <c r="G126" s="131" t="s">
        <v>146</v>
      </c>
      <c r="H126" s="132">
        <v>1</v>
      </c>
      <c r="I126" s="133"/>
      <c r="J126" s="134">
        <f>ROUND(I126*H126,2)</f>
        <v>0</v>
      </c>
      <c r="K126" s="130" t="s">
        <v>19</v>
      </c>
      <c r="L126" s="32"/>
      <c r="M126" s="135" t="s">
        <v>19</v>
      </c>
      <c r="N126" s="136" t="s">
        <v>46</v>
      </c>
      <c r="P126" s="137">
        <f>O126*H126</f>
        <v>0</v>
      </c>
      <c r="Q126" s="137">
        <v>0</v>
      </c>
      <c r="R126" s="137">
        <f>Q126*H126</f>
        <v>0</v>
      </c>
      <c r="S126" s="137">
        <v>0</v>
      </c>
      <c r="T126" s="138">
        <f>S126*H126</f>
        <v>0</v>
      </c>
      <c r="AR126" s="139" t="s">
        <v>134</v>
      </c>
      <c r="AT126" s="139" t="s">
        <v>131</v>
      </c>
      <c r="AU126" s="139" t="s">
        <v>148</v>
      </c>
      <c r="AY126" s="17" t="s">
        <v>128</v>
      </c>
      <c r="BE126" s="140">
        <f>IF(N126="základní",J126,0)</f>
        <v>0</v>
      </c>
      <c r="BF126" s="140">
        <f>IF(N126="snížená",J126,0)</f>
        <v>0</v>
      </c>
      <c r="BG126" s="140">
        <f>IF(N126="zákl. přenesená",J126,0)</f>
        <v>0</v>
      </c>
      <c r="BH126" s="140">
        <f>IF(N126="sníž. přenesená",J126,0)</f>
        <v>0</v>
      </c>
      <c r="BI126" s="140">
        <f>IF(N126="nulová",J126,0)</f>
        <v>0</v>
      </c>
      <c r="BJ126" s="17" t="s">
        <v>83</v>
      </c>
      <c r="BK126" s="140">
        <f>ROUND(I126*H126,2)</f>
        <v>0</v>
      </c>
      <c r="BL126" s="17" t="s">
        <v>134</v>
      </c>
      <c r="BM126" s="139" t="s">
        <v>177</v>
      </c>
    </row>
    <row r="127" spans="2:65" s="12" customFormat="1">
      <c r="B127" s="141"/>
      <c r="D127" s="142" t="s">
        <v>136</v>
      </c>
      <c r="E127" s="143" t="s">
        <v>19</v>
      </c>
      <c r="F127" s="144" t="s">
        <v>137</v>
      </c>
      <c r="H127" s="143" t="s">
        <v>19</v>
      </c>
      <c r="I127" s="145"/>
      <c r="L127" s="141"/>
      <c r="M127" s="146"/>
      <c r="T127" s="147"/>
      <c r="AT127" s="143" t="s">
        <v>136</v>
      </c>
      <c r="AU127" s="143" t="s">
        <v>148</v>
      </c>
      <c r="AV127" s="12" t="s">
        <v>83</v>
      </c>
      <c r="AW127" s="12" t="s">
        <v>34</v>
      </c>
      <c r="AX127" s="12" t="s">
        <v>75</v>
      </c>
      <c r="AY127" s="143" t="s">
        <v>128</v>
      </c>
    </row>
    <row r="128" spans="2:65" s="12" customFormat="1">
      <c r="B128" s="141"/>
      <c r="D128" s="142" t="s">
        <v>136</v>
      </c>
      <c r="E128" s="143" t="s">
        <v>19</v>
      </c>
      <c r="F128" s="144" t="s">
        <v>178</v>
      </c>
      <c r="H128" s="143" t="s">
        <v>19</v>
      </c>
      <c r="I128" s="145"/>
      <c r="L128" s="141"/>
      <c r="M128" s="146"/>
      <c r="T128" s="147"/>
      <c r="AT128" s="143" t="s">
        <v>136</v>
      </c>
      <c r="AU128" s="143" t="s">
        <v>148</v>
      </c>
      <c r="AV128" s="12" t="s">
        <v>83</v>
      </c>
      <c r="AW128" s="12" t="s">
        <v>34</v>
      </c>
      <c r="AX128" s="12" t="s">
        <v>75</v>
      </c>
      <c r="AY128" s="143" t="s">
        <v>128</v>
      </c>
    </row>
    <row r="129" spans="2:65" s="13" customFormat="1">
      <c r="B129" s="148"/>
      <c r="D129" s="142" t="s">
        <v>136</v>
      </c>
      <c r="E129" s="149" t="s">
        <v>19</v>
      </c>
      <c r="F129" s="150" t="s">
        <v>83</v>
      </c>
      <c r="H129" s="151">
        <v>1</v>
      </c>
      <c r="I129" s="152"/>
      <c r="L129" s="148"/>
      <c r="M129" s="153"/>
      <c r="T129" s="154"/>
      <c r="AT129" s="149" t="s">
        <v>136</v>
      </c>
      <c r="AU129" s="149" t="s">
        <v>148</v>
      </c>
      <c r="AV129" s="13" t="s">
        <v>85</v>
      </c>
      <c r="AW129" s="13" t="s">
        <v>34</v>
      </c>
      <c r="AX129" s="13" t="s">
        <v>75</v>
      </c>
      <c r="AY129" s="149" t="s">
        <v>128</v>
      </c>
    </row>
    <row r="130" spans="2:65" s="14" customFormat="1">
      <c r="B130" s="155"/>
      <c r="D130" s="142" t="s">
        <v>136</v>
      </c>
      <c r="E130" s="156" t="s">
        <v>19</v>
      </c>
      <c r="F130" s="157" t="s">
        <v>143</v>
      </c>
      <c r="H130" s="158">
        <v>1</v>
      </c>
      <c r="I130" s="159"/>
      <c r="L130" s="155"/>
      <c r="M130" s="160"/>
      <c r="T130" s="161"/>
      <c r="AT130" s="156" t="s">
        <v>136</v>
      </c>
      <c r="AU130" s="156" t="s">
        <v>148</v>
      </c>
      <c r="AV130" s="14" t="s">
        <v>134</v>
      </c>
      <c r="AW130" s="14" t="s">
        <v>34</v>
      </c>
      <c r="AX130" s="14" t="s">
        <v>83</v>
      </c>
      <c r="AY130" s="156" t="s">
        <v>128</v>
      </c>
    </row>
    <row r="131" spans="2:65" s="1" customFormat="1" ht="16.5" customHeight="1">
      <c r="B131" s="32"/>
      <c r="C131" s="128" t="s">
        <v>179</v>
      </c>
      <c r="D131" s="128" t="s">
        <v>131</v>
      </c>
      <c r="E131" s="129" t="s">
        <v>180</v>
      </c>
      <c r="F131" s="130" t="s">
        <v>181</v>
      </c>
      <c r="G131" s="131" t="s">
        <v>91</v>
      </c>
      <c r="H131" s="267">
        <v>18</v>
      </c>
      <c r="I131" s="133"/>
      <c r="J131" s="134">
        <f>ROUND(I131*H131,2)</f>
        <v>0</v>
      </c>
      <c r="K131" s="130" t="s">
        <v>19</v>
      </c>
      <c r="L131" s="32"/>
      <c r="M131" s="135" t="s">
        <v>19</v>
      </c>
      <c r="N131" s="136" t="s">
        <v>46</v>
      </c>
      <c r="P131" s="137">
        <f>O131*H131</f>
        <v>0</v>
      </c>
      <c r="Q131" s="137">
        <v>0</v>
      </c>
      <c r="R131" s="137">
        <f>Q131*H131</f>
        <v>0</v>
      </c>
      <c r="S131" s="137">
        <v>0</v>
      </c>
      <c r="T131" s="138">
        <f>S131*H131</f>
        <v>0</v>
      </c>
      <c r="AR131" s="139" t="s">
        <v>134</v>
      </c>
      <c r="AT131" s="139" t="s">
        <v>131</v>
      </c>
      <c r="AU131" s="139" t="s">
        <v>148</v>
      </c>
      <c r="AY131" s="17" t="s">
        <v>128</v>
      </c>
      <c r="BE131" s="140">
        <f>IF(N131="základní",J131,0)</f>
        <v>0</v>
      </c>
      <c r="BF131" s="140">
        <f>IF(N131="snížená",J131,0)</f>
        <v>0</v>
      </c>
      <c r="BG131" s="140">
        <f>IF(N131="zákl. přenesená",J131,0)</f>
        <v>0</v>
      </c>
      <c r="BH131" s="140">
        <f>IF(N131="sníž. přenesená",J131,0)</f>
        <v>0</v>
      </c>
      <c r="BI131" s="140">
        <f>IF(N131="nulová",J131,0)</f>
        <v>0</v>
      </c>
      <c r="BJ131" s="17" t="s">
        <v>83</v>
      </c>
      <c r="BK131" s="140">
        <f>ROUND(I131*H131,2)</f>
        <v>0</v>
      </c>
      <c r="BL131" s="17" t="s">
        <v>134</v>
      </c>
      <c r="BM131" s="139" t="s">
        <v>182</v>
      </c>
    </row>
    <row r="132" spans="2:65" s="12" customFormat="1">
      <c r="B132" s="141"/>
      <c r="D132" s="142" t="s">
        <v>136</v>
      </c>
      <c r="E132" s="143" t="s">
        <v>19</v>
      </c>
      <c r="F132" s="144" t="s">
        <v>137</v>
      </c>
      <c r="H132" s="143" t="s">
        <v>19</v>
      </c>
      <c r="I132" s="145"/>
      <c r="L132" s="141"/>
      <c r="M132" s="146"/>
      <c r="T132" s="147"/>
      <c r="AT132" s="143" t="s">
        <v>136</v>
      </c>
      <c r="AU132" s="143" t="s">
        <v>148</v>
      </c>
      <c r="AV132" s="12" t="s">
        <v>83</v>
      </c>
      <c r="AW132" s="12" t="s">
        <v>34</v>
      </c>
      <c r="AX132" s="12" t="s">
        <v>75</v>
      </c>
      <c r="AY132" s="143" t="s">
        <v>128</v>
      </c>
    </row>
    <row r="133" spans="2:65" s="12" customFormat="1">
      <c r="B133" s="141"/>
      <c r="D133" s="142" t="s">
        <v>136</v>
      </c>
      <c r="E133" s="143" t="s">
        <v>19</v>
      </c>
      <c r="F133" s="144" t="s">
        <v>178</v>
      </c>
      <c r="H133" s="143" t="s">
        <v>19</v>
      </c>
      <c r="I133" s="145"/>
      <c r="L133" s="141"/>
      <c r="M133" s="146"/>
      <c r="T133" s="147"/>
      <c r="AT133" s="143" t="s">
        <v>136</v>
      </c>
      <c r="AU133" s="143" t="s">
        <v>148</v>
      </c>
      <c r="AV133" s="12" t="s">
        <v>83</v>
      </c>
      <c r="AW133" s="12" t="s">
        <v>34</v>
      </c>
      <c r="AX133" s="12" t="s">
        <v>75</v>
      </c>
      <c r="AY133" s="143" t="s">
        <v>128</v>
      </c>
    </row>
    <row r="134" spans="2:65" s="12" customFormat="1">
      <c r="B134" s="141"/>
      <c r="D134" s="142" t="s">
        <v>136</v>
      </c>
      <c r="E134" s="143" t="s">
        <v>19</v>
      </c>
      <c r="F134" s="144" t="s">
        <v>156</v>
      </c>
      <c r="H134" s="143" t="s">
        <v>19</v>
      </c>
      <c r="I134" s="145"/>
      <c r="L134" s="141"/>
      <c r="M134" s="146"/>
      <c r="T134" s="147"/>
      <c r="AT134" s="143" t="s">
        <v>136</v>
      </c>
      <c r="AU134" s="143" t="s">
        <v>148</v>
      </c>
      <c r="AV134" s="12" t="s">
        <v>83</v>
      </c>
      <c r="AW134" s="12" t="s">
        <v>34</v>
      </c>
      <c r="AX134" s="12" t="s">
        <v>75</v>
      </c>
      <c r="AY134" s="143" t="s">
        <v>128</v>
      </c>
    </row>
    <row r="135" spans="2:65" s="12" customFormat="1">
      <c r="B135" s="141"/>
      <c r="D135" s="142" t="s">
        <v>136</v>
      </c>
      <c r="E135" s="143" t="s">
        <v>19</v>
      </c>
      <c r="F135" s="144" t="s">
        <v>140</v>
      </c>
      <c r="H135" s="143" t="s">
        <v>19</v>
      </c>
      <c r="I135" s="145"/>
      <c r="L135" s="141"/>
      <c r="M135" s="146"/>
      <c r="T135" s="147"/>
      <c r="AT135" s="143" t="s">
        <v>136</v>
      </c>
      <c r="AU135" s="143" t="s">
        <v>148</v>
      </c>
      <c r="AV135" s="12" t="s">
        <v>83</v>
      </c>
      <c r="AW135" s="12" t="s">
        <v>34</v>
      </c>
      <c r="AX135" s="12" t="s">
        <v>75</v>
      </c>
      <c r="AY135" s="143" t="s">
        <v>128</v>
      </c>
    </row>
    <row r="136" spans="2:65" s="13" customFormat="1">
      <c r="B136" s="148"/>
      <c r="D136" s="142" t="s">
        <v>136</v>
      </c>
      <c r="E136" s="149" t="s">
        <v>19</v>
      </c>
      <c r="F136" s="150"/>
      <c r="H136" s="151"/>
      <c r="I136" s="152"/>
      <c r="L136" s="148"/>
      <c r="M136" s="153"/>
      <c r="T136" s="154"/>
      <c r="AT136" s="149" t="s">
        <v>136</v>
      </c>
      <c r="AU136" s="149" t="s">
        <v>148</v>
      </c>
      <c r="AV136" s="13" t="s">
        <v>85</v>
      </c>
      <c r="AW136" s="13" t="s">
        <v>34</v>
      </c>
      <c r="AX136" s="13" t="s">
        <v>75</v>
      </c>
      <c r="AY136" s="149" t="s">
        <v>128</v>
      </c>
    </row>
    <row r="137" spans="2:65" s="13" customFormat="1">
      <c r="B137" s="148"/>
      <c r="D137" s="142" t="s">
        <v>136</v>
      </c>
      <c r="E137" s="149" t="s">
        <v>19</v>
      </c>
      <c r="F137" s="150"/>
      <c r="H137" s="151"/>
      <c r="I137" s="152"/>
      <c r="L137" s="148"/>
      <c r="M137" s="153"/>
      <c r="T137" s="154"/>
      <c r="AT137" s="149" t="s">
        <v>136</v>
      </c>
      <c r="AU137" s="149" t="s">
        <v>148</v>
      </c>
      <c r="AV137" s="13" t="s">
        <v>85</v>
      </c>
      <c r="AW137" s="13" t="s">
        <v>34</v>
      </c>
      <c r="AX137" s="13" t="s">
        <v>75</v>
      </c>
      <c r="AY137" s="149" t="s">
        <v>128</v>
      </c>
    </row>
    <row r="138" spans="2:65" s="14" customFormat="1">
      <c r="B138" s="155"/>
      <c r="D138" s="142" t="s">
        <v>136</v>
      </c>
      <c r="E138" s="156" t="s">
        <v>93</v>
      </c>
      <c r="F138" s="157"/>
      <c r="H138" s="158"/>
      <c r="I138" s="159"/>
      <c r="L138" s="155"/>
      <c r="M138" s="160"/>
      <c r="T138" s="161"/>
      <c r="AT138" s="156" t="s">
        <v>136</v>
      </c>
      <c r="AU138" s="156" t="s">
        <v>148</v>
      </c>
      <c r="AV138" s="14" t="s">
        <v>134</v>
      </c>
      <c r="AW138" s="14" t="s">
        <v>34</v>
      </c>
      <c r="AX138" s="14" t="s">
        <v>83</v>
      </c>
      <c r="AY138" s="156" t="s">
        <v>128</v>
      </c>
    </row>
    <row r="139" spans="2:65" s="1" customFormat="1" ht="24.2" customHeight="1">
      <c r="B139" s="32"/>
      <c r="C139" s="128" t="s">
        <v>185</v>
      </c>
      <c r="D139" s="128" t="s">
        <v>131</v>
      </c>
      <c r="E139" s="129" t="s">
        <v>186</v>
      </c>
      <c r="F139" s="130" t="s">
        <v>187</v>
      </c>
      <c r="G139" s="131" t="s">
        <v>91</v>
      </c>
      <c r="H139" s="267">
        <v>18</v>
      </c>
      <c r="I139" s="133"/>
      <c r="J139" s="134">
        <f>ROUND(I139*H139,2)</f>
        <v>0</v>
      </c>
      <c r="K139" s="130" t="s">
        <v>19</v>
      </c>
      <c r="L139" s="32"/>
      <c r="M139" s="135" t="s">
        <v>19</v>
      </c>
      <c r="N139" s="136" t="s">
        <v>46</v>
      </c>
      <c r="P139" s="137">
        <f>O139*H139</f>
        <v>0</v>
      </c>
      <c r="Q139" s="137">
        <v>0</v>
      </c>
      <c r="R139" s="137">
        <f>Q139*H139</f>
        <v>0</v>
      </c>
      <c r="S139" s="137">
        <v>0</v>
      </c>
      <c r="T139" s="138">
        <f>S139*H139</f>
        <v>0</v>
      </c>
      <c r="AR139" s="139" t="s">
        <v>134</v>
      </c>
      <c r="AT139" s="139" t="s">
        <v>131</v>
      </c>
      <c r="AU139" s="139" t="s">
        <v>148</v>
      </c>
      <c r="AY139" s="17" t="s">
        <v>128</v>
      </c>
      <c r="BE139" s="140">
        <f>IF(N139="základní",J139,0)</f>
        <v>0</v>
      </c>
      <c r="BF139" s="140">
        <f>IF(N139="snížená",J139,0)</f>
        <v>0</v>
      </c>
      <c r="BG139" s="140">
        <f>IF(N139="zákl. přenesená",J139,0)</f>
        <v>0</v>
      </c>
      <c r="BH139" s="140">
        <f>IF(N139="sníž. přenesená",J139,0)</f>
        <v>0</v>
      </c>
      <c r="BI139" s="140">
        <f>IF(N139="nulová",J139,0)</f>
        <v>0</v>
      </c>
      <c r="BJ139" s="17" t="s">
        <v>83</v>
      </c>
      <c r="BK139" s="140">
        <f>ROUND(I139*H139,2)</f>
        <v>0</v>
      </c>
      <c r="BL139" s="17" t="s">
        <v>134</v>
      </c>
      <c r="BM139" s="139" t="s">
        <v>188</v>
      </c>
    </row>
    <row r="140" spans="2:65" s="13" customFormat="1">
      <c r="B140" s="148"/>
      <c r="D140" s="142" t="s">
        <v>136</v>
      </c>
      <c r="E140" s="149" t="s">
        <v>19</v>
      </c>
      <c r="F140" s="150" t="s">
        <v>93</v>
      </c>
      <c r="H140" s="151"/>
      <c r="I140" s="152"/>
      <c r="L140" s="148"/>
      <c r="M140" s="153"/>
      <c r="T140" s="154"/>
      <c r="AT140" s="149" t="s">
        <v>136</v>
      </c>
      <c r="AU140" s="149" t="s">
        <v>148</v>
      </c>
      <c r="AV140" s="13" t="s">
        <v>85</v>
      </c>
      <c r="AW140" s="13" t="s">
        <v>34</v>
      </c>
      <c r="AX140" s="13" t="s">
        <v>75</v>
      </c>
      <c r="AY140" s="149" t="s">
        <v>128</v>
      </c>
    </row>
    <row r="141" spans="2:65" s="14" customFormat="1">
      <c r="B141" s="155"/>
      <c r="D141" s="142" t="s">
        <v>136</v>
      </c>
      <c r="E141" s="156" t="s">
        <v>19</v>
      </c>
      <c r="F141" s="157" t="s">
        <v>143</v>
      </c>
      <c r="H141" s="158"/>
      <c r="I141" s="159"/>
      <c r="L141" s="155"/>
      <c r="M141" s="160"/>
      <c r="T141" s="161"/>
      <c r="AT141" s="156" t="s">
        <v>136</v>
      </c>
      <c r="AU141" s="156" t="s">
        <v>148</v>
      </c>
      <c r="AV141" s="14" t="s">
        <v>134</v>
      </c>
      <c r="AW141" s="14" t="s">
        <v>34</v>
      </c>
      <c r="AX141" s="14" t="s">
        <v>83</v>
      </c>
      <c r="AY141" s="156" t="s">
        <v>128</v>
      </c>
    </row>
    <row r="142" spans="2:65" s="1" customFormat="1" ht="24.2" customHeight="1">
      <c r="B142" s="32"/>
      <c r="C142" s="128" t="s">
        <v>189</v>
      </c>
      <c r="D142" s="128" t="s">
        <v>131</v>
      </c>
      <c r="E142" s="129" t="s">
        <v>190</v>
      </c>
      <c r="F142" s="130" t="s">
        <v>191</v>
      </c>
      <c r="G142" s="131" t="s">
        <v>91</v>
      </c>
      <c r="H142" s="267">
        <v>18</v>
      </c>
      <c r="I142" s="133"/>
      <c r="J142" s="134">
        <f>ROUND(I142*H142,2)</f>
        <v>0</v>
      </c>
      <c r="K142" s="130" t="s">
        <v>19</v>
      </c>
      <c r="L142" s="32"/>
      <c r="M142" s="135" t="s">
        <v>19</v>
      </c>
      <c r="N142" s="136" t="s">
        <v>46</v>
      </c>
      <c r="P142" s="137">
        <f>O142*H142</f>
        <v>0</v>
      </c>
      <c r="Q142" s="137">
        <v>0</v>
      </c>
      <c r="R142" s="137">
        <f>Q142*H142</f>
        <v>0</v>
      </c>
      <c r="S142" s="137">
        <v>0</v>
      </c>
      <c r="T142" s="138">
        <f>S142*H142</f>
        <v>0</v>
      </c>
      <c r="AR142" s="139" t="s">
        <v>134</v>
      </c>
      <c r="AT142" s="139" t="s">
        <v>131</v>
      </c>
      <c r="AU142" s="139" t="s">
        <v>148</v>
      </c>
      <c r="AY142" s="17" t="s">
        <v>128</v>
      </c>
      <c r="BE142" s="140">
        <f>IF(N142="základní",J142,0)</f>
        <v>0</v>
      </c>
      <c r="BF142" s="140">
        <f>IF(N142="snížená",J142,0)</f>
        <v>0</v>
      </c>
      <c r="BG142" s="140">
        <f>IF(N142="zákl. přenesená",J142,0)</f>
        <v>0</v>
      </c>
      <c r="BH142" s="140">
        <f>IF(N142="sníž. přenesená",J142,0)</f>
        <v>0</v>
      </c>
      <c r="BI142" s="140">
        <f>IF(N142="nulová",J142,0)</f>
        <v>0</v>
      </c>
      <c r="BJ142" s="17" t="s">
        <v>83</v>
      </c>
      <c r="BK142" s="140">
        <f>ROUND(I142*H142,2)</f>
        <v>0</v>
      </c>
      <c r="BL142" s="17" t="s">
        <v>134</v>
      </c>
      <c r="BM142" s="139" t="s">
        <v>192</v>
      </c>
    </row>
    <row r="143" spans="2:65" s="13" customFormat="1">
      <c r="B143" s="148"/>
      <c r="D143" s="142" t="s">
        <v>136</v>
      </c>
      <c r="E143" s="149" t="s">
        <v>19</v>
      </c>
      <c r="F143" s="150" t="s">
        <v>93</v>
      </c>
      <c r="H143" s="151"/>
      <c r="I143" s="152"/>
      <c r="L143" s="148"/>
      <c r="M143" s="153"/>
      <c r="T143" s="154"/>
      <c r="AT143" s="149" t="s">
        <v>136</v>
      </c>
      <c r="AU143" s="149" t="s">
        <v>148</v>
      </c>
      <c r="AV143" s="13" t="s">
        <v>85</v>
      </c>
      <c r="AW143" s="13" t="s">
        <v>34</v>
      </c>
      <c r="AX143" s="13" t="s">
        <v>75</v>
      </c>
      <c r="AY143" s="149" t="s">
        <v>128</v>
      </c>
    </row>
    <row r="144" spans="2:65" s="14" customFormat="1">
      <c r="B144" s="155"/>
      <c r="D144" s="142" t="s">
        <v>136</v>
      </c>
      <c r="E144" s="156" t="s">
        <v>19</v>
      </c>
      <c r="F144" s="157" t="s">
        <v>143</v>
      </c>
      <c r="H144" s="158"/>
      <c r="I144" s="159"/>
      <c r="L144" s="155"/>
      <c r="M144" s="160"/>
      <c r="T144" s="161"/>
      <c r="AT144" s="156" t="s">
        <v>136</v>
      </c>
      <c r="AU144" s="156" t="s">
        <v>148</v>
      </c>
      <c r="AV144" s="14" t="s">
        <v>134</v>
      </c>
      <c r="AW144" s="14" t="s">
        <v>34</v>
      </c>
      <c r="AX144" s="14" t="s">
        <v>83</v>
      </c>
      <c r="AY144" s="156" t="s">
        <v>128</v>
      </c>
    </row>
    <row r="145" spans="2:65" s="1" customFormat="1" ht="16.5" customHeight="1">
      <c r="B145" s="32"/>
      <c r="C145" s="128" t="s">
        <v>193</v>
      </c>
      <c r="D145" s="128" t="s">
        <v>131</v>
      </c>
      <c r="E145" s="129" t="s">
        <v>194</v>
      </c>
      <c r="F145" s="130" t="s">
        <v>195</v>
      </c>
      <c r="G145" s="131" t="s">
        <v>91</v>
      </c>
      <c r="H145" s="267">
        <v>18</v>
      </c>
      <c r="I145" s="133"/>
      <c r="J145" s="134">
        <f>ROUND(I145*H145,2)</f>
        <v>0</v>
      </c>
      <c r="K145" s="130" t="s">
        <v>19</v>
      </c>
      <c r="L145" s="32"/>
      <c r="M145" s="135" t="s">
        <v>19</v>
      </c>
      <c r="N145" s="136" t="s">
        <v>46</v>
      </c>
      <c r="P145" s="137">
        <f>O145*H145</f>
        <v>0</v>
      </c>
      <c r="Q145" s="137">
        <v>0</v>
      </c>
      <c r="R145" s="137">
        <f>Q145*H145</f>
        <v>0</v>
      </c>
      <c r="S145" s="137">
        <v>0</v>
      </c>
      <c r="T145" s="138">
        <f>S145*H145</f>
        <v>0</v>
      </c>
      <c r="AR145" s="139" t="s">
        <v>134</v>
      </c>
      <c r="AT145" s="139" t="s">
        <v>131</v>
      </c>
      <c r="AU145" s="139" t="s">
        <v>148</v>
      </c>
      <c r="AY145" s="17" t="s">
        <v>128</v>
      </c>
      <c r="BE145" s="140">
        <f>IF(N145="základní",J145,0)</f>
        <v>0</v>
      </c>
      <c r="BF145" s="140">
        <f>IF(N145="snížená",J145,0)</f>
        <v>0</v>
      </c>
      <c r="BG145" s="140">
        <f>IF(N145="zákl. přenesená",J145,0)</f>
        <v>0</v>
      </c>
      <c r="BH145" s="140">
        <f>IF(N145="sníž. přenesená",J145,0)</f>
        <v>0</v>
      </c>
      <c r="BI145" s="140">
        <f>IF(N145="nulová",J145,0)</f>
        <v>0</v>
      </c>
      <c r="BJ145" s="17" t="s">
        <v>83</v>
      </c>
      <c r="BK145" s="140">
        <f>ROUND(I145*H145,2)</f>
        <v>0</v>
      </c>
      <c r="BL145" s="17" t="s">
        <v>134</v>
      </c>
      <c r="BM145" s="139" t="s">
        <v>196</v>
      </c>
    </row>
    <row r="146" spans="2:65" s="13" customFormat="1">
      <c r="B146" s="148"/>
      <c r="D146" s="142" t="s">
        <v>136</v>
      </c>
      <c r="E146" s="149" t="s">
        <v>19</v>
      </c>
      <c r="F146" s="150" t="s">
        <v>93</v>
      </c>
      <c r="H146" s="151"/>
      <c r="I146" s="152"/>
      <c r="L146" s="148"/>
      <c r="M146" s="153"/>
      <c r="T146" s="154"/>
      <c r="AT146" s="149" t="s">
        <v>136</v>
      </c>
      <c r="AU146" s="149" t="s">
        <v>148</v>
      </c>
      <c r="AV146" s="13" t="s">
        <v>85</v>
      </c>
      <c r="AW146" s="13" t="s">
        <v>34</v>
      </c>
      <c r="AX146" s="13" t="s">
        <v>75</v>
      </c>
      <c r="AY146" s="149" t="s">
        <v>128</v>
      </c>
    </row>
    <row r="147" spans="2:65" s="14" customFormat="1">
      <c r="B147" s="155"/>
      <c r="D147" s="142" t="s">
        <v>136</v>
      </c>
      <c r="E147" s="156" t="s">
        <v>19</v>
      </c>
      <c r="F147" s="157" t="s">
        <v>143</v>
      </c>
      <c r="H147" s="158"/>
      <c r="I147" s="159"/>
      <c r="L147" s="155"/>
      <c r="M147" s="160"/>
      <c r="T147" s="161"/>
      <c r="AT147" s="156" t="s">
        <v>136</v>
      </c>
      <c r="AU147" s="156" t="s">
        <v>148</v>
      </c>
      <c r="AV147" s="14" t="s">
        <v>134</v>
      </c>
      <c r="AW147" s="14" t="s">
        <v>34</v>
      </c>
      <c r="AX147" s="14" t="s">
        <v>83</v>
      </c>
      <c r="AY147" s="156" t="s">
        <v>128</v>
      </c>
    </row>
    <row r="148" spans="2:65" s="1" customFormat="1" ht="16.5" customHeight="1">
      <c r="B148" s="32"/>
      <c r="C148" s="128" t="s">
        <v>8</v>
      </c>
      <c r="D148" s="128" t="s">
        <v>131</v>
      </c>
      <c r="E148" s="129" t="s">
        <v>197</v>
      </c>
      <c r="F148" s="130" t="s">
        <v>198</v>
      </c>
      <c r="G148" s="131" t="s">
        <v>91</v>
      </c>
      <c r="H148" s="267">
        <v>18</v>
      </c>
      <c r="I148" s="133"/>
      <c r="J148" s="134">
        <f>ROUND(I148*H148,2)</f>
        <v>0</v>
      </c>
      <c r="K148" s="130" t="s">
        <v>19</v>
      </c>
      <c r="L148" s="32"/>
      <c r="M148" s="135" t="s">
        <v>19</v>
      </c>
      <c r="N148" s="136" t="s">
        <v>46</v>
      </c>
      <c r="P148" s="137">
        <f>O148*H148</f>
        <v>0</v>
      </c>
      <c r="Q148" s="137">
        <v>0</v>
      </c>
      <c r="R148" s="137">
        <f>Q148*H148</f>
        <v>0</v>
      </c>
      <c r="S148" s="137">
        <v>0</v>
      </c>
      <c r="T148" s="138">
        <f>S148*H148</f>
        <v>0</v>
      </c>
      <c r="AR148" s="139" t="s">
        <v>134</v>
      </c>
      <c r="AT148" s="139" t="s">
        <v>131</v>
      </c>
      <c r="AU148" s="139" t="s">
        <v>148</v>
      </c>
      <c r="AY148" s="17" t="s">
        <v>128</v>
      </c>
      <c r="BE148" s="140">
        <f>IF(N148="základní",J148,0)</f>
        <v>0</v>
      </c>
      <c r="BF148" s="140">
        <f>IF(N148="snížená",J148,0)</f>
        <v>0</v>
      </c>
      <c r="BG148" s="140">
        <f>IF(N148="zákl. přenesená",J148,0)</f>
        <v>0</v>
      </c>
      <c r="BH148" s="140">
        <f>IF(N148="sníž. přenesená",J148,0)</f>
        <v>0</v>
      </c>
      <c r="BI148" s="140">
        <f>IF(N148="nulová",J148,0)</f>
        <v>0</v>
      </c>
      <c r="BJ148" s="17" t="s">
        <v>83</v>
      </c>
      <c r="BK148" s="140">
        <f>ROUND(I148*H148,2)</f>
        <v>0</v>
      </c>
      <c r="BL148" s="17" t="s">
        <v>134</v>
      </c>
      <c r="BM148" s="139" t="s">
        <v>199</v>
      </c>
    </row>
    <row r="149" spans="2:65" s="13" customFormat="1">
      <c r="B149" s="148"/>
      <c r="D149" s="142" t="s">
        <v>136</v>
      </c>
      <c r="E149" s="149" t="s">
        <v>19</v>
      </c>
      <c r="F149" s="150" t="s">
        <v>93</v>
      </c>
      <c r="H149" s="151"/>
      <c r="I149" s="152"/>
      <c r="L149" s="148"/>
      <c r="M149" s="153"/>
      <c r="T149" s="154"/>
      <c r="AT149" s="149" t="s">
        <v>136</v>
      </c>
      <c r="AU149" s="149" t="s">
        <v>148</v>
      </c>
      <c r="AV149" s="13" t="s">
        <v>85</v>
      </c>
      <c r="AW149" s="13" t="s">
        <v>34</v>
      </c>
      <c r="AX149" s="13" t="s">
        <v>75</v>
      </c>
      <c r="AY149" s="149" t="s">
        <v>128</v>
      </c>
    </row>
    <row r="150" spans="2:65" s="14" customFormat="1">
      <c r="B150" s="155"/>
      <c r="D150" s="142" t="s">
        <v>136</v>
      </c>
      <c r="E150" s="156" t="s">
        <v>19</v>
      </c>
      <c r="F150" s="157" t="s">
        <v>143</v>
      </c>
      <c r="H150" s="158"/>
      <c r="I150" s="159"/>
      <c r="L150" s="155"/>
      <c r="M150" s="160"/>
      <c r="T150" s="161"/>
      <c r="AT150" s="156" t="s">
        <v>136</v>
      </c>
      <c r="AU150" s="156" t="s">
        <v>148</v>
      </c>
      <c r="AV150" s="14" t="s">
        <v>134</v>
      </c>
      <c r="AW150" s="14" t="s">
        <v>34</v>
      </c>
      <c r="AX150" s="14" t="s">
        <v>83</v>
      </c>
      <c r="AY150" s="156" t="s">
        <v>128</v>
      </c>
    </row>
    <row r="151" spans="2:65" s="1" customFormat="1" ht="16.5" customHeight="1">
      <c r="B151" s="32"/>
      <c r="C151" s="128" t="s">
        <v>200</v>
      </c>
      <c r="D151" s="128" t="s">
        <v>131</v>
      </c>
      <c r="E151" s="129" t="s">
        <v>201</v>
      </c>
      <c r="F151" s="130" t="s">
        <v>202</v>
      </c>
      <c r="G151" s="131" t="s">
        <v>91</v>
      </c>
      <c r="H151" s="267">
        <v>18</v>
      </c>
      <c r="I151" s="133"/>
      <c r="J151" s="134">
        <f>ROUND(I151*H151,2)</f>
        <v>0</v>
      </c>
      <c r="K151" s="130" t="s">
        <v>19</v>
      </c>
      <c r="L151" s="32"/>
      <c r="M151" s="135" t="s">
        <v>19</v>
      </c>
      <c r="N151" s="136" t="s">
        <v>46</v>
      </c>
      <c r="P151" s="137">
        <f>O151*H151</f>
        <v>0</v>
      </c>
      <c r="Q151" s="137">
        <v>0</v>
      </c>
      <c r="R151" s="137">
        <f>Q151*H151</f>
        <v>0</v>
      </c>
      <c r="S151" s="137">
        <v>0</v>
      </c>
      <c r="T151" s="138">
        <f>S151*H151</f>
        <v>0</v>
      </c>
      <c r="AR151" s="139" t="s">
        <v>134</v>
      </c>
      <c r="AT151" s="139" t="s">
        <v>131</v>
      </c>
      <c r="AU151" s="139" t="s">
        <v>148</v>
      </c>
      <c r="AY151" s="17" t="s">
        <v>128</v>
      </c>
      <c r="BE151" s="140">
        <f>IF(N151="základní",J151,0)</f>
        <v>0</v>
      </c>
      <c r="BF151" s="140">
        <f>IF(N151="snížená",J151,0)</f>
        <v>0</v>
      </c>
      <c r="BG151" s="140">
        <f>IF(N151="zákl. přenesená",J151,0)</f>
        <v>0</v>
      </c>
      <c r="BH151" s="140">
        <f>IF(N151="sníž. přenesená",J151,0)</f>
        <v>0</v>
      </c>
      <c r="BI151" s="140">
        <f>IF(N151="nulová",J151,0)</f>
        <v>0</v>
      </c>
      <c r="BJ151" s="17" t="s">
        <v>83</v>
      </c>
      <c r="BK151" s="140">
        <f>ROUND(I151*H151,2)</f>
        <v>0</v>
      </c>
      <c r="BL151" s="17" t="s">
        <v>134</v>
      </c>
      <c r="BM151" s="139" t="s">
        <v>203</v>
      </c>
    </row>
    <row r="152" spans="2:65" s="13" customFormat="1">
      <c r="B152" s="148"/>
      <c r="D152" s="142" t="s">
        <v>136</v>
      </c>
      <c r="E152" s="149" t="s">
        <v>19</v>
      </c>
      <c r="F152" s="150" t="s">
        <v>93</v>
      </c>
      <c r="H152" s="151"/>
      <c r="I152" s="152"/>
      <c r="L152" s="148"/>
      <c r="M152" s="153"/>
      <c r="T152" s="154"/>
      <c r="AT152" s="149" t="s">
        <v>136</v>
      </c>
      <c r="AU152" s="149" t="s">
        <v>148</v>
      </c>
      <c r="AV152" s="13" t="s">
        <v>85</v>
      </c>
      <c r="AW152" s="13" t="s">
        <v>34</v>
      </c>
      <c r="AX152" s="13" t="s">
        <v>75</v>
      </c>
      <c r="AY152" s="149" t="s">
        <v>128</v>
      </c>
    </row>
    <row r="153" spans="2:65" s="14" customFormat="1">
      <c r="B153" s="155"/>
      <c r="D153" s="142" t="s">
        <v>136</v>
      </c>
      <c r="E153" s="156" t="s">
        <v>19</v>
      </c>
      <c r="F153" s="157" t="s">
        <v>143</v>
      </c>
      <c r="H153" s="158"/>
      <c r="I153" s="159"/>
      <c r="L153" s="155"/>
      <c r="M153" s="160"/>
      <c r="T153" s="161"/>
      <c r="AT153" s="156" t="s">
        <v>136</v>
      </c>
      <c r="AU153" s="156" t="s">
        <v>148</v>
      </c>
      <c r="AV153" s="14" t="s">
        <v>134</v>
      </c>
      <c r="AW153" s="14" t="s">
        <v>34</v>
      </c>
      <c r="AX153" s="14" t="s">
        <v>83</v>
      </c>
      <c r="AY153" s="156" t="s">
        <v>128</v>
      </c>
    </row>
    <row r="154" spans="2:65" s="11" customFormat="1" ht="22.9" customHeight="1">
      <c r="B154" s="116"/>
      <c r="D154" s="117" t="s">
        <v>74</v>
      </c>
      <c r="E154" s="126" t="s">
        <v>185</v>
      </c>
      <c r="F154" s="126" t="s">
        <v>204</v>
      </c>
      <c r="I154" s="119"/>
      <c r="J154" s="127">
        <f>BK154</f>
        <v>0</v>
      </c>
      <c r="L154" s="116"/>
      <c r="M154" s="121"/>
      <c r="P154" s="122">
        <f>SUM(P155:P191)</f>
        <v>0</v>
      </c>
      <c r="R154" s="122">
        <f>SUM(R155:R191)</f>
        <v>0.5</v>
      </c>
      <c r="T154" s="123">
        <f>SUM(T155:T191)</f>
        <v>1.8831999999999998</v>
      </c>
      <c r="AR154" s="117" t="s">
        <v>83</v>
      </c>
      <c r="AT154" s="124" t="s">
        <v>74</v>
      </c>
      <c r="AU154" s="124" t="s">
        <v>83</v>
      </c>
      <c r="AY154" s="117" t="s">
        <v>128</v>
      </c>
      <c r="BK154" s="125">
        <f>SUM(BK155:BK191)</f>
        <v>0</v>
      </c>
    </row>
    <row r="155" spans="2:65" s="1" customFormat="1" ht="55.5" customHeight="1">
      <c r="B155" s="32"/>
      <c r="C155" s="128" t="s">
        <v>205</v>
      </c>
      <c r="D155" s="128" t="s">
        <v>131</v>
      </c>
      <c r="E155" s="129" t="s">
        <v>206</v>
      </c>
      <c r="F155" s="130" t="s">
        <v>207</v>
      </c>
      <c r="G155" s="131" t="s">
        <v>91</v>
      </c>
      <c r="H155" s="267">
        <v>120</v>
      </c>
      <c r="I155" s="133"/>
      <c r="J155" s="134">
        <f>ROUND(I155*H155,2)</f>
        <v>0</v>
      </c>
      <c r="K155" s="130" t="s">
        <v>151</v>
      </c>
      <c r="L155" s="32"/>
      <c r="M155" s="135" t="s">
        <v>19</v>
      </c>
      <c r="N155" s="136" t="s">
        <v>46</v>
      </c>
      <c r="P155" s="137">
        <f>O155*H155</f>
        <v>0</v>
      </c>
      <c r="Q155" s="137">
        <v>0</v>
      </c>
      <c r="R155" s="137">
        <f>Q155*H155</f>
        <v>0</v>
      </c>
      <c r="S155" s="137">
        <v>0</v>
      </c>
      <c r="T155" s="138">
        <f>S155*H155</f>
        <v>0</v>
      </c>
      <c r="AR155" s="139" t="s">
        <v>134</v>
      </c>
      <c r="AT155" s="139" t="s">
        <v>131</v>
      </c>
      <c r="AU155" s="139" t="s">
        <v>85</v>
      </c>
      <c r="AY155" s="17" t="s">
        <v>128</v>
      </c>
      <c r="BE155" s="140">
        <f>IF(N155="základní",J155,0)</f>
        <v>0</v>
      </c>
      <c r="BF155" s="140">
        <f>IF(N155="snížená",J155,0)</f>
        <v>0</v>
      </c>
      <c r="BG155" s="140">
        <f>IF(N155="zákl. přenesená",J155,0)</f>
        <v>0</v>
      </c>
      <c r="BH155" s="140">
        <f>IF(N155="sníž. přenesená",J155,0)</f>
        <v>0</v>
      </c>
      <c r="BI155" s="140">
        <f>IF(N155="nulová",J155,0)</f>
        <v>0</v>
      </c>
      <c r="BJ155" s="17" t="s">
        <v>83</v>
      </c>
      <c r="BK155" s="140">
        <f>ROUND(I155*H155,2)</f>
        <v>0</v>
      </c>
      <c r="BL155" s="17" t="s">
        <v>134</v>
      </c>
      <c r="BM155" s="139" t="s">
        <v>208</v>
      </c>
    </row>
    <row r="156" spans="2:65" s="1" customFormat="1">
      <c r="B156" s="32"/>
      <c r="D156" s="162" t="s">
        <v>153</v>
      </c>
      <c r="F156" s="163" t="s">
        <v>209</v>
      </c>
      <c r="I156" s="164"/>
      <c r="L156" s="32"/>
      <c r="M156" s="165"/>
      <c r="T156" s="53"/>
      <c r="AT156" s="17" t="s">
        <v>153</v>
      </c>
      <c r="AU156" s="17" t="s">
        <v>85</v>
      </c>
    </row>
    <row r="157" spans="2:65" s="12" customFormat="1">
      <c r="B157" s="141"/>
      <c r="D157" s="142" t="s">
        <v>136</v>
      </c>
      <c r="E157" s="143" t="s">
        <v>19</v>
      </c>
      <c r="F157" s="144" t="s">
        <v>137</v>
      </c>
      <c r="H157" s="143" t="s">
        <v>19</v>
      </c>
      <c r="I157" s="145"/>
      <c r="L157" s="141"/>
      <c r="M157" s="146"/>
      <c r="T157" s="147"/>
      <c r="AT157" s="143" t="s">
        <v>136</v>
      </c>
      <c r="AU157" s="143" t="s">
        <v>85</v>
      </c>
      <c r="AV157" s="12" t="s">
        <v>83</v>
      </c>
      <c r="AW157" s="12" t="s">
        <v>34</v>
      </c>
      <c r="AX157" s="12" t="s">
        <v>75</v>
      </c>
      <c r="AY157" s="143" t="s">
        <v>128</v>
      </c>
    </row>
    <row r="158" spans="2:65" s="12" customFormat="1">
      <c r="B158" s="141"/>
      <c r="D158" s="142" t="s">
        <v>136</v>
      </c>
      <c r="E158" s="143" t="s">
        <v>19</v>
      </c>
      <c r="F158" s="144" t="s">
        <v>210</v>
      </c>
      <c r="H158" s="143" t="s">
        <v>19</v>
      </c>
      <c r="I158" s="145"/>
      <c r="L158" s="141"/>
      <c r="M158" s="146"/>
      <c r="T158" s="147"/>
      <c r="AT158" s="143" t="s">
        <v>136</v>
      </c>
      <c r="AU158" s="143" t="s">
        <v>85</v>
      </c>
      <c r="AV158" s="12" t="s">
        <v>83</v>
      </c>
      <c r="AW158" s="12" t="s">
        <v>34</v>
      </c>
      <c r="AX158" s="12" t="s">
        <v>75</v>
      </c>
      <c r="AY158" s="143" t="s">
        <v>128</v>
      </c>
    </row>
    <row r="159" spans="2:65" s="13" customFormat="1">
      <c r="B159" s="148"/>
      <c r="D159" s="142" t="s">
        <v>136</v>
      </c>
      <c r="E159" s="149" t="s">
        <v>19</v>
      </c>
      <c r="F159" s="150"/>
      <c r="H159" s="151"/>
      <c r="I159" s="152"/>
      <c r="L159" s="148"/>
      <c r="M159" s="153"/>
      <c r="T159" s="154"/>
      <c r="AT159" s="149" t="s">
        <v>136</v>
      </c>
      <c r="AU159" s="149" t="s">
        <v>85</v>
      </c>
      <c r="AV159" s="13" t="s">
        <v>85</v>
      </c>
      <c r="AW159" s="13" t="s">
        <v>34</v>
      </c>
      <c r="AX159" s="13" t="s">
        <v>75</v>
      </c>
      <c r="AY159" s="149" t="s">
        <v>128</v>
      </c>
    </row>
    <row r="160" spans="2:65" s="12" customFormat="1" ht="22.5">
      <c r="B160" s="141"/>
      <c r="D160" s="142" t="s">
        <v>136</v>
      </c>
      <c r="E160" s="143" t="s">
        <v>19</v>
      </c>
      <c r="F160" s="144" t="s">
        <v>212</v>
      </c>
      <c r="H160" s="143" t="s">
        <v>19</v>
      </c>
      <c r="I160" s="145"/>
      <c r="L160" s="141"/>
      <c r="M160" s="146"/>
      <c r="T160" s="147"/>
      <c r="AT160" s="143" t="s">
        <v>136</v>
      </c>
      <c r="AU160" s="143" t="s">
        <v>85</v>
      </c>
      <c r="AV160" s="12" t="s">
        <v>83</v>
      </c>
      <c r="AW160" s="12" t="s">
        <v>34</v>
      </c>
      <c r="AX160" s="12" t="s">
        <v>75</v>
      </c>
      <c r="AY160" s="143" t="s">
        <v>128</v>
      </c>
    </row>
    <row r="161" spans="2:65" s="14" customFormat="1">
      <c r="B161" s="155"/>
      <c r="D161" s="142" t="s">
        <v>136</v>
      </c>
      <c r="E161" s="156" t="s">
        <v>96</v>
      </c>
      <c r="F161" s="157" t="s">
        <v>143</v>
      </c>
      <c r="H161" s="158"/>
      <c r="I161" s="159"/>
      <c r="L161" s="155"/>
      <c r="M161" s="160"/>
      <c r="T161" s="161"/>
      <c r="AT161" s="156" t="s">
        <v>136</v>
      </c>
      <c r="AU161" s="156" t="s">
        <v>85</v>
      </c>
      <c r="AV161" s="14" t="s">
        <v>134</v>
      </c>
      <c r="AW161" s="14" t="s">
        <v>34</v>
      </c>
      <c r="AX161" s="14" t="s">
        <v>83</v>
      </c>
      <c r="AY161" s="156" t="s">
        <v>128</v>
      </c>
    </row>
    <row r="162" spans="2:65" s="1" customFormat="1" ht="55.5" customHeight="1">
      <c r="B162" s="32"/>
      <c r="C162" s="128" t="s">
        <v>213</v>
      </c>
      <c r="D162" s="128" t="s">
        <v>131</v>
      </c>
      <c r="E162" s="129" t="s">
        <v>214</v>
      </c>
      <c r="F162" s="130" t="s">
        <v>215</v>
      </c>
      <c r="G162" s="131" t="s">
        <v>91</v>
      </c>
      <c r="H162" s="267">
        <v>120</v>
      </c>
      <c r="I162" s="133"/>
      <c r="J162" s="134">
        <f>ROUND(I162*H162,2)</f>
        <v>0</v>
      </c>
      <c r="K162" s="130" t="s">
        <v>151</v>
      </c>
      <c r="L162" s="32"/>
      <c r="M162" s="135" t="s">
        <v>19</v>
      </c>
      <c r="N162" s="136" t="s">
        <v>46</v>
      </c>
      <c r="P162" s="137">
        <f>O162*H162</f>
        <v>0</v>
      </c>
      <c r="Q162" s="137">
        <v>0</v>
      </c>
      <c r="R162" s="137">
        <f>Q162*H162</f>
        <v>0</v>
      </c>
      <c r="S162" s="137">
        <v>0</v>
      </c>
      <c r="T162" s="138">
        <f>S162*H162</f>
        <v>0</v>
      </c>
      <c r="AR162" s="139" t="s">
        <v>134</v>
      </c>
      <c r="AT162" s="139" t="s">
        <v>131</v>
      </c>
      <c r="AU162" s="139" t="s">
        <v>85</v>
      </c>
      <c r="AY162" s="17" t="s">
        <v>128</v>
      </c>
      <c r="BE162" s="140">
        <f>IF(N162="základní",J162,0)</f>
        <v>0</v>
      </c>
      <c r="BF162" s="140">
        <f>IF(N162="snížená",J162,0)</f>
        <v>0</v>
      </c>
      <c r="BG162" s="140">
        <f>IF(N162="zákl. přenesená",J162,0)</f>
        <v>0</v>
      </c>
      <c r="BH162" s="140">
        <f>IF(N162="sníž. přenesená",J162,0)</f>
        <v>0</v>
      </c>
      <c r="BI162" s="140">
        <f>IF(N162="nulová",J162,0)</f>
        <v>0</v>
      </c>
      <c r="BJ162" s="17" t="s">
        <v>83</v>
      </c>
      <c r="BK162" s="140">
        <f>ROUND(I162*H162,2)</f>
        <v>0</v>
      </c>
      <c r="BL162" s="17" t="s">
        <v>134</v>
      </c>
      <c r="BM162" s="139" t="s">
        <v>216</v>
      </c>
    </row>
    <row r="163" spans="2:65" s="1" customFormat="1">
      <c r="B163" s="32"/>
      <c r="D163" s="162" t="s">
        <v>153</v>
      </c>
      <c r="F163" s="163" t="s">
        <v>217</v>
      </c>
      <c r="I163" s="164"/>
      <c r="L163" s="32"/>
      <c r="M163" s="165"/>
      <c r="T163" s="53"/>
      <c r="AT163" s="17" t="s">
        <v>153</v>
      </c>
      <c r="AU163" s="17" t="s">
        <v>85</v>
      </c>
    </row>
    <row r="164" spans="2:65" s="13" customFormat="1">
      <c r="B164" s="148"/>
      <c r="D164" s="142" t="s">
        <v>136</v>
      </c>
      <c r="E164" s="149" t="s">
        <v>19</v>
      </c>
      <c r="F164" s="150" t="s">
        <v>96</v>
      </c>
      <c r="H164" s="151"/>
      <c r="I164" s="152"/>
      <c r="L164" s="148"/>
      <c r="M164" s="153"/>
      <c r="T164" s="154"/>
      <c r="AT164" s="149" t="s">
        <v>136</v>
      </c>
      <c r="AU164" s="149" t="s">
        <v>85</v>
      </c>
      <c r="AV164" s="13" t="s">
        <v>85</v>
      </c>
      <c r="AW164" s="13" t="s">
        <v>34</v>
      </c>
      <c r="AX164" s="13" t="s">
        <v>75</v>
      </c>
      <c r="AY164" s="149" t="s">
        <v>128</v>
      </c>
    </row>
    <row r="165" spans="2:65" s="14" customFormat="1">
      <c r="B165" s="155"/>
      <c r="D165" s="142" t="s">
        <v>136</v>
      </c>
      <c r="E165" s="156" t="s">
        <v>19</v>
      </c>
      <c r="F165" s="157" t="s">
        <v>143</v>
      </c>
      <c r="H165" s="158"/>
      <c r="I165" s="159"/>
      <c r="L165" s="155"/>
      <c r="M165" s="160"/>
      <c r="T165" s="161"/>
      <c r="AT165" s="156" t="s">
        <v>136</v>
      </c>
      <c r="AU165" s="156" t="s">
        <v>85</v>
      </c>
      <c r="AV165" s="14" t="s">
        <v>134</v>
      </c>
      <c r="AW165" s="14" t="s">
        <v>34</v>
      </c>
      <c r="AX165" s="14" t="s">
        <v>83</v>
      </c>
      <c r="AY165" s="156" t="s">
        <v>128</v>
      </c>
    </row>
    <row r="166" spans="2:65" s="1" customFormat="1" ht="55.5" customHeight="1">
      <c r="B166" s="32"/>
      <c r="C166" s="128" t="s">
        <v>218</v>
      </c>
      <c r="D166" s="128" t="s">
        <v>131</v>
      </c>
      <c r="E166" s="129" t="s">
        <v>219</v>
      </c>
      <c r="F166" s="130" t="s">
        <v>220</v>
      </c>
      <c r="G166" s="131" t="s">
        <v>146</v>
      </c>
      <c r="H166" s="132">
        <v>2</v>
      </c>
      <c r="I166" s="133"/>
      <c r="J166" s="134">
        <f>ROUND(I166*H166,2)</f>
        <v>0</v>
      </c>
      <c r="K166" s="130" t="s">
        <v>151</v>
      </c>
      <c r="L166" s="32"/>
      <c r="M166" s="135" t="s">
        <v>19</v>
      </c>
      <c r="N166" s="136" t="s">
        <v>46</v>
      </c>
      <c r="P166" s="137">
        <f>O166*H166</f>
        <v>0</v>
      </c>
      <c r="Q166" s="137">
        <v>0</v>
      </c>
      <c r="R166" s="137">
        <f>Q166*H166</f>
        <v>0</v>
      </c>
      <c r="S166" s="137">
        <v>0</v>
      </c>
      <c r="T166" s="138">
        <f>S166*H166</f>
        <v>0</v>
      </c>
      <c r="AR166" s="139" t="s">
        <v>134</v>
      </c>
      <c r="AT166" s="139" t="s">
        <v>131</v>
      </c>
      <c r="AU166" s="139" t="s">
        <v>85</v>
      </c>
      <c r="AY166" s="17" t="s">
        <v>128</v>
      </c>
      <c r="BE166" s="140">
        <f>IF(N166="základní",J166,0)</f>
        <v>0</v>
      </c>
      <c r="BF166" s="140">
        <f>IF(N166="snížená",J166,0)</f>
        <v>0</v>
      </c>
      <c r="BG166" s="140">
        <f>IF(N166="zákl. přenesená",J166,0)</f>
        <v>0</v>
      </c>
      <c r="BH166" s="140">
        <f>IF(N166="sníž. přenesená",J166,0)</f>
        <v>0</v>
      </c>
      <c r="BI166" s="140">
        <f>IF(N166="nulová",J166,0)</f>
        <v>0</v>
      </c>
      <c r="BJ166" s="17" t="s">
        <v>83</v>
      </c>
      <c r="BK166" s="140">
        <f>ROUND(I166*H166,2)</f>
        <v>0</v>
      </c>
      <c r="BL166" s="17" t="s">
        <v>134</v>
      </c>
      <c r="BM166" s="139" t="s">
        <v>221</v>
      </c>
    </row>
    <row r="167" spans="2:65" s="1" customFormat="1">
      <c r="B167" s="32"/>
      <c r="D167" s="162" t="s">
        <v>153</v>
      </c>
      <c r="F167" s="163" t="s">
        <v>222</v>
      </c>
      <c r="I167" s="164"/>
      <c r="L167" s="32"/>
      <c r="M167" s="165"/>
      <c r="T167" s="53"/>
      <c r="AT167" s="17" t="s">
        <v>153</v>
      </c>
      <c r="AU167" s="17" t="s">
        <v>85</v>
      </c>
    </row>
    <row r="168" spans="2:65" s="1" customFormat="1" ht="16.5" customHeight="1">
      <c r="B168" s="32"/>
      <c r="C168" s="128" t="s">
        <v>223</v>
      </c>
      <c r="D168" s="128" t="s">
        <v>131</v>
      </c>
      <c r="E168" s="129" t="s">
        <v>224</v>
      </c>
      <c r="F168" s="130" t="s">
        <v>225</v>
      </c>
      <c r="G168" s="131" t="s">
        <v>146</v>
      </c>
      <c r="H168" s="132">
        <v>1</v>
      </c>
      <c r="I168" s="133"/>
      <c r="J168" s="134">
        <f>ROUND(I168*H168,2)</f>
        <v>0</v>
      </c>
      <c r="K168" s="130" t="s">
        <v>19</v>
      </c>
      <c r="L168" s="32"/>
      <c r="M168" s="135" t="s">
        <v>19</v>
      </c>
      <c r="N168" s="136" t="s">
        <v>46</v>
      </c>
      <c r="P168" s="137">
        <f>O168*H168</f>
        <v>0</v>
      </c>
      <c r="Q168" s="137">
        <v>0.5</v>
      </c>
      <c r="R168" s="137">
        <f>Q168*H168</f>
        <v>0.5</v>
      </c>
      <c r="S168" s="137">
        <v>0</v>
      </c>
      <c r="T168" s="138">
        <f>S168*H168</f>
        <v>0</v>
      </c>
      <c r="AR168" s="139" t="s">
        <v>134</v>
      </c>
      <c r="AT168" s="139" t="s">
        <v>131</v>
      </c>
      <c r="AU168" s="139" t="s">
        <v>85</v>
      </c>
      <c r="AY168" s="17" t="s">
        <v>128</v>
      </c>
      <c r="BE168" s="140">
        <f>IF(N168="základní",J168,0)</f>
        <v>0</v>
      </c>
      <c r="BF168" s="140">
        <f>IF(N168="snížená",J168,0)</f>
        <v>0</v>
      </c>
      <c r="BG168" s="140">
        <f>IF(N168="zákl. přenesená",J168,0)</f>
        <v>0</v>
      </c>
      <c r="BH168" s="140">
        <f>IF(N168="sníž. přenesená",J168,0)</f>
        <v>0</v>
      </c>
      <c r="BI168" s="140">
        <f>IF(N168="nulová",J168,0)</f>
        <v>0</v>
      </c>
      <c r="BJ168" s="17" t="s">
        <v>83</v>
      </c>
      <c r="BK168" s="140">
        <f>ROUND(I168*H168,2)</f>
        <v>0</v>
      </c>
      <c r="BL168" s="17" t="s">
        <v>134</v>
      </c>
      <c r="BM168" s="139" t="s">
        <v>226</v>
      </c>
    </row>
    <row r="169" spans="2:65" s="1" customFormat="1" ht="16.5" customHeight="1">
      <c r="B169" s="32"/>
      <c r="C169" s="128" t="s">
        <v>227</v>
      </c>
      <c r="D169" s="128" t="s">
        <v>131</v>
      </c>
      <c r="E169" s="129" t="s">
        <v>228</v>
      </c>
      <c r="F169" s="130" t="s">
        <v>229</v>
      </c>
      <c r="G169" s="131" t="s">
        <v>230</v>
      </c>
      <c r="H169" s="132">
        <v>4</v>
      </c>
      <c r="I169" s="133"/>
      <c r="J169" s="134">
        <f>ROUND(I169*H169,2)</f>
        <v>0</v>
      </c>
      <c r="K169" s="130" t="s">
        <v>19</v>
      </c>
      <c r="L169" s="32"/>
      <c r="M169" s="135" t="s">
        <v>19</v>
      </c>
      <c r="N169" s="136" t="s">
        <v>46</v>
      </c>
      <c r="P169" s="137">
        <f>O169*H169</f>
        <v>0</v>
      </c>
      <c r="Q169" s="137">
        <v>0</v>
      </c>
      <c r="R169" s="137">
        <f>Q169*H169</f>
        <v>0</v>
      </c>
      <c r="S169" s="137">
        <v>0</v>
      </c>
      <c r="T169" s="138">
        <f>S169*H169</f>
        <v>0</v>
      </c>
      <c r="AR169" s="139" t="s">
        <v>134</v>
      </c>
      <c r="AT169" s="139" t="s">
        <v>131</v>
      </c>
      <c r="AU169" s="139" t="s">
        <v>85</v>
      </c>
      <c r="AY169" s="17" t="s">
        <v>128</v>
      </c>
      <c r="BE169" s="140">
        <f>IF(N169="základní",J169,0)</f>
        <v>0</v>
      </c>
      <c r="BF169" s="140">
        <f>IF(N169="snížená",J169,0)</f>
        <v>0</v>
      </c>
      <c r="BG169" s="140">
        <f>IF(N169="zákl. přenesená",J169,0)</f>
        <v>0</v>
      </c>
      <c r="BH169" s="140">
        <f>IF(N169="sníž. přenesená",J169,0)</f>
        <v>0</v>
      </c>
      <c r="BI169" s="140">
        <f>IF(N169="nulová",J169,0)</f>
        <v>0</v>
      </c>
      <c r="BJ169" s="17" t="s">
        <v>83</v>
      </c>
      <c r="BK169" s="140">
        <f>ROUND(I169*H169,2)</f>
        <v>0</v>
      </c>
      <c r="BL169" s="17" t="s">
        <v>134</v>
      </c>
      <c r="BM169" s="139" t="s">
        <v>231</v>
      </c>
    </row>
    <row r="170" spans="2:65" s="1" customFormat="1" ht="16.5" customHeight="1">
      <c r="B170" s="32"/>
      <c r="C170" s="128" t="s">
        <v>232</v>
      </c>
      <c r="D170" s="128" t="s">
        <v>131</v>
      </c>
      <c r="E170" s="129" t="s">
        <v>233</v>
      </c>
      <c r="F170" s="130" t="s">
        <v>234</v>
      </c>
      <c r="G170" s="131" t="s">
        <v>146</v>
      </c>
      <c r="H170" s="132">
        <v>1</v>
      </c>
      <c r="I170" s="133"/>
      <c r="J170" s="134">
        <f>ROUND(I170*H170,2)</f>
        <v>0</v>
      </c>
      <c r="K170" s="130" t="s">
        <v>19</v>
      </c>
      <c r="L170" s="32"/>
      <c r="M170" s="135" t="s">
        <v>19</v>
      </c>
      <c r="N170" s="136" t="s">
        <v>46</v>
      </c>
      <c r="P170" s="137">
        <f>O170*H170</f>
        <v>0</v>
      </c>
      <c r="Q170" s="137">
        <v>0</v>
      </c>
      <c r="R170" s="137">
        <f>Q170*H170</f>
        <v>0</v>
      </c>
      <c r="S170" s="137">
        <v>0</v>
      </c>
      <c r="T170" s="138">
        <f>S170*H170</f>
        <v>0</v>
      </c>
      <c r="AR170" s="139" t="s">
        <v>134</v>
      </c>
      <c r="AT170" s="139" t="s">
        <v>131</v>
      </c>
      <c r="AU170" s="139" t="s">
        <v>85</v>
      </c>
      <c r="AY170" s="17" t="s">
        <v>128</v>
      </c>
      <c r="BE170" s="140">
        <f>IF(N170="základní",J170,0)</f>
        <v>0</v>
      </c>
      <c r="BF170" s="140">
        <f>IF(N170="snížená",J170,0)</f>
        <v>0</v>
      </c>
      <c r="BG170" s="140">
        <f>IF(N170="zákl. přenesená",J170,0)</f>
        <v>0</v>
      </c>
      <c r="BH170" s="140">
        <f>IF(N170="sníž. přenesená",J170,0)</f>
        <v>0</v>
      </c>
      <c r="BI170" s="140">
        <f>IF(N170="nulová",J170,0)</f>
        <v>0</v>
      </c>
      <c r="BJ170" s="17" t="s">
        <v>83</v>
      </c>
      <c r="BK170" s="140">
        <f>ROUND(I170*H170,2)</f>
        <v>0</v>
      </c>
      <c r="BL170" s="17" t="s">
        <v>134</v>
      </c>
      <c r="BM170" s="139" t="s">
        <v>235</v>
      </c>
    </row>
    <row r="171" spans="2:65" s="1" customFormat="1" ht="33" customHeight="1">
      <c r="B171" s="32"/>
      <c r="C171" s="128" t="s">
        <v>236</v>
      </c>
      <c r="D171" s="128" t="s">
        <v>131</v>
      </c>
      <c r="E171" s="129" t="s">
        <v>237</v>
      </c>
      <c r="F171" s="130" t="s">
        <v>238</v>
      </c>
      <c r="G171" s="131" t="s">
        <v>91</v>
      </c>
      <c r="H171" s="267">
        <v>120</v>
      </c>
      <c r="I171" s="133"/>
      <c r="J171" s="134">
        <f>ROUND(I171*H171,2)</f>
        <v>0</v>
      </c>
      <c r="K171" s="130" t="s">
        <v>19</v>
      </c>
      <c r="L171" s="32"/>
      <c r="M171" s="135" t="s">
        <v>19</v>
      </c>
      <c r="N171" s="136" t="s">
        <v>46</v>
      </c>
      <c r="P171" s="137">
        <f>O171*H171</f>
        <v>0</v>
      </c>
      <c r="Q171" s="137">
        <v>0</v>
      </c>
      <c r="R171" s="137">
        <f>Q171*H171</f>
        <v>0</v>
      </c>
      <c r="S171" s="137">
        <v>0</v>
      </c>
      <c r="T171" s="138">
        <f>S171*H171</f>
        <v>0</v>
      </c>
      <c r="AR171" s="139" t="s">
        <v>134</v>
      </c>
      <c r="AT171" s="139" t="s">
        <v>131</v>
      </c>
      <c r="AU171" s="139" t="s">
        <v>85</v>
      </c>
      <c r="AY171" s="17" t="s">
        <v>128</v>
      </c>
      <c r="BE171" s="140">
        <f>IF(N171="základní",J171,0)</f>
        <v>0</v>
      </c>
      <c r="BF171" s="140">
        <f>IF(N171="snížená",J171,0)</f>
        <v>0</v>
      </c>
      <c r="BG171" s="140">
        <f>IF(N171="zákl. přenesená",J171,0)</f>
        <v>0</v>
      </c>
      <c r="BH171" s="140">
        <f>IF(N171="sníž. přenesená",J171,0)</f>
        <v>0</v>
      </c>
      <c r="BI171" s="140">
        <f>IF(N171="nulová",J171,0)</f>
        <v>0</v>
      </c>
      <c r="BJ171" s="17" t="s">
        <v>83</v>
      </c>
      <c r="BK171" s="140">
        <f>ROUND(I171*H171,2)</f>
        <v>0</v>
      </c>
      <c r="BL171" s="17" t="s">
        <v>134</v>
      </c>
      <c r="BM171" s="139" t="s">
        <v>239</v>
      </c>
    </row>
    <row r="172" spans="2:65" s="13" customFormat="1">
      <c r="B172" s="148"/>
      <c r="D172" s="142" t="s">
        <v>136</v>
      </c>
      <c r="E172" s="149" t="s">
        <v>19</v>
      </c>
      <c r="F172" s="150" t="s">
        <v>96</v>
      </c>
      <c r="H172" s="151"/>
      <c r="I172" s="152"/>
      <c r="L172" s="148"/>
      <c r="M172" s="153"/>
      <c r="T172" s="154"/>
      <c r="AT172" s="149" t="s">
        <v>136</v>
      </c>
      <c r="AU172" s="149" t="s">
        <v>85</v>
      </c>
      <c r="AV172" s="13" t="s">
        <v>85</v>
      </c>
      <c r="AW172" s="13" t="s">
        <v>34</v>
      </c>
      <c r="AX172" s="13" t="s">
        <v>75</v>
      </c>
      <c r="AY172" s="149" t="s">
        <v>128</v>
      </c>
    </row>
    <row r="173" spans="2:65" s="12" customFormat="1" ht="22.5">
      <c r="B173" s="141"/>
      <c r="D173" s="142" t="s">
        <v>136</v>
      </c>
      <c r="E173" s="143" t="s">
        <v>19</v>
      </c>
      <c r="F173" s="144" t="s">
        <v>240</v>
      </c>
      <c r="H173" s="143"/>
      <c r="I173" s="145"/>
      <c r="L173" s="141"/>
      <c r="M173" s="146"/>
      <c r="T173" s="147"/>
      <c r="AT173" s="143" t="s">
        <v>136</v>
      </c>
      <c r="AU173" s="143" t="s">
        <v>85</v>
      </c>
      <c r="AV173" s="12" t="s">
        <v>83</v>
      </c>
      <c r="AW173" s="12" t="s">
        <v>34</v>
      </c>
      <c r="AX173" s="12" t="s">
        <v>75</v>
      </c>
      <c r="AY173" s="143" t="s">
        <v>128</v>
      </c>
    </row>
    <row r="174" spans="2:65" s="14" customFormat="1">
      <c r="B174" s="155"/>
      <c r="D174" s="142" t="s">
        <v>136</v>
      </c>
      <c r="E174" s="156" t="s">
        <v>19</v>
      </c>
      <c r="F174" s="157" t="s">
        <v>143</v>
      </c>
      <c r="H174" s="158"/>
      <c r="I174" s="159"/>
      <c r="L174" s="155"/>
      <c r="M174" s="160"/>
      <c r="T174" s="161"/>
      <c r="AT174" s="156" t="s">
        <v>136</v>
      </c>
      <c r="AU174" s="156" t="s">
        <v>85</v>
      </c>
      <c r="AV174" s="14" t="s">
        <v>134</v>
      </c>
      <c r="AW174" s="14" t="s">
        <v>34</v>
      </c>
      <c r="AX174" s="14" t="s">
        <v>83</v>
      </c>
      <c r="AY174" s="156" t="s">
        <v>128</v>
      </c>
    </row>
    <row r="175" spans="2:65" s="1" customFormat="1" ht="33" customHeight="1">
      <c r="B175" s="32"/>
      <c r="C175" s="128" t="s">
        <v>7</v>
      </c>
      <c r="D175" s="128" t="s">
        <v>131</v>
      </c>
      <c r="E175" s="129" t="s">
        <v>241</v>
      </c>
      <c r="F175" s="130" t="s">
        <v>242</v>
      </c>
      <c r="G175" s="131" t="s">
        <v>91</v>
      </c>
      <c r="H175" s="267">
        <v>120</v>
      </c>
      <c r="I175" s="133"/>
      <c r="J175" s="134">
        <f>ROUND(I175*H175,2)</f>
        <v>0</v>
      </c>
      <c r="K175" s="130" t="s">
        <v>19</v>
      </c>
      <c r="L175" s="32"/>
      <c r="M175" s="135" t="s">
        <v>19</v>
      </c>
      <c r="N175" s="136" t="s">
        <v>46</v>
      </c>
      <c r="P175" s="137">
        <f>O175*H175</f>
        <v>0</v>
      </c>
      <c r="Q175" s="137">
        <v>0</v>
      </c>
      <c r="R175" s="137">
        <f>Q175*H175</f>
        <v>0</v>
      </c>
      <c r="S175" s="137">
        <v>0</v>
      </c>
      <c r="T175" s="138">
        <f>S175*H175</f>
        <v>0</v>
      </c>
      <c r="AR175" s="139" t="s">
        <v>134</v>
      </c>
      <c r="AT175" s="139" t="s">
        <v>131</v>
      </c>
      <c r="AU175" s="139" t="s">
        <v>85</v>
      </c>
      <c r="AY175" s="17" t="s">
        <v>128</v>
      </c>
      <c r="BE175" s="140">
        <f>IF(N175="základní",J175,0)</f>
        <v>0</v>
      </c>
      <c r="BF175" s="140">
        <f>IF(N175="snížená",J175,0)</f>
        <v>0</v>
      </c>
      <c r="BG175" s="140">
        <f>IF(N175="zákl. přenesená",J175,0)</f>
        <v>0</v>
      </c>
      <c r="BH175" s="140">
        <f>IF(N175="sníž. přenesená",J175,0)</f>
        <v>0</v>
      </c>
      <c r="BI175" s="140">
        <f>IF(N175="nulová",J175,0)</f>
        <v>0</v>
      </c>
      <c r="BJ175" s="17" t="s">
        <v>83</v>
      </c>
      <c r="BK175" s="140">
        <f>ROUND(I175*H175,2)</f>
        <v>0</v>
      </c>
      <c r="BL175" s="17" t="s">
        <v>134</v>
      </c>
      <c r="BM175" s="139" t="s">
        <v>243</v>
      </c>
    </row>
    <row r="176" spans="2:65" s="13" customFormat="1">
      <c r="B176" s="148"/>
      <c r="D176" s="142" t="s">
        <v>136</v>
      </c>
      <c r="E176" s="149" t="s">
        <v>19</v>
      </c>
      <c r="F176" s="150" t="s">
        <v>96</v>
      </c>
      <c r="H176" s="151"/>
      <c r="I176" s="152"/>
      <c r="L176" s="148"/>
      <c r="M176" s="153"/>
      <c r="T176" s="154"/>
      <c r="AT176" s="149" t="s">
        <v>136</v>
      </c>
      <c r="AU176" s="149" t="s">
        <v>85</v>
      </c>
      <c r="AV176" s="13" t="s">
        <v>85</v>
      </c>
      <c r="AW176" s="13" t="s">
        <v>34</v>
      </c>
      <c r="AX176" s="13" t="s">
        <v>75</v>
      </c>
      <c r="AY176" s="149" t="s">
        <v>128</v>
      </c>
    </row>
    <row r="177" spans="2:65" s="12" customFormat="1" ht="22.5">
      <c r="B177" s="141"/>
      <c r="D177" s="142" t="s">
        <v>136</v>
      </c>
      <c r="E177" s="143" t="s">
        <v>19</v>
      </c>
      <c r="F177" s="144" t="s">
        <v>240</v>
      </c>
      <c r="H177" s="143"/>
      <c r="I177" s="145"/>
      <c r="L177" s="141"/>
      <c r="M177" s="146"/>
      <c r="T177" s="147"/>
      <c r="AT177" s="143" t="s">
        <v>136</v>
      </c>
      <c r="AU177" s="143" t="s">
        <v>85</v>
      </c>
      <c r="AV177" s="12" t="s">
        <v>83</v>
      </c>
      <c r="AW177" s="12" t="s">
        <v>34</v>
      </c>
      <c r="AX177" s="12" t="s">
        <v>75</v>
      </c>
      <c r="AY177" s="143" t="s">
        <v>128</v>
      </c>
    </row>
    <row r="178" spans="2:65" s="14" customFormat="1">
      <c r="B178" s="155"/>
      <c r="D178" s="142" t="s">
        <v>136</v>
      </c>
      <c r="E178" s="156" t="s">
        <v>19</v>
      </c>
      <c r="F178" s="157" t="s">
        <v>143</v>
      </c>
      <c r="H178" s="158"/>
      <c r="I178" s="159"/>
      <c r="L178" s="155"/>
      <c r="M178" s="160"/>
      <c r="T178" s="161"/>
      <c r="AT178" s="156" t="s">
        <v>136</v>
      </c>
      <c r="AU178" s="156" t="s">
        <v>85</v>
      </c>
      <c r="AV178" s="14" t="s">
        <v>134</v>
      </c>
      <c r="AW178" s="14" t="s">
        <v>34</v>
      </c>
      <c r="AX178" s="14" t="s">
        <v>83</v>
      </c>
      <c r="AY178" s="156" t="s">
        <v>128</v>
      </c>
    </row>
    <row r="179" spans="2:65" s="1" customFormat="1" ht="55.5" customHeight="1">
      <c r="B179" s="32"/>
      <c r="C179" s="128" t="s">
        <v>244</v>
      </c>
      <c r="D179" s="128" t="s">
        <v>131</v>
      </c>
      <c r="E179" s="129" t="s">
        <v>245</v>
      </c>
      <c r="F179" s="130" t="s">
        <v>246</v>
      </c>
      <c r="G179" s="131" t="s">
        <v>91</v>
      </c>
      <c r="H179" s="132">
        <v>42.8</v>
      </c>
      <c r="I179" s="133"/>
      <c r="J179" s="134">
        <f>ROUND(I179*H179,2)</f>
        <v>0</v>
      </c>
      <c r="K179" s="130" t="s">
        <v>19</v>
      </c>
      <c r="L179" s="32"/>
      <c r="M179" s="135" t="s">
        <v>19</v>
      </c>
      <c r="N179" s="136" t="s">
        <v>46</v>
      </c>
      <c r="P179" s="137">
        <f>O179*H179</f>
        <v>0</v>
      </c>
      <c r="Q179" s="137">
        <v>0</v>
      </c>
      <c r="R179" s="137">
        <f>Q179*H179</f>
        <v>0</v>
      </c>
      <c r="S179" s="137">
        <v>4.3999999999999997E-2</v>
      </c>
      <c r="T179" s="138">
        <f>S179*H179</f>
        <v>1.8831999999999998</v>
      </c>
      <c r="AR179" s="139" t="s">
        <v>134</v>
      </c>
      <c r="AT179" s="139" t="s">
        <v>131</v>
      </c>
      <c r="AU179" s="139" t="s">
        <v>85</v>
      </c>
      <c r="AY179" s="17" t="s">
        <v>128</v>
      </c>
      <c r="BE179" s="140">
        <f>IF(N179="základní",J179,0)</f>
        <v>0</v>
      </c>
      <c r="BF179" s="140">
        <f>IF(N179="snížená",J179,0)</f>
        <v>0</v>
      </c>
      <c r="BG179" s="140">
        <f>IF(N179="zákl. přenesená",J179,0)</f>
        <v>0</v>
      </c>
      <c r="BH179" s="140">
        <f>IF(N179="sníž. přenesená",J179,0)</f>
        <v>0</v>
      </c>
      <c r="BI179" s="140">
        <f>IF(N179="nulová",J179,0)</f>
        <v>0</v>
      </c>
      <c r="BJ179" s="17" t="s">
        <v>83</v>
      </c>
      <c r="BK179" s="140">
        <f>ROUND(I179*H179,2)</f>
        <v>0</v>
      </c>
      <c r="BL179" s="17" t="s">
        <v>134</v>
      </c>
      <c r="BM179" s="139" t="s">
        <v>247</v>
      </c>
    </row>
    <row r="180" spans="2:65" s="12" customFormat="1">
      <c r="B180" s="141"/>
      <c r="D180" s="142" t="s">
        <v>136</v>
      </c>
      <c r="E180" s="143" t="s">
        <v>19</v>
      </c>
      <c r="F180" s="144" t="s">
        <v>137</v>
      </c>
      <c r="H180" s="143" t="s">
        <v>19</v>
      </c>
      <c r="I180" s="145"/>
      <c r="L180" s="141"/>
      <c r="M180" s="146"/>
      <c r="T180" s="147"/>
      <c r="AT180" s="143" t="s">
        <v>136</v>
      </c>
      <c r="AU180" s="143" t="s">
        <v>85</v>
      </c>
      <c r="AV180" s="12" t="s">
        <v>83</v>
      </c>
      <c r="AW180" s="12" t="s">
        <v>34</v>
      </c>
      <c r="AX180" s="12" t="s">
        <v>75</v>
      </c>
      <c r="AY180" s="143" t="s">
        <v>128</v>
      </c>
    </row>
    <row r="181" spans="2:65" s="12" customFormat="1">
      <c r="B181" s="141"/>
      <c r="D181" s="142" t="s">
        <v>136</v>
      </c>
      <c r="E181" s="143" t="s">
        <v>19</v>
      </c>
      <c r="F181" s="144" t="s">
        <v>248</v>
      </c>
      <c r="H181" s="143" t="s">
        <v>19</v>
      </c>
      <c r="I181" s="145"/>
      <c r="L181" s="141"/>
      <c r="M181" s="146"/>
      <c r="T181" s="147"/>
      <c r="AT181" s="143" t="s">
        <v>136</v>
      </c>
      <c r="AU181" s="143" t="s">
        <v>85</v>
      </c>
      <c r="AV181" s="12" t="s">
        <v>83</v>
      </c>
      <c r="AW181" s="12" t="s">
        <v>34</v>
      </c>
      <c r="AX181" s="12" t="s">
        <v>75</v>
      </c>
      <c r="AY181" s="143" t="s">
        <v>128</v>
      </c>
    </row>
    <row r="182" spans="2:65" s="13" customFormat="1">
      <c r="B182" s="148"/>
      <c r="D182" s="142" t="s">
        <v>136</v>
      </c>
      <c r="E182" s="149" t="s">
        <v>19</v>
      </c>
      <c r="F182" s="150" t="s">
        <v>249</v>
      </c>
      <c r="H182" s="151"/>
      <c r="I182" s="152"/>
      <c r="L182" s="148"/>
      <c r="M182" s="153"/>
      <c r="T182" s="154"/>
      <c r="AT182" s="149" t="s">
        <v>136</v>
      </c>
      <c r="AU182" s="149" t="s">
        <v>85</v>
      </c>
      <c r="AV182" s="13" t="s">
        <v>85</v>
      </c>
      <c r="AW182" s="13" t="s">
        <v>34</v>
      </c>
      <c r="AX182" s="13" t="s">
        <v>75</v>
      </c>
      <c r="AY182" s="149" t="s">
        <v>128</v>
      </c>
    </row>
    <row r="183" spans="2:65" s="14" customFormat="1">
      <c r="B183" s="155"/>
      <c r="D183" s="142" t="s">
        <v>136</v>
      </c>
      <c r="E183" s="156" t="s">
        <v>89</v>
      </c>
      <c r="F183" s="157" t="s">
        <v>143</v>
      </c>
      <c r="H183" s="158"/>
      <c r="I183" s="159"/>
      <c r="L183" s="155"/>
      <c r="M183" s="160"/>
      <c r="T183" s="161"/>
      <c r="AT183" s="156" t="s">
        <v>136</v>
      </c>
      <c r="AU183" s="156" t="s">
        <v>85</v>
      </c>
      <c r="AV183" s="14" t="s">
        <v>134</v>
      </c>
      <c r="AW183" s="14" t="s">
        <v>34</v>
      </c>
      <c r="AX183" s="14" t="s">
        <v>83</v>
      </c>
      <c r="AY183" s="156" t="s">
        <v>128</v>
      </c>
    </row>
    <row r="184" spans="2:65" s="1" customFormat="1" ht="24.2" customHeight="1">
      <c r="B184" s="32"/>
      <c r="C184" s="128" t="s">
        <v>250</v>
      </c>
      <c r="D184" s="128" t="s">
        <v>131</v>
      </c>
      <c r="E184" s="129" t="s">
        <v>251</v>
      </c>
      <c r="F184" s="130" t="s">
        <v>252</v>
      </c>
      <c r="G184" s="131" t="s">
        <v>253</v>
      </c>
      <c r="H184" s="267">
        <v>120</v>
      </c>
      <c r="I184" s="133"/>
      <c r="J184" s="134">
        <f>ROUND(I184*H184,2)</f>
        <v>0</v>
      </c>
      <c r="K184" s="130" t="s">
        <v>151</v>
      </c>
      <c r="L184" s="32"/>
      <c r="M184" s="135" t="s">
        <v>19</v>
      </c>
      <c r="N184" s="136" t="s">
        <v>46</v>
      </c>
      <c r="P184" s="137">
        <f>O184*H184</f>
        <v>0</v>
      </c>
      <c r="Q184" s="137">
        <v>0</v>
      </c>
      <c r="R184" s="137">
        <f>Q184*H184</f>
        <v>0</v>
      </c>
      <c r="S184" s="137">
        <v>0</v>
      </c>
      <c r="T184" s="138">
        <f>S184*H184</f>
        <v>0</v>
      </c>
      <c r="AR184" s="139" t="s">
        <v>134</v>
      </c>
      <c r="AT184" s="139" t="s">
        <v>131</v>
      </c>
      <c r="AU184" s="139" t="s">
        <v>85</v>
      </c>
      <c r="AY184" s="17" t="s">
        <v>128</v>
      </c>
      <c r="BE184" s="140">
        <f>IF(N184="základní",J184,0)</f>
        <v>0</v>
      </c>
      <c r="BF184" s="140">
        <f>IF(N184="snížená",J184,0)</f>
        <v>0</v>
      </c>
      <c r="BG184" s="140">
        <f>IF(N184="zákl. přenesená",J184,0)</f>
        <v>0</v>
      </c>
      <c r="BH184" s="140">
        <f>IF(N184="sníž. přenesená",J184,0)</f>
        <v>0</v>
      </c>
      <c r="BI184" s="140">
        <f>IF(N184="nulová",J184,0)</f>
        <v>0</v>
      </c>
      <c r="BJ184" s="17" t="s">
        <v>83</v>
      </c>
      <c r="BK184" s="140">
        <f>ROUND(I184*H184,2)</f>
        <v>0</v>
      </c>
      <c r="BL184" s="17" t="s">
        <v>134</v>
      </c>
      <c r="BM184" s="139" t="s">
        <v>254</v>
      </c>
    </row>
    <row r="185" spans="2:65" s="1" customFormat="1">
      <c r="B185" s="32"/>
      <c r="D185" s="162" t="s">
        <v>153</v>
      </c>
      <c r="F185" s="163" t="s">
        <v>255</v>
      </c>
      <c r="I185" s="164"/>
      <c r="L185" s="32"/>
      <c r="M185" s="165"/>
      <c r="T185" s="53"/>
      <c r="AT185" s="17" t="s">
        <v>153</v>
      </c>
      <c r="AU185" s="17" t="s">
        <v>85</v>
      </c>
    </row>
    <row r="186" spans="2:65" s="13" customFormat="1">
      <c r="B186" s="148"/>
      <c r="D186" s="142" t="s">
        <v>136</v>
      </c>
      <c r="E186" s="149" t="s">
        <v>19</v>
      </c>
      <c r="F186" s="150" t="s">
        <v>96</v>
      </c>
      <c r="H186" s="151"/>
      <c r="I186" s="152"/>
      <c r="L186" s="148"/>
      <c r="M186" s="153"/>
      <c r="T186" s="154"/>
      <c r="AT186" s="149" t="s">
        <v>136</v>
      </c>
      <c r="AU186" s="149" t="s">
        <v>85</v>
      </c>
      <c r="AV186" s="13" t="s">
        <v>85</v>
      </c>
      <c r="AW186" s="13" t="s">
        <v>34</v>
      </c>
      <c r="AX186" s="13" t="s">
        <v>75</v>
      </c>
      <c r="AY186" s="149" t="s">
        <v>128</v>
      </c>
    </row>
    <row r="187" spans="2:65" s="14" customFormat="1">
      <c r="B187" s="155"/>
      <c r="D187" s="142" t="s">
        <v>136</v>
      </c>
      <c r="E187" s="156" t="s">
        <v>19</v>
      </c>
      <c r="F187" s="157" t="s">
        <v>143</v>
      </c>
      <c r="H187" s="158"/>
      <c r="I187" s="159"/>
      <c r="L187" s="155"/>
      <c r="M187" s="160"/>
      <c r="T187" s="161"/>
      <c r="AT187" s="156" t="s">
        <v>136</v>
      </c>
      <c r="AU187" s="156" t="s">
        <v>85</v>
      </c>
      <c r="AV187" s="14" t="s">
        <v>134</v>
      </c>
      <c r="AW187" s="14" t="s">
        <v>34</v>
      </c>
      <c r="AX187" s="14" t="s">
        <v>83</v>
      </c>
      <c r="AY187" s="156" t="s">
        <v>128</v>
      </c>
    </row>
    <row r="188" spans="2:65" s="1" customFormat="1" ht="44.25" customHeight="1">
      <c r="B188" s="32"/>
      <c r="C188" s="128" t="s">
        <v>256</v>
      </c>
      <c r="D188" s="128" t="s">
        <v>131</v>
      </c>
      <c r="E188" s="129" t="s">
        <v>257</v>
      </c>
      <c r="F188" s="130" t="s">
        <v>258</v>
      </c>
      <c r="G188" s="131" t="s">
        <v>253</v>
      </c>
      <c r="H188" s="267">
        <v>350</v>
      </c>
      <c r="I188" s="133"/>
      <c r="J188" s="134">
        <f>ROUND(I188*H188,2)</f>
        <v>0</v>
      </c>
      <c r="K188" s="130" t="s">
        <v>151</v>
      </c>
      <c r="L188" s="32"/>
      <c r="M188" s="135" t="s">
        <v>19</v>
      </c>
      <c r="N188" s="136" t="s">
        <v>46</v>
      </c>
      <c r="P188" s="137">
        <f>O188*H188</f>
        <v>0</v>
      </c>
      <c r="Q188" s="137">
        <v>0</v>
      </c>
      <c r="R188" s="137">
        <f>Q188*H188</f>
        <v>0</v>
      </c>
      <c r="S188" s="137">
        <v>0</v>
      </c>
      <c r="T188" s="138">
        <f>S188*H188</f>
        <v>0</v>
      </c>
      <c r="AR188" s="139" t="s">
        <v>134</v>
      </c>
      <c r="AT188" s="139" t="s">
        <v>131</v>
      </c>
      <c r="AU188" s="139" t="s">
        <v>85</v>
      </c>
      <c r="AY188" s="17" t="s">
        <v>128</v>
      </c>
      <c r="BE188" s="140">
        <f>IF(N188="základní",J188,0)</f>
        <v>0</v>
      </c>
      <c r="BF188" s="140">
        <f>IF(N188="snížená",J188,0)</f>
        <v>0</v>
      </c>
      <c r="BG188" s="140">
        <f>IF(N188="zákl. přenesená",J188,0)</f>
        <v>0</v>
      </c>
      <c r="BH188" s="140">
        <f>IF(N188="sníž. přenesená",J188,0)</f>
        <v>0</v>
      </c>
      <c r="BI188" s="140">
        <f>IF(N188="nulová",J188,0)</f>
        <v>0</v>
      </c>
      <c r="BJ188" s="17" t="s">
        <v>83</v>
      </c>
      <c r="BK188" s="140">
        <f>ROUND(I188*H188,2)</f>
        <v>0</v>
      </c>
      <c r="BL188" s="17" t="s">
        <v>134</v>
      </c>
      <c r="BM188" s="139" t="s">
        <v>259</v>
      </c>
    </row>
    <row r="189" spans="2:65" s="1" customFormat="1">
      <c r="B189" s="32"/>
      <c r="D189" s="162" t="s">
        <v>153</v>
      </c>
      <c r="F189" s="163" t="s">
        <v>260</v>
      </c>
      <c r="I189" s="164"/>
      <c r="L189" s="32"/>
      <c r="M189" s="165"/>
      <c r="T189" s="53"/>
      <c r="AT189" s="17" t="s">
        <v>153</v>
      </c>
      <c r="AU189" s="17" t="s">
        <v>85</v>
      </c>
    </row>
    <row r="190" spans="2:65" s="13" customFormat="1">
      <c r="B190" s="148"/>
      <c r="D190" s="142" t="s">
        <v>136</v>
      </c>
      <c r="E190" s="149" t="s">
        <v>19</v>
      </c>
      <c r="F190" s="150" t="s">
        <v>261</v>
      </c>
      <c r="H190" s="151"/>
      <c r="I190" s="152"/>
      <c r="L190" s="148"/>
      <c r="M190" s="153"/>
      <c r="T190" s="154"/>
      <c r="AT190" s="149" t="s">
        <v>136</v>
      </c>
      <c r="AU190" s="149" t="s">
        <v>85</v>
      </c>
      <c r="AV190" s="13" t="s">
        <v>85</v>
      </c>
      <c r="AW190" s="13" t="s">
        <v>34</v>
      </c>
      <c r="AX190" s="13" t="s">
        <v>75</v>
      </c>
      <c r="AY190" s="149" t="s">
        <v>128</v>
      </c>
    </row>
    <row r="191" spans="2:65" s="14" customFormat="1">
      <c r="B191" s="155"/>
      <c r="D191" s="142" t="s">
        <v>136</v>
      </c>
      <c r="E191" s="156" t="s">
        <v>19</v>
      </c>
      <c r="F191" s="157" t="s">
        <v>143</v>
      </c>
      <c r="H191" s="158"/>
      <c r="I191" s="159"/>
      <c r="L191" s="155"/>
      <c r="M191" s="160"/>
      <c r="T191" s="161"/>
      <c r="AT191" s="156" t="s">
        <v>136</v>
      </c>
      <c r="AU191" s="156" t="s">
        <v>85</v>
      </c>
      <c r="AV191" s="14" t="s">
        <v>134</v>
      </c>
      <c r="AW191" s="14" t="s">
        <v>34</v>
      </c>
      <c r="AX191" s="14" t="s">
        <v>83</v>
      </c>
      <c r="AY191" s="156" t="s">
        <v>128</v>
      </c>
    </row>
    <row r="192" spans="2:65" s="11" customFormat="1" ht="22.9" customHeight="1">
      <c r="B192" s="116"/>
      <c r="D192" s="117" t="s">
        <v>74</v>
      </c>
      <c r="E192" s="126" t="s">
        <v>262</v>
      </c>
      <c r="F192" s="126" t="s">
        <v>263</v>
      </c>
      <c r="I192" s="119"/>
      <c r="J192" s="127">
        <f>BK192</f>
        <v>0</v>
      </c>
      <c r="L192" s="116"/>
      <c r="M192" s="121"/>
      <c r="P192" s="122">
        <f>SUM(P193:P208)</f>
        <v>0</v>
      </c>
      <c r="R192" s="122">
        <f>SUM(R193:R208)</f>
        <v>0</v>
      </c>
      <c r="T192" s="123">
        <f>SUM(T193:T208)</f>
        <v>0</v>
      </c>
      <c r="AR192" s="117" t="s">
        <v>83</v>
      </c>
      <c r="AT192" s="124" t="s">
        <v>74</v>
      </c>
      <c r="AU192" s="124" t="s">
        <v>83</v>
      </c>
      <c r="AY192" s="117" t="s">
        <v>128</v>
      </c>
      <c r="BK192" s="125">
        <f>SUM(BK193:BK208)</f>
        <v>0</v>
      </c>
    </row>
    <row r="193" spans="2:65" s="1" customFormat="1" ht="44.25" customHeight="1">
      <c r="B193" s="32"/>
      <c r="C193" s="128" t="s">
        <v>264</v>
      </c>
      <c r="D193" s="128" t="s">
        <v>131</v>
      </c>
      <c r="E193" s="129" t="s">
        <v>265</v>
      </c>
      <c r="F193" s="130" t="s">
        <v>266</v>
      </c>
      <c r="G193" s="131" t="s">
        <v>267</v>
      </c>
      <c r="H193" s="132">
        <v>3.0950000000000002</v>
      </c>
      <c r="I193" s="133"/>
      <c r="J193" s="134">
        <f>ROUND(I193*H193,2)</f>
        <v>0</v>
      </c>
      <c r="K193" s="130" t="s">
        <v>151</v>
      </c>
      <c r="L193" s="32"/>
      <c r="M193" s="135" t="s">
        <v>19</v>
      </c>
      <c r="N193" s="136" t="s">
        <v>46</v>
      </c>
      <c r="P193" s="137">
        <f>O193*H193</f>
        <v>0</v>
      </c>
      <c r="Q193" s="137">
        <v>0</v>
      </c>
      <c r="R193" s="137">
        <f>Q193*H193</f>
        <v>0</v>
      </c>
      <c r="S193" s="137">
        <v>0</v>
      </c>
      <c r="T193" s="138">
        <f>S193*H193</f>
        <v>0</v>
      </c>
      <c r="AR193" s="139" t="s">
        <v>134</v>
      </c>
      <c r="AT193" s="139" t="s">
        <v>131</v>
      </c>
      <c r="AU193" s="139" t="s">
        <v>85</v>
      </c>
      <c r="AY193" s="17" t="s">
        <v>128</v>
      </c>
      <c r="BE193" s="140">
        <f>IF(N193="základní",J193,0)</f>
        <v>0</v>
      </c>
      <c r="BF193" s="140">
        <f>IF(N193="snížená",J193,0)</f>
        <v>0</v>
      </c>
      <c r="BG193" s="140">
        <f>IF(N193="zákl. přenesená",J193,0)</f>
        <v>0</v>
      </c>
      <c r="BH193" s="140">
        <f>IF(N193="sníž. přenesená",J193,0)</f>
        <v>0</v>
      </c>
      <c r="BI193" s="140">
        <f>IF(N193="nulová",J193,0)</f>
        <v>0</v>
      </c>
      <c r="BJ193" s="17" t="s">
        <v>83</v>
      </c>
      <c r="BK193" s="140">
        <f>ROUND(I193*H193,2)</f>
        <v>0</v>
      </c>
      <c r="BL193" s="17" t="s">
        <v>134</v>
      </c>
      <c r="BM193" s="139" t="s">
        <v>268</v>
      </c>
    </row>
    <row r="194" spans="2:65" s="1" customFormat="1">
      <c r="B194" s="32"/>
      <c r="D194" s="162" t="s">
        <v>153</v>
      </c>
      <c r="F194" s="163" t="s">
        <v>269</v>
      </c>
      <c r="I194" s="164"/>
      <c r="L194" s="32"/>
      <c r="M194" s="165"/>
      <c r="T194" s="53"/>
      <c r="AT194" s="17" t="s">
        <v>153</v>
      </c>
      <c r="AU194" s="17" t="s">
        <v>85</v>
      </c>
    </row>
    <row r="195" spans="2:65" s="1" customFormat="1" ht="24.2" customHeight="1">
      <c r="B195" s="32"/>
      <c r="C195" s="128" t="s">
        <v>270</v>
      </c>
      <c r="D195" s="128" t="s">
        <v>131</v>
      </c>
      <c r="E195" s="129" t="s">
        <v>271</v>
      </c>
      <c r="F195" s="130" t="s">
        <v>272</v>
      </c>
      <c r="G195" s="131" t="s">
        <v>273</v>
      </c>
      <c r="H195" s="132">
        <v>10</v>
      </c>
      <c r="I195" s="133"/>
      <c r="J195" s="134">
        <f>ROUND(I195*H195,2)</f>
        <v>0</v>
      </c>
      <c r="K195" s="130" t="s">
        <v>151</v>
      </c>
      <c r="L195" s="32"/>
      <c r="M195" s="135" t="s">
        <v>19</v>
      </c>
      <c r="N195" s="136" t="s">
        <v>46</v>
      </c>
      <c r="P195" s="137">
        <f>O195*H195</f>
        <v>0</v>
      </c>
      <c r="Q195" s="137">
        <v>0</v>
      </c>
      <c r="R195" s="137">
        <f>Q195*H195</f>
        <v>0</v>
      </c>
      <c r="S195" s="137">
        <v>0</v>
      </c>
      <c r="T195" s="138">
        <f>S195*H195</f>
        <v>0</v>
      </c>
      <c r="AR195" s="139" t="s">
        <v>134</v>
      </c>
      <c r="AT195" s="139" t="s">
        <v>131</v>
      </c>
      <c r="AU195" s="139" t="s">
        <v>85</v>
      </c>
      <c r="AY195" s="17" t="s">
        <v>128</v>
      </c>
      <c r="BE195" s="140">
        <f>IF(N195="základní",J195,0)</f>
        <v>0</v>
      </c>
      <c r="BF195" s="140">
        <f>IF(N195="snížená",J195,0)</f>
        <v>0</v>
      </c>
      <c r="BG195" s="140">
        <f>IF(N195="zákl. přenesená",J195,0)</f>
        <v>0</v>
      </c>
      <c r="BH195" s="140">
        <f>IF(N195="sníž. přenesená",J195,0)</f>
        <v>0</v>
      </c>
      <c r="BI195" s="140">
        <f>IF(N195="nulová",J195,0)</f>
        <v>0</v>
      </c>
      <c r="BJ195" s="17" t="s">
        <v>83</v>
      </c>
      <c r="BK195" s="140">
        <f>ROUND(I195*H195,2)</f>
        <v>0</v>
      </c>
      <c r="BL195" s="17" t="s">
        <v>134</v>
      </c>
      <c r="BM195" s="139" t="s">
        <v>274</v>
      </c>
    </row>
    <row r="196" spans="2:65" s="1" customFormat="1">
      <c r="B196" s="32"/>
      <c r="D196" s="162" t="s">
        <v>153</v>
      </c>
      <c r="F196" s="163" t="s">
        <v>275</v>
      </c>
      <c r="I196" s="164"/>
      <c r="L196" s="32"/>
      <c r="M196" s="165"/>
      <c r="T196" s="53"/>
      <c r="AT196" s="17" t="s">
        <v>153</v>
      </c>
      <c r="AU196" s="17" t="s">
        <v>85</v>
      </c>
    </row>
    <row r="197" spans="2:65" s="1" customFormat="1" ht="37.9" customHeight="1">
      <c r="B197" s="32"/>
      <c r="C197" s="128" t="s">
        <v>276</v>
      </c>
      <c r="D197" s="128" t="s">
        <v>131</v>
      </c>
      <c r="E197" s="129" t="s">
        <v>277</v>
      </c>
      <c r="F197" s="130" t="s">
        <v>278</v>
      </c>
      <c r="G197" s="131" t="s">
        <v>273</v>
      </c>
      <c r="H197" s="132">
        <v>150</v>
      </c>
      <c r="I197" s="133"/>
      <c r="J197" s="134">
        <f>ROUND(I197*H197,2)</f>
        <v>0</v>
      </c>
      <c r="K197" s="130" t="s">
        <v>151</v>
      </c>
      <c r="L197" s="32"/>
      <c r="M197" s="135" t="s">
        <v>19</v>
      </c>
      <c r="N197" s="136" t="s">
        <v>46</v>
      </c>
      <c r="P197" s="137">
        <f>O197*H197</f>
        <v>0</v>
      </c>
      <c r="Q197" s="137">
        <v>0</v>
      </c>
      <c r="R197" s="137">
        <f>Q197*H197</f>
        <v>0</v>
      </c>
      <c r="S197" s="137">
        <v>0</v>
      </c>
      <c r="T197" s="138">
        <f>S197*H197</f>
        <v>0</v>
      </c>
      <c r="AR197" s="139" t="s">
        <v>134</v>
      </c>
      <c r="AT197" s="139" t="s">
        <v>131</v>
      </c>
      <c r="AU197" s="139" t="s">
        <v>85</v>
      </c>
      <c r="AY197" s="17" t="s">
        <v>128</v>
      </c>
      <c r="BE197" s="140">
        <f>IF(N197="základní",J197,0)</f>
        <v>0</v>
      </c>
      <c r="BF197" s="140">
        <f>IF(N197="snížená",J197,0)</f>
        <v>0</v>
      </c>
      <c r="BG197" s="140">
        <f>IF(N197="zákl. přenesená",J197,0)</f>
        <v>0</v>
      </c>
      <c r="BH197" s="140">
        <f>IF(N197="sníž. přenesená",J197,0)</f>
        <v>0</v>
      </c>
      <c r="BI197" s="140">
        <f>IF(N197="nulová",J197,0)</f>
        <v>0</v>
      </c>
      <c r="BJ197" s="17" t="s">
        <v>83</v>
      </c>
      <c r="BK197" s="140">
        <f>ROUND(I197*H197,2)</f>
        <v>0</v>
      </c>
      <c r="BL197" s="17" t="s">
        <v>134</v>
      </c>
      <c r="BM197" s="139" t="s">
        <v>279</v>
      </c>
    </row>
    <row r="198" spans="2:65" s="1" customFormat="1">
      <c r="B198" s="32"/>
      <c r="D198" s="162" t="s">
        <v>153</v>
      </c>
      <c r="F198" s="163" t="s">
        <v>280</v>
      </c>
      <c r="I198" s="164"/>
      <c r="L198" s="32"/>
      <c r="M198" s="165"/>
      <c r="T198" s="53"/>
      <c r="AT198" s="17" t="s">
        <v>153</v>
      </c>
      <c r="AU198" s="17" t="s">
        <v>85</v>
      </c>
    </row>
    <row r="199" spans="2:65" s="12" customFormat="1">
      <c r="B199" s="141"/>
      <c r="D199" s="142" t="s">
        <v>136</v>
      </c>
      <c r="E199" s="143" t="s">
        <v>19</v>
      </c>
      <c r="F199" s="144" t="s">
        <v>281</v>
      </c>
      <c r="H199" s="143" t="s">
        <v>19</v>
      </c>
      <c r="I199" s="145"/>
      <c r="L199" s="141"/>
      <c r="M199" s="146"/>
      <c r="T199" s="147"/>
      <c r="AT199" s="143" t="s">
        <v>136</v>
      </c>
      <c r="AU199" s="143" t="s">
        <v>85</v>
      </c>
      <c r="AV199" s="12" t="s">
        <v>83</v>
      </c>
      <c r="AW199" s="12" t="s">
        <v>34</v>
      </c>
      <c r="AX199" s="12" t="s">
        <v>75</v>
      </c>
      <c r="AY199" s="143" t="s">
        <v>128</v>
      </c>
    </row>
    <row r="200" spans="2:65" s="13" customFormat="1">
      <c r="B200" s="148"/>
      <c r="D200" s="142" t="s">
        <v>136</v>
      </c>
      <c r="E200" s="149" t="s">
        <v>19</v>
      </c>
      <c r="F200" s="150" t="s">
        <v>282</v>
      </c>
      <c r="H200" s="151">
        <v>150</v>
      </c>
      <c r="I200" s="152"/>
      <c r="L200" s="148"/>
      <c r="M200" s="153"/>
      <c r="T200" s="154"/>
      <c r="AT200" s="149" t="s">
        <v>136</v>
      </c>
      <c r="AU200" s="149" t="s">
        <v>85</v>
      </c>
      <c r="AV200" s="13" t="s">
        <v>85</v>
      </c>
      <c r="AW200" s="13" t="s">
        <v>34</v>
      </c>
      <c r="AX200" s="13" t="s">
        <v>75</v>
      </c>
      <c r="AY200" s="149" t="s">
        <v>128</v>
      </c>
    </row>
    <row r="201" spans="2:65" s="14" customFormat="1">
      <c r="B201" s="155"/>
      <c r="D201" s="142" t="s">
        <v>136</v>
      </c>
      <c r="E201" s="156" t="s">
        <v>19</v>
      </c>
      <c r="F201" s="157" t="s">
        <v>143</v>
      </c>
      <c r="H201" s="158">
        <v>150</v>
      </c>
      <c r="I201" s="159"/>
      <c r="L201" s="155"/>
      <c r="M201" s="160"/>
      <c r="T201" s="161"/>
      <c r="AT201" s="156" t="s">
        <v>136</v>
      </c>
      <c r="AU201" s="156" t="s">
        <v>85</v>
      </c>
      <c r="AV201" s="14" t="s">
        <v>134</v>
      </c>
      <c r="AW201" s="14" t="s">
        <v>34</v>
      </c>
      <c r="AX201" s="14" t="s">
        <v>83</v>
      </c>
      <c r="AY201" s="156" t="s">
        <v>128</v>
      </c>
    </row>
    <row r="202" spans="2:65" s="1" customFormat="1" ht="44.25" customHeight="1">
      <c r="B202" s="32"/>
      <c r="C202" s="128" t="s">
        <v>283</v>
      </c>
      <c r="D202" s="128" t="s">
        <v>131</v>
      </c>
      <c r="E202" s="129" t="s">
        <v>284</v>
      </c>
      <c r="F202" s="130" t="s">
        <v>285</v>
      </c>
      <c r="G202" s="131" t="s">
        <v>267</v>
      </c>
      <c r="H202" s="132">
        <v>46.424999999999997</v>
      </c>
      <c r="I202" s="133"/>
      <c r="J202" s="134">
        <f>ROUND(I202*H202,2)</f>
        <v>0</v>
      </c>
      <c r="K202" s="130" t="s">
        <v>151</v>
      </c>
      <c r="L202" s="32"/>
      <c r="M202" s="135" t="s">
        <v>19</v>
      </c>
      <c r="N202" s="136" t="s">
        <v>46</v>
      </c>
      <c r="P202" s="137">
        <f>O202*H202</f>
        <v>0</v>
      </c>
      <c r="Q202" s="137">
        <v>0</v>
      </c>
      <c r="R202" s="137">
        <f>Q202*H202</f>
        <v>0</v>
      </c>
      <c r="S202" s="137">
        <v>0</v>
      </c>
      <c r="T202" s="138">
        <f>S202*H202</f>
        <v>0</v>
      </c>
      <c r="AR202" s="139" t="s">
        <v>134</v>
      </c>
      <c r="AT202" s="139" t="s">
        <v>131</v>
      </c>
      <c r="AU202" s="139" t="s">
        <v>85</v>
      </c>
      <c r="AY202" s="17" t="s">
        <v>128</v>
      </c>
      <c r="BE202" s="140">
        <f>IF(N202="základní",J202,0)</f>
        <v>0</v>
      </c>
      <c r="BF202" s="140">
        <f>IF(N202="snížená",J202,0)</f>
        <v>0</v>
      </c>
      <c r="BG202" s="140">
        <f>IF(N202="zákl. přenesená",J202,0)</f>
        <v>0</v>
      </c>
      <c r="BH202" s="140">
        <f>IF(N202="sníž. přenesená",J202,0)</f>
        <v>0</v>
      </c>
      <c r="BI202" s="140">
        <f>IF(N202="nulová",J202,0)</f>
        <v>0</v>
      </c>
      <c r="BJ202" s="17" t="s">
        <v>83</v>
      </c>
      <c r="BK202" s="140">
        <f>ROUND(I202*H202,2)</f>
        <v>0</v>
      </c>
      <c r="BL202" s="17" t="s">
        <v>134</v>
      </c>
      <c r="BM202" s="139" t="s">
        <v>286</v>
      </c>
    </row>
    <row r="203" spans="2:65" s="1" customFormat="1">
      <c r="B203" s="32"/>
      <c r="D203" s="162" t="s">
        <v>153</v>
      </c>
      <c r="F203" s="163" t="s">
        <v>287</v>
      </c>
      <c r="I203" s="164"/>
      <c r="L203" s="32"/>
      <c r="M203" s="165"/>
      <c r="T203" s="53"/>
      <c r="AT203" s="17" t="s">
        <v>153</v>
      </c>
      <c r="AU203" s="17" t="s">
        <v>85</v>
      </c>
    </row>
    <row r="204" spans="2:65" s="13" customFormat="1">
      <c r="B204" s="148"/>
      <c r="D204" s="142" t="s">
        <v>136</v>
      </c>
      <c r="F204" s="150" t="s">
        <v>288</v>
      </c>
      <c r="H204" s="151">
        <v>46.424999999999997</v>
      </c>
      <c r="I204" s="152"/>
      <c r="L204" s="148"/>
      <c r="M204" s="153"/>
      <c r="T204" s="154"/>
      <c r="AT204" s="149" t="s">
        <v>136</v>
      </c>
      <c r="AU204" s="149" t="s">
        <v>85</v>
      </c>
      <c r="AV204" s="13" t="s">
        <v>85</v>
      </c>
      <c r="AW204" s="13" t="s">
        <v>4</v>
      </c>
      <c r="AX204" s="13" t="s">
        <v>83</v>
      </c>
      <c r="AY204" s="149" t="s">
        <v>128</v>
      </c>
    </row>
    <row r="205" spans="2:65" s="1" customFormat="1" ht="37.9" customHeight="1">
      <c r="B205" s="32"/>
      <c r="C205" s="128" t="s">
        <v>289</v>
      </c>
      <c r="D205" s="128" t="s">
        <v>131</v>
      </c>
      <c r="E205" s="129" t="s">
        <v>290</v>
      </c>
      <c r="F205" s="130" t="s">
        <v>291</v>
      </c>
      <c r="G205" s="131" t="s">
        <v>267</v>
      </c>
      <c r="H205" s="132">
        <v>3.0950000000000002</v>
      </c>
      <c r="I205" s="133"/>
      <c r="J205" s="134">
        <f>ROUND(I205*H205,2)</f>
        <v>0</v>
      </c>
      <c r="K205" s="130" t="s">
        <v>151</v>
      </c>
      <c r="L205" s="32"/>
      <c r="M205" s="135" t="s">
        <v>19</v>
      </c>
      <c r="N205" s="136" t="s">
        <v>46</v>
      </c>
      <c r="P205" s="137">
        <f>O205*H205</f>
        <v>0</v>
      </c>
      <c r="Q205" s="137">
        <v>0</v>
      </c>
      <c r="R205" s="137">
        <f>Q205*H205</f>
        <v>0</v>
      </c>
      <c r="S205" s="137">
        <v>0</v>
      </c>
      <c r="T205" s="138">
        <f>S205*H205</f>
        <v>0</v>
      </c>
      <c r="AR205" s="139" t="s">
        <v>134</v>
      </c>
      <c r="AT205" s="139" t="s">
        <v>131</v>
      </c>
      <c r="AU205" s="139" t="s">
        <v>85</v>
      </c>
      <c r="AY205" s="17" t="s">
        <v>128</v>
      </c>
      <c r="BE205" s="140">
        <f>IF(N205="základní",J205,0)</f>
        <v>0</v>
      </c>
      <c r="BF205" s="140">
        <f>IF(N205="snížená",J205,0)</f>
        <v>0</v>
      </c>
      <c r="BG205" s="140">
        <f>IF(N205="zákl. přenesená",J205,0)</f>
        <v>0</v>
      </c>
      <c r="BH205" s="140">
        <f>IF(N205="sníž. přenesená",J205,0)</f>
        <v>0</v>
      </c>
      <c r="BI205" s="140">
        <f>IF(N205="nulová",J205,0)</f>
        <v>0</v>
      </c>
      <c r="BJ205" s="17" t="s">
        <v>83</v>
      </c>
      <c r="BK205" s="140">
        <f>ROUND(I205*H205,2)</f>
        <v>0</v>
      </c>
      <c r="BL205" s="17" t="s">
        <v>134</v>
      </c>
      <c r="BM205" s="139" t="s">
        <v>292</v>
      </c>
    </row>
    <row r="206" spans="2:65" s="1" customFormat="1">
      <c r="B206" s="32"/>
      <c r="D206" s="162" t="s">
        <v>153</v>
      </c>
      <c r="F206" s="163" t="s">
        <v>293</v>
      </c>
      <c r="I206" s="164"/>
      <c r="L206" s="32"/>
      <c r="M206" s="165"/>
      <c r="T206" s="53"/>
      <c r="AT206" s="17" t="s">
        <v>153</v>
      </c>
      <c r="AU206" s="17" t="s">
        <v>85</v>
      </c>
    </row>
    <row r="207" spans="2:65" s="1" customFormat="1" ht="44.25" customHeight="1">
      <c r="B207" s="32"/>
      <c r="C207" s="128" t="s">
        <v>294</v>
      </c>
      <c r="D207" s="128" t="s">
        <v>131</v>
      </c>
      <c r="E207" s="129" t="s">
        <v>295</v>
      </c>
      <c r="F207" s="130" t="s">
        <v>296</v>
      </c>
      <c r="G207" s="131" t="s">
        <v>267</v>
      </c>
      <c r="H207" s="132">
        <v>3.0950000000000002</v>
      </c>
      <c r="I207" s="133"/>
      <c r="J207" s="134">
        <f>ROUND(I207*H207,2)</f>
        <v>0</v>
      </c>
      <c r="K207" s="130" t="s">
        <v>151</v>
      </c>
      <c r="L207" s="32"/>
      <c r="M207" s="135" t="s">
        <v>19</v>
      </c>
      <c r="N207" s="136" t="s">
        <v>46</v>
      </c>
      <c r="P207" s="137">
        <f>O207*H207</f>
        <v>0</v>
      </c>
      <c r="Q207" s="137">
        <v>0</v>
      </c>
      <c r="R207" s="137">
        <f>Q207*H207</f>
        <v>0</v>
      </c>
      <c r="S207" s="137">
        <v>0</v>
      </c>
      <c r="T207" s="138">
        <f>S207*H207</f>
        <v>0</v>
      </c>
      <c r="AR207" s="139" t="s">
        <v>134</v>
      </c>
      <c r="AT207" s="139" t="s">
        <v>131</v>
      </c>
      <c r="AU207" s="139" t="s">
        <v>85</v>
      </c>
      <c r="AY207" s="17" t="s">
        <v>128</v>
      </c>
      <c r="BE207" s="140">
        <f>IF(N207="základní",J207,0)</f>
        <v>0</v>
      </c>
      <c r="BF207" s="140">
        <f>IF(N207="snížená",J207,0)</f>
        <v>0</v>
      </c>
      <c r="BG207" s="140">
        <f>IF(N207="zákl. přenesená",J207,0)</f>
        <v>0</v>
      </c>
      <c r="BH207" s="140">
        <f>IF(N207="sníž. přenesená",J207,0)</f>
        <v>0</v>
      </c>
      <c r="BI207" s="140">
        <f>IF(N207="nulová",J207,0)</f>
        <v>0</v>
      </c>
      <c r="BJ207" s="17" t="s">
        <v>83</v>
      </c>
      <c r="BK207" s="140">
        <f>ROUND(I207*H207,2)</f>
        <v>0</v>
      </c>
      <c r="BL207" s="17" t="s">
        <v>134</v>
      </c>
      <c r="BM207" s="139" t="s">
        <v>297</v>
      </c>
    </row>
    <row r="208" spans="2:65" s="1" customFormat="1">
      <c r="B208" s="32"/>
      <c r="D208" s="162" t="s">
        <v>153</v>
      </c>
      <c r="F208" s="163" t="s">
        <v>298</v>
      </c>
      <c r="I208" s="164"/>
      <c r="L208" s="32"/>
      <c r="M208" s="165"/>
      <c r="T208" s="53"/>
      <c r="AT208" s="17" t="s">
        <v>153</v>
      </c>
      <c r="AU208" s="17" t="s">
        <v>85</v>
      </c>
    </row>
    <row r="209" spans="2:65" s="11" customFormat="1" ht="22.9" customHeight="1">
      <c r="B209" s="116"/>
      <c r="D209" s="117" t="s">
        <v>74</v>
      </c>
      <c r="E209" s="126" t="s">
        <v>299</v>
      </c>
      <c r="F209" s="126" t="s">
        <v>300</v>
      </c>
      <c r="I209" s="119"/>
      <c r="J209" s="127">
        <f>BK209</f>
        <v>0</v>
      </c>
      <c r="L209" s="116"/>
      <c r="M209" s="121"/>
      <c r="P209" s="122">
        <f>SUM(P210:P213)</f>
        <v>0</v>
      </c>
      <c r="R209" s="122">
        <f>SUM(R210:R213)</f>
        <v>0</v>
      </c>
      <c r="T209" s="123">
        <f>SUM(T210:T213)</f>
        <v>0</v>
      </c>
      <c r="AR209" s="117" t="s">
        <v>83</v>
      </c>
      <c r="AT209" s="124" t="s">
        <v>74</v>
      </c>
      <c r="AU209" s="124" t="s">
        <v>83</v>
      </c>
      <c r="AY209" s="117" t="s">
        <v>128</v>
      </c>
      <c r="BK209" s="125">
        <f>SUM(BK210:BK213)</f>
        <v>0</v>
      </c>
    </row>
    <row r="210" spans="2:65" s="1" customFormat="1" ht="66.75" customHeight="1">
      <c r="B210" s="32"/>
      <c r="C210" s="128" t="s">
        <v>301</v>
      </c>
      <c r="D210" s="128" t="s">
        <v>131</v>
      </c>
      <c r="E210" s="129" t="s">
        <v>302</v>
      </c>
      <c r="F210" s="130" t="s">
        <v>303</v>
      </c>
      <c r="G210" s="131" t="s">
        <v>267</v>
      </c>
      <c r="H210" s="132">
        <v>2.6259999999999999</v>
      </c>
      <c r="I210" s="133"/>
      <c r="J210" s="134">
        <f>ROUND(I210*H210,2)</f>
        <v>0</v>
      </c>
      <c r="K210" s="130" t="s">
        <v>151</v>
      </c>
      <c r="L210" s="32"/>
      <c r="M210" s="135" t="s">
        <v>19</v>
      </c>
      <c r="N210" s="136" t="s">
        <v>46</v>
      </c>
      <c r="P210" s="137">
        <f>O210*H210</f>
        <v>0</v>
      </c>
      <c r="Q210" s="137">
        <v>0</v>
      </c>
      <c r="R210" s="137">
        <f>Q210*H210</f>
        <v>0</v>
      </c>
      <c r="S210" s="137">
        <v>0</v>
      </c>
      <c r="T210" s="138">
        <f>S210*H210</f>
        <v>0</v>
      </c>
      <c r="AR210" s="139" t="s">
        <v>134</v>
      </c>
      <c r="AT210" s="139" t="s">
        <v>131</v>
      </c>
      <c r="AU210" s="139" t="s">
        <v>85</v>
      </c>
      <c r="AY210" s="17" t="s">
        <v>128</v>
      </c>
      <c r="BE210" s="140">
        <f>IF(N210="základní",J210,0)</f>
        <v>0</v>
      </c>
      <c r="BF210" s="140">
        <f>IF(N210="snížená",J210,0)</f>
        <v>0</v>
      </c>
      <c r="BG210" s="140">
        <f>IF(N210="zákl. přenesená",J210,0)</f>
        <v>0</v>
      </c>
      <c r="BH210" s="140">
        <f>IF(N210="sníž. přenesená",J210,0)</f>
        <v>0</v>
      </c>
      <c r="BI210" s="140">
        <f>IF(N210="nulová",J210,0)</f>
        <v>0</v>
      </c>
      <c r="BJ210" s="17" t="s">
        <v>83</v>
      </c>
      <c r="BK210" s="140">
        <f>ROUND(I210*H210,2)</f>
        <v>0</v>
      </c>
      <c r="BL210" s="17" t="s">
        <v>134</v>
      </c>
      <c r="BM210" s="139" t="s">
        <v>304</v>
      </c>
    </row>
    <row r="211" spans="2:65" s="1" customFormat="1">
      <c r="B211" s="32"/>
      <c r="D211" s="162" t="s">
        <v>153</v>
      </c>
      <c r="F211" s="163" t="s">
        <v>305</v>
      </c>
      <c r="I211" s="164"/>
      <c r="L211" s="32"/>
      <c r="M211" s="165"/>
      <c r="T211" s="53"/>
      <c r="AT211" s="17" t="s">
        <v>153</v>
      </c>
      <c r="AU211" s="17" t="s">
        <v>85</v>
      </c>
    </row>
    <row r="212" spans="2:65" s="1" customFormat="1" ht="66.75" customHeight="1">
      <c r="B212" s="32"/>
      <c r="C212" s="128" t="s">
        <v>306</v>
      </c>
      <c r="D212" s="128" t="s">
        <v>131</v>
      </c>
      <c r="E212" s="129" t="s">
        <v>307</v>
      </c>
      <c r="F212" s="130" t="s">
        <v>308</v>
      </c>
      <c r="G212" s="131" t="s">
        <v>267</v>
      </c>
      <c r="H212" s="132">
        <v>2.6259999999999999</v>
      </c>
      <c r="I212" s="133"/>
      <c r="J212" s="134">
        <f>ROUND(I212*H212,2)</f>
        <v>0</v>
      </c>
      <c r="K212" s="130" t="s">
        <v>151</v>
      </c>
      <c r="L212" s="32"/>
      <c r="M212" s="135" t="s">
        <v>19</v>
      </c>
      <c r="N212" s="136" t="s">
        <v>46</v>
      </c>
      <c r="P212" s="137">
        <f>O212*H212</f>
        <v>0</v>
      </c>
      <c r="Q212" s="137">
        <v>0</v>
      </c>
      <c r="R212" s="137">
        <f>Q212*H212</f>
        <v>0</v>
      </c>
      <c r="S212" s="137">
        <v>0</v>
      </c>
      <c r="T212" s="138">
        <f>S212*H212</f>
        <v>0</v>
      </c>
      <c r="AR212" s="139" t="s">
        <v>134</v>
      </c>
      <c r="AT212" s="139" t="s">
        <v>131</v>
      </c>
      <c r="AU212" s="139" t="s">
        <v>85</v>
      </c>
      <c r="AY212" s="17" t="s">
        <v>128</v>
      </c>
      <c r="BE212" s="140">
        <f>IF(N212="základní",J212,0)</f>
        <v>0</v>
      </c>
      <c r="BF212" s="140">
        <f>IF(N212="snížená",J212,0)</f>
        <v>0</v>
      </c>
      <c r="BG212" s="140">
        <f>IF(N212="zákl. přenesená",J212,0)</f>
        <v>0</v>
      </c>
      <c r="BH212" s="140">
        <f>IF(N212="sníž. přenesená",J212,0)</f>
        <v>0</v>
      </c>
      <c r="BI212" s="140">
        <f>IF(N212="nulová",J212,0)</f>
        <v>0</v>
      </c>
      <c r="BJ212" s="17" t="s">
        <v>83</v>
      </c>
      <c r="BK212" s="140">
        <f>ROUND(I212*H212,2)</f>
        <v>0</v>
      </c>
      <c r="BL212" s="17" t="s">
        <v>134</v>
      </c>
      <c r="BM212" s="139" t="s">
        <v>309</v>
      </c>
    </row>
    <row r="213" spans="2:65" s="1" customFormat="1">
      <c r="B213" s="32"/>
      <c r="D213" s="162" t="s">
        <v>153</v>
      </c>
      <c r="F213" s="163" t="s">
        <v>310</v>
      </c>
      <c r="I213" s="164"/>
      <c r="L213" s="32"/>
      <c r="M213" s="165"/>
      <c r="T213" s="53"/>
      <c r="AT213" s="17" t="s">
        <v>153</v>
      </c>
      <c r="AU213" s="17" t="s">
        <v>85</v>
      </c>
    </row>
    <row r="214" spans="2:65" s="11" customFormat="1" ht="25.9" customHeight="1">
      <c r="B214" s="116"/>
      <c r="D214" s="117" t="s">
        <v>74</v>
      </c>
      <c r="E214" s="118" t="s">
        <v>311</v>
      </c>
      <c r="F214" s="118" t="s">
        <v>312</v>
      </c>
      <c r="I214" s="119"/>
      <c r="J214" s="120">
        <f>BK214</f>
        <v>0</v>
      </c>
      <c r="L214" s="116"/>
      <c r="M214" s="121"/>
      <c r="P214" s="122">
        <f>P215</f>
        <v>0</v>
      </c>
      <c r="R214" s="122">
        <f>R215</f>
        <v>3.2827599999999998E-2</v>
      </c>
      <c r="T214" s="123">
        <f>T215</f>
        <v>0</v>
      </c>
      <c r="AR214" s="117" t="s">
        <v>85</v>
      </c>
      <c r="AT214" s="124" t="s">
        <v>74</v>
      </c>
      <c r="AU214" s="124" t="s">
        <v>75</v>
      </c>
      <c r="AY214" s="117" t="s">
        <v>128</v>
      </c>
      <c r="BK214" s="125">
        <f>BK215</f>
        <v>0</v>
      </c>
    </row>
    <row r="215" spans="2:65" s="11" customFormat="1" ht="22.9" customHeight="1">
      <c r="B215" s="116"/>
      <c r="D215" s="117" t="s">
        <v>74</v>
      </c>
      <c r="E215" s="126" t="s">
        <v>313</v>
      </c>
      <c r="F215" s="126" t="s">
        <v>314</v>
      </c>
      <c r="I215" s="119"/>
      <c r="J215" s="127">
        <f>BK215</f>
        <v>0</v>
      </c>
      <c r="L215" s="116"/>
      <c r="M215" s="121"/>
      <c r="P215" s="122">
        <f>SUM(P216:P239)</f>
        <v>0</v>
      </c>
      <c r="R215" s="122">
        <f>SUM(R216:R239)</f>
        <v>3.2827599999999998E-2</v>
      </c>
      <c r="T215" s="123">
        <f>SUM(T216:T239)</f>
        <v>0</v>
      </c>
      <c r="AR215" s="117" t="s">
        <v>85</v>
      </c>
      <c r="AT215" s="124" t="s">
        <v>74</v>
      </c>
      <c r="AU215" s="124" t="s">
        <v>83</v>
      </c>
      <c r="AY215" s="117" t="s">
        <v>128</v>
      </c>
      <c r="BK215" s="125">
        <f>SUM(BK216:BK239)</f>
        <v>0</v>
      </c>
    </row>
    <row r="216" spans="2:65" s="1" customFormat="1" ht="16.5" customHeight="1">
      <c r="B216" s="32"/>
      <c r="C216" s="128" t="s">
        <v>315</v>
      </c>
      <c r="D216" s="128" t="s">
        <v>131</v>
      </c>
      <c r="E216" s="129" t="s">
        <v>316</v>
      </c>
      <c r="F216" s="130" t="s">
        <v>317</v>
      </c>
      <c r="G216" s="131" t="s">
        <v>91</v>
      </c>
      <c r="H216" s="132">
        <v>29.96</v>
      </c>
      <c r="I216" s="133"/>
      <c r="J216" s="134">
        <f>ROUND(I216*H216,2)</f>
        <v>0</v>
      </c>
      <c r="K216" s="130" t="s">
        <v>151</v>
      </c>
      <c r="L216" s="32"/>
      <c r="M216" s="135" t="s">
        <v>19</v>
      </c>
      <c r="N216" s="136" t="s">
        <v>46</v>
      </c>
      <c r="P216" s="137">
        <f>O216*H216</f>
        <v>0</v>
      </c>
      <c r="Q216" s="137">
        <v>1.0000000000000001E-5</v>
      </c>
      <c r="R216" s="137">
        <f>Q216*H216</f>
        <v>2.9960000000000002E-4</v>
      </c>
      <c r="S216" s="137">
        <v>0</v>
      </c>
      <c r="T216" s="138">
        <f>S216*H216</f>
        <v>0</v>
      </c>
      <c r="AR216" s="139" t="s">
        <v>218</v>
      </c>
      <c r="AT216" s="139" t="s">
        <v>131</v>
      </c>
      <c r="AU216" s="139" t="s">
        <v>85</v>
      </c>
      <c r="AY216" s="17" t="s">
        <v>128</v>
      </c>
      <c r="BE216" s="140">
        <f>IF(N216="základní",J216,0)</f>
        <v>0</v>
      </c>
      <c r="BF216" s="140">
        <f>IF(N216="snížená",J216,0)</f>
        <v>0</v>
      </c>
      <c r="BG216" s="140">
        <f>IF(N216="zákl. přenesená",J216,0)</f>
        <v>0</v>
      </c>
      <c r="BH216" s="140">
        <f>IF(N216="sníž. přenesená",J216,0)</f>
        <v>0</v>
      </c>
      <c r="BI216" s="140">
        <f>IF(N216="nulová",J216,0)</f>
        <v>0</v>
      </c>
      <c r="BJ216" s="17" t="s">
        <v>83</v>
      </c>
      <c r="BK216" s="140">
        <f>ROUND(I216*H216,2)</f>
        <v>0</v>
      </c>
      <c r="BL216" s="17" t="s">
        <v>218</v>
      </c>
      <c r="BM216" s="139" t="s">
        <v>318</v>
      </c>
    </row>
    <row r="217" spans="2:65" s="1" customFormat="1">
      <c r="B217" s="32"/>
      <c r="D217" s="162" t="s">
        <v>153</v>
      </c>
      <c r="F217" s="163" t="s">
        <v>319</v>
      </c>
      <c r="I217" s="164"/>
      <c r="L217" s="32"/>
      <c r="M217" s="165"/>
      <c r="T217" s="53"/>
      <c r="AT217" s="17" t="s">
        <v>153</v>
      </c>
      <c r="AU217" s="17" t="s">
        <v>85</v>
      </c>
    </row>
    <row r="218" spans="2:65" s="12" customFormat="1">
      <c r="B218" s="141"/>
      <c r="D218" s="142" t="s">
        <v>136</v>
      </c>
      <c r="E218" s="143" t="s">
        <v>19</v>
      </c>
      <c r="F218" s="144" t="s">
        <v>137</v>
      </c>
      <c r="H218" s="143" t="s">
        <v>19</v>
      </c>
      <c r="I218" s="145"/>
      <c r="L218" s="141"/>
      <c r="M218" s="146"/>
      <c r="T218" s="147"/>
      <c r="AT218" s="143" t="s">
        <v>136</v>
      </c>
      <c r="AU218" s="143" t="s">
        <v>85</v>
      </c>
      <c r="AV218" s="12" t="s">
        <v>83</v>
      </c>
      <c r="AW218" s="12" t="s">
        <v>34</v>
      </c>
      <c r="AX218" s="12" t="s">
        <v>75</v>
      </c>
      <c r="AY218" s="143" t="s">
        <v>128</v>
      </c>
    </row>
    <row r="219" spans="2:65" s="12" customFormat="1">
      <c r="B219" s="141"/>
      <c r="D219" s="142" t="s">
        <v>136</v>
      </c>
      <c r="E219" s="143" t="s">
        <v>19</v>
      </c>
      <c r="F219" s="144" t="s">
        <v>138</v>
      </c>
      <c r="H219" s="143" t="s">
        <v>19</v>
      </c>
      <c r="I219" s="145"/>
      <c r="L219" s="141"/>
      <c r="M219" s="146"/>
      <c r="T219" s="147"/>
      <c r="AT219" s="143" t="s">
        <v>136</v>
      </c>
      <c r="AU219" s="143" t="s">
        <v>85</v>
      </c>
      <c r="AV219" s="12" t="s">
        <v>83</v>
      </c>
      <c r="AW219" s="12" t="s">
        <v>34</v>
      </c>
      <c r="AX219" s="12" t="s">
        <v>75</v>
      </c>
      <c r="AY219" s="143" t="s">
        <v>128</v>
      </c>
    </row>
    <row r="220" spans="2:65" s="12" customFormat="1">
      <c r="B220" s="141"/>
      <c r="D220" s="142" t="s">
        <v>136</v>
      </c>
      <c r="E220" s="143" t="s">
        <v>19</v>
      </c>
      <c r="F220" s="144" t="s">
        <v>139</v>
      </c>
      <c r="H220" s="143" t="s">
        <v>19</v>
      </c>
      <c r="I220" s="145"/>
      <c r="L220" s="141"/>
      <c r="M220" s="146"/>
      <c r="T220" s="147"/>
      <c r="AT220" s="143" t="s">
        <v>136</v>
      </c>
      <c r="AU220" s="143" t="s">
        <v>85</v>
      </c>
      <c r="AV220" s="12" t="s">
        <v>83</v>
      </c>
      <c r="AW220" s="12" t="s">
        <v>34</v>
      </c>
      <c r="AX220" s="12" t="s">
        <v>75</v>
      </c>
      <c r="AY220" s="143" t="s">
        <v>128</v>
      </c>
    </row>
    <row r="221" spans="2:65" s="12" customFormat="1">
      <c r="B221" s="141"/>
      <c r="D221" s="142" t="s">
        <v>136</v>
      </c>
      <c r="E221" s="143" t="s">
        <v>19</v>
      </c>
      <c r="F221" s="144" t="s">
        <v>140</v>
      </c>
      <c r="H221" s="143" t="s">
        <v>19</v>
      </c>
      <c r="I221" s="145"/>
      <c r="L221" s="141"/>
      <c r="M221" s="146"/>
      <c r="T221" s="147"/>
      <c r="AT221" s="143" t="s">
        <v>136</v>
      </c>
      <c r="AU221" s="143" t="s">
        <v>85</v>
      </c>
      <c r="AV221" s="12" t="s">
        <v>83</v>
      </c>
      <c r="AW221" s="12" t="s">
        <v>34</v>
      </c>
      <c r="AX221" s="12" t="s">
        <v>75</v>
      </c>
      <c r="AY221" s="143" t="s">
        <v>128</v>
      </c>
    </row>
    <row r="222" spans="2:65" s="12" customFormat="1">
      <c r="B222" s="141"/>
      <c r="D222" s="142" t="s">
        <v>136</v>
      </c>
      <c r="E222" s="143" t="s">
        <v>19</v>
      </c>
      <c r="F222" s="144" t="s">
        <v>141</v>
      </c>
      <c r="H222" s="143" t="s">
        <v>19</v>
      </c>
      <c r="I222" s="145"/>
      <c r="L222" s="141"/>
      <c r="M222" s="146"/>
      <c r="T222" s="147"/>
      <c r="AT222" s="143" t="s">
        <v>136</v>
      </c>
      <c r="AU222" s="143" t="s">
        <v>85</v>
      </c>
      <c r="AV222" s="12" t="s">
        <v>83</v>
      </c>
      <c r="AW222" s="12" t="s">
        <v>34</v>
      </c>
      <c r="AX222" s="12" t="s">
        <v>75</v>
      </c>
      <c r="AY222" s="143" t="s">
        <v>128</v>
      </c>
    </row>
    <row r="223" spans="2:65" s="13" customFormat="1">
      <c r="B223" s="148"/>
      <c r="D223" s="142" t="s">
        <v>136</v>
      </c>
      <c r="E223" s="149" t="s">
        <v>19</v>
      </c>
      <c r="F223" s="150" t="s">
        <v>142</v>
      </c>
      <c r="H223" s="151">
        <v>29.96</v>
      </c>
      <c r="I223" s="152"/>
      <c r="L223" s="148"/>
      <c r="M223" s="153"/>
      <c r="T223" s="154"/>
      <c r="AT223" s="149" t="s">
        <v>136</v>
      </c>
      <c r="AU223" s="149" t="s">
        <v>85</v>
      </c>
      <c r="AV223" s="13" t="s">
        <v>85</v>
      </c>
      <c r="AW223" s="13" t="s">
        <v>34</v>
      </c>
      <c r="AX223" s="13" t="s">
        <v>75</v>
      </c>
      <c r="AY223" s="149" t="s">
        <v>128</v>
      </c>
    </row>
    <row r="224" spans="2:65" s="14" customFormat="1">
      <c r="B224" s="155"/>
      <c r="D224" s="142" t="s">
        <v>136</v>
      </c>
      <c r="E224" s="156" t="s">
        <v>19</v>
      </c>
      <c r="F224" s="157" t="s">
        <v>143</v>
      </c>
      <c r="H224" s="158">
        <v>29.96</v>
      </c>
      <c r="I224" s="159"/>
      <c r="L224" s="155"/>
      <c r="M224" s="160"/>
      <c r="T224" s="161"/>
      <c r="AT224" s="156" t="s">
        <v>136</v>
      </c>
      <c r="AU224" s="156" t="s">
        <v>85</v>
      </c>
      <c r="AV224" s="14" t="s">
        <v>134</v>
      </c>
      <c r="AW224" s="14" t="s">
        <v>34</v>
      </c>
      <c r="AX224" s="14" t="s">
        <v>83</v>
      </c>
      <c r="AY224" s="156" t="s">
        <v>128</v>
      </c>
    </row>
    <row r="225" spans="2:65" s="1" customFormat="1" ht="16.5" customHeight="1">
      <c r="B225" s="32"/>
      <c r="C225" s="128" t="s">
        <v>320</v>
      </c>
      <c r="D225" s="128" t="s">
        <v>131</v>
      </c>
      <c r="E225" s="129" t="s">
        <v>321</v>
      </c>
      <c r="F225" s="130" t="s">
        <v>322</v>
      </c>
      <c r="G225" s="131" t="s">
        <v>91</v>
      </c>
      <c r="H225" s="132">
        <v>29.96</v>
      </c>
      <c r="I225" s="133"/>
      <c r="J225" s="134">
        <f>ROUND(I225*H225,2)</f>
        <v>0</v>
      </c>
      <c r="K225" s="130" t="s">
        <v>151</v>
      </c>
      <c r="L225" s="32"/>
      <c r="M225" s="135" t="s">
        <v>19</v>
      </c>
      <c r="N225" s="136" t="s">
        <v>46</v>
      </c>
      <c r="P225" s="137">
        <f>O225*H225</f>
        <v>0</v>
      </c>
      <c r="Q225" s="137">
        <v>0</v>
      </c>
      <c r="R225" s="137">
        <f>Q225*H225</f>
        <v>0</v>
      </c>
      <c r="S225" s="137">
        <v>0</v>
      </c>
      <c r="T225" s="138">
        <f>S225*H225</f>
        <v>0</v>
      </c>
      <c r="AR225" s="139" t="s">
        <v>218</v>
      </c>
      <c r="AT225" s="139" t="s">
        <v>131</v>
      </c>
      <c r="AU225" s="139" t="s">
        <v>85</v>
      </c>
      <c r="AY225" s="17" t="s">
        <v>128</v>
      </c>
      <c r="BE225" s="140">
        <f>IF(N225="základní",J225,0)</f>
        <v>0</v>
      </c>
      <c r="BF225" s="140">
        <f>IF(N225="snížená",J225,0)</f>
        <v>0</v>
      </c>
      <c r="BG225" s="140">
        <f>IF(N225="zákl. přenesená",J225,0)</f>
        <v>0</v>
      </c>
      <c r="BH225" s="140">
        <f>IF(N225="sníž. přenesená",J225,0)</f>
        <v>0</v>
      </c>
      <c r="BI225" s="140">
        <f>IF(N225="nulová",J225,0)</f>
        <v>0</v>
      </c>
      <c r="BJ225" s="17" t="s">
        <v>83</v>
      </c>
      <c r="BK225" s="140">
        <f>ROUND(I225*H225,2)</f>
        <v>0</v>
      </c>
      <c r="BL225" s="17" t="s">
        <v>218</v>
      </c>
      <c r="BM225" s="139" t="s">
        <v>323</v>
      </c>
    </row>
    <row r="226" spans="2:65" s="1" customFormat="1">
      <c r="B226" s="32"/>
      <c r="D226" s="162" t="s">
        <v>153</v>
      </c>
      <c r="F226" s="163" t="s">
        <v>324</v>
      </c>
      <c r="I226" s="164"/>
      <c r="L226" s="32"/>
      <c r="M226" s="165"/>
      <c r="T226" s="53"/>
      <c r="AT226" s="17" t="s">
        <v>153</v>
      </c>
      <c r="AU226" s="17" t="s">
        <v>85</v>
      </c>
    </row>
    <row r="227" spans="2:65" s="12" customFormat="1">
      <c r="B227" s="141"/>
      <c r="D227" s="142" t="s">
        <v>136</v>
      </c>
      <c r="E227" s="143" t="s">
        <v>19</v>
      </c>
      <c r="F227" s="144" t="s">
        <v>137</v>
      </c>
      <c r="H227" s="143" t="s">
        <v>19</v>
      </c>
      <c r="I227" s="145"/>
      <c r="L227" s="141"/>
      <c r="M227" s="146"/>
      <c r="T227" s="147"/>
      <c r="AT227" s="143" t="s">
        <v>136</v>
      </c>
      <c r="AU227" s="143" t="s">
        <v>85</v>
      </c>
      <c r="AV227" s="12" t="s">
        <v>83</v>
      </c>
      <c r="AW227" s="12" t="s">
        <v>34</v>
      </c>
      <c r="AX227" s="12" t="s">
        <v>75</v>
      </c>
      <c r="AY227" s="143" t="s">
        <v>128</v>
      </c>
    </row>
    <row r="228" spans="2:65" s="12" customFormat="1">
      <c r="B228" s="141"/>
      <c r="D228" s="142" t="s">
        <v>136</v>
      </c>
      <c r="E228" s="143" t="s">
        <v>19</v>
      </c>
      <c r="F228" s="144" t="s">
        <v>138</v>
      </c>
      <c r="H228" s="143" t="s">
        <v>19</v>
      </c>
      <c r="I228" s="145"/>
      <c r="L228" s="141"/>
      <c r="M228" s="146"/>
      <c r="T228" s="147"/>
      <c r="AT228" s="143" t="s">
        <v>136</v>
      </c>
      <c r="AU228" s="143" t="s">
        <v>85</v>
      </c>
      <c r="AV228" s="12" t="s">
        <v>83</v>
      </c>
      <c r="AW228" s="12" t="s">
        <v>34</v>
      </c>
      <c r="AX228" s="12" t="s">
        <v>75</v>
      </c>
      <c r="AY228" s="143" t="s">
        <v>128</v>
      </c>
    </row>
    <row r="229" spans="2:65" s="12" customFormat="1">
      <c r="B229" s="141"/>
      <c r="D229" s="142" t="s">
        <v>136</v>
      </c>
      <c r="E229" s="143" t="s">
        <v>19</v>
      </c>
      <c r="F229" s="144" t="s">
        <v>139</v>
      </c>
      <c r="H229" s="143" t="s">
        <v>19</v>
      </c>
      <c r="I229" s="145"/>
      <c r="L229" s="141"/>
      <c r="M229" s="146"/>
      <c r="T229" s="147"/>
      <c r="AT229" s="143" t="s">
        <v>136</v>
      </c>
      <c r="AU229" s="143" t="s">
        <v>85</v>
      </c>
      <c r="AV229" s="12" t="s">
        <v>83</v>
      </c>
      <c r="AW229" s="12" t="s">
        <v>34</v>
      </c>
      <c r="AX229" s="12" t="s">
        <v>75</v>
      </c>
      <c r="AY229" s="143" t="s">
        <v>128</v>
      </c>
    </row>
    <row r="230" spans="2:65" s="12" customFormat="1">
      <c r="B230" s="141"/>
      <c r="D230" s="142" t="s">
        <v>136</v>
      </c>
      <c r="E230" s="143" t="s">
        <v>19</v>
      </c>
      <c r="F230" s="144" t="s">
        <v>140</v>
      </c>
      <c r="H230" s="143" t="s">
        <v>19</v>
      </c>
      <c r="I230" s="145"/>
      <c r="L230" s="141"/>
      <c r="M230" s="146"/>
      <c r="T230" s="147"/>
      <c r="AT230" s="143" t="s">
        <v>136</v>
      </c>
      <c r="AU230" s="143" t="s">
        <v>85</v>
      </c>
      <c r="AV230" s="12" t="s">
        <v>83</v>
      </c>
      <c r="AW230" s="12" t="s">
        <v>34</v>
      </c>
      <c r="AX230" s="12" t="s">
        <v>75</v>
      </c>
      <c r="AY230" s="143" t="s">
        <v>128</v>
      </c>
    </row>
    <row r="231" spans="2:65" s="12" customFormat="1">
      <c r="B231" s="141"/>
      <c r="D231" s="142" t="s">
        <v>136</v>
      </c>
      <c r="E231" s="143" t="s">
        <v>19</v>
      </c>
      <c r="F231" s="144" t="s">
        <v>141</v>
      </c>
      <c r="H231" s="143" t="s">
        <v>19</v>
      </c>
      <c r="I231" s="145"/>
      <c r="L231" s="141"/>
      <c r="M231" s="146"/>
      <c r="T231" s="147"/>
      <c r="AT231" s="143" t="s">
        <v>136</v>
      </c>
      <c r="AU231" s="143" t="s">
        <v>85</v>
      </c>
      <c r="AV231" s="12" t="s">
        <v>83</v>
      </c>
      <c r="AW231" s="12" t="s">
        <v>34</v>
      </c>
      <c r="AX231" s="12" t="s">
        <v>75</v>
      </c>
      <c r="AY231" s="143" t="s">
        <v>128</v>
      </c>
    </row>
    <row r="232" spans="2:65" s="13" customFormat="1">
      <c r="B232" s="148"/>
      <c r="D232" s="142" t="s">
        <v>136</v>
      </c>
      <c r="E232" s="149" t="s">
        <v>19</v>
      </c>
      <c r="F232" s="150" t="s">
        <v>142</v>
      </c>
      <c r="H232" s="151">
        <v>29.96</v>
      </c>
      <c r="I232" s="152"/>
      <c r="L232" s="148"/>
      <c r="M232" s="153"/>
      <c r="T232" s="154"/>
      <c r="AT232" s="149" t="s">
        <v>136</v>
      </c>
      <c r="AU232" s="149" t="s">
        <v>85</v>
      </c>
      <c r="AV232" s="13" t="s">
        <v>85</v>
      </c>
      <c r="AW232" s="13" t="s">
        <v>34</v>
      </c>
      <c r="AX232" s="13" t="s">
        <v>75</v>
      </c>
      <c r="AY232" s="149" t="s">
        <v>128</v>
      </c>
    </row>
    <row r="233" spans="2:65" s="14" customFormat="1">
      <c r="B233" s="155"/>
      <c r="D233" s="142" t="s">
        <v>136</v>
      </c>
      <c r="E233" s="156" t="s">
        <v>19</v>
      </c>
      <c r="F233" s="157" t="s">
        <v>143</v>
      </c>
      <c r="H233" s="158">
        <v>29.96</v>
      </c>
      <c r="I233" s="159"/>
      <c r="L233" s="155"/>
      <c r="M233" s="160"/>
      <c r="T233" s="161"/>
      <c r="AT233" s="156" t="s">
        <v>136</v>
      </c>
      <c r="AU233" s="156" t="s">
        <v>85</v>
      </c>
      <c r="AV233" s="14" t="s">
        <v>134</v>
      </c>
      <c r="AW233" s="14" t="s">
        <v>34</v>
      </c>
      <c r="AX233" s="14" t="s">
        <v>83</v>
      </c>
      <c r="AY233" s="156" t="s">
        <v>128</v>
      </c>
    </row>
    <row r="234" spans="2:65" s="1" customFormat="1" ht="49.15" customHeight="1">
      <c r="B234" s="32"/>
      <c r="C234" s="128" t="s">
        <v>325</v>
      </c>
      <c r="D234" s="128" t="s">
        <v>131</v>
      </c>
      <c r="E234" s="129" t="s">
        <v>326</v>
      </c>
      <c r="F234" s="130" t="s">
        <v>327</v>
      </c>
      <c r="G234" s="131" t="s">
        <v>91</v>
      </c>
      <c r="H234" s="132">
        <v>42.8</v>
      </c>
      <c r="I234" s="133"/>
      <c r="J234" s="134">
        <f>ROUND(I234*H234,2)</f>
        <v>0</v>
      </c>
      <c r="K234" s="130" t="s">
        <v>19</v>
      </c>
      <c r="L234" s="32"/>
      <c r="M234" s="135" t="s">
        <v>19</v>
      </c>
      <c r="N234" s="136" t="s">
        <v>46</v>
      </c>
      <c r="P234" s="137">
        <f>O234*H234</f>
        <v>0</v>
      </c>
      <c r="Q234" s="137">
        <v>7.3999999999999999E-4</v>
      </c>
      <c r="R234" s="137">
        <f>Q234*H234</f>
        <v>3.1671999999999999E-2</v>
      </c>
      <c r="S234" s="137">
        <v>0</v>
      </c>
      <c r="T234" s="138">
        <f>S234*H234</f>
        <v>0</v>
      </c>
      <c r="AR234" s="139" t="s">
        <v>218</v>
      </c>
      <c r="AT234" s="139" t="s">
        <v>131</v>
      </c>
      <c r="AU234" s="139" t="s">
        <v>85</v>
      </c>
      <c r="AY234" s="17" t="s">
        <v>128</v>
      </c>
      <c r="BE234" s="140">
        <f>IF(N234="základní",J234,0)</f>
        <v>0</v>
      </c>
      <c r="BF234" s="140">
        <f>IF(N234="snížená",J234,0)</f>
        <v>0</v>
      </c>
      <c r="BG234" s="140">
        <f>IF(N234="zákl. přenesená",J234,0)</f>
        <v>0</v>
      </c>
      <c r="BH234" s="140">
        <f>IF(N234="sníž. přenesená",J234,0)</f>
        <v>0</v>
      </c>
      <c r="BI234" s="140">
        <f>IF(N234="nulová",J234,0)</f>
        <v>0</v>
      </c>
      <c r="BJ234" s="17" t="s">
        <v>83</v>
      </c>
      <c r="BK234" s="140">
        <f>ROUND(I234*H234,2)</f>
        <v>0</v>
      </c>
      <c r="BL234" s="17" t="s">
        <v>218</v>
      </c>
      <c r="BM234" s="139" t="s">
        <v>328</v>
      </c>
    </row>
    <row r="235" spans="2:65" s="13" customFormat="1">
      <c r="B235" s="148"/>
      <c r="D235" s="142" t="s">
        <v>136</v>
      </c>
      <c r="E235" s="149" t="s">
        <v>19</v>
      </c>
      <c r="F235" s="150" t="s">
        <v>89</v>
      </c>
      <c r="H235" s="151">
        <v>42.8</v>
      </c>
      <c r="I235" s="152"/>
      <c r="L235" s="148"/>
      <c r="M235" s="153"/>
      <c r="T235" s="154"/>
      <c r="AT235" s="149" t="s">
        <v>136</v>
      </c>
      <c r="AU235" s="149" t="s">
        <v>85</v>
      </c>
      <c r="AV235" s="13" t="s">
        <v>85</v>
      </c>
      <c r="AW235" s="13" t="s">
        <v>34</v>
      </c>
      <c r="AX235" s="13" t="s">
        <v>75</v>
      </c>
      <c r="AY235" s="149" t="s">
        <v>128</v>
      </c>
    </row>
    <row r="236" spans="2:65" s="14" customFormat="1">
      <c r="B236" s="155"/>
      <c r="D236" s="142" t="s">
        <v>136</v>
      </c>
      <c r="E236" s="156" t="s">
        <v>19</v>
      </c>
      <c r="F236" s="157" t="s">
        <v>143</v>
      </c>
      <c r="H236" s="158">
        <v>42.8</v>
      </c>
      <c r="I236" s="159"/>
      <c r="L236" s="155"/>
      <c r="M236" s="160"/>
      <c r="T236" s="161"/>
      <c r="AT236" s="156" t="s">
        <v>136</v>
      </c>
      <c r="AU236" s="156" t="s">
        <v>85</v>
      </c>
      <c r="AV236" s="14" t="s">
        <v>134</v>
      </c>
      <c r="AW236" s="14" t="s">
        <v>34</v>
      </c>
      <c r="AX236" s="14" t="s">
        <v>83</v>
      </c>
      <c r="AY236" s="156" t="s">
        <v>128</v>
      </c>
    </row>
    <row r="237" spans="2:65" s="1" customFormat="1" ht="21.75" customHeight="1">
      <c r="B237" s="32"/>
      <c r="C237" s="128" t="s">
        <v>329</v>
      </c>
      <c r="D237" s="128" t="s">
        <v>131</v>
      </c>
      <c r="E237" s="129" t="s">
        <v>330</v>
      </c>
      <c r="F237" s="130" t="s">
        <v>331</v>
      </c>
      <c r="G237" s="131" t="s">
        <v>91</v>
      </c>
      <c r="H237" s="132">
        <v>42.8</v>
      </c>
      <c r="I237" s="133"/>
      <c r="J237" s="134">
        <f>ROUND(I237*H237,2)</f>
        <v>0</v>
      </c>
      <c r="K237" s="130" t="s">
        <v>19</v>
      </c>
      <c r="L237" s="32"/>
      <c r="M237" s="135" t="s">
        <v>19</v>
      </c>
      <c r="N237" s="136" t="s">
        <v>46</v>
      </c>
      <c r="P237" s="137">
        <f>O237*H237</f>
        <v>0</v>
      </c>
      <c r="Q237" s="137">
        <v>2.0000000000000002E-5</v>
      </c>
      <c r="R237" s="137">
        <f>Q237*H237</f>
        <v>8.5599999999999999E-4</v>
      </c>
      <c r="S237" s="137">
        <v>0</v>
      </c>
      <c r="T237" s="138">
        <f>S237*H237</f>
        <v>0</v>
      </c>
      <c r="AR237" s="139" t="s">
        <v>218</v>
      </c>
      <c r="AT237" s="139" t="s">
        <v>131</v>
      </c>
      <c r="AU237" s="139" t="s">
        <v>85</v>
      </c>
      <c r="AY237" s="17" t="s">
        <v>128</v>
      </c>
      <c r="BE237" s="140">
        <f>IF(N237="základní",J237,0)</f>
        <v>0</v>
      </c>
      <c r="BF237" s="140">
        <f>IF(N237="snížená",J237,0)</f>
        <v>0</v>
      </c>
      <c r="BG237" s="140">
        <f>IF(N237="zákl. přenesená",J237,0)</f>
        <v>0</v>
      </c>
      <c r="BH237" s="140">
        <f>IF(N237="sníž. přenesená",J237,0)</f>
        <v>0</v>
      </c>
      <c r="BI237" s="140">
        <f>IF(N237="nulová",J237,0)</f>
        <v>0</v>
      </c>
      <c r="BJ237" s="17" t="s">
        <v>83</v>
      </c>
      <c r="BK237" s="140">
        <f>ROUND(I237*H237,2)</f>
        <v>0</v>
      </c>
      <c r="BL237" s="17" t="s">
        <v>218</v>
      </c>
      <c r="BM237" s="139" t="s">
        <v>332</v>
      </c>
    </row>
    <row r="238" spans="2:65" s="13" customFormat="1">
      <c r="B238" s="148"/>
      <c r="D238" s="142" t="s">
        <v>136</v>
      </c>
      <c r="E238" s="149" t="s">
        <v>19</v>
      </c>
      <c r="F238" s="150" t="s">
        <v>89</v>
      </c>
      <c r="H238" s="151">
        <v>42.8</v>
      </c>
      <c r="I238" s="152"/>
      <c r="L238" s="148"/>
      <c r="M238" s="153"/>
      <c r="T238" s="154"/>
      <c r="AT238" s="149" t="s">
        <v>136</v>
      </c>
      <c r="AU238" s="149" t="s">
        <v>85</v>
      </c>
      <c r="AV238" s="13" t="s">
        <v>85</v>
      </c>
      <c r="AW238" s="13" t="s">
        <v>34</v>
      </c>
      <c r="AX238" s="13" t="s">
        <v>75</v>
      </c>
      <c r="AY238" s="149" t="s">
        <v>128</v>
      </c>
    </row>
    <row r="239" spans="2:65" s="14" customFormat="1">
      <c r="B239" s="155"/>
      <c r="D239" s="142" t="s">
        <v>136</v>
      </c>
      <c r="E239" s="156" t="s">
        <v>19</v>
      </c>
      <c r="F239" s="157" t="s">
        <v>143</v>
      </c>
      <c r="H239" s="158">
        <v>42.8</v>
      </c>
      <c r="I239" s="159"/>
      <c r="L239" s="155"/>
      <c r="M239" s="166"/>
      <c r="N239" s="167"/>
      <c r="O239" s="167"/>
      <c r="P239" s="167"/>
      <c r="Q239" s="167"/>
      <c r="R239" s="167"/>
      <c r="S239" s="167"/>
      <c r="T239" s="168"/>
      <c r="AT239" s="156" t="s">
        <v>136</v>
      </c>
      <c r="AU239" s="156" t="s">
        <v>85</v>
      </c>
      <c r="AV239" s="14" t="s">
        <v>134</v>
      </c>
      <c r="AW239" s="14" t="s">
        <v>34</v>
      </c>
      <c r="AX239" s="14" t="s">
        <v>83</v>
      </c>
      <c r="AY239" s="156" t="s">
        <v>128</v>
      </c>
    </row>
    <row r="240" spans="2:65" s="1" customFormat="1" ht="6.95" customHeight="1">
      <c r="B240" s="41"/>
      <c r="C240" s="42"/>
      <c r="D240" s="42"/>
      <c r="E240" s="42"/>
      <c r="F240" s="42"/>
      <c r="G240" s="42"/>
      <c r="H240" s="42"/>
      <c r="I240" s="42"/>
      <c r="J240" s="42"/>
      <c r="K240" s="42"/>
      <c r="L240" s="32"/>
    </row>
  </sheetData>
  <sheetProtection formatColumns="0" formatRows="0" autoFilter="0"/>
  <autoFilter ref="C87:K239" xr:uid="{00000000-0009-0000-0000-000001000000}"/>
  <mergeCells count="9">
    <mergeCell ref="E50:H50"/>
    <mergeCell ref="E78:H78"/>
    <mergeCell ref="E80:H80"/>
    <mergeCell ref="L2:V2"/>
    <mergeCell ref="E7:H7"/>
    <mergeCell ref="E9:H9"/>
    <mergeCell ref="E18:H18"/>
    <mergeCell ref="E27:H27"/>
    <mergeCell ref="E48:H48"/>
  </mergeCells>
  <hyperlinks>
    <hyperlink ref="F101" r:id="rId1" xr:uid="{00000000-0004-0000-0100-000000000000}"/>
    <hyperlink ref="F108" r:id="rId2" xr:uid="{00000000-0004-0000-0100-000001000000}"/>
    <hyperlink ref="F156" r:id="rId3" xr:uid="{00000000-0004-0000-0100-000002000000}"/>
    <hyperlink ref="F163" r:id="rId4" xr:uid="{00000000-0004-0000-0100-000003000000}"/>
    <hyperlink ref="F167" r:id="rId5" xr:uid="{00000000-0004-0000-0100-000004000000}"/>
    <hyperlink ref="F185" r:id="rId6" xr:uid="{00000000-0004-0000-0100-000005000000}"/>
    <hyperlink ref="F189" r:id="rId7" xr:uid="{00000000-0004-0000-0100-000006000000}"/>
    <hyperlink ref="F194" r:id="rId8" xr:uid="{00000000-0004-0000-0100-000007000000}"/>
    <hyperlink ref="F196" r:id="rId9" xr:uid="{00000000-0004-0000-0100-000008000000}"/>
    <hyperlink ref="F198" r:id="rId10" xr:uid="{00000000-0004-0000-0100-000009000000}"/>
    <hyperlink ref="F203" r:id="rId11" xr:uid="{00000000-0004-0000-0100-00000A000000}"/>
    <hyperlink ref="F206" r:id="rId12" xr:uid="{00000000-0004-0000-0100-00000B000000}"/>
    <hyperlink ref="F208" r:id="rId13" xr:uid="{00000000-0004-0000-0100-00000C000000}"/>
    <hyperlink ref="F211" r:id="rId14" xr:uid="{00000000-0004-0000-0100-00000D000000}"/>
    <hyperlink ref="F213" r:id="rId15" xr:uid="{00000000-0004-0000-0100-00000E000000}"/>
    <hyperlink ref="F217" r:id="rId16" xr:uid="{00000000-0004-0000-0100-00000F000000}"/>
    <hyperlink ref="F226" r:id="rId17" xr:uid="{00000000-0004-0000-0100-00001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00"/>
  <sheetViews>
    <sheetView showGridLines="0" topLeftCell="A67" zoomScale="145" zoomScaleNormal="145" workbookViewId="0">
      <selection activeCell="W83" sqref="W8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AT2" s="17" t="s">
        <v>88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</row>
    <row r="4" spans="2:46" ht="24.95" customHeight="1">
      <c r="B4" s="20"/>
      <c r="D4" s="21" t="s">
        <v>95</v>
      </c>
      <c r="L4" s="20"/>
      <c r="M4" s="86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306" t="str">
        <f>'Rekapitulace stavby'!K6</f>
        <v>Kostel sv. Bartoloměje v Pardubicích - oprava spodní části Z fasády Z předsíně</v>
      </c>
      <c r="F7" s="307"/>
      <c r="G7" s="307"/>
      <c r="H7" s="307"/>
      <c r="L7" s="20"/>
    </row>
    <row r="8" spans="2:46" s="1" customFormat="1" ht="12" customHeight="1">
      <c r="B8" s="32"/>
      <c r="D8" s="27" t="s">
        <v>98</v>
      </c>
      <c r="L8" s="32"/>
    </row>
    <row r="9" spans="2:46" s="1" customFormat="1" ht="16.5" customHeight="1">
      <c r="B9" s="32"/>
      <c r="E9" s="278" t="s">
        <v>333</v>
      </c>
      <c r="F9" s="305"/>
      <c r="G9" s="305"/>
      <c r="H9" s="305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>
        <f>'Rekapitulace stavby'!AN8</f>
        <v>0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19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25</v>
      </c>
      <c r="J17" s="28">
        <f>'Rekapitulace stavby'!AN13</f>
        <v>0</v>
      </c>
      <c r="L17" s="32"/>
    </row>
    <row r="18" spans="2:12" s="1" customFormat="1" ht="18" customHeight="1">
      <c r="B18" s="32"/>
      <c r="E18" s="308">
        <f>'Rekapitulace stavby'!E14</f>
        <v>0</v>
      </c>
      <c r="F18" s="297"/>
      <c r="G18" s="297"/>
      <c r="H18" s="297"/>
      <c r="I18" s="27" t="s">
        <v>28</v>
      </c>
      <c r="J18" s="28">
        <f>'Rekapitulace stavby'!AN14</f>
        <v>0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31</v>
      </c>
      <c r="L20" s="32"/>
    </row>
    <row r="21" spans="2:12" s="1" customFormat="1" ht="18" customHeight="1">
      <c r="B21" s="32"/>
      <c r="E21" s="25" t="s">
        <v>32</v>
      </c>
      <c r="I21" s="27" t="s">
        <v>28</v>
      </c>
      <c r="J21" s="25" t="s">
        <v>33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35</v>
      </c>
      <c r="I23" s="27" t="s">
        <v>25</v>
      </c>
      <c r="J23" s="25" t="s">
        <v>36</v>
      </c>
      <c r="L23" s="32"/>
    </row>
    <row r="24" spans="2:12" s="1" customFormat="1" ht="18" customHeight="1">
      <c r="B24" s="32"/>
      <c r="E24" s="25" t="s">
        <v>37</v>
      </c>
      <c r="I24" s="27" t="s">
        <v>28</v>
      </c>
      <c r="J24" s="25" t="s">
        <v>38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39</v>
      </c>
      <c r="L26" s="32"/>
    </row>
    <row r="27" spans="2:12" s="7" customFormat="1" ht="16.5" customHeight="1">
      <c r="B27" s="87"/>
      <c r="E27" s="301" t="s">
        <v>19</v>
      </c>
      <c r="F27" s="301"/>
      <c r="G27" s="301"/>
      <c r="H27" s="301"/>
      <c r="L27" s="87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8" t="s">
        <v>41</v>
      </c>
      <c r="J30" s="63">
        <f>ROUND(J83,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43</v>
      </c>
      <c r="I32" s="35" t="s">
        <v>42</v>
      </c>
      <c r="J32" s="35" t="s">
        <v>44</v>
      </c>
      <c r="L32" s="32"/>
    </row>
    <row r="33" spans="2:12" s="1" customFormat="1" ht="14.45" customHeight="1">
      <c r="B33" s="32"/>
      <c r="D33" s="52" t="s">
        <v>45</v>
      </c>
      <c r="E33" s="27" t="s">
        <v>46</v>
      </c>
      <c r="F33" s="89">
        <f>ROUND((SUM(BE83:BE99)),  2)</f>
        <v>0</v>
      </c>
      <c r="I33" s="90">
        <v>0.21</v>
      </c>
      <c r="J33" s="89">
        <f>ROUND(((SUM(BE83:BE99))*I33),  2)</f>
        <v>0</v>
      </c>
      <c r="L33" s="32"/>
    </row>
    <row r="34" spans="2:12" s="1" customFormat="1" ht="14.45" customHeight="1">
      <c r="B34" s="32"/>
      <c r="E34" s="27" t="s">
        <v>47</v>
      </c>
      <c r="F34" s="89">
        <f>ROUND((SUM(BF83:BF99)),  2)</f>
        <v>0</v>
      </c>
      <c r="I34" s="90">
        <v>0.12</v>
      </c>
      <c r="J34" s="89">
        <f>ROUND(((SUM(BF83:BF99))*I34),  2)</f>
        <v>0</v>
      </c>
      <c r="L34" s="32"/>
    </row>
    <row r="35" spans="2:12" s="1" customFormat="1" ht="14.45" hidden="1" customHeight="1">
      <c r="B35" s="32"/>
      <c r="E35" s="27" t="s">
        <v>48</v>
      </c>
      <c r="F35" s="89">
        <f>ROUND((SUM(BG83:BG99)),  2)</f>
        <v>0</v>
      </c>
      <c r="I35" s="90">
        <v>0.21</v>
      </c>
      <c r="J35" s="89">
        <f>0</f>
        <v>0</v>
      </c>
      <c r="L35" s="32"/>
    </row>
    <row r="36" spans="2:12" s="1" customFormat="1" ht="14.45" hidden="1" customHeight="1">
      <c r="B36" s="32"/>
      <c r="E36" s="27" t="s">
        <v>49</v>
      </c>
      <c r="F36" s="89">
        <f>ROUND((SUM(BH83:BH99)),  2)</f>
        <v>0</v>
      </c>
      <c r="I36" s="90">
        <v>0.12</v>
      </c>
      <c r="J36" s="89">
        <f>0</f>
        <v>0</v>
      </c>
      <c r="L36" s="32"/>
    </row>
    <row r="37" spans="2:12" s="1" customFormat="1" ht="14.45" hidden="1" customHeight="1">
      <c r="B37" s="32"/>
      <c r="E37" s="27" t="s">
        <v>50</v>
      </c>
      <c r="F37" s="89">
        <f>ROUND((SUM(BI83:BI99)),  2)</f>
        <v>0</v>
      </c>
      <c r="I37" s="90">
        <v>0</v>
      </c>
      <c r="J37" s="89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1"/>
      <c r="D39" s="92" t="s">
        <v>51</v>
      </c>
      <c r="E39" s="54"/>
      <c r="F39" s="54"/>
      <c r="G39" s="93" t="s">
        <v>52</v>
      </c>
      <c r="H39" s="94" t="s">
        <v>53</v>
      </c>
      <c r="I39" s="54"/>
      <c r="J39" s="95">
        <f>SUM(J30:J37)</f>
        <v>0</v>
      </c>
      <c r="K39" s="96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100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26.25" customHeight="1">
      <c r="B48" s="32"/>
      <c r="E48" s="306" t="str">
        <f>E7</f>
        <v>Kostel sv. Bartoloměje v Pardubicích - oprava spodní části Z fasády Z předsíně</v>
      </c>
      <c r="F48" s="307"/>
      <c r="G48" s="307"/>
      <c r="H48" s="307"/>
      <c r="L48" s="32"/>
    </row>
    <row r="49" spans="2:47" s="1" customFormat="1" ht="12" customHeight="1">
      <c r="B49" s="32"/>
      <c r="C49" s="27" t="s">
        <v>98</v>
      </c>
      <c r="L49" s="32"/>
    </row>
    <row r="50" spans="2:47" s="1" customFormat="1" ht="16.5" customHeight="1">
      <c r="B50" s="32"/>
      <c r="E50" s="278" t="str">
        <f>E9</f>
        <v>VRN - Vedlejší rozpočtové náklady</v>
      </c>
      <c r="F50" s="305"/>
      <c r="G50" s="305"/>
      <c r="H50" s="305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Pardubice</v>
      </c>
      <c r="I52" s="27" t="s">
        <v>23</v>
      </c>
      <c r="J52" s="49">
        <f>IF(J12="","",J12)</f>
        <v>0</v>
      </c>
      <c r="L52" s="32"/>
    </row>
    <row r="53" spans="2:47" s="1" customFormat="1" ht="6.95" customHeight="1">
      <c r="B53" s="32"/>
      <c r="L53" s="32"/>
    </row>
    <row r="54" spans="2:47" s="1" customFormat="1" ht="15.2" customHeight="1">
      <c r="B54" s="32"/>
      <c r="C54" s="27" t="s">
        <v>24</v>
      </c>
      <c r="F54" s="25" t="str">
        <f>E15</f>
        <v>ŘK farnost Pardubice</v>
      </c>
      <c r="I54" s="27" t="s">
        <v>30</v>
      </c>
      <c r="J54" s="30" t="str">
        <f>E21</f>
        <v>INRECO s.r.o.</v>
      </c>
      <c r="L54" s="32"/>
    </row>
    <row r="55" spans="2:47" s="1" customFormat="1" ht="15.2" customHeight="1">
      <c r="B55" s="32"/>
      <c r="C55" s="27" t="s">
        <v>29</v>
      </c>
      <c r="F55" s="25">
        <f>IF(E18="","",E18)</f>
        <v>0</v>
      </c>
      <c r="I55" s="27" t="s">
        <v>35</v>
      </c>
      <c r="J55" s="30" t="str">
        <f>E24</f>
        <v>BACing s.r.o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7" t="s">
        <v>101</v>
      </c>
      <c r="D57" s="91"/>
      <c r="E57" s="91"/>
      <c r="F57" s="91"/>
      <c r="G57" s="91"/>
      <c r="H57" s="91"/>
      <c r="I57" s="91"/>
      <c r="J57" s="98" t="s">
        <v>102</v>
      </c>
      <c r="K57" s="91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99" t="s">
        <v>73</v>
      </c>
      <c r="J59" s="63">
        <f>J83</f>
        <v>0</v>
      </c>
      <c r="L59" s="32"/>
      <c r="AU59" s="17" t="s">
        <v>103</v>
      </c>
    </row>
    <row r="60" spans="2:47" s="8" customFormat="1" ht="24.95" customHeight="1">
      <c r="B60" s="100"/>
      <c r="D60" s="101" t="s">
        <v>333</v>
      </c>
      <c r="E60" s="102"/>
      <c r="F60" s="102"/>
      <c r="G60" s="102"/>
      <c r="H60" s="102"/>
      <c r="I60" s="102"/>
      <c r="J60" s="103">
        <f>J84</f>
        <v>0</v>
      </c>
      <c r="L60" s="100"/>
    </row>
    <row r="61" spans="2:47" s="9" customFormat="1" ht="19.899999999999999" customHeight="1">
      <c r="B61" s="104"/>
      <c r="D61" s="105" t="s">
        <v>334</v>
      </c>
      <c r="E61" s="106"/>
      <c r="F61" s="106"/>
      <c r="G61" s="106"/>
      <c r="H61" s="106"/>
      <c r="I61" s="106"/>
      <c r="J61" s="107">
        <f>J85</f>
        <v>0</v>
      </c>
      <c r="L61" s="104"/>
    </row>
    <row r="62" spans="2:47" s="9" customFormat="1" ht="19.899999999999999" customHeight="1">
      <c r="B62" s="104"/>
      <c r="D62" s="105" t="s">
        <v>335</v>
      </c>
      <c r="E62" s="106"/>
      <c r="F62" s="106"/>
      <c r="G62" s="106"/>
      <c r="H62" s="106"/>
      <c r="I62" s="106"/>
      <c r="J62" s="107">
        <f>J88</f>
        <v>0</v>
      </c>
      <c r="L62" s="104"/>
    </row>
    <row r="63" spans="2:47" s="9" customFormat="1" ht="19.899999999999999" customHeight="1">
      <c r="B63" s="104"/>
      <c r="D63" s="105" t="s">
        <v>336</v>
      </c>
      <c r="E63" s="106"/>
      <c r="F63" s="106"/>
      <c r="G63" s="106"/>
      <c r="H63" s="106"/>
      <c r="I63" s="106"/>
      <c r="J63" s="107">
        <f>J98</f>
        <v>0</v>
      </c>
      <c r="L63" s="104"/>
    </row>
    <row r="64" spans="2:47" s="1" customFormat="1" ht="21.75" customHeight="1">
      <c r="B64" s="32"/>
      <c r="L64" s="32"/>
    </row>
    <row r="65" spans="2:12" s="1" customFormat="1" ht="6.95" customHeight="1"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32"/>
    </row>
    <row r="69" spans="2:12" s="1" customFormat="1" ht="6.95" customHeight="1">
      <c r="B69" s="43"/>
      <c r="C69" s="44"/>
      <c r="D69" s="44"/>
      <c r="E69" s="44"/>
      <c r="F69" s="44"/>
      <c r="G69" s="44"/>
      <c r="H69" s="44"/>
      <c r="I69" s="44"/>
      <c r="J69" s="44"/>
      <c r="K69" s="44"/>
      <c r="L69" s="32"/>
    </row>
    <row r="70" spans="2:12" s="1" customFormat="1" ht="24.95" customHeight="1">
      <c r="B70" s="32"/>
      <c r="C70" s="21" t="s">
        <v>113</v>
      </c>
      <c r="L70" s="32"/>
    </row>
    <row r="71" spans="2:12" s="1" customFormat="1" ht="6.95" customHeight="1">
      <c r="B71" s="32"/>
      <c r="L71" s="32"/>
    </row>
    <row r="72" spans="2:12" s="1" customFormat="1" ht="12" customHeight="1">
      <c r="B72" s="32"/>
      <c r="C72" s="27" t="s">
        <v>16</v>
      </c>
      <c r="L72" s="32"/>
    </row>
    <row r="73" spans="2:12" s="1" customFormat="1" ht="26.25" customHeight="1">
      <c r="B73" s="32"/>
      <c r="E73" s="306" t="str">
        <f>E7</f>
        <v>Kostel sv. Bartoloměje v Pardubicích - oprava spodní části Z fasády Z předsíně</v>
      </c>
      <c r="F73" s="307"/>
      <c r="G73" s="307"/>
      <c r="H73" s="307"/>
      <c r="L73" s="32"/>
    </row>
    <row r="74" spans="2:12" s="1" customFormat="1" ht="12" customHeight="1">
      <c r="B74" s="32"/>
      <c r="C74" s="27" t="s">
        <v>98</v>
      </c>
      <c r="L74" s="32"/>
    </row>
    <row r="75" spans="2:12" s="1" customFormat="1" ht="16.5" customHeight="1">
      <c r="B75" s="32"/>
      <c r="E75" s="278" t="str">
        <f>E9</f>
        <v>VRN - Vedlejší rozpočtové náklady</v>
      </c>
      <c r="F75" s="305"/>
      <c r="G75" s="305"/>
      <c r="H75" s="305"/>
      <c r="L75" s="32"/>
    </row>
    <row r="76" spans="2:12" s="1" customFormat="1" ht="6.95" customHeight="1">
      <c r="B76" s="32"/>
      <c r="L76" s="32"/>
    </row>
    <row r="77" spans="2:12" s="1" customFormat="1" ht="12" customHeight="1">
      <c r="B77" s="32"/>
      <c r="C77" s="27" t="s">
        <v>21</v>
      </c>
      <c r="F77" s="25" t="str">
        <f>F12</f>
        <v>Pardubice</v>
      </c>
      <c r="I77" s="27" t="s">
        <v>23</v>
      </c>
      <c r="J77" s="49">
        <f>IF(J12="","",J12)</f>
        <v>0</v>
      </c>
      <c r="L77" s="32"/>
    </row>
    <row r="78" spans="2:12" s="1" customFormat="1" ht="6.95" customHeight="1">
      <c r="B78" s="32"/>
      <c r="L78" s="32"/>
    </row>
    <row r="79" spans="2:12" s="1" customFormat="1" ht="15.2" customHeight="1">
      <c r="B79" s="32"/>
      <c r="C79" s="27" t="s">
        <v>24</v>
      </c>
      <c r="F79" s="25" t="str">
        <f>E15</f>
        <v>ŘK farnost Pardubice</v>
      </c>
      <c r="I79" s="27" t="s">
        <v>30</v>
      </c>
      <c r="J79" s="30" t="str">
        <f>E21</f>
        <v>INRECO s.r.o.</v>
      </c>
      <c r="L79" s="32"/>
    </row>
    <row r="80" spans="2:12" s="1" customFormat="1" ht="15.2" customHeight="1">
      <c r="B80" s="32"/>
      <c r="C80" s="27" t="s">
        <v>29</v>
      </c>
      <c r="F80" s="25">
        <f>IF(E18="","",E18)</f>
        <v>0</v>
      </c>
      <c r="I80" s="27" t="s">
        <v>35</v>
      </c>
      <c r="J80" s="30" t="str">
        <f>E24</f>
        <v>BACing s.r.o</v>
      </c>
      <c r="L80" s="32"/>
    </row>
    <row r="81" spans="2:65" s="1" customFormat="1" ht="10.35" customHeight="1">
      <c r="B81" s="32"/>
      <c r="L81" s="32"/>
    </row>
    <row r="82" spans="2:65" s="10" customFormat="1" ht="29.25" customHeight="1">
      <c r="B82" s="108"/>
      <c r="C82" s="109" t="s">
        <v>114</v>
      </c>
      <c r="D82" s="110" t="s">
        <v>60</v>
      </c>
      <c r="E82" s="110" t="s">
        <v>56</v>
      </c>
      <c r="F82" s="110" t="s">
        <v>57</v>
      </c>
      <c r="G82" s="110" t="s">
        <v>115</v>
      </c>
      <c r="H82" s="110" t="s">
        <v>116</v>
      </c>
      <c r="I82" s="110" t="s">
        <v>117</v>
      </c>
      <c r="J82" s="110" t="s">
        <v>102</v>
      </c>
      <c r="K82" s="111" t="s">
        <v>118</v>
      </c>
      <c r="L82" s="108"/>
      <c r="M82" s="56" t="s">
        <v>19</v>
      </c>
      <c r="N82" s="57" t="s">
        <v>45</v>
      </c>
      <c r="O82" s="57" t="s">
        <v>119</v>
      </c>
      <c r="P82" s="57" t="s">
        <v>120</v>
      </c>
      <c r="Q82" s="57" t="s">
        <v>121</v>
      </c>
      <c r="R82" s="57" t="s">
        <v>122</v>
      </c>
      <c r="S82" s="57" t="s">
        <v>123</v>
      </c>
      <c r="T82" s="58" t="s">
        <v>124</v>
      </c>
    </row>
    <row r="83" spans="2:65" s="1" customFormat="1" ht="22.9" customHeight="1">
      <c r="B83" s="32"/>
      <c r="C83" s="61" t="s">
        <v>125</v>
      </c>
      <c r="J83" s="112">
        <f>BK83</f>
        <v>0</v>
      </c>
      <c r="L83" s="32"/>
      <c r="M83" s="59"/>
      <c r="N83" s="50"/>
      <c r="O83" s="50"/>
      <c r="P83" s="113">
        <f>P84</f>
        <v>0</v>
      </c>
      <c r="Q83" s="50"/>
      <c r="R83" s="113">
        <f>R84</f>
        <v>0</v>
      </c>
      <c r="S83" s="50"/>
      <c r="T83" s="114">
        <f>T84</f>
        <v>0</v>
      </c>
      <c r="AT83" s="17" t="s">
        <v>74</v>
      </c>
      <c r="AU83" s="17" t="s">
        <v>103</v>
      </c>
      <c r="BK83" s="115">
        <f>BK84</f>
        <v>0</v>
      </c>
    </row>
    <row r="84" spans="2:65" s="11" customFormat="1" ht="25.9" customHeight="1">
      <c r="B84" s="116"/>
      <c r="D84" s="117" t="s">
        <v>74</v>
      </c>
      <c r="E84" s="118" t="s">
        <v>86</v>
      </c>
      <c r="F84" s="118" t="s">
        <v>87</v>
      </c>
      <c r="I84" s="119"/>
      <c r="J84" s="120">
        <f>BK84</f>
        <v>0</v>
      </c>
      <c r="L84" s="116"/>
      <c r="M84" s="121"/>
      <c r="P84" s="122">
        <f>P85+P88+P98</f>
        <v>0</v>
      </c>
      <c r="R84" s="122">
        <f>R85+R88+R98</f>
        <v>0</v>
      </c>
      <c r="T84" s="123">
        <f>T85+T88+T98</f>
        <v>0</v>
      </c>
      <c r="AR84" s="117" t="s">
        <v>163</v>
      </c>
      <c r="AT84" s="124" t="s">
        <v>74</v>
      </c>
      <c r="AU84" s="124" t="s">
        <v>75</v>
      </c>
      <c r="AY84" s="117" t="s">
        <v>128</v>
      </c>
      <c r="BK84" s="125">
        <f>BK85+BK88+BK98</f>
        <v>0</v>
      </c>
    </row>
    <row r="85" spans="2:65" s="11" customFormat="1" ht="22.9" customHeight="1">
      <c r="B85" s="116"/>
      <c r="D85" s="117" t="s">
        <v>74</v>
      </c>
      <c r="E85" s="126" t="s">
        <v>337</v>
      </c>
      <c r="F85" s="126" t="s">
        <v>338</v>
      </c>
      <c r="I85" s="119"/>
      <c r="J85" s="127">
        <f>BK85</f>
        <v>0</v>
      </c>
      <c r="L85" s="116"/>
      <c r="M85" s="121"/>
      <c r="P85" s="122">
        <f>SUM(P86:P87)</f>
        <v>0</v>
      </c>
      <c r="R85" s="122">
        <f>SUM(R86:R87)</f>
        <v>0</v>
      </c>
      <c r="T85" s="123">
        <f>SUM(T86:T87)</f>
        <v>0</v>
      </c>
      <c r="AR85" s="117" t="s">
        <v>163</v>
      </c>
      <c r="AT85" s="124" t="s">
        <v>74</v>
      </c>
      <c r="AU85" s="124" t="s">
        <v>83</v>
      </c>
      <c r="AY85" s="117" t="s">
        <v>128</v>
      </c>
      <c r="BK85" s="125">
        <f>SUM(BK86:BK87)</f>
        <v>0</v>
      </c>
    </row>
    <row r="86" spans="2:65" s="1" customFormat="1" ht="24.2" customHeight="1">
      <c r="B86" s="32"/>
      <c r="C86" s="128" t="s">
        <v>83</v>
      </c>
      <c r="D86" s="128" t="s">
        <v>131</v>
      </c>
      <c r="E86" s="129" t="s">
        <v>339</v>
      </c>
      <c r="F86" s="130" t="s">
        <v>340</v>
      </c>
      <c r="G86" s="131" t="s">
        <v>341</v>
      </c>
      <c r="H86" s="132">
        <v>4</v>
      </c>
      <c r="I86" s="133"/>
      <c r="J86" s="134">
        <f>ROUND(I86*H86,2)</f>
        <v>0</v>
      </c>
      <c r="K86" s="130" t="s">
        <v>19</v>
      </c>
      <c r="L86" s="32"/>
      <c r="M86" s="135" t="s">
        <v>19</v>
      </c>
      <c r="N86" s="136" t="s">
        <v>46</v>
      </c>
      <c r="P86" s="137">
        <f>O86*H86</f>
        <v>0</v>
      </c>
      <c r="Q86" s="137">
        <v>0</v>
      </c>
      <c r="R86" s="137">
        <f>Q86*H86</f>
        <v>0</v>
      </c>
      <c r="S86" s="137">
        <v>0</v>
      </c>
      <c r="T86" s="138">
        <f>S86*H86</f>
        <v>0</v>
      </c>
      <c r="AR86" s="139" t="s">
        <v>342</v>
      </c>
      <c r="AT86" s="139" t="s">
        <v>131</v>
      </c>
      <c r="AU86" s="139" t="s">
        <v>85</v>
      </c>
      <c r="AY86" s="17" t="s">
        <v>128</v>
      </c>
      <c r="BE86" s="140">
        <f>IF(N86="základní",J86,0)</f>
        <v>0</v>
      </c>
      <c r="BF86" s="140">
        <f>IF(N86="snížená",J86,0)</f>
        <v>0</v>
      </c>
      <c r="BG86" s="140">
        <f>IF(N86="zákl. přenesená",J86,0)</f>
        <v>0</v>
      </c>
      <c r="BH86" s="140">
        <f>IF(N86="sníž. přenesená",J86,0)</f>
        <v>0</v>
      </c>
      <c r="BI86" s="140">
        <f>IF(N86="nulová",J86,0)</f>
        <v>0</v>
      </c>
      <c r="BJ86" s="17" t="s">
        <v>83</v>
      </c>
      <c r="BK86" s="140">
        <f>ROUND(I86*H86,2)</f>
        <v>0</v>
      </c>
      <c r="BL86" s="17" t="s">
        <v>342</v>
      </c>
      <c r="BM86" s="139" t="s">
        <v>343</v>
      </c>
    </row>
    <row r="87" spans="2:65" s="1" customFormat="1" ht="33" customHeight="1">
      <c r="B87" s="32"/>
      <c r="C87" s="128" t="s">
        <v>85</v>
      </c>
      <c r="D87" s="128" t="s">
        <v>131</v>
      </c>
      <c r="E87" s="129" t="s">
        <v>344</v>
      </c>
      <c r="F87" s="130" t="s">
        <v>345</v>
      </c>
      <c r="G87" s="131" t="s">
        <v>146</v>
      </c>
      <c r="H87" s="132">
        <v>1</v>
      </c>
      <c r="I87" s="133"/>
      <c r="J87" s="134">
        <f>ROUND(I87*H87,2)</f>
        <v>0</v>
      </c>
      <c r="K87" s="130" t="s">
        <v>19</v>
      </c>
      <c r="L87" s="32"/>
      <c r="M87" s="135" t="s">
        <v>19</v>
      </c>
      <c r="N87" s="136" t="s">
        <v>46</v>
      </c>
      <c r="P87" s="137">
        <f>O87*H87</f>
        <v>0</v>
      </c>
      <c r="Q87" s="137">
        <v>0</v>
      </c>
      <c r="R87" s="137">
        <f>Q87*H87</f>
        <v>0</v>
      </c>
      <c r="S87" s="137">
        <v>0</v>
      </c>
      <c r="T87" s="138">
        <f>S87*H87</f>
        <v>0</v>
      </c>
      <c r="AR87" s="139" t="s">
        <v>342</v>
      </c>
      <c r="AT87" s="139" t="s">
        <v>131</v>
      </c>
      <c r="AU87" s="139" t="s">
        <v>85</v>
      </c>
      <c r="AY87" s="17" t="s">
        <v>128</v>
      </c>
      <c r="BE87" s="140">
        <f>IF(N87="základní",J87,0)</f>
        <v>0</v>
      </c>
      <c r="BF87" s="140">
        <f>IF(N87="snížená",J87,0)</f>
        <v>0</v>
      </c>
      <c r="BG87" s="140">
        <f>IF(N87="zákl. přenesená",J87,0)</f>
        <v>0</v>
      </c>
      <c r="BH87" s="140">
        <f>IF(N87="sníž. přenesená",J87,0)</f>
        <v>0</v>
      </c>
      <c r="BI87" s="140">
        <f>IF(N87="nulová",J87,0)</f>
        <v>0</v>
      </c>
      <c r="BJ87" s="17" t="s">
        <v>83</v>
      </c>
      <c r="BK87" s="140">
        <f>ROUND(I87*H87,2)</f>
        <v>0</v>
      </c>
      <c r="BL87" s="17" t="s">
        <v>342</v>
      </c>
      <c r="BM87" s="139" t="s">
        <v>346</v>
      </c>
    </row>
    <row r="88" spans="2:65" s="11" customFormat="1" ht="22.9" customHeight="1">
      <c r="B88" s="116"/>
      <c r="D88" s="117" t="s">
        <v>74</v>
      </c>
      <c r="E88" s="126" t="s">
        <v>347</v>
      </c>
      <c r="F88" s="126" t="s">
        <v>348</v>
      </c>
      <c r="I88" s="119"/>
      <c r="J88" s="127">
        <f>BK88</f>
        <v>0</v>
      </c>
      <c r="L88" s="116"/>
      <c r="M88" s="121"/>
      <c r="P88" s="122">
        <f>SUM(P89:P97)</f>
        <v>0</v>
      </c>
      <c r="R88" s="122">
        <f>SUM(R89:R97)</f>
        <v>0</v>
      </c>
      <c r="T88" s="123">
        <f>SUM(T89:T97)</f>
        <v>0</v>
      </c>
      <c r="AR88" s="117" t="s">
        <v>163</v>
      </c>
      <c r="AT88" s="124" t="s">
        <v>74</v>
      </c>
      <c r="AU88" s="124" t="s">
        <v>83</v>
      </c>
      <c r="AY88" s="117" t="s">
        <v>128</v>
      </c>
      <c r="BK88" s="125">
        <f>SUM(BK89:BK97)</f>
        <v>0</v>
      </c>
    </row>
    <row r="89" spans="2:65" s="1" customFormat="1" ht="16.5" customHeight="1">
      <c r="B89" s="32"/>
      <c r="C89" s="128" t="s">
        <v>148</v>
      </c>
      <c r="D89" s="128" t="s">
        <v>131</v>
      </c>
      <c r="E89" s="129" t="s">
        <v>349</v>
      </c>
      <c r="F89" s="130" t="s">
        <v>348</v>
      </c>
      <c r="G89" s="131" t="s">
        <v>146</v>
      </c>
      <c r="H89" s="132">
        <v>1</v>
      </c>
      <c r="I89" s="133"/>
      <c r="J89" s="134">
        <f>ROUND(I89*H89,2)</f>
        <v>0</v>
      </c>
      <c r="K89" s="130" t="s">
        <v>19</v>
      </c>
      <c r="L89" s="32"/>
      <c r="M89" s="135" t="s">
        <v>19</v>
      </c>
      <c r="N89" s="136" t="s">
        <v>46</v>
      </c>
      <c r="P89" s="137">
        <f>O89*H89</f>
        <v>0</v>
      </c>
      <c r="Q89" s="137">
        <v>0</v>
      </c>
      <c r="R89" s="137">
        <f>Q89*H89</f>
        <v>0</v>
      </c>
      <c r="S89" s="137">
        <v>0</v>
      </c>
      <c r="T89" s="138">
        <f>S89*H89</f>
        <v>0</v>
      </c>
      <c r="AR89" s="139" t="s">
        <v>342</v>
      </c>
      <c r="AT89" s="139" t="s">
        <v>131</v>
      </c>
      <c r="AU89" s="139" t="s">
        <v>85</v>
      </c>
      <c r="AY89" s="17" t="s">
        <v>128</v>
      </c>
      <c r="BE89" s="140">
        <f>IF(N89="základní",J89,0)</f>
        <v>0</v>
      </c>
      <c r="BF89" s="140">
        <f>IF(N89="snížená",J89,0)</f>
        <v>0</v>
      </c>
      <c r="BG89" s="140">
        <f>IF(N89="zákl. přenesená",J89,0)</f>
        <v>0</v>
      </c>
      <c r="BH89" s="140">
        <f>IF(N89="sníž. přenesená",J89,0)</f>
        <v>0</v>
      </c>
      <c r="BI89" s="140">
        <f>IF(N89="nulová",J89,0)</f>
        <v>0</v>
      </c>
      <c r="BJ89" s="17" t="s">
        <v>83</v>
      </c>
      <c r="BK89" s="140">
        <f>ROUND(I89*H89,2)</f>
        <v>0</v>
      </c>
      <c r="BL89" s="17" t="s">
        <v>342</v>
      </c>
      <c r="BM89" s="139" t="s">
        <v>350</v>
      </c>
    </row>
    <row r="90" spans="2:65" s="1" customFormat="1" ht="16.5" customHeight="1">
      <c r="B90" s="32"/>
      <c r="C90" s="128" t="s">
        <v>134</v>
      </c>
      <c r="D90" s="128" t="s">
        <v>131</v>
      </c>
      <c r="E90" s="129" t="s">
        <v>351</v>
      </c>
      <c r="F90" s="130" t="s">
        <v>352</v>
      </c>
      <c r="G90" s="131" t="s">
        <v>91</v>
      </c>
      <c r="H90" s="132">
        <v>3600</v>
      </c>
      <c r="I90" s="133"/>
      <c r="J90" s="134">
        <f>ROUND(I90*H90,2)</f>
        <v>0</v>
      </c>
      <c r="K90" s="130" t="s">
        <v>19</v>
      </c>
      <c r="L90" s="32"/>
      <c r="M90" s="135" t="s">
        <v>19</v>
      </c>
      <c r="N90" s="136" t="s">
        <v>46</v>
      </c>
      <c r="P90" s="137">
        <f>O90*H90</f>
        <v>0</v>
      </c>
      <c r="Q90" s="137">
        <v>0</v>
      </c>
      <c r="R90" s="137">
        <f>Q90*H90</f>
        <v>0</v>
      </c>
      <c r="S90" s="137">
        <v>0</v>
      </c>
      <c r="T90" s="138">
        <f>S90*H90</f>
        <v>0</v>
      </c>
      <c r="AR90" s="139" t="s">
        <v>342</v>
      </c>
      <c r="AT90" s="139" t="s">
        <v>131</v>
      </c>
      <c r="AU90" s="139" t="s">
        <v>85</v>
      </c>
      <c r="AY90" s="17" t="s">
        <v>128</v>
      </c>
      <c r="BE90" s="140">
        <f>IF(N90="základní",J90,0)</f>
        <v>0</v>
      </c>
      <c r="BF90" s="140">
        <f>IF(N90="snížená",J90,0)</f>
        <v>0</v>
      </c>
      <c r="BG90" s="140">
        <f>IF(N90="zákl. přenesená",J90,0)</f>
        <v>0</v>
      </c>
      <c r="BH90" s="140">
        <f>IF(N90="sníž. přenesená",J90,0)</f>
        <v>0</v>
      </c>
      <c r="BI90" s="140">
        <f>IF(N90="nulová",J90,0)</f>
        <v>0</v>
      </c>
      <c r="BJ90" s="17" t="s">
        <v>83</v>
      </c>
      <c r="BK90" s="140">
        <f>ROUND(I90*H90,2)</f>
        <v>0</v>
      </c>
      <c r="BL90" s="17" t="s">
        <v>342</v>
      </c>
      <c r="BM90" s="139" t="s">
        <v>353</v>
      </c>
    </row>
    <row r="91" spans="2:65" s="12" customFormat="1">
      <c r="B91" s="141"/>
      <c r="D91" s="142" t="s">
        <v>136</v>
      </c>
      <c r="E91" s="143" t="s">
        <v>19</v>
      </c>
      <c r="F91" s="144" t="s">
        <v>354</v>
      </c>
      <c r="H91" s="143" t="s">
        <v>19</v>
      </c>
      <c r="I91" s="145"/>
      <c r="L91" s="141"/>
      <c r="M91" s="146"/>
      <c r="T91" s="147"/>
      <c r="AT91" s="143" t="s">
        <v>136</v>
      </c>
      <c r="AU91" s="143" t="s">
        <v>85</v>
      </c>
      <c r="AV91" s="12" t="s">
        <v>83</v>
      </c>
      <c r="AW91" s="12" t="s">
        <v>34</v>
      </c>
      <c r="AX91" s="12" t="s">
        <v>75</v>
      </c>
      <c r="AY91" s="143" t="s">
        <v>128</v>
      </c>
    </row>
    <row r="92" spans="2:65" s="13" customFormat="1">
      <c r="B92" s="148"/>
      <c r="D92" s="142" t="s">
        <v>136</v>
      </c>
      <c r="E92" s="149" t="s">
        <v>19</v>
      </c>
      <c r="F92" s="150" t="s">
        <v>355</v>
      </c>
      <c r="H92" s="151">
        <v>3600</v>
      </c>
      <c r="I92" s="152"/>
      <c r="L92" s="148"/>
      <c r="M92" s="153"/>
      <c r="T92" s="154"/>
      <c r="AT92" s="149" t="s">
        <v>136</v>
      </c>
      <c r="AU92" s="149" t="s">
        <v>85</v>
      </c>
      <c r="AV92" s="13" t="s">
        <v>85</v>
      </c>
      <c r="AW92" s="13" t="s">
        <v>34</v>
      </c>
      <c r="AX92" s="13" t="s">
        <v>75</v>
      </c>
      <c r="AY92" s="149" t="s">
        <v>128</v>
      </c>
    </row>
    <row r="93" spans="2:65" s="14" customFormat="1">
      <c r="B93" s="155"/>
      <c r="D93" s="142" t="s">
        <v>136</v>
      </c>
      <c r="E93" s="156" t="s">
        <v>19</v>
      </c>
      <c r="F93" s="157" t="s">
        <v>143</v>
      </c>
      <c r="H93" s="158">
        <v>3600</v>
      </c>
      <c r="I93" s="159"/>
      <c r="L93" s="155"/>
      <c r="M93" s="160"/>
      <c r="T93" s="161"/>
      <c r="AT93" s="156" t="s">
        <v>136</v>
      </c>
      <c r="AU93" s="156" t="s">
        <v>85</v>
      </c>
      <c r="AV93" s="14" t="s">
        <v>134</v>
      </c>
      <c r="AW93" s="14" t="s">
        <v>34</v>
      </c>
      <c r="AX93" s="14" t="s">
        <v>83</v>
      </c>
      <c r="AY93" s="156" t="s">
        <v>128</v>
      </c>
    </row>
    <row r="94" spans="2:65" s="1" customFormat="1" ht="16.5" customHeight="1">
      <c r="B94" s="32"/>
      <c r="C94" s="128" t="s">
        <v>163</v>
      </c>
      <c r="D94" s="128" t="s">
        <v>131</v>
      </c>
      <c r="E94" s="129" t="s">
        <v>356</v>
      </c>
      <c r="F94" s="130" t="s">
        <v>357</v>
      </c>
      <c r="G94" s="131" t="s">
        <v>273</v>
      </c>
      <c r="H94" s="132">
        <v>30</v>
      </c>
      <c r="I94" s="133"/>
      <c r="J94" s="134">
        <f>ROUND(I94*H94,2)</f>
        <v>0</v>
      </c>
      <c r="K94" s="130" t="s">
        <v>19</v>
      </c>
      <c r="L94" s="32"/>
      <c r="M94" s="135" t="s">
        <v>19</v>
      </c>
      <c r="N94" s="136" t="s">
        <v>46</v>
      </c>
      <c r="P94" s="137">
        <f>O94*H94</f>
        <v>0</v>
      </c>
      <c r="Q94" s="137">
        <v>0</v>
      </c>
      <c r="R94" s="137">
        <f>Q94*H94</f>
        <v>0</v>
      </c>
      <c r="S94" s="137">
        <v>0</v>
      </c>
      <c r="T94" s="138">
        <f>S94*H94</f>
        <v>0</v>
      </c>
      <c r="AR94" s="139" t="s">
        <v>342</v>
      </c>
      <c r="AT94" s="139" t="s">
        <v>131</v>
      </c>
      <c r="AU94" s="139" t="s">
        <v>85</v>
      </c>
      <c r="AY94" s="17" t="s">
        <v>128</v>
      </c>
      <c r="BE94" s="140">
        <f>IF(N94="základní",J94,0)</f>
        <v>0</v>
      </c>
      <c r="BF94" s="140">
        <f>IF(N94="snížená",J94,0)</f>
        <v>0</v>
      </c>
      <c r="BG94" s="140">
        <f>IF(N94="zákl. přenesená",J94,0)</f>
        <v>0</v>
      </c>
      <c r="BH94" s="140">
        <f>IF(N94="sníž. přenesená",J94,0)</f>
        <v>0</v>
      </c>
      <c r="BI94" s="140">
        <f>IF(N94="nulová",J94,0)</f>
        <v>0</v>
      </c>
      <c r="BJ94" s="17" t="s">
        <v>83</v>
      </c>
      <c r="BK94" s="140">
        <f>ROUND(I94*H94,2)</f>
        <v>0</v>
      </c>
      <c r="BL94" s="17" t="s">
        <v>342</v>
      </c>
      <c r="BM94" s="139" t="s">
        <v>358</v>
      </c>
    </row>
    <row r="95" spans="2:65" s="13" customFormat="1">
      <c r="B95" s="148"/>
      <c r="D95" s="142" t="s">
        <v>136</v>
      </c>
      <c r="E95" s="149" t="s">
        <v>19</v>
      </c>
      <c r="F95" s="150" t="s">
        <v>294</v>
      </c>
      <c r="H95" s="151">
        <v>30</v>
      </c>
      <c r="I95" s="152"/>
      <c r="L95" s="148"/>
      <c r="M95" s="153"/>
      <c r="T95" s="154"/>
      <c r="AT95" s="149" t="s">
        <v>136</v>
      </c>
      <c r="AU95" s="149" t="s">
        <v>85</v>
      </c>
      <c r="AV95" s="13" t="s">
        <v>85</v>
      </c>
      <c r="AW95" s="13" t="s">
        <v>34</v>
      </c>
      <c r="AX95" s="13" t="s">
        <v>75</v>
      </c>
      <c r="AY95" s="149" t="s">
        <v>128</v>
      </c>
    </row>
    <row r="96" spans="2:65" s="14" customFormat="1">
      <c r="B96" s="155"/>
      <c r="D96" s="142" t="s">
        <v>136</v>
      </c>
      <c r="E96" s="156" t="s">
        <v>19</v>
      </c>
      <c r="F96" s="157" t="s">
        <v>143</v>
      </c>
      <c r="H96" s="158">
        <v>30</v>
      </c>
      <c r="I96" s="159"/>
      <c r="L96" s="155"/>
      <c r="M96" s="160"/>
      <c r="T96" s="161"/>
      <c r="AT96" s="156" t="s">
        <v>136</v>
      </c>
      <c r="AU96" s="156" t="s">
        <v>85</v>
      </c>
      <c r="AV96" s="14" t="s">
        <v>134</v>
      </c>
      <c r="AW96" s="14" t="s">
        <v>34</v>
      </c>
      <c r="AX96" s="14" t="s">
        <v>83</v>
      </c>
      <c r="AY96" s="156" t="s">
        <v>128</v>
      </c>
    </row>
    <row r="97" spans="2:65" s="1" customFormat="1" ht="16.5" customHeight="1">
      <c r="B97" s="32"/>
      <c r="C97" s="128" t="s">
        <v>129</v>
      </c>
      <c r="D97" s="128" t="s">
        <v>131</v>
      </c>
      <c r="E97" s="129" t="s">
        <v>359</v>
      </c>
      <c r="F97" s="130" t="s">
        <v>360</v>
      </c>
      <c r="G97" s="131" t="s">
        <v>146</v>
      </c>
      <c r="H97" s="132">
        <v>1</v>
      </c>
      <c r="I97" s="133"/>
      <c r="J97" s="134">
        <f>ROUND(I97*H97,2)</f>
        <v>0</v>
      </c>
      <c r="K97" s="130" t="s">
        <v>19</v>
      </c>
      <c r="L97" s="32"/>
      <c r="M97" s="135" t="s">
        <v>19</v>
      </c>
      <c r="N97" s="136" t="s">
        <v>46</v>
      </c>
      <c r="P97" s="137">
        <f>O97*H97</f>
        <v>0</v>
      </c>
      <c r="Q97" s="137">
        <v>0</v>
      </c>
      <c r="R97" s="137">
        <f>Q97*H97</f>
        <v>0</v>
      </c>
      <c r="S97" s="137">
        <v>0</v>
      </c>
      <c r="T97" s="138">
        <f>S97*H97</f>
        <v>0</v>
      </c>
      <c r="AR97" s="139" t="s">
        <v>342</v>
      </c>
      <c r="AT97" s="139" t="s">
        <v>131</v>
      </c>
      <c r="AU97" s="139" t="s">
        <v>85</v>
      </c>
      <c r="AY97" s="17" t="s">
        <v>128</v>
      </c>
      <c r="BE97" s="140">
        <f>IF(N97="základní",J97,0)</f>
        <v>0</v>
      </c>
      <c r="BF97" s="140">
        <f>IF(N97="snížená",J97,0)</f>
        <v>0</v>
      </c>
      <c r="BG97" s="140">
        <f>IF(N97="zákl. přenesená",J97,0)</f>
        <v>0</v>
      </c>
      <c r="BH97" s="140">
        <f>IF(N97="sníž. přenesená",J97,0)</f>
        <v>0</v>
      </c>
      <c r="BI97" s="140">
        <f>IF(N97="nulová",J97,0)</f>
        <v>0</v>
      </c>
      <c r="BJ97" s="17" t="s">
        <v>83</v>
      </c>
      <c r="BK97" s="140">
        <f>ROUND(I97*H97,2)</f>
        <v>0</v>
      </c>
      <c r="BL97" s="17" t="s">
        <v>342</v>
      </c>
      <c r="BM97" s="139" t="s">
        <v>361</v>
      </c>
    </row>
    <row r="98" spans="2:65" s="11" customFormat="1" ht="22.9" customHeight="1">
      <c r="B98" s="116"/>
      <c r="D98" s="117" t="s">
        <v>74</v>
      </c>
      <c r="E98" s="126" t="s">
        <v>362</v>
      </c>
      <c r="F98" s="126" t="s">
        <v>363</v>
      </c>
      <c r="I98" s="119"/>
      <c r="J98" s="127">
        <f>BK98</f>
        <v>0</v>
      </c>
      <c r="L98" s="116"/>
      <c r="M98" s="121"/>
      <c r="P98" s="122">
        <f>P99</f>
        <v>0</v>
      </c>
      <c r="R98" s="122">
        <f>R99</f>
        <v>0</v>
      </c>
      <c r="T98" s="123">
        <f>T99</f>
        <v>0</v>
      </c>
      <c r="AR98" s="117" t="s">
        <v>163</v>
      </c>
      <c r="AT98" s="124" t="s">
        <v>74</v>
      </c>
      <c r="AU98" s="124" t="s">
        <v>83</v>
      </c>
      <c r="AY98" s="117" t="s">
        <v>128</v>
      </c>
      <c r="BK98" s="125">
        <f>BK99</f>
        <v>0</v>
      </c>
    </row>
    <row r="99" spans="2:65" s="1" customFormat="1" ht="16.5" customHeight="1">
      <c r="B99" s="32"/>
      <c r="C99" s="128" t="s">
        <v>174</v>
      </c>
      <c r="D99" s="128" t="s">
        <v>131</v>
      </c>
      <c r="E99" s="129" t="s">
        <v>364</v>
      </c>
      <c r="F99" s="130" t="s">
        <v>365</v>
      </c>
      <c r="G99" s="131" t="s">
        <v>366</v>
      </c>
      <c r="H99" s="132">
        <v>1</v>
      </c>
      <c r="I99" s="133"/>
      <c r="J99" s="134">
        <f>ROUND(I99*H99,2)</f>
        <v>0</v>
      </c>
      <c r="K99" s="130" t="s">
        <v>19</v>
      </c>
      <c r="L99" s="32"/>
      <c r="M99" s="169" t="s">
        <v>19</v>
      </c>
      <c r="N99" s="170" t="s">
        <v>46</v>
      </c>
      <c r="O99" s="171"/>
      <c r="P99" s="172">
        <f>O99*H99</f>
        <v>0</v>
      </c>
      <c r="Q99" s="172">
        <v>0</v>
      </c>
      <c r="R99" s="172">
        <f>Q99*H99</f>
        <v>0</v>
      </c>
      <c r="S99" s="172">
        <v>0</v>
      </c>
      <c r="T99" s="173">
        <f>S99*H99</f>
        <v>0</v>
      </c>
      <c r="AR99" s="139" t="s">
        <v>342</v>
      </c>
      <c r="AT99" s="139" t="s">
        <v>131</v>
      </c>
      <c r="AU99" s="139" t="s">
        <v>85</v>
      </c>
      <c r="AY99" s="17" t="s">
        <v>128</v>
      </c>
      <c r="BE99" s="140">
        <f>IF(N99="základní",J99,0)</f>
        <v>0</v>
      </c>
      <c r="BF99" s="140">
        <f>IF(N99="snížená",J99,0)</f>
        <v>0</v>
      </c>
      <c r="BG99" s="140">
        <f>IF(N99="zákl. přenesená",J99,0)</f>
        <v>0</v>
      </c>
      <c r="BH99" s="140">
        <f>IF(N99="sníž. přenesená",J99,0)</f>
        <v>0</v>
      </c>
      <c r="BI99" s="140">
        <f>IF(N99="nulová",J99,0)</f>
        <v>0</v>
      </c>
      <c r="BJ99" s="17" t="s">
        <v>83</v>
      </c>
      <c r="BK99" s="140">
        <f>ROUND(I99*H99,2)</f>
        <v>0</v>
      </c>
      <c r="BL99" s="17" t="s">
        <v>342</v>
      </c>
      <c r="BM99" s="139" t="s">
        <v>367</v>
      </c>
    </row>
    <row r="100" spans="2:65" s="1" customFormat="1" ht="6.95" customHeight="1"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32"/>
    </row>
  </sheetData>
  <sheetProtection formatColumns="0" formatRows="0" autoFilter="0"/>
  <autoFilter ref="C82:K99" xr:uid="{00000000-0009-0000-0000-000002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75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25" customWidth="1"/>
    <col min="4" max="4" width="75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50000000000003" customHeight="1"/>
    <row r="3" spans="2:8" ht="6.95" customHeight="1">
      <c r="B3" s="18"/>
      <c r="C3" s="19"/>
      <c r="D3" s="19"/>
      <c r="E3" s="19"/>
      <c r="F3" s="19"/>
      <c r="G3" s="19"/>
      <c r="H3" s="20"/>
    </row>
    <row r="4" spans="2:8" ht="24.95" customHeight="1">
      <c r="B4" s="20"/>
      <c r="C4" s="21" t="s">
        <v>368</v>
      </c>
      <c r="H4" s="20"/>
    </row>
    <row r="5" spans="2:8" ht="12" customHeight="1">
      <c r="B5" s="20"/>
      <c r="C5" s="24" t="s">
        <v>13</v>
      </c>
      <c r="D5" s="301" t="s">
        <v>14</v>
      </c>
      <c r="E5" s="268"/>
      <c r="F5" s="268"/>
      <c r="H5" s="20"/>
    </row>
    <row r="6" spans="2:8" ht="36.950000000000003" customHeight="1">
      <c r="B6" s="20"/>
      <c r="C6" s="26" t="s">
        <v>16</v>
      </c>
      <c r="D6" s="298" t="s">
        <v>17</v>
      </c>
      <c r="E6" s="268"/>
      <c r="F6" s="268"/>
      <c r="H6" s="20"/>
    </row>
    <row r="7" spans="2:8" ht="16.5" customHeight="1">
      <c r="B7" s="20"/>
      <c r="C7" s="27" t="s">
        <v>23</v>
      </c>
      <c r="D7" s="49">
        <f>'Rekapitulace stavby'!AN8</f>
        <v>0</v>
      </c>
      <c r="H7" s="20"/>
    </row>
    <row r="8" spans="2:8" s="1" customFormat="1" ht="10.9" customHeight="1">
      <c r="B8" s="32"/>
      <c r="H8" s="32"/>
    </row>
    <row r="9" spans="2:8" s="10" customFormat="1" ht="29.25" customHeight="1">
      <c r="B9" s="108"/>
      <c r="C9" s="109" t="s">
        <v>56</v>
      </c>
      <c r="D9" s="110" t="s">
        <v>57</v>
      </c>
      <c r="E9" s="110" t="s">
        <v>115</v>
      </c>
      <c r="F9" s="111" t="s">
        <v>369</v>
      </c>
      <c r="H9" s="108"/>
    </row>
    <row r="10" spans="2:8" s="1" customFormat="1" ht="26.45" customHeight="1">
      <c r="B10" s="32"/>
      <c r="C10" s="174" t="s">
        <v>80</v>
      </c>
      <c r="D10" s="174" t="s">
        <v>81</v>
      </c>
      <c r="H10" s="32"/>
    </row>
    <row r="11" spans="2:8" s="1" customFormat="1" ht="16.899999999999999" customHeight="1">
      <c r="B11" s="32"/>
      <c r="C11" s="175" t="s">
        <v>96</v>
      </c>
      <c r="D11" s="176" t="s">
        <v>96</v>
      </c>
      <c r="E11" s="177" t="s">
        <v>91</v>
      </c>
      <c r="F11" s="178">
        <v>230</v>
      </c>
      <c r="H11" s="32"/>
    </row>
    <row r="12" spans="2:8" s="1" customFormat="1" ht="16.899999999999999" customHeight="1">
      <c r="B12" s="32"/>
      <c r="C12" s="179" t="s">
        <v>19</v>
      </c>
      <c r="D12" s="179" t="s">
        <v>137</v>
      </c>
      <c r="E12" s="17" t="s">
        <v>19</v>
      </c>
      <c r="F12" s="180">
        <v>0</v>
      </c>
      <c r="H12" s="32"/>
    </row>
    <row r="13" spans="2:8" s="1" customFormat="1" ht="16.899999999999999" customHeight="1">
      <c r="B13" s="32"/>
      <c r="C13" s="179" t="s">
        <v>19</v>
      </c>
      <c r="D13" s="179" t="s">
        <v>210</v>
      </c>
      <c r="E13" s="17" t="s">
        <v>19</v>
      </c>
      <c r="F13" s="180">
        <v>0</v>
      </c>
      <c r="H13" s="32"/>
    </row>
    <row r="14" spans="2:8" s="1" customFormat="1" ht="16.899999999999999" customHeight="1">
      <c r="B14" s="32"/>
      <c r="C14" s="179" t="s">
        <v>19</v>
      </c>
      <c r="D14" s="179" t="s">
        <v>211</v>
      </c>
      <c r="E14" s="17" t="s">
        <v>19</v>
      </c>
      <c r="F14" s="180">
        <v>230</v>
      </c>
      <c r="H14" s="32"/>
    </row>
    <row r="15" spans="2:8" s="1" customFormat="1" ht="16.899999999999999" customHeight="1">
      <c r="B15" s="32"/>
      <c r="C15" s="179" t="s">
        <v>19</v>
      </c>
      <c r="D15" s="179" t="s">
        <v>212</v>
      </c>
      <c r="E15" s="17" t="s">
        <v>19</v>
      </c>
      <c r="F15" s="180">
        <v>0</v>
      </c>
      <c r="H15" s="32"/>
    </row>
    <row r="16" spans="2:8" s="1" customFormat="1" ht="16.899999999999999" customHeight="1">
      <c r="B16" s="32"/>
      <c r="C16" s="179" t="s">
        <v>96</v>
      </c>
      <c r="D16" s="179" t="s">
        <v>143</v>
      </c>
      <c r="E16" s="17" t="s">
        <v>19</v>
      </c>
      <c r="F16" s="180">
        <v>230</v>
      </c>
      <c r="H16" s="32"/>
    </row>
    <row r="17" spans="2:8" s="1" customFormat="1" ht="16.899999999999999" customHeight="1">
      <c r="B17" s="32"/>
      <c r="C17" s="181" t="s">
        <v>370</v>
      </c>
      <c r="H17" s="32"/>
    </row>
    <row r="18" spans="2:8" s="1" customFormat="1" ht="22.5">
      <c r="B18" s="32"/>
      <c r="C18" s="179" t="s">
        <v>206</v>
      </c>
      <c r="D18" s="179" t="s">
        <v>371</v>
      </c>
      <c r="E18" s="17" t="s">
        <v>91</v>
      </c>
      <c r="F18" s="180">
        <v>230</v>
      </c>
      <c r="H18" s="32"/>
    </row>
    <row r="19" spans="2:8" s="1" customFormat="1" ht="22.5">
      <c r="B19" s="32"/>
      <c r="C19" s="179" t="s">
        <v>214</v>
      </c>
      <c r="D19" s="179" t="s">
        <v>372</v>
      </c>
      <c r="E19" s="17" t="s">
        <v>91</v>
      </c>
      <c r="F19" s="180">
        <v>230</v>
      </c>
      <c r="H19" s="32"/>
    </row>
    <row r="20" spans="2:8" s="1" customFormat="1" ht="22.5">
      <c r="B20" s="32"/>
      <c r="C20" s="179" t="s">
        <v>237</v>
      </c>
      <c r="D20" s="179" t="s">
        <v>238</v>
      </c>
      <c r="E20" s="17" t="s">
        <v>91</v>
      </c>
      <c r="F20" s="180">
        <v>230</v>
      </c>
      <c r="H20" s="32"/>
    </row>
    <row r="21" spans="2:8" s="1" customFormat="1" ht="22.5">
      <c r="B21" s="32"/>
      <c r="C21" s="179" t="s">
        <v>241</v>
      </c>
      <c r="D21" s="179" t="s">
        <v>242</v>
      </c>
      <c r="E21" s="17" t="s">
        <v>91</v>
      </c>
      <c r="F21" s="180">
        <v>230</v>
      </c>
      <c r="H21" s="32"/>
    </row>
    <row r="22" spans="2:8" s="1" customFormat="1" ht="16.899999999999999" customHeight="1">
      <c r="B22" s="32"/>
      <c r="C22" s="179" t="s">
        <v>251</v>
      </c>
      <c r="D22" s="179" t="s">
        <v>373</v>
      </c>
      <c r="E22" s="17" t="s">
        <v>253</v>
      </c>
      <c r="F22" s="180">
        <v>230</v>
      </c>
      <c r="H22" s="32"/>
    </row>
    <row r="23" spans="2:8" s="1" customFormat="1" ht="16.899999999999999" customHeight="1">
      <c r="B23" s="32"/>
      <c r="C23" s="179" t="s">
        <v>257</v>
      </c>
      <c r="D23" s="179" t="s">
        <v>374</v>
      </c>
      <c r="E23" s="17" t="s">
        <v>253</v>
      </c>
      <c r="F23" s="180">
        <v>1150</v>
      </c>
      <c r="H23" s="32"/>
    </row>
    <row r="24" spans="2:8" s="1" customFormat="1" ht="16.899999999999999" customHeight="1">
      <c r="B24" s="32"/>
      <c r="C24" s="175" t="s">
        <v>375</v>
      </c>
      <c r="D24" s="176" t="s">
        <v>376</v>
      </c>
      <c r="E24" s="177" t="s">
        <v>91</v>
      </c>
      <c r="F24" s="178">
        <v>545.79999999999995</v>
      </c>
      <c r="H24" s="32"/>
    </row>
    <row r="25" spans="2:8" s="1" customFormat="1" ht="16.899999999999999" customHeight="1">
      <c r="B25" s="32"/>
      <c r="C25" s="175" t="s">
        <v>377</v>
      </c>
      <c r="D25" s="176" t="s">
        <v>378</v>
      </c>
      <c r="E25" s="177" t="s">
        <v>91</v>
      </c>
      <c r="F25" s="178">
        <v>47.7</v>
      </c>
      <c r="H25" s="32"/>
    </row>
    <row r="26" spans="2:8" s="1" customFormat="1" ht="16.899999999999999" customHeight="1">
      <c r="B26" s="32"/>
      <c r="C26" s="179" t="s">
        <v>19</v>
      </c>
      <c r="D26" s="179" t="s">
        <v>137</v>
      </c>
      <c r="E26" s="17" t="s">
        <v>19</v>
      </c>
      <c r="F26" s="180">
        <v>0</v>
      </c>
      <c r="H26" s="32"/>
    </row>
    <row r="27" spans="2:8" s="1" customFormat="1" ht="16.899999999999999" customHeight="1">
      <c r="B27" s="32"/>
      <c r="C27" s="179" t="s">
        <v>19</v>
      </c>
      <c r="D27" s="179" t="s">
        <v>379</v>
      </c>
      <c r="E27" s="17" t="s">
        <v>19</v>
      </c>
      <c r="F27" s="180">
        <v>0</v>
      </c>
      <c r="H27" s="32"/>
    </row>
    <row r="28" spans="2:8" s="1" customFormat="1" ht="16.899999999999999" customHeight="1">
      <c r="B28" s="32"/>
      <c r="C28" s="179" t="s">
        <v>19</v>
      </c>
      <c r="D28" s="179" t="s">
        <v>380</v>
      </c>
      <c r="E28" s="17" t="s">
        <v>19</v>
      </c>
      <c r="F28" s="180">
        <v>0</v>
      </c>
      <c r="H28" s="32"/>
    </row>
    <row r="29" spans="2:8" s="1" customFormat="1" ht="16.899999999999999" customHeight="1">
      <c r="B29" s="32"/>
      <c r="C29" s="179" t="s">
        <v>19</v>
      </c>
      <c r="D29" s="179" t="s">
        <v>140</v>
      </c>
      <c r="E29" s="17" t="s">
        <v>19</v>
      </c>
      <c r="F29" s="180">
        <v>0</v>
      </c>
      <c r="H29" s="32"/>
    </row>
    <row r="30" spans="2:8" s="1" customFormat="1" ht="16.899999999999999" customHeight="1">
      <c r="B30" s="32"/>
      <c r="C30" s="179" t="s">
        <v>19</v>
      </c>
      <c r="D30" s="179" t="s">
        <v>381</v>
      </c>
      <c r="E30" s="17" t="s">
        <v>19</v>
      </c>
      <c r="F30" s="180">
        <v>47.7</v>
      </c>
      <c r="H30" s="32"/>
    </row>
    <row r="31" spans="2:8" s="1" customFormat="1" ht="16.899999999999999" customHeight="1">
      <c r="B31" s="32"/>
      <c r="C31" s="179" t="s">
        <v>377</v>
      </c>
      <c r="D31" s="179" t="s">
        <v>143</v>
      </c>
      <c r="E31" s="17" t="s">
        <v>19</v>
      </c>
      <c r="F31" s="180">
        <v>47.7</v>
      </c>
      <c r="H31" s="32"/>
    </row>
    <row r="32" spans="2:8" s="1" customFormat="1" ht="16.899999999999999" customHeight="1">
      <c r="B32" s="32"/>
      <c r="C32" s="175" t="s">
        <v>382</v>
      </c>
      <c r="D32" s="176" t="s">
        <v>383</v>
      </c>
      <c r="E32" s="177" t="s">
        <v>91</v>
      </c>
      <c r="F32" s="178">
        <v>11</v>
      </c>
      <c r="H32" s="32"/>
    </row>
    <row r="33" spans="2:8" s="1" customFormat="1" ht="16.899999999999999" customHeight="1">
      <c r="B33" s="32"/>
      <c r="C33" s="175" t="s">
        <v>384</v>
      </c>
      <c r="D33" s="176" t="s">
        <v>385</v>
      </c>
      <c r="E33" s="177" t="s">
        <v>91</v>
      </c>
      <c r="F33" s="178">
        <v>8.75</v>
      </c>
      <c r="H33" s="32"/>
    </row>
    <row r="34" spans="2:8" s="1" customFormat="1" ht="16.899999999999999" customHeight="1">
      <c r="B34" s="32"/>
      <c r="C34" s="175" t="s">
        <v>93</v>
      </c>
      <c r="D34" s="176" t="s">
        <v>93</v>
      </c>
      <c r="E34" s="177" t="s">
        <v>91</v>
      </c>
      <c r="F34" s="178">
        <v>44.6</v>
      </c>
      <c r="H34" s="32"/>
    </row>
    <row r="35" spans="2:8" s="1" customFormat="1" ht="16.899999999999999" customHeight="1">
      <c r="B35" s="32"/>
      <c r="C35" s="179" t="s">
        <v>19</v>
      </c>
      <c r="D35" s="179" t="s">
        <v>137</v>
      </c>
      <c r="E35" s="17" t="s">
        <v>19</v>
      </c>
      <c r="F35" s="180">
        <v>0</v>
      </c>
      <c r="H35" s="32"/>
    </row>
    <row r="36" spans="2:8" s="1" customFormat="1" ht="16.899999999999999" customHeight="1">
      <c r="B36" s="32"/>
      <c r="C36" s="179" t="s">
        <v>19</v>
      </c>
      <c r="D36" s="179" t="s">
        <v>178</v>
      </c>
      <c r="E36" s="17" t="s">
        <v>19</v>
      </c>
      <c r="F36" s="180">
        <v>0</v>
      </c>
      <c r="H36" s="32"/>
    </row>
    <row r="37" spans="2:8" s="1" customFormat="1" ht="16.899999999999999" customHeight="1">
      <c r="B37" s="32"/>
      <c r="C37" s="179" t="s">
        <v>19</v>
      </c>
      <c r="D37" s="179" t="s">
        <v>156</v>
      </c>
      <c r="E37" s="17" t="s">
        <v>19</v>
      </c>
      <c r="F37" s="180">
        <v>0</v>
      </c>
      <c r="H37" s="32"/>
    </row>
    <row r="38" spans="2:8" s="1" customFormat="1" ht="16.899999999999999" customHeight="1">
      <c r="B38" s="32"/>
      <c r="C38" s="179" t="s">
        <v>19</v>
      </c>
      <c r="D38" s="179" t="s">
        <v>140</v>
      </c>
      <c r="E38" s="17" t="s">
        <v>19</v>
      </c>
      <c r="F38" s="180">
        <v>0</v>
      </c>
      <c r="H38" s="32"/>
    </row>
    <row r="39" spans="2:8" s="1" customFormat="1" ht="16.899999999999999" customHeight="1">
      <c r="B39" s="32"/>
      <c r="C39" s="179" t="s">
        <v>19</v>
      </c>
      <c r="D39" s="179" t="s">
        <v>183</v>
      </c>
      <c r="E39" s="17" t="s">
        <v>19</v>
      </c>
      <c r="F39" s="180">
        <v>30.4</v>
      </c>
      <c r="H39" s="32"/>
    </row>
    <row r="40" spans="2:8" s="1" customFormat="1" ht="16.899999999999999" customHeight="1">
      <c r="B40" s="32"/>
      <c r="C40" s="179" t="s">
        <v>19</v>
      </c>
      <c r="D40" s="179" t="s">
        <v>184</v>
      </c>
      <c r="E40" s="17" t="s">
        <v>19</v>
      </c>
      <c r="F40" s="180">
        <v>14.2</v>
      </c>
      <c r="H40" s="32"/>
    </row>
    <row r="41" spans="2:8" s="1" customFormat="1" ht="16.899999999999999" customHeight="1">
      <c r="B41" s="32"/>
      <c r="C41" s="179" t="s">
        <v>93</v>
      </c>
      <c r="D41" s="179" t="s">
        <v>143</v>
      </c>
      <c r="E41" s="17" t="s">
        <v>19</v>
      </c>
      <c r="F41" s="180">
        <v>44.6</v>
      </c>
      <c r="H41" s="32"/>
    </row>
    <row r="42" spans="2:8" s="1" customFormat="1" ht="16.899999999999999" customHeight="1">
      <c r="B42" s="32"/>
      <c r="C42" s="181" t="s">
        <v>370</v>
      </c>
      <c r="H42" s="32"/>
    </row>
    <row r="43" spans="2:8" s="1" customFormat="1" ht="16.899999999999999" customHeight="1">
      <c r="B43" s="32"/>
      <c r="C43" s="179" t="s">
        <v>180</v>
      </c>
      <c r="D43" s="179" t="s">
        <v>181</v>
      </c>
      <c r="E43" s="17" t="s">
        <v>91</v>
      </c>
      <c r="F43" s="180">
        <v>44.6</v>
      </c>
      <c r="H43" s="32"/>
    </row>
    <row r="44" spans="2:8" s="1" customFormat="1" ht="16.899999999999999" customHeight="1">
      <c r="B44" s="32"/>
      <c r="C44" s="179" t="s">
        <v>186</v>
      </c>
      <c r="D44" s="179" t="s">
        <v>187</v>
      </c>
      <c r="E44" s="17" t="s">
        <v>91</v>
      </c>
      <c r="F44" s="180">
        <v>44.6</v>
      </c>
      <c r="H44" s="32"/>
    </row>
    <row r="45" spans="2:8" s="1" customFormat="1" ht="16.899999999999999" customHeight="1">
      <c r="B45" s="32"/>
      <c r="C45" s="179" t="s">
        <v>190</v>
      </c>
      <c r="D45" s="179" t="s">
        <v>191</v>
      </c>
      <c r="E45" s="17" t="s">
        <v>91</v>
      </c>
      <c r="F45" s="180">
        <v>44.6</v>
      </c>
      <c r="H45" s="32"/>
    </row>
    <row r="46" spans="2:8" s="1" customFormat="1" ht="16.899999999999999" customHeight="1">
      <c r="B46" s="32"/>
      <c r="C46" s="179" t="s">
        <v>194</v>
      </c>
      <c r="D46" s="179" t="s">
        <v>195</v>
      </c>
      <c r="E46" s="17" t="s">
        <v>91</v>
      </c>
      <c r="F46" s="180">
        <v>44.6</v>
      </c>
      <c r="H46" s="32"/>
    </row>
    <row r="47" spans="2:8" s="1" customFormat="1" ht="16.899999999999999" customHeight="1">
      <c r="B47" s="32"/>
      <c r="C47" s="179" t="s">
        <v>197</v>
      </c>
      <c r="D47" s="179" t="s">
        <v>198</v>
      </c>
      <c r="E47" s="17" t="s">
        <v>91</v>
      </c>
      <c r="F47" s="180">
        <v>44.6</v>
      </c>
      <c r="H47" s="32"/>
    </row>
    <row r="48" spans="2:8" s="1" customFormat="1" ht="16.899999999999999" customHeight="1">
      <c r="B48" s="32"/>
      <c r="C48" s="179" t="s">
        <v>201</v>
      </c>
      <c r="D48" s="179" t="s">
        <v>202</v>
      </c>
      <c r="E48" s="17" t="s">
        <v>91</v>
      </c>
      <c r="F48" s="180">
        <v>44.6</v>
      </c>
      <c r="H48" s="32"/>
    </row>
    <row r="49" spans="2:8" s="1" customFormat="1" ht="16.899999999999999" customHeight="1">
      <c r="B49" s="32"/>
      <c r="C49" s="175" t="s">
        <v>386</v>
      </c>
      <c r="D49" s="176" t="s">
        <v>386</v>
      </c>
      <c r="E49" s="177" t="s">
        <v>91</v>
      </c>
      <c r="F49" s="178">
        <v>46.85</v>
      </c>
      <c r="H49" s="32"/>
    </row>
    <row r="50" spans="2:8" s="1" customFormat="1" ht="16.899999999999999" customHeight="1">
      <c r="B50" s="32"/>
      <c r="C50" s="179" t="s">
        <v>19</v>
      </c>
      <c r="D50" s="179" t="s">
        <v>137</v>
      </c>
      <c r="E50" s="17" t="s">
        <v>19</v>
      </c>
      <c r="F50" s="180">
        <v>0</v>
      </c>
      <c r="H50" s="32"/>
    </row>
    <row r="51" spans="2:8" s="1" customFormat="1" ht="16.899999999999999" customHeight="1">
      <c r="B51" s="32"/>
      <c r="C51" s="179" t="s">
        <v>19</v>
      </c>
      <c r="D51" s="179" t="s">
        <v>380</v>
      </c>
      <c r="E51" s="17" t="s">
        <v>19</v>
      </c>
      <c r="F51" s="180">
        <v>0</v>
      </c>
      <c r="H51" s="32"/>
    </row>
    <row r="52" spans="2:8" s="1" customFormat="1" ht="16.899999999999999" customHeight="1">
      <c r="B52" s="32"/>
      <c r="C52" s="179" t="s">
        <v>19</v>
      </c>
      <c r="D52" s="179" t="s">
        <v>139</v>
      </c>
      <c r="E52" s="17" t="s">
        <v>19</v>
      </c>
      <c r="F52" s="180">
        <v>0</v>
      </c>
      <c r="H52" s="32"/>
    </row>
    <row r="53" spans="2:8" s="1" customFormat="1" ht="16.899999999999999" customHeight="1">
      <c r="B53" s="32"/>
      <c r="C53" s="179" t="s">
        <v>19</v>
      </c>
      <c r="D53" s="179" t="s">
        <v>140</v>
      </c>
      <c r="E53" s="17" t="s">
        <v>19</v>
      </c>
      <c r="F53" s="180">
        <v>0</v>
      </c>
      <c r="H53" s="32"/>
    </row>
    <row r="54" spans="2:8" s="1" customFormat="1" ht="16.899999999999999" customHeight="1">
      <c r="B54" s="32"/>
      <c r="C54" s="179" t="s">
        <v>386</v>
      </c>
      <c r="D54" s="179" t="s">
        <v>387</v>
      </c>
      <c r="E54" s="17" t="s">
        <v>19</v>
      </c>
      <c r="F54" s="180">
        <v>46.85</v>
      </c>
      <c r="H54" s="32"/>
    </row>
    <row r="55" spans="2:8" s="1" customFormat="1" ht="16.899999999999999" customHeight="1">
      <c r="B55" s="32"/>
      <c r="C55" s="175" t="s">
        <v>388</v>
      </c>
      <c r="D55" s="176" t="s">
        <v>389</v>
      </c>
      <c r="E55" s="177" t="s">
        <v>91</v>
      </c>
      <c r="F55" s="178">
        <v>73.400000000000006</v>
      </c>
      <c r="H55" s="32"/>
    </row>
    <row r="56" spans="2:8" s="1" customFormat="1" ht="16.899999999999999" customHeight="1">
      <c r="B56" s="32"/>
      <c r="C56" s="179" t="s">
        <v>19</v>
      </c>
      <c r="D56" s="179" t="s">
        <v>137</v>
      </c>
      <c r="E56" s="17" t="s">
        <v>19</v>
      </c>
      <c r="F56" s="180">
        <v>0</v>
      </c>
      <c r="H56" s="32"/>
    </row>
    <row r="57" spans="2:8" s="1" customFormat="1" ht="16.899999999999999" customHeight="1">
      <c r="B57" s="32"/>
      <c r="C57" s="179" t="s">
        <v>19</v>
      </c>
      <c r="D57" s="179" t="s">
        <v>248</v>
      </c>
      <c r="E57" s="17" t="s">
        <v>19</v>
      </c>
      <c r="F57" s="180">
        <v>0</v>
      </c>
      <c r="H57" s="32"/>
    </row>
    <row r="58" spans="2:8" s="1" customFormat="1" ht="16.899999999999999" customHeight="1">
      <c r="B58" s="32"/>
      <c r="C58" s="179" t="s">
        <v>19</v>
      </c>
      <c r="D58" s="179" t="s">
        <v>390</v>
      </c>
      <c r="E58" s="17" t="s">
        <v>19</v>
      </c>
      <c r="F58" s="180">
        <v>73.400000000000006</v>
      </c>
      <c r="H58" s="32"/>
    </row>
    <row r="59" spans="2:8" s="1" customFormat="1" ht="16.899999999999999" customHeight="1">
      <c r="B59" s="32"/>
      <c r="C59" s="179" t="s">
        <v>388</v>
      </c>
      <c r="D59" s="179" t="s">
        <v>143</v>
      </c>
      <c r="E59" s="17" t="s">
        <v>19</v>
      </c>
      <c r="F59" s="180">
        <v>73.400000000000006</v>
      </c>
      <c r="H59" s="32"/>
    </row>
    <row r="60" spans="2:8" s="1" customFormat="1" ht="16.899999999999999" customHeight="1">
      <c r="B60" s="32"/>
      <c r="C60" s="175" t="s">
        <v>89</v>
      </c>
      <c r="D60" s="176" t="s">
        <v>90</v>
      </c>
      <c r="E60" s="177" t="s">
        <v>91</v>
      </c>
      <c r="F60" s="178">
        <v>42.8</v>
      </c>
      <c r="H60" s="32"/>
    </row>
    <row r="61" spans="2:8" s="1" customFormat="1" ht="16.899999999999999" customHeight="1">
      <c r="B61" s="32"/>
      <c r="C61" s="179" t="s">
        <v>19</v>
      </c>
      <c r="D61" s="179" t="s">
        <v>137</v>
      </c>
      <c r="E61" s="17" t="s">
        <v>19</v>
      </c>
      <c r="F61" s="180">
        <v>0</v>
      </c>
      <c r="H61" s="32"/>
    </row>
    <row r="62" spans="2:8" s="1" customFormat="1" ht="16.899999999999999" customHeight="1">
      <c r="B62" s="32"/>
      <c r="C62" s="179" t="s">
        <v>19</v>
      </c>
      <c r="D62" s="179" t="s">
        <v>248</v>
      </c>
      <c r="E62" s="17" t="s">
        <v>19</v>
      </c>
      <c r="F62" s="180">
        <v>0</v>
      </c>
      <c r="H62" s="32"/>
    </row>
    <row r="63" spans="2:8" s="1" customFormat="1" ht="16.899999999999999" customHeight="1">
      <c r="B63" s="32"/>
      <c r="C63" s="179" t="s">
        <v>19</v>
      </c>
      <c r="D63" s="179" t="s">
        <v>249</v>
      </c>
      <c r="E63" s="17" t="s">
        <v>19</v>
      </c>
      <c r="F63" s="180">
        <v>42.8</v>
      </c>
      <c r="H63" s="32"/>
    </row>
    <row r="64" spans="2:8" s="1" customFormat="1" ht="16.899999999999999" customHeight="1">
      <c r="B64" s="32"/>
      <c r="C64" s="179" t="s">
        <v>89</v>
      </c>
      <c r="D64" s="179" t="s">
        <v>143</v>
      </c>
      <c r="E64" s="17" t="s">
        <v>19</v>
      </c>
      <c r="F64" s="180">
        <v>42.8</v>
      </c>
      <c r="H64" s="32"/>
    </row>
    <row r="65" spans="2:8" s="1" customFormat="1" ht="16.899999999999999" customHeight="1">
      <c r="B65" s="32"/>
      <c r="C65" s="181" t="s">
        <v>370</v>
      </c>
      <c r="H65" s="32"/>
    </row>
    <row r="66" spans="2:8" s="1" customFormat="1" ht="33.75">
      <c r="B66" s="32"/>
      <c r="C66" s="179" t="s">
        <v>245</v>
      </c>
      <c r="D66" s="179" t="s">
        <v>246</v>
      </c>
      <c r="E66" s="17" t="s">
        <v>91</v>
      </c>
      <c r="F66" s="180">
        <v>42.8</v>
      </c>
      <c r="H66" s="32"/>
    </row>
    <row r="67" spans="2:8" s="1" customFormat="1" ht="22.5">
      <c r="B67" s="32"/>
      <c r="C67" s="179" t="s">
        <v>132</v>
      </c>
      <c r="D67" s="179" t="s">
        <v>133</v>
      </c>
      <c r="E67" s="17" t="s">
        <v>91</v>
      </c>
      <c r="F67" s="180">
        <v>29.96</v>
      </c>
      <c r="H67" s="32"/>
    </row>
    <row r="68" spans="2:8" s="1" customFormat="1" ht="33.75">
      <c r="B68" s="32"/>
      <c r="C68" s="179" t="s">
        <v>164</v>
      </c>
      <c r="D68" s="179" t="s">
        <v>165</v>
      </c>
      <c r="E68" s="17" t="s">
        <v>91</v>
      </c>
      <c r="F68" s="180">
        <v>42.8</v>
      </c>
      <c r="H68" s="32"/>
    </row>
    <row r="69" spans="2:8" s="1" customFormat="1" ht="16.899999999999999" customHeight="1">
      <c r="B69" s="32"/>
      <c r="C69" s="179" t="s">
        <v>167</v>
      </c>
      <c r="D69" s="179" t="s">
        <v>168</v>
      </c>
      <c r="E69" s="17" t="s">
        <v>91</v>
      </c>
      <c r="F69" s="180">
        <v>42.8</v>
      </c>
      <c r="H69" s="32"/>
    </row>
    <row r="70" spans="2:8" s="1" customFormat="1" ht="16.899999999999999" customHeight="1">
      <c r="B70" s="32"/>
      <c r="C70" s="179" t="s">
        <v>316</v>
      </c>
      <c r="D70" s="179" t="s">
        <v>317</v>
      </c>
      <c r="E70" s="17" t="s">
        <v>91</v>
      </c>
      <c r="F70" s="180">
        <v>29.96</v>
      </c>
      <c r="H70" s="32"/>
    </row>
    <row r="71" spans="2:8" s="1" customFormat="1" ht="16.899999999999999" customHeight="1">
      <c r="B71" s="32"/>
      <c r="C71" s="179" t="s">
        <v>321</v>
      </c>
      <c r="D71" s="179" t="s">
        <v>322</v>
      </c>
      <c r="E71" s="17" t="s">
        <v>91</v>
      </c>
      <c r="F71" s="180">
        <v>29.96</v>
      </c>
      <c r="H71" s="32"/>
    </row>
    <row r="72" spans="2:8" s="1" customFormat="1" ht="16.899999999999999" customHeight="1">
      <c r="B72" s="32"/>
      <c r="C72" s="179" t="s">
        <v>326</v>
      </c>
      <c r="D72" s="179" t="s">
        <v>391</v>
      </c>
      <c r="E72" s="17" t="s">
        <v>91</v>
      </c>
      <c r="F72" s="180">
        <v>42.8</v>
      </c>
      <c r="H72" s="32"/>
    </row>
    <row r="73" spans="2:8" s="1" customFormat="1" ht="16.899999999999999" customHeight="1">
      <c r="B73" s="32"/>
      <c r="C73" s="179" t="s">
        <v>330</v>
      </c>
      <c r="D73" s="179" t="s">
        <v>331</v>
      </c>
      <c r="E73" s="17" t="s">
        <v>91</v>
      </c>
      <c r="F73" s="180">
        <v>42.8</v>
      </c>
      <c r="H73" s="32"/>
    </row>
    <row r="74" spans="2:8" s="1" customFormat="1" ht="7.35" customHeight="1">
      <c r="B74" s="41"/>
      <c r="C74" s="42"/>
      <c r="D74" s="42"/>
      <c r="E74" s="42"/>
      <c r="F74" s="42"/>
      <c r="G74" s="42"/>
      <c r="H74" s="32"/>
    </row>
    <row r="75" spans="2:8" s="1" customFormat="1"/>
  </sheetData>
  <sheetProtection formatColumns="0" formatRows="0"/>
  <mergeCells count="2">
    <mergeCell ref="D5:F5"/>
    <mergeCell ref="D6:F6"/>
  </mergeCells>
  <pageMargins left="0.7" right="0.7" top="0.78740157499999996" bottom="0.78740157499999996" header="0.3" footer="0.3"/>
  <pageSetup paperSize="9" fitToHeight="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19"/>
  <sheetViews>
    <sheetView showGridLines="0" zoomScale="110" zoomScaleNormal="110" workbookViewId="0"/>
  </sheetViews>
  <sheetFormatPr defaultRowHeight="11.25"/>
  <cols>
    <col min="1" max="1" width="8.33203125" style="182" customWidth="1"/>
    <col min="2" max="2" width="1.6640625" style="182" customWidth="1"/>
    <col min="3" max="4" width="5" style="182" customWidth="1"/>
    <col min="5" max="5" width="11.6640625" style="182" customWidth="1"/>
    <col min="6" max="6" width="9.1640625" style="182" customWidth="1"/>
    <col min="7" max="7" width="5" style="182" customWidth="1"/>
    <col min="8" max="8" width="77.83203125" style="182" customWidth="1"/>
    <col min="9" max="10" width="20" style="182" customWidth="1"/>
    <col min="11" max="11" width="1.6640625" style="182" customWidth="1"/>
  </cols>
  <sheetData>
    <row r="1" spans="2:11" customFormat="1" ht="37.5" customHeight="1"/>
    <row r="2" spans="2:11" customFormat="1" ht="7.5" customHeight="1">
      <c r="B2" s="183"/>
      <c r="C2" s="184"/>
      <c r="D2" s="184"/>
      <c r="E2" s="184"/>
      <c r="F2" s="184"/>
      <c r="G2" s="184"/>
      <c r="H2" s="184"/>
      <c r="I2" s="184"/>
      <c r="J2" s="184"/>
      <c r="K2" s="185"/>
    </row>
    <row r="3" spans="2:11" s="15" customFormat="1" ht="45" customHeight="1">
      <c r="B3" s="186"/>
      <c r="C3" s="311" t="s">
        <v>392</v>
      </c>
      <c r="D3" s="311"/>
      <c r="E3" s="311"/>
      <c r="F3" s="311"/>
      <c r="G3" s="311"/>
      <c r="H3" s="311"/>
      <c r="I3" s="311"/>
      <c r="J3" s="311"/>
      <c r="K3" s="187"/>
    </row>
    <row r="4" spans="2:11" customFormat="1" ht="25.5" customHeight="1">
      <c r="B4" s="188"/>
      <c r="C4" s="316" t="s">
        <v>393</v>
      </c>
      <c r="D4" s="316"/>
      <c r="E4" s="316"/>
      <c r="F4" s="316"/>
      <c r="G4" s="316"/>
      <c r="H4" s="316"/>
      <c r="I4" s="316"/>
      <c r="J4" s="316"/>
      <c r="K4" s="189"/>
    </row>
    <row r="5" spans="2:11" customFormat="1" ht="5.25" customHeight="1">
      <c r="B5" s="188"/>
      <c r="C5" s="190"/>
      <c r="D5" s="190"/>
      <c r="E5" s="190"/>
      <c r="F5" s="190"/>
      <c r="G5" s="190"/>
      <c r="H5" s="190"/>
      <c r="I5" s="190"/>
      <c r="J5" s="190"/>
      <c r="K5" s="189"/>
    </row>
    <row r="6" spans="2:11" customFormat="1" ht="15" customHeight="1">
      <c r="B6" s="188"/>
      <c r="C6" s="315" t="s">
        <v>394</v>
      </c>
      <c r="D6" s="315"/>
      <c r="E6" s="315"/>
      <c r="F6" s="315"/>
      <c r="G6" s="315"/>
      <c r="H6" s="315"/>
      <c r="I6" s="315"/>
      <c r="J6" s="315"/>
      <c r="K6" s="189"/>
    </row>
    <row r="7" spans="2:11" customFormat="1" ht="15" customHeight="1">
      <c r="B7" s="192"/>
      <c r="C7" s="315" t="s">
        <v>395</v>
      </c>
      <c r="D7" s="315"/>
      <c r="E7" s="315"/>
      <c r="F7" s="315"/>
      <c r="G7" s="315"/>
      <c r="H7" s="315"/>
      <c r="I7" s="315"/>
      <c r="J7" s="315"/>
      <c r="K7" s="189"/>
    </row>
    <row r="8" spans="2:11" customFormat="1" ht="12.75" customHeight="1">
      <c r="B8" s="192"/>
      <c r="C8" s="191"/>
      <c r="D8" s="191"/>
      <c r="E8" s="191"/>
      <c r="F8" s="191"/>
      <c r="G8" s="191"/>
      <c r="H8" s="191"/>
      <c r="I8" s="191"/>
      <c r="J8" s="191"/>
      <c r="K8" s="189"/>
    </row>
    <row r="9" spans="2:11" customFormat="1" ht="15" customHeight="1">
      <c r="B9" s="192"/>
      <c r="C9" s="315" t="s">
        <v>396</v>
      </c>
      <c r="D9" s="315"/>
      <c r="E9" s="315"/>
      <c r="F9" s="315"/>
      <c r="G9" s="315"/>
      <c r="H9" s="315"/>
      <c r="I9" s="315"/>
      <c r="J9" s="315"/>
      <c r="K9" s="189"/>
    </row>
    <row r="10" spans="2:11" customFormat="1" ht="15" customHeight="1">
      <c r="B10" s="192"/>
      <c r="C10" s="191"/>
      <c r="D10" s="315" t="s">
        <v>397</v>
      </c>
      <c r="E10" s="315"/>
      <c r="F10" s="315"/>
      <c r="G10" s="315"/>
      <c r="H10" s="315"/>
      <c r="I10" s="315"/>
      <c r="J10" s="315"/>
      <c r="K10" s="189"/>
    </row>
    <row r="11" spans="2:11" customFormat="1" ht="15" customHeight="1">
      <c r="B11" s="192"/>
      <c r="C11" s="193"/>
      <c r="D11" s="315" t="s">
        <v>398</v>
      </c>
      <c r="E11" s="315"/>
      <c r="F11" s="315"/>
      <c r="G11" s="315"/>
      <c r="H11" s="315"/>
      <c r="I11" s="315"/>
      <c r="J11" s="315"/>
      <c r="K11" s="189"/>
    </row>
    <row r="12" spans="2:11" customFormat="1" ht="15" customHeight="1">
      <c r="B12" s="192"/>
      <c r="C12" s="193"/>
      <c r="D12" s="191"/>
      <c r="E12" s="191"/>
      <c r="F12" s="191"/>
      <c r="G12" s="191"/>
      <c r="H12" s="191"/>
      <c r="I12" s="191"/>
      <c r="J12" s="191"/>
      <c r="K12" s="189"/>
    </row>
    <row r="13" spans="2:11" customFormat="1" ht="15" customHeight="1">
      <c r="B13" s="192"/>
      <c r="C13" s="193"/>
      <c r="D13" s="194" t="s">
        <v>399</v>
      </c>
      <c r="E13" s="191"/>
      <c r="F13" s="191"/>
      <c r="G13" s="191"/>
      <c r="H13" s="191"/>
      <c r="I13" s="191"/>
      <c r="J13" s="191"/>
      <c r="K13" s="189"/>
    </row>
    <row r="14" spans="2:11" customFormat="1" ht="12.75" customHeight="1">
      <c r="B14" s="192"/>
      <c r="C14" s="193"/>
      <c r="D14" s="193"/>
      <c r="E14" s="193"/>
      <c r="F14" s="193"/>
      <c r="G14" s="193"/>
      <c r="H14" s="193"/>
      <c r="I14" s="193"/>
      <c r="J14" s="193"/>
      <c r="K14" s="189"/>
    </row>
    <row r="15" spans="2:11" customFormat="1" ht="15" customHeight="1">
      <c r="B15" s="192"/>
      <c r="C15" s="193"/>
      <c r="D15" s="315" t="s">
        <v>400</v>
      </c>
      <c r="E15" s="315"/>
      <c r="F15" s="315"/>
      <c r="G15" s="315"/>
      <c r="H15" s="315"/>
      <c r="I15" s="315"/>
      <c r="J15" s="315"/>
      <c r="K15" s="189"/>
    </row>
    <row r="16" spans="2:11" customFormat="1" ht="15" customHeight="1">
      <c r="B16" s="192"/>
      <c r="C16" s="193"/>
      <c r="D16" s="315" t="s">
        <v>401</v>
      </c>
      <c r="E16" s="315"/>
      <c r="F16" s="315"/>
      <c r="G16" s="315"/>
      <c r="H16" s="315"/>
      <c r="I16" s="315"/>
      <c r="J16" s="315"/>
      <c r="K16" s="189"/>
    </row>
    <row r="17" spans="2:11" customFormat="1" ht="15" customHeight="1">
      <c r="B17" s="192"/>
      <c r="C17" s="193"/>
      <c r="D17" s="315" t="s">
        <v>402</v>
      </c>
      <c r="E17" s="315"/>
      <c r="F17" s="315"/>
      <c r="G17" s="315"/>
      <c r="H17" s="315"/>
      <c r="I17" s="315"/>
      <c r="J17" s="315"/>
      <c r="K17" s="189"/>
    </row>
    <row r="18" spans="2:11" customFormat="1" ht="15" customHeight="1">
      <c r="B18" s="192"/>
      <c r="C18" s="193"/>
      <c r="D18" s="193"/>
      <c r="E18" s="195" t="s">
        <v>82</v>
      </c>
      <c r="F18" s="315" t="s">
        <v>403</v>
      </c>
      <c r="G18" s="315"/>
      <c r="H18" s="315"/>
      <c r="I18" s="315"/>
      <c r="J18" s="315"/>
      <c r="K18" s="189"/>
    </row>
    <row r="19" spans="2:11" customFormat="1" ht="15" customHeight="1">
      <c r="B19" s="192"/>
      <c r="C19" s="193"/>
      <c r="D19" s="193"/>
      <c r="E19" s="195" t="s">
        <v>404</v>
      </c>
      <c r="F19" s="315" t="s">
        <v>405</v>
      </c>
      <c r="G19" s="315"/>
      <c r="H19" s="315"/>
      <c r="I19" s="315"/>
      <c r="J19" s="315"/>
      <c r="K19" s="189"/>
    </row>
    <row r="20" spans="2:11" customFormat="1" ht="15" customHeight="1">
      <c r="B20" s="192"/>
      <c r="C20" s="193"/>
      <c r="D20" s="193"/>
      <c r="E20" s="195" t="s">
        <v>406</v>
      </c>
      <c r="F20" s="315" t="s">
        <v>407</v>
      </c>
      <c r="G20" s="315"/>
      <c r="H20" s="315"/>
      <c r="I20" s="315"/>
      <c r="J20" s="315"/>
      <c r="K20" s="189"/>
    </row>
    <row r="21" spans="2:11" customFormat="1" ht="15" customHeight="1">
      <c r="B21" s="192"/>
      <c r="C21" s="193"/>
      <c r="D21" s="193"/>
      <c r="E21" s="195" t="s">
        <v>408</v>
      </c>
      <c r="F21" s="315" t="s">
        <v>409</v>
      </c>
      <c r="G21" s="315"/>
      <c r="H21" s="315"/>
      <c r="I21" s="315"/>
      <c r="J21" s="315"/>
      <c r="K21" s="189"/>
    </row>
    <row r="22" spans="2:11" customFormat="1" ht="15" customHeight="1">
      <c r="B22" s="192"/>
      <c r="C22" s="193"/>
      <c r="D22" s="193"/>
      <c r="E22" s="195" t="s">
        <v>410</v>
      </c>
      <c r="F22" s="315" t="s">
        <v>411</v>
      </c>
      <c r="G22" s="315"/>
      <c r="H22" s="315"/>
      <c r="I22" s="315"/>
      <c r="J22" s="315"/>
      <c r="K22" s="189"/>
    </row>
    <row r="23" spans="2:11" customFormat="1" ht="15" customHeight="1">
      <c r="B23" s="192"/>
      <c r="C23" s="193"/>
      <c r="D23" s="193"/>
      <c r="E23" s="195" t="s">
        <v>412</v>
      </c>
      <c r="F23" s="315" t="s">
        <v>413</v>
      </c>
      <c r="G23" s="315"/>
      <c r="H23" s="315"/>
      <c r="I23" s="315"/>
      <c r="J23" s="315"/>
      <c r="K23" s="189"/>
    </row>
    <row r="24" spans="2:11" customFormat="1" ht="12.75" customHeight="1">
      <c r="B24" s="192"/>
      <c r="C24" s="193"/>
      <c r="D24" s="193"/>
      <c r="E24" s="193"/>
      <c r="F24" s="193"/>
      <c r="G24" s="193"/>
      <c r="H24" s="193"/>
      <c r="I24" s="193"/>
      <c r="J24" s="193"/>
      <c r="K24" s="189"/>
    </row>
    <row r="25" spans="2:11" customFormat="1" ht="15" customHeight="1">
      <c r="B25" s="192"/>
      <c r="C25" s="315" t="s">
        <v>414</v>
      </c>
      <c r="D25" s="315"/>
      <c r="E25" s="315"/>
      <c r="F25" s="315"/>
      <c r="G25" s="315"/>
      <c r="H25" s="315"/>
      <c r="I25" s="315"/>
      <c r="J25" s="315"/>
      <c r="K25" s="189"/>
    </row>
    <row r="26" spans="2:11" customFormat="1" ht="15" customHeight="1">
      <c r="B26" s="192"/>
      <c r="C26" s="315" t="s">
        <v>415</v>
      </c>
      <c r="D26" s="315"/>
      <c r="E26" s="315"/>
      <c r="F26" s="315"/>
      <c r="G26" s="315"/>
      <c r="H26" s="315"/>
      <c r="I26" s="315"/>
      <c r="J26" s="315"/>
      <c r="K26" s="189"/>
    </row>
    <row r="27" spans="2:11" customFormat="1" ht="15" customHeight="1">
      <c r="B27" s="192"/>
      <c r="C27" s="191"/>
      <c r="D27" s="315" t="s">
        <v>416</v>
      </c>
      <c r="E27" s="315"/>
      <c r="F27" s="315"/>
      <c r="G27" s="315"/>
      <c r="H27" s="315"/>
      <c r="I27" s="315"/>
      <c r="J27" s="315"/>
      <c r="K27" s="189"/>
    </row>
    <row r="28" spans="2:11" customFormat="1" ht="15" customHeight="1">
      <c r="B28" s="192"/>
      <c r="C28" s="193"/>
      <c r="D28" s="315" t="s">
        <v>417</v>
      </c>
      <c r="E28" s="315"/>
      <c r="F28" s="315"/>
      <c r="G28" s="315"/>
      <c r="H28" s="315"/>
      <c r="I28" s="315"/>
      <c r="J28" s="315"/>
      <c r="K28" s="189"/>
    </row>
    <row r="29" spans="2:11" customFormat="1" ht="12.75" customHeight="1">
      <c r="B29" s="192"/>
      <c r="C29" s="193"/>
      <c r="D29" s="193"/>
      <c r="E29" s="193"/>
      <c r="F29" s="193"/>
      <c r="G29" s="193"/>
      <c r="H29" s="193"/>
      <c r="I29" s="193"/>
      <c r="J29" s="193"/>
      <c r="K29" s="189"/>
    </row>
    <row r="30" spans="2:11" customFormat="1" ht="15" customHeight="1">
      <c r="B30" s="192"/>
      <c r="C30" s="193"/>
      <c r="D30" s="315" t="s">
        <v>418</v>
      </c>
      <c r="E30" s="315"/>
      <c r="F30" s="315"/>
      <c r="G30" s="315"/>
      <c r="H30" s="315"/>
      <c r="I30" s="315"/>
      <c r="J30" s="315"/>
      <c r="K30" s="189"/>
    </row>
    <row r="31" spans="2:11" customFormat="1" ht="15" customHeight="1">
      <c r="B31" s="192"/>
      <c r="C31" s="193"/>
      <c r="D31" s="315" t="s">
        <v>419</v>
      </c>
      <c r="E31" s="315"/>
      <c r="F31" s="315"/>
      <c r="G31" s="315"/>
      <c r="H31" s="315"/>
      <c r="I31" s="315"/>
      <c r="J31" s="315"/>
      <c r="K31" s="189"/>
    </row>
    <row r="32" spans="2:11" customFormat="1" ht="12.75" customHeight="1">
      <c r="B32" s="192"/>
      <c r="C32" s="193"/>
      <c r="D32" s="193"/>
      <c r="E32" s="193"/>
      <c r="F32" s="193"/>
      <c r="G32" s="193"/>
      <c r="H32" s="193"/>
      <c r="I32" s="193"/>
      <c r="J32" s="193"/>
      <c r="K32" s="189"/>
    </row>
    <row r="33" spans="2:11" customFormat="1" ht="15" customHeight="1">
      <c r="B33" s="192"/>
      <c r="C33" s="193"/>
      <c r="D33" s="315" t="s">
        <v>420</v>
      </c>
      <c r="E33" s="315"/>
      <c r="F33" s="315"/>
      <c r="G33" s="315"/>
      <c r="H33" s="315"/>
      <c r="I33" s="315"/>
      <c r="J33" s="315"/>
      <c r="K33" s="189"/>
    </row>
    <row r="34" spans="2:11" customFormat="1" ht="15" customHeight="1">
      <c r="B34" s="192"/>
      <c r="C34" s="193"/>
      <c r="D34" s="315" t="s">
        <v>421</v>
      </c>
      <c r="E34" s="315"/>
      <c r="F34" s="315"/>
      <c r="G34" s="315"/>
      <c r="H34" s="315"/>
      <c r="I34" s="315"/>
      <c r="J34" s="315"/>
      <c r="K34" s="189"/>
    </row>
    <row r="35" spans="2:11" customFormat="1" ht="15" customHeight="1">
      <c r="B35" s="192"/>
      <c r="C35" s="193"/>
      <c r="D35" s="315" t="s">
        <v>422</v>
      </c>
      <c r="E35" s="315"/>
      <c r="F35" s="315"/>
      <c r="G35" s="315"/>
      <c r="H35" s="315"/>
      <c r="I35" s="315"/>
      <c r="J35" s="315"/>
      <c r="K35" s="189"/>
    </row>
    <row r="36" spans="2:11" customFormat="1" ht="15" customHeight="1">
      <c r="B36" s="192"/>
      <c r="C36" s="193"/>
      <c r="D36" s="191"/>
      <c r="E36" s="194" t="s">
        <v>114</v>
      </c>
      <c r="F36" s="191"/>
      <c r="G36" s="315" t="s">
        <v>423</v>
      </c>
      <c r="H36" s="315"/>
      <c r="I36" s="315"/>
      <c r="J36" s="315"/>
      <c r="K36" s="189"/>
    </row>
    <row r="37" spans="2:11" customFormat="1" ht="30.75" customHeight="1">
      <c r="B37" s="192"/>
      <c r="C37" s="193"/>
      <c r="D37" s="191"/>
      <c r="E37" s="194" t="s">
        <v>424</v>
      </c>
      <c r="F37" s="191"/>
      <c r="G37" s="315" t="s">
        <v>425</v>
      </c>
      <c r="H37" s="315"/>
      <c r="I37" s="315"/>
      <c r="J37" s="315"/>
      <c r="K37" s="189"/>
    </row>
    <row r="38" spans="2:11" customFormat="1" ht="15" customHeight="1">
      <c r="B38" s="192"/>
      <c r="C38" s="193"/>
      <c r="D38" s="191"/>
      <c r="E38" s="194" t="s">
        <v>56</v>
      </c>
      <c r="F38" s="191"/>
      <c r="G38" s="315" t="s">
        <v>426</v>
      </c>
      <c r="H38" s="315"/>
      <c r="I38" s="315"/>
      <c r="J38" s="315"/>
      <c r="K38" s="189"/>
    </row>
    <row r="39" spans="2:11" customFormat="1" ht="15" customHeight="1">
      <c r="B39" s="192"/>
      <c r="C39" s="193"/>
      <c r="D39" s="191"/>
      <c r="E39" s="194" t="s">
        <v>57</v>
      </c>
      <c r="F39" s="191"/>
      <c r="G39" s="315" t="s">
        <v>427</v>
      </c>
      <c r="H39" s="315"/>
      <c r="I39" s="315"/>
      <c r="J39" s="315"/>
      <c r="K39" s="189"/>
    </row>
    <row r="40" spans="2:11" customFormat="1" ht="15" customHeight="1">
      <c r="B40" s="192"/>
      <c r="C40" s="193"/>
      <c r="D40" s="191"/>
      <c r="E40" s="194" t="s">
        <v>115</v>
      </c>
      <c r="F40" s="191"/>
      <c r="G40" s="315" t="s">
        <v>428</v>
      </c>
      <c r="H40" s="315"/>
      <c r="I40" s="315"/>
      <c r="J40" s="315"/>
      <c r="K40" s="189"/>
    </row>
    <row r="41" spans="2:11" customFormat="1" ht="15" customHeight="1">
      <c r="B41" s="192"/>
      <c r="C41" s="193"/>
      <c r="D41" s="191"/>
      <c r="E41" s="194" t="s">
        <v>116</v>
      </c>
      <c r="F41" s="191"/>
      <c r="G41" s="315" t="s">
        <v>429</v>
      </c>
      <c r="H41" s="315"/>
      <c r="I41" s="315"/>
      <c r="J41" s="315"/>
      <c r="K41" s="189"/>
    </row>
    <row r="42" spans="2:11" customFormat="1" ht="15" customHeight="1">
      <c r="B42" s="192"/>
      <c r="C42" s="193"/>
      <c r="D42" s="191"/>
      <c r="E42" s="194" t="s">
        <v>430</v>
      </c>
      <c r="F42" s="191"/>
      <c r="G42" s="315" t="s">
        <v>431</v>
      </c>
      <c r="H42" s="315"/>
      <c r="I42" s="315"/>
      <c r="J42" s="315"/>
      <c r="K42" s="189"/>
    </row>
    <row r="43" spans="2:11" customFormat="1" ht="15" customHeight="1">
      <c r="B43" s="192"/>
      <c r="C43" s="193"/>
      <c r="D43" s="191"/>
      <c r="E43" s="194"/>
      <c r="F43" s="191"/>
      <c r="G43" s="315" t="s">
        <v>432</v>
      </c>
      <c r="H43" s="315"/>
      <c r="I43" s="315"/>
      <c r="J43" s="315"/>
      <c r="K43" s="189"/>
    </row>
    <row r="44" spans="2:11" customFormat="1" ht="15" customHeight="1">
      <c r="B44" s="192"/>
      <c r="C44" s="193"/>
      <c r="D44" s="191"/>
      <c r="E44" s="194" t="s">
        <v>433</v>
      </c>
      <c r="F44" s="191"/>
      <c r="G44" s="315" t="s">
        <v>434</v>
      </c>
      <c r="H44" s="315"/>
      <c r="I44" s="315"/>
      <c r="J44" s="315"/>
      <c r="K44" s="189"/>
    </row>
    <row r="45" spans="2:11" customFormat="1" ht="15" customHeight="1">
      <c r="B45" s="192"/>
      <c r="C45" s="193"/>
      <c r="D45" s="191"/>
      <c r="E45" s="194" t="s">
        <v>118</v>
      </c>
      <c r="F45" s="191"/>
      <c r="G45" s="315" t="s">
        <v>435</v>
      </c>
      <c r="H45" s="315"/>
      <c r="I45" s="315"/>
      <c r="J45" s="315"/>
      <c r="K45" s="189"/>
    </row>
    <row r="46" spans="2:11" customFormat="1" ht="12.75" customHeight="1">
      <c r="B46" s="192"/>
      <c r="C46" s="193"/>
      <c r="D46" s="191"/>
      <c r="E46" s="191"/>
      <c r="F46" s="191"/>
      <c r="G46" s="191"/>
      <c r="H46" s="191"/>
      <c r="I46" s="191"/>
      <c r="J46" s="191"/>
      <c r="K46" s="189"/>
    </row>
    <row r="47" spans="2:11" customFormat="1" ht="15" customHeight="1">
      <c r="B47" s="192"/>
      <c r="C47" s="193"/>
      <c r="D47" s="315" t="s">
        <v>436</v>
      </c>
      <c r="E47" s="315"/>
      <c r="F47" s="315"/>
      <c r="G47" s="315"/>
      <c r="H47" s="315"/>
      <c r="I47" s="315"/>
      <c r="J47" s="315"/>
      <c r="K47" s="189"/>
    </row>
    <row r="48" spans="2:11" customFormat="1" ht="15" customHeight="1">
      <c r="B48" s="192"/>
      <c r="C48" s="193"/>
      <c r="D48" s="193"/>
      <c r="E48" s="315" t="s">
        <v>437</v>
      </c>
      <c r="F48" s="315"/>
      <c r="G48" s="315"/>
      <c r="H48" s="315"/>
      <c r="I48" s="315"/>
      <c r="J48" s="315"/>
      <c r="K48" s="189"/>
    </row>
    <row r="49" spans="2:11" customFormat="1" ht="15" customHeight="1">
      <c r="B49" s="192"/>
      <c r="C49" s="193"/>
      <c r="D49" s="193"/>
      <c r="E49" s="315" t="s">
        <v>438</v>
      </c>
      <c r="F49" s="315"/>
      <c r="G49" s="315"/>
      <c r="H49" s="315"/>
      <c r="I49" s="315"/>
      <c r="J49" s="315"/>
      <c r="K49" s="189"/>
    </row>
    <row r="50" spans="2:11" customFormat="1" ht="15" customHeight="1">
      <c r="B50" s="192"/>
      <c r="C50" s="193"/>
      <c r="D50" s="193"/>
      <c r="E50" s="315" t="s">
        <v>439</v>
      </c>
      <c r="F50" s="315"/>
      <c r="G50" s="315"/>
      <c r="H50" s="315"/>
      <c r="I50" s="315"/>
      <c r="J50" s="315"/>
      <c r="K50" s="189"/>
    </row>
    <row r="51" spans="2:11" customFormat="1" ht="15" customHeight="1">
      <c r="B51" s="192"/>
      <c r="C51" s="193"/>
      <c r="D51" s="315" t="s">
        <v>440</v>
      </c>
      <c r="E51" s="315"/>
      <c r="F51" s="315"/>
      <c r="G51" s="315"/>
      <c r="H51" s="315"/>
      <c r="I51" s="315"/>
      <c r="J51" s="315"/>
      <c r="K51" s="189"/>
    </row>
    <row r="52" spans="2:11" customFormat="1" ht="25.5" customHeight="1">
      <c r="B52" s="188"/>
      <c r="C52" s="316" t="s">
        <v>441</v>
      </c>
      <c r="D52" s="316"/>
      <c r="E52" s="316"/>
      <c r="F52" s="316"/>
      <c r="G52" s="316"/>
      <c r="H52" s="316"/>
      <c r="I52" s="316"/>
      <c r="J52" s="316"/>
      <c r="K52" s="189"/>
    </row>
    <row r="53" spans="2:11" customFormat="1" ht="5.25" customHeight="1">
      <c r="B53" s="188"/>
      <c r="C53" s="190"/>
      <c r="D53" s="190"/>
      <c r="E53" s="190"/>
      <c r="F53" s="190"/>
      <c r="G53" s="190"/>
      <c r="H53" s="190"/>
      <c r="I53" s="190"/>
      <c r="J53" s="190"/>
      <c r="K53" s="189"/>
    </row>
    <row r="54" spans="2:11" customFormat="1" ht="15" customHeight="1">
      <c r="B54" s="188"/>
      <c r="C54" s="315" t="s">
        <v>442</v>
      </c>
      <c r="D54" s="315"/>
      <c r="E54" s="315"/>
      <c r="F54" s="315"/>
      <c r="G54" s="315"/>
      <c r="H54" s="315"/>
      <c r="I54" s="315"/>
      <c r="J54" s="315"/>
      <c r="K54" s="189"/>
    </row>
    <row r="55" spans="2:11" customFormat="1" ht="15" customHeight="1">
      <c r="B55" s="188"/>
      <c r="C55" s="315" t="s">
        <v>443</v>
      </c>
      <c r="D55" s="315"/>
      <c r="E55" s="315"/>
      <c r="F55" s="315"/>
      <c r="G55" s="315"/>
      <c r="H55" s="315"/>
      <c r="I55" s="315"/>
      <c r="J55" s="315"/>
      <c r="K55" s="189"/>
    </row>
    <row r="56" spans="2:11" customFormat="1" ht="12.75" customHeight="1">
      <c r="B56" s="188"/>
      <c r="C56" s="191"/>
      <c r="D56" s="191"/>
      <c r="E56" s="191"/>
      <c r="F56" s="191"/>
      <c r="G56" s="191"/>
      <c r="H56" s="191"/>
      <c r="I56" s="191"/>
      <c r="J56" s="191"/>
      <c r="K56" s="189"/>
    </row>
    <row r="57" spans="2:11" customFormat="1" ht="15" customHeight="1">
      <c r="B57" s="188"/>
      <c r="C57" s="315" t="s">
        <v>444</v>
      </c>
      <c r="D57" s="315"/>
      <c r="E57" s="315"/>
      <c r="F57" s="315"/>
      <c r="G57" s="315"/>
      <c r="H57" s="315"/>
      <c r="I57" s="315"/>
      <c r="J57" s="315"/>
      <c r="K57" s="189"/>
    </row>
    <row r="58" spans="2:11" customFormat="1" ht="15" customHeight="1">
      <c r="B58" s="188"/>
      <c r="C58" s="193"/>
      <c r="D58" s="315" t="s">
        <v>445</v>
      </c>
      <c r="E58" s="315"/>
      <c r="F58" s="315"/>
      <c r="G58" s="315"/>
      <c r="H58" s="315"/>
      <c r="I58" s="315"/>
      <c r="J58" s="315"/>
      <c r="K58" s="189"/>
    </row>
    <row r="59" spans="2:11" customFormat="1" ht="15" customHeight="1">
      <c r="B59" s="188"/>
      <c r="C59" s="193"/>
      <c r="D59" s="315" t="s">
        <v>446</v>
      </c>
      <c r="E59" s="315"/>
      <c r="F59" s="315"/>
      <c r="G59" s="315"/>
      <c r="H59" s="315"/>
      <c r="I59" s="315"/>
      <c r="J59" s="315"/>
      <c r="K59" s="189"/>
    </row>
    <row r="60" spans="2:11" customFormat="1" ht="15" customHeight="1">
      <c r="B60" s="188"/>
      <c r="C60" s="193"/>
      <c r="D60" s="315" t="s">
        <v>447</v>
      </c>
      <c r="E60" s="315"/>
      <c r="F60" s="315"/>
      <c r="G60" s="315"/>
      <c r="H60" s="315"/>
      <c r="I60" s="315"/>
      <c r="J60" s="315"/>
      <c r="K60" s="189"/>
    </row>
    <row r="61" spans="2:11" customFormat="1" ht="15" customHeight="1">
      <c r="B61" s="188"/>
      <c r="C61" s="193"/>
      <c r="D61" s="315" t="s">
        <v>448</v>
      </c>
      <c r="E61" s="315"/>
      <c r="F61" s="315"/>
      <c r="G61" s="315"/>
      <c r="H61" s="315"/>
      <c r="I61" s="315"/>
      <c r="J61" s="315"/>
      <c r="K61" s="189"/>
    </row>
    <row r="62" spans="2:11" customFormat="1" ht="15" customHeight="1">
      <c r="B62" s="188"/>
      <c r="C62" s="193"/>
      <c r="D62" s="314" t="s">
        <v>449</v>
      </c>
      <c r="E62" s="314"/>
      <c r="F62" s="314"/>
      <c r="G62" s="314"/>
      <c r="H62" s="314"/>
      <c r="I62" s="314"/>
      <c r="J62" s="314"/>
      <c r="K62" s="189"/>
    </row>
    <row r="63" spans="2:11" customFormat="1" ht="15" customHeight="1">
      <c r="B63" s="188"/>
      <c r="C63" s="193"/>
      <c r="D63" s="315" t="s">
        <v>450</v>
      </c>
      <c r="E63" s="315"/>
      <c r="F63" s="315"/>
      <c r="G63" s="315"/>
      <c r="H63" s="315"/>
      <c r="I63" s="315"/>
      <c r="J63" s="315"/>
      <c r="K63" s="189"/>
    </row>
    <row r="64" spans="2:11" customFormat="1" ht="12.75" customHeight="1">
      <c r="B64" s="188"/>
      <c r="C64" s="193"/>
      <c r="D64" s="193"/>
      <c r="E64" s="196"/>
      <c r="F64" s="193"/>
      <c r="G64" s="193"/>
      <c r="H64" s="193"/>
      <c r="I64" s="193"/>
      <c r="J64" s="193"/>
      <c r="K64" s="189"/>
    </row>
    <row r="65" spans="2:11" customFormat="1" ht="15" customHeight="1">
      <c r="B65" s="188"/>
      <c r="C65" s="193"/>
      <c r="D65" s="315" t="s">
        <v>451</v>
      </c>
      <c r="E65" s="315"/>
      <c r="F65" s="315"/>
      <c r="G65" s="315"/>
      <c r="H65" s="315"/>
      <c r="I65" s="315"/>
      <c r="J65" s="315"/>
      <c r="K65" s="189"/>
    </row>
    <row r="66" spans="2:11" customFormat="1" ht="15" customHeight="1">
      <c r="B66" s="188"/>
      <c r="C66" s="193"/>
      <c r="D66" s="314" t="s">
        <v>452</v>
      </c>
      <c r="E66" s="314"/>
      <c r="F66" s="314"/>
      <c r="G66" s="314"/>
      <c r="H66" s="314"/>
      <c r="I66" s="314"/>
      <c r="J66" s="314"/>
      <c r="K66" s="189"/>
    </row>
    <row r="67" spans="2:11" customFormat="1" ht="15" customHeight="1">
      <c r="B67" s="188"/>
      <c r="C67" s="193"/>
      <c r="D67" s="315" t="s">
        <v>453</v>
      </c>
      <c r="E67" s="315"/>
      <c r="F67" s="315"/>
      <c r="G67" s="315"/>
      <c r="H67" s="315"/>
      <c r="I67" s="315"/>
      <c r="J67" s="315"/>
      <c r="K67" s="189"/>
    </row>
    <row r="68" spans="2:11" customFormat="1" ht="15" customHeight="1">
      <c r="B68" s="188"/>
      <c r="C68" s="193"/>
      <c r="D68" s="315" t="s">
        <v>454</v>
      </c>
      <c r="E68" s="315"/>
      <c r="F68" s="315"/>
      <c r="G68" s="315"/>
      <c r="H68" s="315"/>
      <c r="I68" s="315"/>
      <c r="J68" s="315"/>
      <c r="K68" s="189"/>
    </row>
    <row r="69" spans="2:11" customFormat="1" ht="15" customHeight="1">
      <c r="B69" s="188"/>
      <c r="C69" s="193"/>
      <c r="D69" s="315" t="s">
        <v>455</v>
      </c>
      <c r="E69" s="315"/>
      <c r="F69" s="315"/>
      <c r="G69" s="315"/>
      <c r="H69" s="315"/>
      <c r="I69" s="315"/>
      <c r="J69" s="315"/>
      <c r="K69" s="189"/>
    </row>
    <row r="70" spans="2:11" customFormat="1" ht="15" customHeight="1">
      <c r="B70" s="188"/>
      <c r="C70" s="193"/>
      <c r="D70" s="315" t="s">
        <v>456</v>
      </c>
      <c r="E70" s="315"/>
      <c r="F70" s="315"/>
      <c r="G70" s="315"/>
      <c r="H70" s="315"/>
      <c r="I70" s="315"/>
      <c r="J70" s="315"/>
      <c r="K70" s="189"/>
    </row>
    <row r="71" spans="2:11" customFormat="1" ht="12.75" customHeight="1">
      <c r="B71" s="197"/>
      <c r="C71" s="198"/>
      <c r="D71" s="198"/>
      <c r="E71" s="198"/>
      <c r="F71" s="198"/>
      <c r="G71" s="198"/>
      <c r="H71" s="198"/>
      <c r="I71" s="198"/>
      <c r="J71" s="198"/>
      <c r="K71" s="199"/>
    </row>
    <row r="72" spans="2:11" customFormat="1" ht="18.75" customHeight="1">
      <c r="B72" s="200"/>
      <c r="C72" s="200"/>
      <c r="D72" s="200"/>
      <c r="E72" s="200"/>
      <c r="F72" s="200"/>
      <c r="G72" s="200"/>
      <c r="H72" s="200"/>
      <c r="I72" s="200"/>
      <c r="J72" s="200"/>
      <c r="K72" s="201"/>
    </row>
    <row r="73" spans="2:11" customFormat="1" ht="18.75" customHeight="1">
      <c r="B73" s="201"/>
      <c r="C73" s="201"/>
      <c r="D73" s="201"/>
      <c r="E73" s="201"/>
      <c r="F73" s="201"/>
      <c r="G73" s="201"/>
      <c r="H73" s="201"/>
      <c r="I73" s="201"/>
      <c r="J73" s="201"/>
      <c r="K73" s="201"/>
    </row>
    <row r="74" spans="2:11" customFormat="1" ht="7.5" customHeight="1">
      <c r="B74" s="202"/>
      <c r="C74" s="203"/>
      <c r="D74" s="203"/>
      <c r="E74" s="203"/>
      <c r="F74" s="203"/>
      <c r="G74" s="203"/>
      <c r="H74" s="203"/>
      <c r="I74" s="203"/>
      <c r="J74" s="203"/>
      <c r="K74" s="204"/>
    </row>
    <row r="75" spans="2:11" customFormat="1" ht="45" customHeight="1">
      <c r="B75" s="205"/>
      <c r="C75" s="313" t="s">
        <v>457</v>
      </c>
      <c r="D75" s="313"/>
      <c r="E75" s="313"/>
      <c r="F75" s="313"/>
      <c r="G75" s="313"/>
      <c r="H75" s="313"/>
      <c r="I75" s="313"/>
      <c r="J75" s="313"/>
      <c r="K75" s="206"/>
    </row>
    <row r="76" spans="2:11" customFormat="1" ht="17.25" customHeight="1">
      <c r="B76" s="205"/>
      <c r="C76" s="207" t="s">
        <v>458</v>
      </c>
      <c r="D76" s="207"/>
      <c r="E76" s="207"/>
      <c r="F76" s="207" t="s">
        <v>459</v>
      </c>
      <c r="G76" s="208"/>
      <c r="H76" s="207" t="s">
        <v>57</v>
      </c>
      <c r="I76" s="207" t="s">
        <v>60</v>
      </c>
      <c r="J76" s="207" t="s">
        <v>460</v>
      </c>
      <c r="K76" s="206"/>
    </row>
    <row r="77" spans="2:11" customFormat="1" ht="17.25" customHeight="1">
      <c r="B77" s="205"/>
      <c r="C77" s="209" t="s">
        <v>461</v>
      </c>
      <c r="D77" s="209"/>
      <c r="E77" s="209"/>
      <c r="F77" s="210" t="s">
        <v>462</v>
      </c>
      <c r="G77" s="211"/>
      <c r="H77" s="209"/>
      <c r="I77" s="209"/>
      <c r="J77" s="209" t="s">
        <v>463</v>
      </c>
      <c r="K77" s="206"/>
    </row>
    <row r="78" spans="2:11" customFormat="1" ht="5.25" customHeight="1">
      <c r="B78" s="205"/>
      <c r="C78" s="212"/>
      <c r="D78" s="212"/>
      <c r="E78" s="212"/>
      <c r="F78" s="212"/>
      <c r="G78" s="213"/>
      <c r="H78" s="212"/>
      <c r="I78" s="212"/>
      <c r="J78" s="212"/>
      <c r="K78" s="206"/>
    </row>
    <row r="79" spans="2:11" customFormat="1" ht="15" customHeight="1">
      <c r="B79" s="205"/>
      <c r="C79" s="194" t="s">
        <v>56</v>
      </c>
      <c r="D79" s="214"/>
      <c r="E79" s="214"/>
      <c r="F79" s="215" t="s">
        <v>464</v>
      </c>
      <c r="G79" s="216"/>
      <c r="H79" s="194" t="s">
        <v>465</v>
      </c>
      <c r="I79" s="194" t="s">
        <v>466</v>
      </c>
      <c r="J79" s="194">
        <v>20</v>
      </c>
      <c r="K79" s="206"/>
    </row>
    <row r="80" spans="2:11" customFormat="1" ht="15" customHeight="1">
      <c r="B80" s="205"/>
      <c r="C80" s="194" t="s">
        <v>467</v>
      </c>
      <c r="D80" s="194"/>
      <c r="E80" s="194"/>
      <c r="F80" s="215" t="s">
        <v>464</v>
      </c>
      <c r="G80" s="216"/>
      <c r="H80" s="194" t="s">
        <v>468</v>
      </c>
      <c r="I80" s="194" t="s">
        <v>466</v>
      </c>
      <c r="J80" s="194">
        <v>120</v>
      </c>
      <c r="K80" s="206"/>
    </row>
    <row r="81" spans="2:11" customFormat="1" ht="15" customHeight="1">
      <c r="B81" s="217"/>
      <c r="C81" s="194" t="s">
        <v>469</v>
      </c>
      <c r="D81" s="194"/>
      <c r="E81" s="194"/>
      <c r="F81" s="215" t="s">
        <v>470</v>
      </c>
      <c r="G81" s="216"/>
      <c r="H81" s="194" t="s">
        <v>471</v>
      </c>
      <c r="I81" s="194" t="s">
        <v>466</v>
      </c>
      <c r="J81" s="194">
        <v>50</v>
      </c>
      <c r="K81" s="206"/>
    </row>
    <row r="82" spans="2:11" customFormat="1" ht="15" customHeight="1">
      <c r="B82" s="217"/>
      <c r="C82" s="194" t="s">
        <v>472</v>
      </c>
      <c r="D82" s="194"/>
      <c r="E82" s="194"/>
      <c r="F82" s="215" t="s">
        <v>464</v>
      </c>
      <c r="G82" s="216"/>
      <c r="H82" s="194" t="s">
        <v>473</v>
      </c>
      <c r="I82" s="194" t="s">
        <v>474</v>
      </c>
      <c r="J82" s="194"/>
      <c r="K82" s="206"/>
    </row>
    <row r="83" spans="2:11" customFormat="1" ht="15" customHeight="1">
      <c r="B83" s="217"/>
      <c r="C83" s="194" t="s">
        <v>475</v>
      </c>
      <c r="D83" s="194"/>
      <c r="E83" s="194"/>
      <c r="F83" s="215" t="s">
        <v>470</v>
      </c>
      <c r="G83" s="194"/>
      <c r="H83" s="194" t="s">
        <v>476</v>
      </c>
      <c r="I83" s="194" t="s">
        <v>466</v>
      </c>
      <c r="J83" s="194">
        <v>15</v>
      </c>
      <c r="K83" s="206"/>
    </row>
    <row r="84" spans="2:11" customFormat="1" ht="15" customHeight="1">
      <c r="B84" s="217"/>
      <c r="C84" s="194" t="s">
        <v>477</v>
      </c>
      <c r="D84" s="194"/>
      <c r="E84" s="194"/>
      <c r="F84" s="215" t="s">
        <v>470</v>
      </c>
      <c r="G84" s="194"/>
      <c r="H84" s="194" t="s">
        <v>478</v>
      </c>
      <c r="I84" s="194" t="s">
        <v>466</v>
      </c>
      <c r="J84" s="194">
        <v>15</v>
      </c>
      <c r="K84" s="206"/>
    </row>
    <row r="85" spans="2:11" customFormat="1" ht="15" customHeight="1">
      <c r="B85" s="217"/>
      <c r="C85" s="194" t="s">
        <v>479</v>
      </c>
      <c r="D85" s="194"/>
      <c r="E85" s="194"/>
      <c r="F85" s="215" t="s">
        <v>470</v>
      </c>
      <c r="G85" s="194"/>
      <c r="H85" s="194" t="s">
        <v>480</v>
      </c>
      <c r="I85" s="194" t="s">
        <v>466</v>
      </c>
      <c r="J85" s="194">
        <v>20</v>
      </c>
      <c r="K85" s="206"/>
    </row>
    <row r="86" spans="2:11" customFormat="1" ht="15" customHeight="1">
      <c r="B86" s="217"/>
      <c r="C86" s="194" t="s">
        <v>481</v>
      </c>
      <c r="D86" s="194"/>
      <c r="E86" s="194"/>
      <c r="F86" s="215" t="s">
        <v>470</v>
      </c>
      <c r="G86" s="194"/>
      <c r="H86" s="194" t="s">
        <v>482</v>
      </c>
      <c r="I86" s="194" t="s">
        <v>466</v>
      </c>
      <c r="J86" s="194">
        <v>20</v>
      </c>
      <c r="K86" s="206"/>
    </row>
    <row r="87" spans="2:11" customFormat="1" ht="15" customHeight="1">
      <c r="B87" s="217"/>
      <c r="C87" s="194" t="s">
        <v>483</v>
      </c>
      <c r="D87" s="194"/>
      <c r="E87" s="194"/>
      <c r="F87" s="215" t="s">
        <v>470</v>
      </c>
      <c r="G87" s="216"/>
      <c r="H87" s="194" t="s">
        <v>484</v>
      </c>
      <c r="I87" s="194" t="s">
        <v>466</v>
      </c>
      <c r="J87" s="194">
        <v>50</v>
      </c>
      <c r="K87" s="206"/>
    </row>
    <row r="88" spans="2:11" customFormat="1" ht="15" customHeight="1">
      <c r="B88" s="217"/>
      <c r="C88" s="194" t="s">
        <v>485</v>
      </c>
      <c r="D88" s="194"/>
      <c r="E88" s="194"/>
      <c r="F88" s="215" t="s">
        <v>470</v>
      </c>
      <c r="G88" s="216"/>
      <c r="H88" s="194" t="s">
        <v>486</v>
      </c>
      <c r="I88" s="194" t="s">
        <v>466</v>
      </c>
      <c r="J88" s="194">
        <v>20</v>
      </c>
      <c r="K88" s="206"/>
    </row>
    <row r="89" spans="2:11" customFormat="1" ht="15" customHeight="1">
      <c r="B89" s="217"/>
      <c r="C89" s="194" t="s">
        <v>487</v>
      </c>
      <c r="D89" s="194"/>
      <c r="E89" s="194"/>
      <c r="F89" s="215" t="s">
        <v>470</v>
      </c>
      <c r="G89" s="216"/>
      <c r="H89" s="194" t="s">
        <v>488</v>
      </c>
      <c r="I89" s="194" t="s">
        <v>466</v>
      </c>
      <c r="J89" s="194">
        <v>20</v>
      </c>
      <c r="K89" s="206"/>
    </row>
    <row r="90" spans="2:11" customFormat="1" ht="15" customHeight="1">
      <c r="B90" s="217"/>
      <c r="C90" s="194" t="s">
        <v>489</v>
      </c>
      <c r="D90" s="194"/>
      <c r="E90" s="194"/>
      <c r="F90" s="215" t="s">
        <v>470</v>
      </c>
      <c r="G90" s="216"/>
      <c r="H90" s="194" t="s">
        <v>490</v>
      </c>
      <c r="I90" s="194" t="s">
        <v>466</v>
      </c>
      <c r="J90" s="194">
        <v>50</v>
      </c>
      <c r="K90" s="206"/>
    </row>
    <row r="91" spans="2:11" customFormat="1" ht="15" customHeight="1">
      <c r="B91" s="217"/>
      <c r="C91" s="194" t="s">
        <v>491</v>
      </c>
      <c r="D91" s="194"/>
      <c r="E91" s="194"/>
      <c r="F91" s="215" t="s">
        <v>470</v>
      </c>
      <c r="G91" s="216"/>
      <c r="H91" s="194" t="s">
        <v>491</v>
      </c>
      <c r="I91" s="194" t="s">
        <v>466</v>
      </c>
      <c r="J91" s="194">
        <v>50</v>
      </c>
      <c r="K91" s="206"/>
    </row>
    <row r="92" spans="2:11" customFormat="1" ht="15" customHeight="1">
      <c r="B92" s="217"/>
      <c r="C92" s="194" t="s">
        <v>492</v>
      </c>
      <c r="D92" s="194"/>
      <c r="E92" s="194"/>
      <c r="F92" s="215" t="s">
        <v>470</v>
      </c>
      <c r="G92" s="216"/>
      <c r="H92" s="194" t="s">
        <v>493</v>
      </c>
      <c r="I92" s="194" t="s">
        <v>466</v>
      </c>
      <c r="J92" s="194">
        <v>255</v>
      </c>
      <c r="K92" s="206"/>
    </row>
    <row r="93" spans="2:11" customFormat="1" ht="15" customHeight="1">
      <c r="B93" s="217"/>
      <c r="C93" s="194" t="s">
        <v>494</v>
      </c>
      <c r="D93" s="194"/>
      <c r="E93" s="194"/>
      <c r="F93" s="215" t="s">
        <v>464</v>
      </c>
      <c r="G93" s="216"/>
      <c r="H93" s="194" t="s">
        <v>495</v>
      </c>
      <c r="I93" s="194" t="s">
        <v>496</v>
      </c>
      <c r="J93" s="194"/>
      <c r="K93" s="206"/>
    </row>
    <row r="94" spans="2:11" customFormat="1" ht="15" customHeight="1">
      <c r="B94" s="217"/>
      <c r="C94" s="194" t="s">
        <v>497</v>
      </c>
      <c r="D94" s="194"/>
      <c r="E94" s="194"/>
      <c r="F94" s="215" t="s">
        <v>464</v>
      </c>
      <c r="G94" s="216"/>
      <c r="H94" s="194" t="s">
        <v>498</v>
      </c>
      <c r="I94" s="194" t="s">
        <v>499</v>
      </c>
      <c r="J94" s="194"/>
      <c r="K94" s="206"/>
    </row>
    <row r="95" spans="2:11" customFormat="1" ht="15" customHeight="1">
      <c r="B95" s="217"/>
      <c r="C95" s="194" t="s">
        <v>500</v>
      </c>
      <c r="D95" s="194"/>
      <c r="E95" s="194"/>
      <c r="F95" s="215" t="s">
        <v>464</v>
      </c>
      <c r="G95" s="216"/>
      <c r="H95" s="194" t="s">
        <v>500</v>
      </c>
      <c r="I95" s="194" t="s">
        <v>499</v>
      </c>
      <c r="J95" s="194"/>
      <c r="K95" s="206"/>
    </row>
    <row r="96" spans="2:11" customFormat="1" ht="15" customHeight="1">
      <c r="B96" s="217"/>
      <c r="C96" s="194" t="s">
        <v>41</v>
      </c>
      <c r="D96" s="194"/>
      <c r="E96" s="194"/>
      <c r="F96" s="215" t="s">
        <v>464</v>
      </c>
      <c r="G96" s="216"/>
      <c r="H96" s="194" t="s">
        <v>501</v>
      </c>
      <c r="I96" s="194" t="s">
        <v>499</v>
      </c>
      <c r="J96" s="194"/>
      <c r="K96" s="206"/>
    </row>
    <row r="97" spans="2:11" customFormat="1" ht="15" customHeight="1">
      <c r="B97" s="217"/>
      <c r="C97" s="194" t="s">
        <v>51</v>
      </c>
      <c r="D97" s="194"/>
      <c r="E97" s="194"/>
      <c r="F97" s="215" t="s">
        <v>464</v>
      </c>
      <c r="G97" s="216"/>
      <c r="H97" s="194" t="s">
        <v>502</v>
      </c>
      <c r="I97" s="194" t="s">
        <v>499</v>
      </c>
      <c r="J97" s="194"/>
      <c r="K97" s="206"/>
    </row>
    <row r="98" spans="2:11" customFormat="1" ht="15" customHeight="1">
      <c r="B98" s="218"/>
      <c r="C98" s="219"/>
      <c r="D98" s="219"/>
      <c r="E98" s="219"/>
      <c r="F98" s="219"/>
      <c r="G98" s="219"/>
      <c r="H98" s="219"/>
      <c r="I98" s="219"/>
      <c r="J98" s="219"/>
      <c r="K98" s="220"/>
    </row>
    <row r="99" spans="2:11" customFormat="1" ht="18.75" customHeight="1">
      <c r="B99" s="221"/>
      <c r="C99" s="222"/>
      <c r="D99" s="222"/>
      <c r="E99" s="222"/>
      <c r="F99" s="222"/>
      <c r="G99" s="222"/>
      <c r="H99" s="222"/>
      <c r="I99" s="222"/>
      <c r="J99" s="222"/>
      <c r="K99" s="221"/>
    </row>
    <row r="100" spans="2:11" customFormat="1" ht="18.75" customHeight="1">
      <c r="B100" s="201"/>
      <c r="C100" s="201"/>
      <c r="D100" s="201"/>
      <c r="E100" s="201"/>
      <c r="F100" s="201"/>
      <c r="G100" s="201"/>
      <c r="H100" s="201"/>
      <c r="I100" s="201"/>
      <c r="J100" s="201"/>
      <c r="K100" s="201"/>
    </row>
    <row r="101" spans="2:11" customFormat="1" ht="7.5" customHeight="1">
      <c r="B101" s="202"/>
      <c r="C101" s="203"/>
      <c r="D101" s="203"/>
      <c r="E101" s="203"/>
      <c r="F101" s="203"/>
      <c r="G101" s="203"/>
      <c r="H101" s="203"/>
      <c r="I101" s="203"/>
      <c r="J101" s="203"/>
      <c r="K101" s="204"/>
    </row>
    <row r="102" spans="2:11" customFormat="1" ht="45" customHeight="1">
      <c r="B102" s="205"/>
      <c r="C102" s="313" t="s">
        <v>503</v>
      </c>
      <c r="D102" s="313"/>
      <c r="E102" s="313"/>
      <c r="F102" s="313"/>
      <c r="G102" s="313"/>
      <c r="H102" s="313"/>
      <c r="I102" s="313"/>
      <c r="J102" s="313"/>
      <c r="K102" s="206"/>
    </row>
    <row r="103" spans="2:11" customFormat="1" ht="17.25" customHeight="1">
      <c r="B103" s="205"/>
      <c r="C103" s="207" t="s">
        <v>458</v>
      </c>
      <c r="D103" s="207"/>
      <c r="E103" s="207"/>
      <c r="F103" s="207" t="s">
        <v>459</v>
      </c>
      <c r="G103" s="208"/>
      <c r="H103" s="207" t="s">
        <v>57</v>
      </c>
      <c r="I103" s="207" t="s">
        <v>60</v>
      </c>
      <c r="J103" s="207" t="s">
        <v>460</v>
      </c>
      <c r="K103" s="206"/>
    </row>
    <row r="104" spans="2:11" customFormat="1" ht="17.25" customHeight="1">
      <c r="B104" s="205"/>
      <c r="C104" s="209" t="s">
        <v>461</v>
      </c>
      <c r="D104" s="209"/>
      <c r="E104" s="209"/>
      <c r="F104" s="210" t="s">
        <v>462</v>
      </c>
      <c r="G104" s="211"/>
      <c r="H104" s="209"/>
      <c r="I104" s="209"/>
      <c r="J104" s="209" t="s">
        <v>463</v>
      </c>
      <c r="K104" s="206"/>
    </row>
    <row r="105" spans="2:11" customFormat="1" ht="5.25" customHeight="1">
      <c r="B105" s="205"/>
      <c r="C105" s="207"/>
      <c r="D105" s="207"/>
      <c r="E105" s="207"/>
      <c r="F105" s="207"/>
      <c r="G105" s="223"/>
      <c r="H105" s="207"/>
      <c r="I105" s="207"/>
      <c r="J105" s="207"/>
      <c r="K105" s="206"/>
    </row>
    <row r="106" spans="2:11" customFormat="1" ht="15" customHeight="1">
      <c r="B106" s="205"/>
      <c r="C106" s="194" t="s">
        <v>56</v>
      </c>
      <c r="D106" s="214"/>
      <c r="E106" s="214"/>
      <c r="F106" s="215" t="s">
        <v>464</v>
      </c>
      <c r="G106" s="194"/>
      <c r="H106" s="194" t="s">
        <v>504</v>
      </c>
      <c r="I106" s="194" t="s">
        <v>466</v>
      </c>
      <c r="J106" s="194">
        <v>20</v>
      </c>
      <c r="K106" s="206"/>
    </row>
    <row r="107" spans="2:11" customFormat="1" ht="15" customHeight="1">
      <c r="B107" s="205"/>
      <c r="C107" s="194" t="s">
        <v>467</v>
      </c>
      <c r="D107" s="194"/>
      <c r="E107" s="194"/>
      <c r="F107" s="215" t="s">
        <v>464</v>
      </c>
      <c r="G107" s="194"/>
      <c r="H107" s="194" t="s">
        <v>504</v>
      </c>
      <c r="I107" s="194" t="s">
        <v>466</v>
      </c>
      <c r="J107" s="194">
        <v>120</v>
      </c>
      <c r="K107" s="206"/>
    </row>
    <row r="108" spans="2:11" customFormat="1" ht="15" customHeight="1">
      <c r="B108" s="217"/>
      <c r="C108" s="194" t="s">
        <v>469</v>
      </c>
      <c r="D108" s="194"/>
      <c r="E108" s="194"/>
      <c r="F108" s="215" t="s">
        <v>470</v>
      </c>
      <c r="G108" s="194"/>
      <c r="H108" s="194" t="s">
        <v>504</v>
      </c>
      <c r="I108" s="194" t="s">
        <v>466</v>
      </c>
      <c r="J108" s="194">
        <v>50</v>
      </c>
      <c r="K108" s="206"/>
    </row>
    <row r="109" spans="2:11" customFormat="1" ht="15" customHeight="1">
      <c r="B109" s="217"/>
      <c r="C109" s="194" t="s">
        <v>472</v>
      </c>
      <c r="D109" s="194"/>
      <c r="E109" s="194"/>
      <c r="F109" s="215" t="s">
        <v>464</v>
      </c>
      <c r="G109" s="194"/>
      <c r="H109" s="194" t="s">
        <v>504</v>
      </c>
      <c r="I109" s="194" t="s">
        <v>474</v>
      </c>
      <c r="J109" s="194"/>
      <c r="K109" s="206"/>
    </row>
    <row r="110" spans="2:11" customFormat="1" ht="15" customHeight="1">
      <c r="B110" s="217"/>
      <c r="C110" s="194" t="s">
        <v>483</v>
      </c>
      <c r="D110" s="194"/>
      <c r="E110" s="194"/>
      <c r="F110" s="215" t="s">
        <v>470</v>
      </c>
      <c r="G110" s="194"/>
      <c r="H110" s="194" t="s">
        <v>504</v>
      </c>
      <c r="I110" s="194" t="s">
        <v>466</v>
      </c>
      <c r="J110" s="194">
        <v>50</v>
      </c>
      <c r="K110" s="206"/>
    </row>
    <row r="111" spans="2:11" customFormat="1" ht="15" customHeight="1">
      <c r="B111" s="217"/>
      <c r="C111" s="194" t="s">
        <v>491</v>
      </c>
      <c r="D111" s="194"/>
      <c r="E111" s="194"/>
      <c r="F111" s="215" t="s">
        <v>470</v>
      </c>
      <c r="G111" s="194"/>
      <c r="H111" s="194" t="s">
        <v>504</v>
      </c>
      <c r="I111" s="194" t="s">
        <v>466</v>
      </c>
      <c r="J111" s="194">
        <v>50</v>
      </c>
      <c r="K111" s="206"/>
    </row>
    <row r="112" spans="2:11" customFormat="1" ht="15" customHeight="1">
      <c r="B112" s="217"/>
      <c r="C112" s="194" t="s">
        <v>489</v>
      </c>
      <c r="D112" s="194"/>
      <c r="E112" s="194"/>
      <c r="F112" s="215" t="s">
        <v>470</v>
      </c>
      <c r="G112" s="194"/>
      <c r="H112" s="194" t="s">
        <v>504</v>
      </c>
      <c r="I112" s="194" t="s">
        <v>466</v>
      </c>
      <c r="J112" s="194">
        <v>50</v>
      </c>
      <c r="K112" s="206"/>
    </row>
    <row r="113" spans="2:11" customFormat="1" ht="15" customHeight="1">
      <c r="B113" s="217"/>
      <c r="C113" s="194" t="s">
        <v>56</v>
      </c>
      <c r="D113" s="194"/>
      <c r="E113" s="194"/>
      <c r="F113" s="215" t="s">
        <v>464</v>
      </c>
      <c r="G113" s="194"/>
      <c r="H113" s="194" t="s">
        <v>505</v>
      </c>
      <c r="I113" s="194" t="s">
        <v>466</v>
      </c>
      <c r="J113" s="194">
        <v>20</v>
      </c>
      <c r="K113" s="206"/>
    </row>
    <row r="114" spans="2:11" customFormat="1" ht="15" customHeight="1">
      <c r="B114" s="217"/>
      <c r="C114" s="194" t="s">
        <v>506</v>
      </c>
      <c r="D114" s="194"/>
      <c r="E114" s="194"/>
      <c r="F114" s="215" t="s">
        <v>464</v>
      </c>
      <c r="G114" s="194"/>
      <c r="H114" s="194" t="s">
        <v>507</v>
      </c>
      <c r="I114" s="194" t="s">
        <v>466</v>
      </c>
      <c r="J114" s="194">
        <v>120</v>
      </c>
      <c r="K114" s="206"/>
    </row>
    <row r="115" spans="2:11" customFormat="1" ht="15" customHeight="1">
      <c r="B115" s="217"/>
      <c r="C115" s="194" t="s">
        <v>41</v>
      </c>
      <c r="D115" s="194"/>
      <c r="E115" s="194"/>
      <c r="F115" s="215" t="s">
        <v>464</v>
      </c>
      <c r="G115" s="194"/>
      <c r="H115" s="194" t="s">
        <v>508</v>
      </c>
      <c r="I115" s="194" t="s">
        <v>499</v>
      </c>
      <c r="J115" s="194"/>
      <c r="K115" s="206"/>
    </row>
    <row r="116" spans="2:11" customFormat="1" ht="15" customHeight="1">
      <c r="B116" s="217"/>
      <c r="C116" s="194" t="s">
        <v>51</v>
      </c>
      <c r="D116" s="194"/>
      <c r="E116" s="194"/>
      <c r="F116" s="215" t="s">
        <v>464</v>
      </c>
      <c r="G116" s="194"/>
      <c r="H116" s="194" t="s">
        <v>509</v>
      </c>
      <c r="I116" s="194" t="s">
        <v>499</v>
      </c>
      <c r="J116" s="194"/>
      <c r="K116" s="206"/>
    </row>
    <row r="117" spans="2:11" customFormat="1" ht="15" customHeight="1">
      <c r="B117" s="217"/>
      <c r="C117" s="194" t="s">
        <v>60</v>
      </c>
      <c r="D117" s="194"/>
      <c r="E117" s="194"/>
      <c r="F117" s="215" t="s">
        <v>464</v>
      </c>
      <c r="G117" s="194"/>
      <c r="H117" s="194" t="s">
        <v>510</v>
      </c>
      <c r="I117" s="194" t="s">
        <v>511</v>
      </c>
      <c r="J117" s="194"/>
      <c r="K117" s="206"/>
    </row>
    <row r="118" spans="2:11" customFormat="1" ht="15" customHeight="1">
      <c r="B118" s="218"/>
      <c r="C118" s="224"/>
      <c r="D118" s="224"/>
      <c r="E118" s="224"/>
      <c r="F118" s="224"/>
      <c r="G118" s="224"/>
      <c r="H118" s="224"/>
      <c r="I118" s="224"/>
      <c r="J118" s="224"/>
      <c r="K118" s="220"/>
    </row>
    <row r="119" spans="2:11" customFormat="1" ht="18.75" customHeight="1">
      <c r="B119" s="225"/>
      <c r="C119" s="226"/>
      <c r="D119" s="226"/>
      <c r="E119" s="226"/>
      <c r="F119" s="227"/>
      <c r="G119" s="226"/>
      <c r="H119" s="226"/>
      <c r="I119" s="226"/>
      <c r="J119" s="226"/>
      <c r="K119" s="225"/>
    </row>
    <row r="120" spans="2:11" customFormat="1" ht="18.75" customHeight="1">
      <c r="B120" s="201"/>
      <c r="C120" s="201"/>
      <c r="D120" s="201"/>
      <c r="E120" s="201"/>
      <c r="F120" s="201"/>
      <c r="G120" s="201"/>
      <c r="H120" s="201"/>
      <c r="I120" s="201"/>
      <c r="J120" s="201"/>
      <c r="K120" s="201"/>
    </row>
    <row r="121" spans="2:11" customFormat="1" ht="7.5" customHeight="1">
      <c r="B121" s="228"/>
      <c r="C121" s="229"/>
      <c r="D121" s="229"/>
      <c r="E121" s="229"/>
      <c r="F121" s="229"/>
      <c r="G121" s="229"/>
      <c r="H121" s="229"/>
      <c r="I121" s="229"/>
      <c r="J121" s="229"/>
      <c r="K121" s="230"/>
    </row>
    <row r="122" spans="2:11" customFormat="1" ht="45" customHeight="1">
      <c r="B122" s="231"/>
      <c r="C122" s="311" t="s">
        <v>512</v>
      </c>
      <c r="D122" s="311"/>
      <c r="E122" s="311"/>
      <c r="F122" s="311"/>
      <c r="G122" s="311"/>
      <c r="H122" s="311"/>
      <c r="I122" s="311"/>
      <c r="J122" s="311"/>
      <c r="K122" s="232"/>
    </row>
    <row r="123" spans="2:11" customFormat="1" ht="17.25" customHeight="1">
      <c r="B123" s="233"/>
      <c r="C123" s="207" t="s">
        <v>458</v>
      </c>
      <c r="D123" s="207"/>
      <c r="E123" s="207"/>
      <c r="F123" s="207" t="s">
        <v>459</v>
      </c>
      <c r="G123" s="208"/>
      <c r="H123" s="207" t="s">
        <v>57</v>
      </c>
      <c r="I123" s="207" t="s">
        <v>60</v>
      </c>
      <c r="J123" s="207" t="s">
        <v>460</v>
      </c>
      <c r="K123" s="234"/>
    </row>
    <row r="124" spans="2:11" customFormat="1" ht="17.25" customHeight="1">
      <c r="B124" s="233"/>
      <c r="C124" s="209" t="s">
        <v>461</v>
      </c>
      <c r="D124" s="209"/>
      <c r="E124" s="209"/>
      <c r="F124" s="210" t="s">
        <v>462</v>
      </c>
      <c r="G124" s="211"/>
      <c r="H124" s="209"/>
      <c r="I124" s="209"/>
      <c r="J124" s="209" t="s">
        <v>463</v>
      </c>
      <c r="K124" s="234"/>
    </row>
    <row r="125" spans="2:11" customFormat="1" ht="5.25" customHeight="1">
      <c r="B125" s="235"/>
      <c r="C125" s="212"/>
      <c r="D125" s="212"/>
      <c r="E125" s="212"/>
      <c r="F125" s="212"/>
      <c r="G125" s="236"/>
      <c r="H125" s="212"/>
      <c r="I125" s="212"/>
      <c r="J125" s="212"/>
      <c r="K125" s="237"/>
    </row>
    <row r="126" spans="2:11" customFormat="1" ht="15" customHeight="1">
      <c r="B126" s="235"/>
      <c r="C126" s="194" t="s">
        <v>467</v>
      </c>
      <c r="D126" s="214"/>
      <c r="E126" s="214"/>
      <c r="F126" s="215" t="s">
        <v>464</v>
      </c>
      <c r="G126" s="194"/>
      <c r="H126" s="194" t="s">
        <v>504</v>
      </c>
      <c r="I126" s="194" t="s">
        <v>466</v>
      </c>
      <c r="J126" s="194">
        <v>120</v>
      </c>
      <c r="K126" s="238"/>
    </row>
    <row r="127" spans="2:11" customFormat="1" ht="15" customHeight="1">
      <c r="B127" s="235"/>
      <c r="C127" s="194" t="s">
        <v>513</v>
      </c>
      <c r="D127" s="194"/>
      <c r="E127" s="194"/>
      <c r="F127" s="215" t="s">
        <v>464</v>
      </c>
      <c r="G127" s="194"/>
      <c r="H127" s="194" t="s">
        <v>514</v>
      </c>
      <c r="I127" s="194" t="s">
        <v>466</v>
      </c>
      <c r="J127" s="194" t="s">
        <v>515</v>
      </c>
      <c r="K127" s="238"/>
    </row>
    <row r="128" spans="2:11" customFormat="1" ht="15" customHeight="1">
      <c r="B128" s="235"/>
      <c r="C128" s="194" t="s">
        <v>412</v>
      </c>
      <c r="D128" s="194"/>
      <c r="E128" s="194"/>
      <c r="F128" s="215" t="s">
        <v>464</v>
      </c>
      <c r="G128" s="194"/>
      <c r="H128" s="194" t="s">
        <v>516</v>
      </c>
      <c r="I128" s="194" t="s">
        <v>466</v>
      </c>
      <c r="J128" s="194" t="s">
        <v>515</v>
      </c>
      <c r="K128" s="238"/>
    </row>
    <row r="129" spans="2:11" customFormat="1" ht="15" customHeight="1">
      <c r="B129" s="235"/>
      <c r="C129" s="194" t="s">
        <v>475</v>
      </c>
      <c r="D129" s="194"/>
      <c r="E129" s="194"/>
      <c r="F129" s="215" t="s">
        <v>470</v>
      </c>
      <c r="G129" s="194"/>
      <c r="H129" s="194" t="s">
        <v>476</v>
      </c>
      <c r="I129" s="194" t="s">
        <v>466</v>
      </c>
      <c r="J129" s="194">
        <v>15</v>
      </c>
      <c r="K129" s="238"/>
    </row>
    <row r="130" spans="2:11" customFormat="1" ht="15" customHeight="1">
      <c r="B130" s="235"/>
      <c r="C130" s="194" t="s">
        <v>477</v>
      </c>
      <c r="D130" s="194"/>
      <c r="E130" s="194"/>
      <c r="F130" s="215" t="s">
        <v>470</v>
      </c>
      <c r="G130" s="194"/>
      <c r="H130" s="194" t="s">
        <v>478</v>
      </c>
      <c r="I130" s="194" t="s">
        <v>466</v>
      </c>
      <c r="J130" s="194">
        <v>15</v>
      </c>
      <c r="K130" s="238"/>
    </row>
    <row r="131" spans="2:11" customFormat="1" ht="15" customHeight="1">
      <c r="B131" s="235"/>
      <c r="C131" s="194" t="s">
        <v>479</v>
      </c>
      <c r="D131" s="194"/>
      <c r="E131" s="194"/>
      <c r="F131" s="215" t="s">
        <v>470</v>
      </c>
      <c r="G131" s="194"/>
      <c r="H131" s="194" t="s">
        <v>480</v>
      </c>
      <c r="I131" s="194" t="s">
        <v>466</v>
      </c>
      <c r="J131" s="194">
        <v>20</v>
      </c>
      <c r="K131" s="238"/>
    </row>
    <row r="132" spans="2:11" customFormat="1" ht="15" customHeight="1">
      <c r="B132" s="235"/>
      <c r="C132" s="194" t="s">
        <v>481</v>
      </c>
      <c r="D132" s="194"/>
      <c r="E132" s="194"/>
      <c r="F132" s="215" t="s">
        <v>470</v>
      </c>
      <c r="G132" s="194"/>
      <c r="H132" s="194" t="s">
        <v>482</v>
      </c>
      <c r="I132" s="194" t="s">
        <v>466</v>
      </c>
      <c r="J132" s="194">
        <v>20</v>
      </c>
      <c r="K132" s="238"/>
    </row>
    <row r="133" spans="2:11" customFormat="1" ht="15" customHeight="1">
      <c r="B133" s="235"/>
      <c r="C133" s="194" t="s">
        <v>469</v>
      </c>
      <c r="D133" s="194"/>
      <c r="E133" s="194"/>
      <c r="F133" s="215" t="s">
        <v>470</v>
      </c>
      <c r="G133" s="194"/>
      <c r="H133" s="194" t="s">
        <v>504</v>
      </c>
      <c r="I133" s="194" t="s">
        <v>466</v>
      </c>
      <c r="J133" s="194">
        <v>50</v>
      </c>
      <c r="K133" s="238"/>
    </row>
    <row r="134" spans="2:11" customFormat="1" ht="15" customHeight="1">
      <c r="B134" s="235"/>
      <c r="C134" s="194" t="s">
        <v>483</v>
      </c>
      <c r="D134" s="194"/>
      <c r="E134" s="194"/>
      <c r="F134" s="215" t="s">
        <v>470</v>
      </c>
      <c r="G134" s="194"/>
      <c r="H134" s="194" t="s">
        <v>504</v>
      </c>
      <c r="I134" s="194" t="s">
        <v>466</v>
      </c>
      <c r="J134" s="194">
        <v>50</v>
      </c>
      <c r="K134" s="238"/>
    </row>
    <row r="135" spans="2:11" customFormat="1" ht="15" customHeight="1">
      <c r="B135" s="235"/>
      <c r="C135" s="194" t="s">
        <v>489</v>
      </c>
      <c r="D135" s="194"/>
      <c r="E135" s="194"/>
      <c r="F135" s="215" t="s">
        <v>470</v>
      </c>
      <c r="G135" s="194"/>
      <c r="H135" s="194" t="s">
        <v>504</v>
      </c>
      <c r="I135" s="194" t="s">
        <v>466</v>
      </c>
      <c r="J135" s="194">
        <v>50</v>
      </c>
      <c r="K135" s="238"/>
    </row>
    <row r="136" spans="2:11" customFormat="1" ht="15" customHeight="1">
      <c r="B136" s="235"/>
      <c r="C136" s="194" t="s">
        <v>491</v>
      </c>
      <c r="D136" s="194"/>
      <c r="E136" s="194"/>
      <c r="F136" s="215" t="s">
        <v>470</v>
      </c>
      <c r="G136" s="194"/>
      <c r="H136" s="194" t="s">
        <v>504</v>
      </c>
      <c r="I136" s="194" t="s">
        <v>466</v>
      </c>
      <c r="J136" s="194">
        <v>50</v>
      </c>
      <c r="K136" s="238"/>
    </row>
    <row r="137" spans="2:11" customFormat="1" ht="15" customHeight="1">
      <c r="B137" s="235"/>
      <c r="C137" s="194" t="s">
        <v>492</v>
      </c>
      <c r="D137" s="194"/>
      <c r="E137" s="194"/>
      <c r="F137" s="215" t="s">
        <v>470</v>
      </c>
      <c r="G137" s="194"/>
      <c r="H137" s="194" t="s">
        <v>517</v>
      </c>
      <c r="I137" s="194" t="s">
        <v>466</v>
      </c>
      <c r="J137" s="194">
        <v>255</v>
      </c>
      <c r="K137" s="238"/>
    </row>
    <row r="138" spans="2:11" customFormat="1" ht="15" customHeight="1">
      <c r="B138" s="235"/>
      <c r="C138" s="194" t="s">
        <v>494</v>
      </c>
      <c r="D138" s="194"/>
      <c r="E138" s="194"/>
      <c r="F138" s="215" t="s">
        <v>464</v>
      </c>
      <c r="G138" s="194"/>
      <c r="H138" s="194" t="s">
        <v>518</v>
      </c>
      <c r="I138" s="194" t="s">
        <v>496</v>
      </c>
      <c r="J138" s="194"/>
      <c r="K138" s="238"/>
    </row>
    <row r="139" spans="2:11" customFormat="1" ht="15" customHeight="1">
      <c r="B139" s="235"/>
      <c r="C139" s="194" t="s">
        <v>497</v>
      </c>
      <c r="D139" s="194"/>
      <c r="E139" s="194"/>
      <c r="F139" s="215" t="s">
        <v>464</v>
      </c>
      <c r="G139" s="194"/>
      <c r="H139" s="194" t="s">
        <v>519</v>
      </c>
      <c r="I139" s="194" t="s">
        <v>499</v>
      </c>
      <c r="J139" s="194"/>
      <c r="K139" s="238"/>
    </row>
    <row r="140" spans="2:11" customFormat="1" ht="15" customHeight="1">
      <c r="B140" s="235"/>
      <c r="C140" s="194" t="s">
        <v>500</v>
      </c>
      <c r="D140" s="194"/>
      <c r="E140" s="194"/>
      <c r="F140" s="215" t="s">
        <v>464</v>
      </c>
      <c r="G140" s="194"/>
      <c r="H140" s="194" t="s">
        <v>500</v>
      </c>
      <c r="I140" s="194" t="s">
        <v>499</v>
      </c>
      <c r="J140" s="194"/>
      <c r="K140" s="238"/>
    </row>
    <row r="141" spans="2:11" customFormat="1" ht="15" customHeight="1">
      <c r="B141" s="235"/>
      <c r="C141" s="194" t="s">
        <v>41</v>
      </c>
      <c r="D141" s="194"/>
      <c r="E141" s="194"/>
      <c r="F141" s="215" t="s">
        <v>464</v>
      </c>
      <c r="G141" s="194"/>
      <c r="H141" s="194" t="s">
        <v>520</v>
      </c>
      <c r="I141" s="194" t="s">
        <v>499</v>
      </c>
      <c r="J141" s="194"/>
      <c r="K141" s="238"/>
    </row>
    <row r="142" spans="2:11" customFormat="1" ht="15" customHeight="1">
      <c r="B142" s="235"/>
      <c r="C142" s="194" t="s">
        <v>521</v>
      </c>
      <c r="D142" s="194"/>
      <c r="E142" s="194"/>
      <c r="F142" s="215" t="s">
        <v>464</v>
      </c>
      <c r="G142" s="194"/>
      <c r="H142" s="194" t="s">
        <v>522</v>
      </c>
      <c r="I142" s="194" t="s">
        <v>499</v>
      </c>
      <c r="J142" s="194"/>
      <c r="K142" s="238"/>
    </row>
    <row r="143" spans="2:11" customFormat="1" ht="15" customHeight="1">
      <c r="B143" s="239"/>
      <c r="C143" s="240"/>
      <c r="D143" s="240"/>
      <c r="E143" s="240"/>
      <c r="F143" s="240"/>
      <c r="G143" s="240"/>
      <c r="H143" s="240"/>
      <c r="I143" s="240"/>
      <c r="J143" s="240"/>
      <c r="K143" s="241"/>
    </row>
    <row r="144" spans="2:11" customFormat="1" ht="18.75" customHeight="1">
      <c r="B144" s="226"/>
      <c r="C144" s="226"/>
      <c r="D144" s="226"/>
      <c r="E144" s="226"/>
      <c r="F144" s="227"/>
      <c r="G144" s="226"/>
      <c r="H144" s="226"/>
      <c r="I144" s="226"/>
      <c r="J144" s="226"/>
      <c r="K144" s="226"/>
    </row>
    <row r="145" spans="2:11" customFormat="1" ht="18.75" customHeight="1">
      <c r="B145" s="201"/>
      <c r="C145" s="201"/>
      <c r="D145" s="201"/>
      <c r="E145" s="201"/>
      <c r="F145" s="201"/>
      <c r="G145" s="201"/>
      <c r="H145" s="201"/>
      <c r="I145" s="201"/>
      <c r="J145" s="201"/>
      <c r="K145" s="201"/>
    </row>
    <row r="146" spans="2:11" customFormat="1" ht="7.5" customHeight="1">
      <c r="B146" s="202"/>
      <c r="C146" s="203"/>
      <c r="D146" s="203"/>
      <c r="E146" s="203"/>
      <c r="F146" s="203"/>
      <c r="G146" s="203"/>
      <c r="H146" s="203"/>
      <c r="I146" s="203"/>
      <c r="J146" s="203"/>
      <c r="K146" s="204"/>
    </row>
    <row r="147" spans="2:11" customFormat="1" ht="45" customHeight="1">
      <c r="B147" s="205"/>
      <c r="C147" s="313" t="s">
        <v>523</v>
      </c>
      <c r="D147" s="313"/>
      <c r="E147" s="313"/>
      <c r="F147" s="313"/>
      <c r="G147" s="313"/>
      <c r="H147" s="313"/>
      <c r="I147" s="313"/>
      <c r="J147" s="313"/>
      <c r="K147" s="206"/>
    </row>
    <row r="148" spans="2:11" customFormat="1" ht="17.25" customHeight="1">
      <c r="B148" s="205"/>
      <c r="C148" s="207" t="s">
        <v>458</v>
      </c>
      <c r="D148" s="207"/>
      <c r="E148" s="207"/>
      <c r="F148" s="207" t="s">
        <v>459</v>
      </c>
      <c r="G148" s="208"/>
      <c r="H148" s="207" t="s">
        <v>57</v>
      </c>
      <c r="I148" s="207" t="s">
        <v>60</v>
      </c>
      <c r="J148" s="207" t="s">
        <v>460</v>
      </c>
      <c r="K148" s="206"/>
    </row>
    <row r="149" spans="2:11" customFormat="1" ht="17.25" customHeight="1">
      <c r="B149" s="205"/>
      <c r="C149" s="209" t="s">
        <v>461</v>
      </c>
      <c r="D149" s="209"/>
      <c r="E149" s="209"/>
      <c r="F149" s="210" t="s">
        <v>462</v>
      </c>
      <c r="G149" s="211"/>
      <c r="H149" s="209"/>
      <c r="I149" s="209"/>
      <c r="J149" s="209" t="s">
        <v>463</v>
      </c>
      <c r="K149" s="206"/>
    </row>
    <row r="150" spans="2:11" customFormat="1" ht="5.25" customHeight="1">
      <c r="B150" s="217"/>
      <c r="C150" s="212"/>
      <c r="D150" s="212"/>
      <c r="E150" s="212"/>
      <c r="F150" s="212"/>
      <c r="G150" s="213"/>
      <c r="H150" s="212"/>
      <c r="I150" s="212"/>
      <c r="J150" s="212"/>
      <c r="K150" s="238"/>
    </row>
    <row r="151" spans="2:11" customFormat="1" ht="15" customHeight="1">
      <c r="B151" s="217"/>
      <c r="C151" s="242" t="s">
        <v>467</v>
      </c>
      <c r="D151" s="194"/>
      <c r="E151" s="194"/>
      <c r="F151" s="243" t="s">
        <v>464</v>
      </c>
      <c r="G151" s="194"/>
      <c r="H151" s="242" t="s">
        <v>504</v>
      </c>
      <c r="I151" s="242" t="s">
        <v>466</v>
      </c>
      <c r="J151" s="242">
        <v>120</v>
      </c>
      <c r="K151" s="238"/>
    </row>
    <row r="152" spans="2:11" customFormat="1" ht="15" customHeight="1">
      <c r="B152" s="217"/>
      <c r="C152" s="242" t="s">
        <v>513</v>
      </c>
      <c r="D152" s="194"/>
      <c r="E152" s="194"/>
      <c r="F152" s="243" t="s">
        <v>464</v>
      </c>
      <c r="G152" s="194"/>
      <c r="H152" s="242" t="s">
        <v>524</v>
      </c>
      <c r="I152" s="242" t="s">
        <v>466</v>
      </c>
      <c r="J152" s="242" t="s">
        <v>515</v>
      </c>
      <c r="K152" s="238"/>
    </row>
    <row r="153" spans="2:11" customFormat="1" ht="15" customHeight="1">
      <c r="B153" s="217"/>
      <c r="C153" s="242" t="s">
        <v>412</v>
      </c>
      <c r="D153" s="194"/>
      <c r="E153" s="194"/>
      <c r="F153" s="243" t="s">
        <v>464</v>
      </c>
      <c r="G153" s="194"/>
      <c r="H153" s="242" t="s">
        <v>525</v>
      </c>
      <c r="I153" s="242" t="s">
        <v>466</v>
      </c>
      <c r="J153" s="242" t="s">
        <v>515</v>
      </c>
      <c r="K153" s="238"/>
    </row>
    <row r="154" spans="2:11" customFormat="1" ht="15" customHeight="1">
      <c r="B154" s="217"/>
      <c r="C154" s="242" t="s">
        <v>469</v>
      </c>
      <c r="D154" s="194"/>
      <c r="E154" s="194"/>
      <c r="F154" s="243" t="s">
        <v>470</v>
      </c>
      <c r="G154" s="194"/>
      <c r="H154" s="242" t="s">
        <v>504</v>
      </c>
      <c r="I154" s="242" t="s">
        <v>466</v>
      </c>
      <c r="J154" s="242">
        <v>50</v>
      </c>
      <c r="K154" s="238"/>
    </row>
    <row r="155" spans="2:11" customFormat="1" ht="15" customHeight="1">
      <c r="B155" s="217"/>
      <c r="C155" s="242" t="s">
        <v>472</v>
      </c>
      <c r="D155" s="194"/>
      <c r="E155" s="194"/>
      <c r="F155" s="243" t="s">
        <v>464</v>
      </c>
      <c r="G155" s="194"/>
      <c r="H155" s="242" t="s">
        <v>504</v>
      </c>
      <c r="I155" s="242" t="s">
        <v>474</v>
      </c>
      <c r="J155" s="242"/>
      <c r="K155" s="238"/>
    </row>
    <row r="156" spans="2:11" customFormat="1" ht="15" customHeight="1">
      <c r="B156" s="217"/>
      <c r="C156" s="242" t="s">
        <v>483</v>
      </c>
      <c r="D156" s="194"/>
      <c r="E156" s="194"/>
      <c r="F156" s="243" t="s">
        <v>470</v>
      </c>
      <c r="G156" s="194"/>
      <c r="H156" s="242" t="s">
        <v>504</v>
      </c>
      <c r="I156" s="242" t="s">
        <v>466</v>
      </c>
      <c r="J156" s="242">
        <v>50</v>
      </c>
      <c r="K156" s="238"/>
    </row>
    <row r="157" spans="2:11" customFormat="1" ht="15" customHeight="1">
      <c r="B157" s="217"/>
      <c r="C157" s="242" t="s">
        <v>491</v>
      </c>
      <c r="D157" s="194"/>
      <c r="E157" s="194"/>
      <c r="F157" s="243" t="s">
        <v>470</v>
      </c>
      <c r="G157" s="194"/>
      <c r="H157" s="242" t="s">
        <v>504</v>
      </c>
      <c r="I157" s="242" t="s">
        <v>466</v>
      </c>
      <c r="J157" s="242">
        <v>50</v>
      </c>
      <c r="K157" s="238"/>
    </row>
    <row r="158" spans="2:11" customFormat="1" ht="15" customHeight="1">
      <c r="B158" s="217"/>
      <c r="C158" s="242" t="s">
        <v>489</v>
      </c>
      <c r="D158" s="194"/>
      <c r="E158" s="194"/>
      <c r="F158" s="243" t="s">
        <v>470</v>
      </c>
      <c r="G158" s="194"/>
      <c r="H158" s="242" t="s">
        <v>504</v>
      </c>
      <c r="I158" s="242" t="s">
        <v>466</v>
      </c>
      <c r="J158" s="242">
        <v>50</v>
      </c>
      <c r="K158" s="238"/>
    </row>
    <row r="159" spans="2:11" customFormat="1" ht="15" customHeight="1">
      <c r="B159" s="217"/>
      <c r="C159" s="242" t="s">
        <v>101</v>
      </c>
      <c r="D159" s="194"/>
      <c r="E159" s="194"/>
      <c r="F159" s="243" t="s">
        <v>464</v>
      </c>
      <c r="G159" s="194"/>
      <c r="H159" s="242" t="s">
        <v>526</v>
      </c>
      <c r="I159" s="242" t="s">
        <v>466</v>
      </c>
      <c r="J159" s="242" t="s">
        <v>527</v>
      </c>
      <c r="K159" s="238"/>
    </row>
    <row r="160" spans="2:11" customFormat="1" ht="15" customHeight="1">
      <c r="B160" s="217"/>
      <c r="C160" s="242" t="s">
        <v>528</v>
      </c>
      <c r="D160" s="194"/>
      <c r="E160" s="194"/>
      <c r="F160" s="243" t="s">
        <v>464</v>
      </c>
      <c r="G160" s="194"/>
      <c r="H160" s="242" t="s">
        <v>529</v>
      </c>
      <c r="I160" s="242" t="s">
        <v>499</v>
      </c>
      <c r="J160" s="242"/>
      <c r="K160" s="238"/>
    </row>
    <row r="161" spans="2:11" customFormat="1" ht="15" customHeight="1">
      <c r="B161" s="244"/>
      <c r="C161" s="224"/>
      <c r="D161" s="224"/>
      <c r="E161" s="224"/>
      <c r="F161" s="224"/>
      <c r="G161" s="224"/>
      <c r="H161" s="224"/>
      <c r="I161" s="224"/>
      <c r="J161" s="224"/>
      <c r="K161" s="245"/>
    </row>
    <row r="162" spans="2:11" customFormat="1" ht="18.75" customHeight="1">
      <c r="B162" s="226"/>
      <c r="C162" s="236"/>
      <c r="D162" s="236"/>
      <c r="E162" s="236"/>
      <c r="F162" s="246"/>
      <c r="G162" s="236"/>
      <c r="H162" s="236"/>
      <c r="I162" s="236"/>
      <c r="J162" s="236"/>
      <c r="K162" s="226"/>
    </row>
    <row r="163" spans="2:11" customFormat="1" ht="18.75" customHeight="1">
      <c r="B163" s="201"/>
      <c r="C163" s="201"/>
      <c r="D163" s="201"/>
      <c r="E163" s="201"/>
      <c r="F163" s="201"/>
      <c r="G163" s="201"/>
      <c r="H163" s="201"/>
      <c r="I163" s="201"/>
      <c r="J163" s="201"/>
      <c r="K163" s="201"/>
    </row>
    <row r="164" spans="2:11" customFormat="1" ht="7.5" customHeight="1">
      <c r="B164" s="183"/>
      <c r="C164" s="184"/>
      <c r="D164" s="184"/>
      <c r="E164" s="184"/>
      <c r="F164" s="184"/>
      <c r="G164" s="184"/>
      <c r="H164" s="184"/>
      <c r="I164" s="184"/>
      <c r="J164" s="184"/>
      <c r="K164" s="185"/>
    </row>
    <row r="165" spans="2:11" customFormat="1" ht="45" customHeight="1">
      <c r="B165" s="186"/>
      <c r="C165" s="311" t="s">
        <v>530</v>
      </c>
      <c r="D165" s="311"/>
      <c r="E165" s="311"/>
      <c r="F165" s="311"/>
      <c r="G165" s="311"/>
      <c r="H165" s="311"/>
      <c r="I165" s="311"/>
      <c r="J165" s="311"/>
      <c r="K165" s="187"/>
    </row>
    <row r="166" spans="2:11" customFormat="1" ht="17.25" customHeight="1">
      <c r="B166" s="186"/>
      <c r="C166" s="207" t="s">
        <v>458</v>
      </c>
      <c r="D166" s="207"/>
      <c r="E166" s="207"/>
      <c r="F166" s="207" t="s">
        <v>459</v>
      </c>
      <c r="G166" s="247"/>
      <c r="H166" s="248" t="s">
        <v>57</v>
      </c>
      <c r="I166" s="248" t="s">
        <v>60</v>
      </c>
      <c r="J166" s="207" t="s">
        <v>460</v>
      </c>
      <c r="K166" s="187"/>
    </row>
    <row r="167" spans="2:11" customFormat="1" ht="17.25" customHeight="1">
      <c r="B167" s="188"/>
      <c r="C167" s="209" t="s">
        <v>461</v>
      </c>
      <c r="D167" s="209"/>
      <c r="E167" s="209"/>
      <c r="F167" s="210" t="s">
        <v>462</v>
      </c>
      <c r="G167" s="249"/>
      <c r="H167" s="250"/>
      <c r="I167" s="250"/>
      <c r="J167" s="209" t="s">
        <v>463</v>
      </c>
      <c r="K167" s="189"/>
    </row>
    <row r="168" spans="2:11" customFormat="1" ht="5.25" customHeight="1">
      <c r="B168" s="217"/>
      <c r="C168" s="212"/>
      <c r="D168" s="212"/>
      <c r="E168" s="212"/>
      <c r="F168" s="212"/>
      <c r="G168" s="213"/>
      <c r="H168" s="212"/>
      <c r="I168" s="212"/>
      <c r="J168" s="212"/>
      <c r="K168" s="238"/>
    </row>
    <row r="169" spans="2:11" customFormat="1" ht="15" customHeight="1">
      <c r="B169" s="217"/>
      <c r="C169" s="194" t="s">
        <v>467</v>
      </c>
      <c r="D169" s="194"/>
      <c r="E169" s="194"/>
      <c r="F169" s="215" t="s">
        <v>464</v>
      </c>
      <c r="G169" s="194"/>
      <c r="H169" s="194" t="s">
        <v>504</v>
      </c>
      <c r="I169" s="194" t="s">
        <v>466</v>
      </c>
      <c r="J169" s="194">
        <v>120</v>
      </c>
      <c r="K169" s="238"/>
    </row>
    <row r="170" spans="2:11" customFormat="1" ht="15" customHeight="1">
      <c r="B170" s="217"/>
      <c r="C170" s="194" t="s">
        <v>513</v>
      </c>
      <c r="D170" s="194"/>
      <c r="E170" s="194"/>
      <c r="F170" s="215" t="s">
        <v>464</v>
      </c>
      <c r="G170" s="194"/>
      <c r="H170" s="194" t="s">
        <v>514</v>
      </c>
      <c r="I170" s="194" t="s">
        <v>466</v>
      </c>
      <c r="J170" s="194" t="s">
        <v>515</v>
      </c>
      <c r="K170" s="238"/>
    </row>
    <row r="171" spans="2:11" customFormat="1" ht="15" customHeight="1">
      <c r="B171" s="217"/>
      <c r="C171" s="194" t="s">
        <v>412</v>
      </c>
      <c r="D171" s="194"/>
      <c r="E171" s="194"/>
      <c r="F171" s="215" t="s">
        <v>464</v>
      </c>
      <c r="G171" s="194"/>
      <c r="H171" s="194" t="s">
        <v>531</v>
      </c>
      <c r="I171" s="194" t="s">
        <v>466</v>
      </c>
      <c r="J171" s="194" t="s">
        <v>515</v>
      </c>
      <c r="K171" s="238"/>
    </row>
    <row r="172" spans="2:11" customFormat="1" ht="15" customHeight="1">
      <c r="B172" s="217"/>
      <c r="C172" s="194" t="s">
        <v>469</v>
      </c>
      <c r="D172" s="194"/>
      <c r="E172" s="194"/>
      <c r="F172" s="215" t="s">
        <v>470</v>
      </c>
      <c r="G172" s="194"/>
      <c r="H172" s="194" t="s">
        <v>531</v>
      </c>
      <c r="I172" s="194" t="s">
        <v>466</v>
      </c>
      <c r="J172" s="194">
        <v>50</v>
      </c>
      <c r="K172" s="238"/>
    </row>
    <row r="173" spans="2:11" customFormat="1" ht="15" customHeight="1">
      <c r="B173" s="217"/>
      <c r="C173" s="194" t="s">
        <v>472</v>
      </c>
      <c r="D173" s="194"/>
      <c r="E173" s="194"/>
      <c r="F173" s="215" t="s">
        <v>464</v>
      </c>
      <c r="G173" s="194"/>
      <c r="H173" s="194" t="s">
        <v>531</v>
      </c>
      <c r="I173" s="194" t="s">
        <v>474</v>
      </c>
      <c r="J173" s="194"/>
      <c r="K173" s="238"/>
    </row>
    <row r="174" spans="2:11" customFormat="1" ht="15" customHeight="1">
      <c r="B174" s="217"/>
      <c r="C174" s="194" t="s">
        <v>483</v>
      </c>
      <c r="D174" s="194"/>
      <c r="E174" s="194"/>
      <c r="F174" s="215" t="s">
        <v>470</v>
      </c>
      <c r="G174" s="194"/>
      <c r="H174" s="194" t="s">
        <v>531</v>
      </c>
      <c r="I174" s="194" t="s">
        <v>466</v>
      </c>
      <c r="J174" s="194">
        <v>50</v>
      </c>
      <c r="K174" s="238"/>
    </row>
    <row r="175" spans="2:11" customFormat="1" ht="15" customHeight="1">
      <c r="B175" s="217"/>
      <c r="C175" s="194" t="s">
        <v>491</v>
      </c>
      <c r="D175" s="194"/>
      <c r="E175" s="194"/>
      <c r="F175" s="215" t="s">
        <v>470</v>
      </c>
      <c r="G175" s="194"/>
      <c r="H175" s="194" t="s">
        <v>531</v>
      </c>
      <c r="I175" s="194" t="s">
        <v>466</v>
      </c>
      <c r="J175" s="194">
        <v>50</v>
      </c>
      <c r="K175" s="238"/>
    </row>
    <row r="176" spans="2:11" customFormat="1" ht="15" customHeight="1">
      <c r="B176" s="217"/>
      <c r="C176" s="194" t="s">
        <v>489</v>
      </c>
      <c r="D176" s="194"/>
      <c r="E176" s="194"/>
      <c r="F176" s="215" t="s">
        <v>470</v>
      </c>
      <c r="G176" s="194"/>
      <c r="H176" s="194" t="s">
        <v>531</v>
      </c>
      <c r="I176" s="194" t="s">
        <v>466</v>
      </c>
      <c r="J176" s="194">
        <v>50</v>
      </c>
      <c r="K176" s="238"/>
    </row>
    <row r="177" spans="2:11" customFormat="1" ht="15" customHeight="1">
      <c r="B177" s="217"/>
      <c r="C177" s="194" t="s">
        <v>114</v>
      </c>
      <c r="D177" s="194"/>
      <c r="E177" s="194"/>
      <c r="F177" s="215" t="s">
        <v>464</v>
      </c>
      <c r="G177" s="194"/>
      <c r="H177" s="194" t="s">
        <v>532</v>
      </c>
      <c r="I177" s="194" t="s">
        <v>533</v>
      </c>
      <c r="J177" s="194"/>
      <c r="K177" s="238"/>
    </row>
    <row r="178" spans="2:11" customFormat="1" ht="15" customHeight="1">
      <c r="B178" s="217"/>
      <c r="C178" s="194" t="s">
        <v>60</v>
      </c>
      <c r="D178" s="194"/>
      <c r="E178" s="194"/>
      <c r="F178" s="215" t="s">
        <v>464</v>
      </c>
      <c r="G178" s="194"/>
      <c r="H178" s="194" t="s">
        <v>534</v>
      </c>
      <c r="I178" s="194" t="s">
        <v>535</v>
      </c>
      <c r="J178" s="194">
        <v>1</v>
      </c>
      <c r="K178" s="238"/>
    </row>
    <row r="179" spans="2:11" customFormat="1" ht="15" customHeight="1">
      <c r="B179" s="217"/>
      <c r="C179" s="194" t="s">
        <v>56</v>
      </c>
      <c r="D179" s="194"/>
      <c r="E179" s="194"/>
      <c r="F179" s="215" t="s">
        <v>464</v>
      </c>
      <c r="G179" s="194"/>
      <c r="H179" s="194" t="s">
        <v>536</v>
      </c>
      <c r="I179" s="194" t="s">
        <v>466</v>
      </c>
      <c r="J179" s="194">
        <v>20</v>
      </c>
      <c r="K179" s="238"/>
    </row>
    <row r="180" spans="2:11" customFormat="1" ht="15" customHeight="1">
      <c r="B180" s="217"/>
      <c r="C180" s="194" t="s">
        <v>57</v>
      </c>
      <c r="D180" s="194"/>
      <c r="E180" s="194"/>
      <c r="F180" s="215" t="s">
        <v>464</v>
      </c>
      <c r="G180" s="194"/>
      <c r="H180" s="194" t="s">
        <v>537</v>
      </c>
      <c r="I180" s="194" t="s">
        <v>466</v>
      </c>
      <c r="J180" s="194">
        <v>255</v>
      </c>
      <c r="K180" s="238"/>
    </row>
    <row r="181" spans="2:11" customFormat="1" ht="15" customHeight="1">
      <c r="B181" s="217"/>
      <c r="C181" s="194" t="s">
        <v>115</v>
      </c>
      <c r="D181" s="194"/>
      <c r="E181" s="194"/>
      <c r="F181" s="215" t="s">
        <v>464</v>
      </c>
      <c r="G181" s="194"/>
      <c r="H181" s="194" t="s">
        <v>428</v>
      </c>
      <c r="I181" s="194" t="s">
        <v>466</v>
      </c>
      <c r="J181" s="194">
        <v>10</v>
      </c>
      <c r="K181" s="238"/>
    </row>
    <row r="182" spans="2:11" customFormat="1" ht="15" customHeight="1">
      <c r="B182" s="217"/>
      <c r="C182" s="194" t="s">
        <v>116</v>
      </c>
      <c r="D182" s="194"/>
      <c r="E182" s="194"/>
      <c r="F182" s="215" t="s">
        <v>464</v>
      </c>
      <c r="G182" s="194"/>
      <c r="H182" s="194" t="s">
        <v>538</v>
      </c>
      <c r="I182" s="194" t="s">
        <v>499</v>
      </c>
      <c r="J182" s="194"/>
      <c r="K182" s="238"/>
    </row>
    <row r="183" spans="2:11" customFormat="1" ht="15" customHeight="1">
      <c r="B183" s="217"/>
      <c r="C183" s="194" t="s">
        <v>539</v>
      </c>
      <c r="D183" s="194"/>
      <c r="E183" s="194"/>
      <c r="F183" s="215" t="s">
        <v>464</v>
      </c>
      <c r="G183" s="194"/>
      <c r="H183" s="194" t="s">
        <v>540</v>
      </c>
      <c r="I183" s="194" t="s">
        <v>499</v>
      </c>
      <c r="J183" s="194"/>
      <c r="K183" s="238"/>
    </row>
    <row r="184" spans="2:11" customFormat="1" ht="15" customHeight="1">
      <c r="B184" s="217"/>
      <c r="C184" s="194" t="s">
        <v>528</v>
      </c>
      <c r="D184" s="194"/>
      <c r="E184" s="194"/>
      <c r="F184" s="215" t="s">
        <v>464</v>
      </c>
      <c r="G184" s="194"/>
      <c r="H184" s="194" t="s">
        <v>541</v>
      </c>
      <c r="I184" s="194" t="s">
        <v>499</v>
      </c>
      <c r="J184" s="194"/>
      <c r="K184" s="238"/>
    </row>
    <row r="185" spans="2:11" customFormat="1" ht="15" customHeight="1">
      <c r="B185" s="217"/>
      <c r="C185" s="194" t="s">
        <v>118</v>
      </c>
      <c r="D185" s="194"/>
      <c r="E185" s="194"/>
      <c r="F185" s="215" t="s">
        <v>470</v>
      </c>
      <c r="G185" s="194"/>
      <c r="H185" s="194" t="s">
        <v>542</v>
      </c>
      <c r="I185" s="194" t="s">
        <v>466</v>
      </c>
      <c r="J185" s="194">
        <v>50</v>
      </c>
      <c r="K185" s="238"/>
    </row>
    <row r="186" spans="2:11" customFormat="1" ht="15" customHeight="1">
      <c r="B186" s="217"/>
      <c r="C186" s="194" t="s">
        <v>543</v>
      </c>
      <c r="D186" s="194"/>
      <c r="E186" s="194"/>
      <c r="F186" s="215" t="s">
        <v>470</v>
      </c>
      <c r="G186" s="194"/>
      <c r="H186" s="194" t="s">
        <v>544</v>
      </c>
      <c r="I186" s="194" t="s">
        <v>545</v>
      </c>
      <c r="J186" s="194"/>
      <c r="K186" s="238"/>
    </row>
    <row r="187" spans="2:11" customFormat="1" ht="15" customHeight="1">
      <c r="B187" s="217"/>
      <c r="C187" s="194" t="s">
        <v>546</v>
      </c>
      <c r="D187" s="194"/>
      <c r="E187" s="194"/>
      <c r="F187" s="215" t="s">
        <v>470</v>
      </c>
      <c r="G187" s="194"/>
      <c r="H187" s="194" t="s">
        <v>547</v>
      </c>
      <c r="I187" s="194" t="s">
        <v>545</v>
      </c>
      <c r="J187" s="194"/>
      <c r="K187" s="238"/>
    </row>
    <row r="188" spans="2:11" customFormat="1" ht="15" customHeight="1">
      <c r="B188" s="217"/>
      <c r="C188" s="194" t="s">
        <v>548</v>
      </c>
      <c r="D188" s="194"/>
      <c r="E188" s="194"/>
      <c r="F188" s="215" t="s">
        <v>470</v>
      </c>
      <c r="G188" s="194"/>
      <c r="H188" s="194" t="s">
        <v>549</v>
      </c>
      <c r="I188" s="194" t="s">
        <v>545</v>
      </c>
      <c r="J188" s="194"/>
      <c r="K188" s="238"/>
    </row>
    <row r="189" spans="2:11" customFormat="1" ht="15" customHeight="1">
      <c r="B189" s="217"/>
      <c r="C189" s="251" t="s">
        <v>550</v>
      </c>
      <c r="D189" s="194"/>
      <c r="E189" s="194"/>
      <c r="F189" s="215" t="s">
        <v>470</v>
      </c>
      <c r="G189" s="194"/>
      <c r="H189" s="194" t="s">
        <v>551</v>
      </c>
      <c r="I189" s="194" t="s">
        <v>552</v>
      </c>
      <c r="J189" s="252" t="s">
        <v>553</v>
      </c>
      <c r="K189" s="238"/>
    </row>
    <row r="190" spans="2:11" customFormat="1" ht="15" customHeight="1">
      <c r="B190" s="253"/>
      <c r="C190" s="254" t="s">
        <v>554</v>
      </c>
      <c r="D190" s="255"/>
      <c r="E190" s="255"/>
      <c r="F190" s="256" t="s">
        <v>470</v>
      </c>
      <c r="G190" s="255"/>
      <c r="H190" s="255" t="s">
        <v>555</v>
      </c>
      <c r="I190" s="255" t="s">
        <v>552</v>
      </c>
      <c r="J190" s="257" t="s">
        <v>553</v>
      </c>
      <c r="K190" s="258"/>
    </row>
    <row r="191" spans="2:11" customFormat="1" ht="15" customHeight="1">
      <c r="B191" s="217"/>
      <c r="C191" s="251" t="s">
        <v>45</v>
      </c>
      <c r="D191" s="194"/>
      <c r="E191" s="194"/>
      <c r="F191" s="215" t="s">
        <v>464</v>
      </c>
      <c r="G191" s="194"/>
      <c r="H191" s="191" t="s">
        <v>556</v>
      </c>
      <c r="I191" s="194" t="s">
        <v>557</v>
      </c>
      <c r="J191" s="194"/>
      <c r="K191" s="238"/>
    </row>
    <row r="192" spans="2:11" customFormat="1" ht="15" customHeight="1">
      <c r="B192" s="217"/>
      <c r="C192" s="251" t="s">
        <v>558</v>
      </c>
      <c r="D192" s="194"/>
      <c r="E192" s="194"/>
      <c r="F192" s="215" t="s">
        <v>464</v>
      </c>
      <c r="G192" s="194"/>
      <c r="H192" s="194" t="s">
        <v>559</v>
      </c>
      <c r="I192" s="194" t="s">
        <v>499</v>
      </c>
      <c r="J192" s="194"/>
      <c r="K192" s="238"/>
    </row>
    <row r="193" spans="2:11" customFormat="1" ht="15" customHeight="1">
      <c r="B193" s="217"/>
      <c r="C193" s="251" t="s">
        <v>560</v>
      </c>
      <c r="D193" s="194"/>
      <c r="E193" s="194"/>
      <c r="F193" s="215" t="s">
        <v>464</v>
      </c>
      <c r="G193" s="194"/>
      <c r="H193" s="194" t="s">
        <v>561</v>
      </c>
      <c r="I193" s="194" t="s">
        <v>499</v>
      </c>
      <c r="J193" s="194"/>
      <c r="K193" s="238"/>
    </row>
    <row r="194" spans="2:11" customFormat="1" ht="15" customHeight="1">
      <c r="B194" s="217"/>
      <c r="C194" s="251" t="s">
        <v>562</v>
      </c>
      <c r="D194" s="194"/>
      <c r="E194" s="194"/>
      <c r="F194" s="215" t="s">
        <v>470</v>
      </c>
      <c r="G194" s="194"/>
      <c r="H194" s="194" t="s">
        <v>563</v>
      </c>
      <c r="I194" s="194" t="s">
        <v>499</v>
      </c>
      <c r="J194" s="194"/>
      <c r="K194" s="238"/>
    </row>
    <row r="195" spans="2:11" customFormat="1" ht="15" customHeight="1">
      <c r="B195" s="244"/>
      <c r="C195" s="259"/>
      <c r="D195" s="224"/>
      <c r="E195" s="224"/>
      <c r="F195" s="224"/>
      <c r="G195" s="224"/>
      <c r="H195" s="224"/>
      <c r="I195" s="224"/>
      <c r="J195" s="224"/>
      <c r="K195" s="245"/>
    </row>
    <row r="196" spans="2:11" customFormat="1" ht="18.75" customHeight="1">
      <c r="B196" s="226"/>
      <c r="C196" s="236"/>
      <c r="D196" s="236"/>
      <c r="E196" s="236"/>
      <c r="F196" s="246"/>
      <c r="G196" s="236"/>
      <c r="H196" s="236"/>
      <c r="I196" s="236"/>
      <c r="J196" s="236"/>
      <c r="K196" s="226"/>
    </row>
    <row r="197" spans="2:11" customFormat="1" ht="18.75" customHeight="1">
      <c r="B197" s="226"/>
      <c r="C197" s="236"/>
      <c r="D197" s="236"/>
      <c r="E197" s="236"/>
      <c r="F197" s="246"/>
      <c r="G197" s="236"/>
      <c r="H197" s="236"/>
      <c r="I197" s="236"/>
      <c r="J197" s="236"/>
      <c r="K197" s="226"/>
    </row>
    <row r="198" spans="2:11" customFormat="1" ht="18.75" customHeight="1">
      <c r="B198" s="201"/>
      <c r="C198" s="201"/>
      <c r="D198" s="201"/>
      <c r="E198" s="201"/>
      <c r="F198" s="201"/>
      <c r="G198" s="201"/>
      <c r="H198" s="201"/>
      <c r="I198" s="201"/>
      <c r="J198" s="201"/>
      <c r="K198" s="201"/>
    </row>
    <row r="199" spans="2:11" customFormat="1" ht="13.5">
      <c r="B199" s="183"/>
      <c r="C199" s="184"/>
      <c r="D199" s="184"/>
      <c r="E199" s="184"/>
      <c r="F199" s="184"/>
      <c r="G199" s="184"/>
      <c r="H199" s="184"/>
      <c r="I199" s="184"/>
      <c r="J199" s="184"/>
      <c r="K199" s="185"/>
    </row>
    <row r="200" spans="2:11" customFormat="1" ht="21">
      <c r="B200" s="186"/>
      <c r="C200" s="311" t="s">
        <v>564</v>
      </c>
      <c r="D200" s="311"/>
      <c r="E200" s="311"/>
      <c r="F200" s="311"/>
      <c r="G200" s="311"/>
      <c r="H200" s="311"/>
      <c r="I200" s="311"/>
      <c r="J200" s="311"/>
      <c r="K200" s="187"/>
    </row>
    <row r="201" spans="2:11" customFormat="1" ht="25.5" customHeight="1">
      <c r="B201" s="186"/>
      <c r="C201" s="260" t="s">
        <v>565</v>
      </c>
      <c r="D201" s="260"/>
      <c r="E201" s="260"/>
      <c r="F201" s="260" t="s">
        <v>566</v>
      </c>
      <c r="G201" s="261"/>
      <c r="H201" s="312" t="s">
        <v>567</v>
      </c>
      <c r="I201" s="312"/>
      <c r="J201" s="312"/>
      <c r="K201" s="187"/>
    </row>
    <row r="202" spans="2:11" customFormat="1" ht="5.25" customHeight="1">
      <c r="B202" s="217"/>
      <c r="C202" s="212"/>
      <c r="D202" s="212"/>
      <c r="E202" s="212"/>
      <c r="F202" s="212"/>
      <c r="G202" s="236"/>
      <c r="H202" s="212"/>
      <c r="I202" s="212"/>
      <c r="J202" s="212"/>
      <c r="K202" s="238"/>
    </row>
    <row r="203" spans="2:11" customFormat="1" ht="15" customHeight="1">
      <c r="B203" s="217"/>
      <c r="C203" s="194" t="s">
        <v>557</v>
      </c>
      <c r="D203" s="194"/>
      <c r="E203" s="194"/>
      <c r="F203" s="215" t="s">
        <v>46</v>
      </c>
      <c r="G203" s="194"/>
      <c r="H203" s="310" t="s">
        <v>568</v>
      </c>
      <c r="I203" s="310"/>
      <c r="J203" s="310"/>
      <c r="K203" s="238"/>
    </row>
    <row r="204" spans="2:11" customFormat="1" ht="15" customHeight="1">
      <c r="B204" s="217"/>
      <c r="C204" s="194"/>
      <c r="D204" s="194"/>
      <c r="E204" s="194"/>
      <c r="F204" s="215" t="s">
        <v>47</v>
      </c>
      <c r="G204" s="194"/>
      <c r="H204" s="310" t="s">
        <v>569</v>
      </c>
      <c r="I204" s="310"/>
      <c r="J204" s="310"/>
      <c r="K204" s="238"/>
    </row>
    <row r="205" spans="2:11" customFormat="1" ht="15" customHeight="1">
      <c r="B205" s="217"/>
      <c r="C205" s="194"/>
      <c r="D205" s="194"/>
      <c r="E205" s="194"/>
      <c r="F205" s="215" t="s">
        <v>50</v>
      </c>
      <c r="G205" s="194"/>
      <c r="H205" s="310" t="s">
        <v>570</v>
      </c>
      <c r="I205" s="310"/>
      <c r="J205" s="310"/>
      <c r="K205" s="238"/>
    </row>
    <row r="206" spans="2:11" customFormat="1" ht="15" customHeight="1">
      <c r="B206" s="217"/>
      <c r="C206" s="194"/>
      <c r="D206" s="194"/>
      <c r="E206" s="194"/>
      <c r="F206" s="215" t="s">
        <v>48</v>
      </c>
      <c r="G206" s="194"/>
      <c r="H206" s="310" t="s">
        <v>571</v>
      </c>
      <c r="I206" s="310"/>
      <c r="J206" s="310"/>
      <c r="K206" s="238"/>
    </row>
    <row r="207" spans="2:11" customFormat="1" ht="15" customHeight="1">
      <c r="B207" s="217"/>
      <c r="C207" s="194"/>
      <c r="D207" s="194"/>
      <c r="E207" s="194"/>
      <c r="F207" s="215" t="s">
        <v>49</v>
      </c>
      <c r="G207" s="194"/>
      <c r="H207" s="310" t="s">
        <v>572</v>
      </c>
      <c r="I207" s="310"/>
      <c r="J207" s="310"/>
      <c r="K207" s="238"/>
    </row>
    <row r="208" spans="2:11" customFormat="1" ht="15" customHeight="1">
      <c r="B208" s="217"/>
      <c r="C208" s="194"/>
      <c r="D208" s="194"/>
      <c r="E208" s="194"/>
      <c r="F208" s="215"/>
      <c r="G208" s="194"/>
      <c r="H208" s="194"/>
      <c r="I208" s="194"/>
      <c r="J208" s="194"/>
      <c r="K208" s="238"/>
    </row>
    <row r="209" spans="2:11" customFormat="1" ht="15" customHeight="1">
      <c r="B209" s="217"/>
      <c r="C209" s="194" t="s">
        <v>511</v>
      </c>
      <c r="D209" s="194"/>
      <c r="E209" s="194"/>
      <c r="F209" s="215" t="s">
        <v>82</v>
      </c>
      <c r="G209" s="194"/>
      <c r="H209" s="310" t="s">
        <v>573</v>
      </c>
      <c r="I209" s="310"/>
      <c r="J209" s="310"/>
      <c r="K209" s="238"/>
    </row>
    <row r="210" spans="2:11" customFormat="1" ht="15" customHeight="1">
      <c r="B210" s="217"/>
      <c r="C210" s="194"/>
      <c r="D210" s="194"/>
      <c r="E210" s="194"/>
      <c r="F210" s="215" t="s">
        <v>406</v>
      </c>
      <c r="G210" s="194"/>
      <c r="H210" s="310" t="s">
        <v>407</v>
      </c>
      <c r="I210" s="310"/>
      <c r="J210" s="310"/>
      <c r="K210" s="238"/>
    </row>
    <row r="211" spans="2:11" customFormat="1" ht="15" customHeight="1">
      <c r="B211" s="217"/>
      <c r="C211" s="194"/>
      <c r="D211" s="194"/>
      <c r="E211" s="194"/>
      <c r="F211" s="215" t="s">
        <v>404</v>
      </c>
      <c r="G211" s="194"/>
      <c r="H211" s="310" t="s">
        <v>574</v>
      </c>
      <c r="I211" s="310"/>
      <c r="J211" s="310"/>
      <c r="K211" s="238"/>
    </row>
    <row r="212" spans="2:11" customFormat="1" ht="15" customHeight="1">
      <c r="B212" s="262"/>
      <c r="C212" s="194"/>
      <c r="D212" s="194"/>
      <c r="E212" s="194"/>
      <c r="F212" s="215" t="s">
        <v>408</v>
      </c>
      <c r="G212" s="251"/>
      <c r="H212" s="309" t="s">
        <v>409</v>
      </c>
      <c r="I212" s="309"/>
      <c r="J212" s="309"/>
      <c r="K212" s="263"/>
    </row>
    <row r="213" spans="2:11" customFormat="1" ht="15" customHeight="1">
      <c r="B213" s="262"/>
      <c r="C213" s="194"/>
      <c r="D213" s="194"/>
      <c r="E213" s="194"/>
      <c r="F213" s="215" t="s">
        <v>410</v>
      </c>
      <c r="G213" s="251"/>
      <c r="H213" s="309" t="s">
        <v>575</v>
      </c>
      <c r="I213" s="309"/>
      <c r="J213" s="309"/>
      <c r="K213" s="263"/>
    </row>
    <row r="214" spans="2:11" customFormat="1" ht="15" customHeight="1">
      <c r="B214" s="262"/>
      <c r="C214" s="194"/>
      <c r="D214" s="194"/>
      <c r="E214" s="194"/>
      <c r="F214" s="215"/>
      <c r="G214" s="251"/>
      <c r="H214" s="242"/>
      <c r="I214" s="242"/>
      <c r="J214" s="242"/>
      <c r="K214" s="263"/>
    </row>
    <row r="215" spans="2:11" customFormat="1" ht="15" customHeight="1">
      <c r="B215" s="262"/>
      <c r="C215" s="194" t="s">
        <v>535</v>
      </c>
      <c r="D215" s="194"/>
      <c r="E215" s="194"/>
      <c r="F215" s="215">
        <v>1</v>
      </c>
      <c r="G215" s="251"/>
      <c r="H215" s="309" t="s">
        <v>576</v>
      </c>
      <c r="I215" s="309"/>
      <c r="J215" s="309"/>
      <c r="K215" s="263"/>
    </row>
    <row r="216" spans="2:11" customFormat="1" ht="15" customHeight="1">
      <c r="B216" s="262"/>
      <c r="C216" s="194"/>
      <c r="D216" s="194"/>
      <c r="E216" s="194"/>
      <c r="F216" s="215">
        <v>2</v>
      </c>
      <c r="G216" s="251"/>
      <c r="H216" s="309" t="s">
        <v>577</v>
      </c>
      <c r="I216" s="309"/>
      <c r="J216" s="309"/>
      <c r="K216" s="263"/>
    </row>
    <row r="217" spans="2:11" customFormat="1" ht="15" customHeight="1">
      <c r="B217" s="262"/>
      <c r="C217" s="194"/>
      <c r="D217" s="194"/>
      <c r="E217" s="194"/>
      <c r="F217" s="215">
        <v>3</v>
      </c>
      <c r="G217" s="251"/>
      <c r="H217" s="309" t="s">
        <v>578</v>
      </c>
      <c r="I217" s="309"/>
      <c r="J217" s="309"/>
      <c r="K217" s="263"/>
    </row>
    <row r="218" spans="2:11" customFormat="1" ht="15" customHeight="1">
      <c r="B218" s="262"/>
      <c r="C218" s="194"/>
      <c r="D218" s="194"/>
      <c r="E218" s="194"/>
      <c r="F218" s="215">
        <v>4</v>
      </c>
      <c r="G218" s="251"/>
      <c r="H218" s="309" t="s">
        <v>579</v>
      </c>
      <c r="I218" s="309"/>
      <c r="J218" s="309"/>
      <c r="K218" s="263"/>
    </row>
    <row r="219" spans="2:11" customFormat="1" ht="12.75" customHeight="1">
      <c r="B219" s="264"/>
      <c r="C219" s="265"/>
      <c r="D219" s="265"/>
      <c r="E219" s="265"/>
      <c r="F219" s="265"/>
      <c r="G219" s="265"/>
      <c r="H219" s="265"/>
      <c r="I219" s="265"/>
      <c r="J219" s="265"/>
      <c r="K219" s="266"/>
    </row>
  </sheetData>
  <sheetProtection formatCells="0" formatColumns="0" formatRows="0" insertColumns="0" insertRows="0" insertHyperlinks="0" deleteColumns="0" deleteRows="0" sort="0" autoFilter="0" pivotTables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0:J210"/>
    <mergeCell ref="H217:J217"/>
    <mergeCell ref="H218:J218"/>
    <mergeCell ref="H216:J216"/>
    <mergeCell ref="H213:J213"/>
    <mergeCell ref="H212:J212"/>
  </mergeCells>
  <pageMargins left="0.59027779999999996" right="0.59027779999999996" top="0.59027779999999996" bottom="0.59027779999999996" header="0" footer="0"/>
  <pageSetup paperSize="9" scale="77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Rekapitulace stavby</vt:lpstr>
      <vt:lpstr>D.1.1 - Architektonicko -...</vt:lpstr>
      <vt:lpstr>VRN - Vedlejší rozpočtové...</vt:lpstr>
      <vt:lpstr>Seznam figur</vt:lpstr>
      <vt:lpstr>Pokyny pro vyplnění</vt:lpstr>
      <vt:lpstr>'D.1.1 - Architektonicko -...'!Názvy_tisku</vt:lpstr>
      <vt:lpstr>'Rekapitulace stavby'!Názvy_tisku</vt:lpstr>
      <vt:lpstr>'Seznam figur'!Názvy_tisku</vt:lpstr>
      <vt:lpstr>'VRN - Vedlejší rozpočtové...'!Názvy_tisku</vt:lpstr>
      <vt:lpstr>'D.1.1 - Architektonicko -...'!Oblast_tisku</vt:lpstr>
      <vt:lpstr>'Pokyny pro vyplnění'!Oblast_tisku</vt:lpstr>
      <vt:lpstr>'Rekapitulace stavby'!Oblast_tisku</vt:lpstr>
      <vt:lpstr>'Seznam figur'!Oblast_tisku</vt:lpstr>
      <vt:lpstr>'VRN - Vedlejší rozpočtové...'!Oblast_tisku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keywords>Metadata removed by MetaClean (www.adarsus.com)</cp:keywords>
  <cp:lastModifiedBy>Jiří</cp:lastModifiedBy>
  <cp:revision>0</cp:revision>
  <dcterms:created xsi:type="dcterms:W3CDTF">2025-02-25T11:35:58Z</dcterms:created>
  <dcterms:modified xsi:type="dcterms:W3CDTF">2025-05-22T16:40:21Z</dcterms:modified>
</cp:coreProperties>
</file>