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/>
  <mc:AlternateContent xmlns:mc="http://schemas.openxmlformats.org/markup-compatibility/2006">
    <mc:Choice Requires="x15">
      <x15ac:absPath xmlns:x15ac="http://schemas.microsoft.com/office/spreadsheetml/2010/11/ac" url="/Users/lukiny/Desktop/Velké Němčice/"/>
    </mc:Choice>
  </mc:AlternateContent>
  <xr:revisionPtr revIDLastSave="0" documentId="13_ncr:1_{575567B2-36F0-3647-A380-B14EEAB69759}" xr6:coauthVersionLast="47" xr6:coauthVersionMax="47" xr10:uidLastSave="{00000000-0000-0000-0000-000000000000}"/>
  <bookViews>
    <workbookView xWindow="-35120" yWindow="3620" windowWidth="28920" windowHeight="20120" firstSheet="9" activeTab="9" xr2:uid="{00000000-000D-0000-FFFF-FFFF00000000}"/>
  </bookViews>
  <sheets>
    <sheet name="Rekapitulace stavby" sheetId="1" r:id="rId1"/>
    <sheet name="00 - Vedlejší rozpočtové ..." sheetId="2" r:id="rId2"/>
    <sheet name="01 - Baterie ZŠ" sheetId="3" r:id="rId3"/>
    <sheet name="02 - Elektroinstalace ZŠ" sheetId="4" r:id="rId4"/>
    <sheet name="03 - Fotovoltaický systém ZŠ" sheetId="5" r:id="rId5"/>
    <sheet name="01a - Baterie MŠ" sheetId="6" r:id="rId6"/>
    <sheet name="02a - Elektroinstalace MŠ" sheetId="7" r:id="rId7"/>
    <sheet name="03a - Fotovoltaický systé..." sheetId="8" r:id="rId8"/>
    <sheet name="01b - Elektroinstalace ČOV" sheetId="9" r:id="rId9"/>
    <sheet name="02b - Fotovoltaický systé..." sheetId="10" r:id="rId10"/>
  </sheets>
  <definedNames>
    <definedName name="_xlnm._FilterDatabase" localSheetId="1" hidden="1">'00 - Vedlejší rozpočtové ...'!$C$125:$K$146</definedName>
    <definedName name="_xlnm._FilterDatabase" localSheetId="2" hidden="1">'01 - Baterie ZŠ'!$C$119:$K$126</definedName>
    <definedName name="_xlnm._FilterDatabase" localSheetId="5" hidden="1">'01a - Baterie MŠ'!$C$119:$K$125</definedName>
    <definedName name="_xlnm._FilterDatabase" localSheetId="8" hidden="1">'01b - Elektroinstalace ČOV'!$C$119:$K$128</definedName>
    <definedName name="_xlnm._FilterDatabase" localSheetId="3" hidden="1">'02 - Elektroinstalace ZŠ'!$C$119:$K$128</definedName>
    <definedName name="_xlnm._FilterDatabase" localSheetId="6" hidden="1">'02a - Elektroinstalace MŠ'!$C$119:$K$128</definedName>
    <definedName name="_xlnm._FilterDatabase" localSheetId="9" hidden="1">'02b - Fotovoltaický systé...'!$C$119:$K$140</definedName>
    <definedName name="_xlnm._FilterDatabase" localSheetId="4" hidden="1">'03 - Fotovoltaický systém ZŠ'!$C$119:$K$141</definedName>
    <definedName name="_xlnm._FilterDatabase" localSheetId="7" hidden="1">'03a - Fotovoltaický systé...'!$C$119:$K$140</definedName>
    <definedName name="_xlnm.Print_Titles" localSheetId="1">'00 - Vedlejší rozpočtové ...'!$125:$125</definedName>
    <definedName name="_xlnm.Print_Titles" localSheetId="2">'01 - Baterie ZŠ'!$119:$119</definedName>
    <definedName name="_xlnm.Print_Titles" localSheetId="5">'01a - Baterie MŠ'!$119:$119</definedName>
    <definedName name="_xlnm.Print_Titles" localSheetId="8">'01b - Elektroinstalace ČOV'!$119:$119</definedName>
    <definedName name="_xlnm.Print_Titles" localSheetId="3">'02 - Elektroinstalace ZŠ'!$119:$119</definedName>
    <definedName name="_xlnm.Print_Titles" localSheetId="6">'02a - Elektroinstalace MŠ'!$119:$119</definedName>
    <definedName name="_xlnm.Print_Titles" localSheetId="9">'02b - Fotovoltaický systé...'!$119:$119</definedName>
    <definedName name="_xlnm.Print_Titles" localSheetId="4">'03 - Fotovoltaický systém ZŠ'!$119:$119</definedName>
    <definedName name="_xlnm.Print_Titles" localSheetId="7">'03a - Fotovoltaický systé...'!$119:$119</definedName>
    <definedName name="_xlnm.Print_Titles" localSheetId="0">'Rekapitulace stavby'!$92:$92</definedName>
    <definedName name="_xlnm.Print_Area" localSheetId="1">'00 - Vedlejší rozpočtové ...'!$C$4:$J$76,'00 - Vedlejší rozpočtové ...'!$C$82:$J$107,'00 - Vedlejší rozpočtové ...'!$C$113:$K$146</definedName>
    <definedName name="_xlnm.Print_Area" localSheetId="2">'01 - Baterie ZŠ'!$C$4:$J$76,'01 - Baterie ZŠ'!$C$82:$J$99,'01 - Baterie ZŠ'!$C$105:$K$126</definedName>
    <definedName name="_xlnm.Print_Area" localSheetId="5">'01a - Baterie MŠ'!$C$4:$J$76,'01a - Baterie MŠ'!$C$82:$J$99,'01a - Baterie MŠ'!$C$105:$K$125</definedName>
    <definedName name="_xlnm.Print_Area" localSheetId="8">'01b - Elektroinstalace ČOV'!$C$4:$J$76,'01b - Elektroinstalace ČOV'!$C$82:$J$99,'01b - Elektroinstalace ČOV'!$C$105:$K$128</definedName>
    <definedName name="_xlnm.Print_Area" localSheetId="3">'02 - Elektroinstalace ZŠ'!$C$4:$J$76,'02 - Elektroinstalace ZŠ'!$C$82:$J$99,'02 - Elektroinstalace ZŠ'!$C$105:$K$128</definedName>
    <definedName name="_xlnm.Print_Area" localSheetId="6">'02a - Elektroinstalace MŠ'!$C$4:$J$76,'02a - Elektroinstalace MŠ'!$C$82:$J$99,'02a - Elektroinstalace MŠ'!$C$105:$K$128</definedName>
    <definedName name="_xlnm.Print_Area" localSheetId="9">'02b - Fotovoltaický systé...'!$C$4:$J$76,'02b - Fotovoltaický systé...'!$C$82:$J$99,'02b - Fotovoltaický systé...'!$C$105:$K$140</definedName>
    <definedName name="_xlnm.Print_Area" localSheetId="4">'03 - Fotovoltaický systém ZŠ'!$C$4:$J$76,'03 - Fotovoltaický systém ZŠ'!$C$82:$J$99,'03 - Fotovoltaický systém ZŠ'!$C$105:$K$141</definedName>
    <definedName name="_xlnm.Print_Area" localSheetId="7">'03a - Fotovoltaický systé...'!$C$4:$J$76,'03a - Fotovoltaický systé...'!$C$82:$J$99,'03a - Fotovoltaický systé...'!$C$105:$K$140</definedName>
    <definedName name="_xlnm.Print_Area" localSheetId="0">'Rekapitulace stavby'!$D$4:$AO$76,'Rekapitulace stavby'!$C$82:$AQ$107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F114" i="10"/>
  <c r="E112" i="10"/>
  <c r="F91" i="10"/>
  <c r="E89" i="10"/>
  <c r="J26" i="10"/>
  <c r="E26" i="10"/>
  <c r="J117" i="10"/>
  <c r="J25" i="10"/>
  <c r="J23" i="10"/>
  <c r="E23" i="10"/>
  <c r="J116" i="10"/>
  <c r="J22" i="10"/>
  <c r="J20" i="10"/>
  <c r="E20" i="10"/>
  <c r="F94" i="10" s="1"/>
  <c r="J19" i="10"/>
  <c r="J17" i="10"/>
  <c r="E17" i="10"/>
  <c r="F116" i="10"/>
  <c r="J16" i="10"/>
  <c r="J14" i="10"/>
  <c r="J91" i="10"/>
  <c r="E7" i="10"/>
  <c r="E85" i="10" s="1"/>
  <c r="J39" i="9"/>
  <c r="J38" i="9"/>
  <c r="AY105" i="1"/>
  <c r="J37" i="9"/>
  <c r="AX105" i="1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F114" i="9"/>
  <c r="E112" i="9"/>
  <c r="F91" i="9"/>
  <c r="E89" i="9"/>
  <c r="J26" i="9"/>
  <c r="E26" i="9"/>
  <c r="J117" i="9"/>
  <c r="J25" i="9"/>
  <c r="J23" i="9"/>
  <c r="E23" i="9"/>
  <c r="J93" i="9" s="1"/>
  <c r="J22" i="9"/>
  <c r="J20" i="9"/>
  <c r="E20" i="9"/>
  <c r="F94" i="9"/>
  <c r="J19" i="9"/>
  <c r="J17" i="9"/>
  <c r="E17" i="9"/>
  <c r="F116" i="9" s="1"/>
  <c r="J16" i="9"/>
  <c r="J14" i="9"/>
  <c r="J114" i="9"/>
  <c r="E7" i="9"/>
  <c r="E85" i="9"/>
  <c r="J39" i="8"/>
  <c r="J38" i="8"/>
  <c r="AY103" i="1"/>
  <c r="J37" i="8"/>
  <c r="AX103" i="1" s="1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F114" i="8"/>
  <c r="E112" i="8"/>
  <c r="F91" i="8"/>
  <c r="E89" i="8"/>
  <c r="J26" i="8"/>
  <c r="E26" i="8"/>
  <c r="J117" i="8"/>
  <c r="J25" i="8"/>
  <c r="J23" i="8"/>
  <c r="E23" i="8"/>
  <c r="J116" i="8" s="1"/>
  <c r="J22" i="8"/>
  <c r="J20" i="8"/>
  <c r="E20" i="8"/>
  <c r="F94" i="8"/>
  <c r="J19" i="8"/>
  <c r="J17" i="8"/>
  <c r="E17" i="8"/>
  <c r="F93" i="8" s="1"/>
  <c r="J16" i="8"/>
  <c r="J14" i="8"/>
  <c r="J114" i="8" s="1"/>
  <c r="E7" i="8"/>
  <c r="E85" i="8" s="1"/>
  <c r="J39" i="7"/>
  <c r="J38" i="7"/>
  <c r="AY102" i="1"/>
  <c r="J37" i="7"/>
  <c r="AX102" i="1" s="1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4" i="7"/>
  <c r="E112" i="7"/>
  <c r="F91" i="7"/>
  <c r="E89" i="7"/>
  <c r="J26" i="7"/>
  <c r="E26" i="7"/>
  <c r="J94" i="7" s="1"/>
  <c r="J25" i="7"/>
  <c r="J23" i="7"/>
  <c r="E23" i="7"/>
  <c r="J116" i="7"/>
  <c r="J22" i="7"/>
  <c r="J20" i="7"/>
  <c r="E20" i="7"/>
  <c r="F117" i="7" s="1"/>
  <c r="J19" i="7"/>
  <c r="J17" i="7"/>
  <c r="E17" i="7"/>
  <c r="F93" i="7" s="1"/>
  <c r="J16" i="7"/>
  <c r="J14" i="7"/>
  <c r="J114" i="7"/>
  <c r="E7" i="7"/>
  <c r="E108" i="7" s="1"/>
  <c r="J39" i="6"/>
  <c r="J38" i="6"/>
  <c r="AY101" i="1" s="1"/>
  <c r="J37" i="6"/>
  <c r="AX101" i="1" s="1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4" i="6"/>
  <c r="E112" i="6"/>
  <c r="F91" i="6"/>
  <c r="E89" i="6"/>
  <c r="J26" i="6"/>
  <c r="E26" i="6"/>
  <c r="J117" i="6"/>
  <c r="J25" i="6"/>
  <c r="J23" i="6"/>
  <c r="E23" i="6"/>
  <c r="J93" i="6" s="1"/>
  <c r="J22" i="6"/>
  <c r="J20" i="6"/>
  <c r="E20" i="6"/>
  <c r="F117" i="6" s="1"/>
  <c r="J19" i="6"/>
  <c r="J17" i="6"/>
  <c r="E17" i="6"/>
  <c r="F93" i="6"/>
  <c r="J16" i="6"/>
  <c r="J14" i="6"/>
  <c r="J114" i="6" s="1"/>
  <c r="E7" i="6"/>
  <c r="E85" i="6"/>
  <c r="J39" i="5"/>
  <c r="J38" i="5"/>
  <c r="AY99" i="1"/>
  <c r="J37" i="5"/>
  <c r="AX99" i="1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4" i="5"/>
  <c r="E112" i="5"/>
  <c r="F91" i="5"/>
  <c r="E89" i="5"/>
  <c r="J26" i="5"/>
  <c r="E26" i="5"/>
  <c r="J94" i="5" s="1"/>
  <c r="J25" i="5"/>
  <c r="J23" i="5"/>
  <c r="E23" i="5"/>
  <c r="J116" i="5"/>
  <c r="J22" i="5"/>
  <c r="J20" i="5"/>
  <c r="E20" i="5"/>
  <c r="F94" i="5" s="1"/>
  <c r="J19" i="5"/>
  <c r="J17" i="5"/>
  <c r="E17" i="5"/>
  <c r="F93" i="5" s="1"/>
  <c r="J16" i="5"/>
  <c r="J14" i="5"/>
  <c r="J114" i="5"/>
  <c r="E7" i="5"/>
  <c r="E85" i="5" s="1"/>
  <c r="J39" i="4"/>
  <c r="J38" i="4"/>
  <c r="AY98" i="1" s="1"/>
  <c r="J37" i="4"/>
  <c r="AX98" i="1" s="1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F114" i="4"/>
  <c r="E112" i="4"/>
  <c r="F91" i="4"/>
  <c r="E89" i="4"/>
  <c r="J26" i="4"/>
  <c r="E26" i="4"/>
  <c r="J117" i="4"/>
  <c r="J25" i="4"/>
  <c r="J23" i="4"/>
  <c r="E23" i="4"/>
  <c r="J116" i="4" s="1"/>
  <c r="J22" i="4"/>
  <c r="J20" i="4"/>
  <c r="E20" i="4"/>
  <c r="F94" i="4"/>
  <c r="J19" i="4"/>
  <c r="J17" i="4"/>
  <c r="E17" i="4"/>
  <c r="F93" i="4" s="1"/>
  <c r="J16" i="4"/>
  <c r="J14" i="4"/>
  <c r="J91" i="4" s="1"/>
  <c r="E7" i="4"/>
  <c r="E108" i="4" s="1"/>
  <c r="J39" i="3"/>
  <c r="J38" i="3"/>
  <c r="AY97" i="1"/>
  <c r="J37" i="3"/>
  <c r="AX97" i="1" s="1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4" i="3"/>
  <c r="E112" i="3"/>
  <c r="F91" i="3"/>
  <c r="E89" i="3"/>
  <c r="J26" i="3"/>
  <c r="E26" i="3"/>
  <c r="J117" i="3"/>
  <c r="J25" i="3"/>
  <c r="J23" i="3"/>
  <c r="E23" i="3"/>
  <c r="J116" i="3" s="1"/>
  <c r="J22" i="3"/>
  <c r="J20" i="3"/>
  <c r="E20" i="3"/>
  <c r="F94" i="3"/>
  <c r="J19" i="3"/>
  <c r="J17" i="3"/>
  <c r="E17" i="3"/>
  <c r="F93" i="3" s="1"/>
  <c r="J16" i="3"/>
  <c r="J14" i="3"/>
  <c r="J114" i="3" s="1"/>
  <c r="E7" i="3"/>
  <c r="E108" i="3" s="1"/>
  <c r="AX95" i="1"/>
  <c r="J37" i="2"/>
  <c r="J36" i="2"/>
  <c r="AY95" i="1" s="1"/>
  <c r="J35" i="2"/>
  <c r="BI146" i="2"/>
  <c r="BH146" i="2"/>
  <c r="BG146" i="2"/>
  <c r="BF146" i="2"/>
  <c r="T146" i="2"/>
  <c r="T145" i="2"/>
  <c r="R146" i="2"/>
  <c r="R145" i="2"/>
  <c r="P146" i="2"/>
  <c r="P145" i="2" s="1"/>
  <c r="BI144" i="2"/>
  <c r="BH144" i="2"/>
  <c r="BG144" i="2"/>
  <c r="BF144" i="2"/>
  <c r="T144" i="2"/>
  <c r="T143" i="2"/>
  <c r="R144" i="2"/>
  <c r="R143" i="2"/>
  <c r="P144" i="2"/>
  <c r="P143" i="2" s="1"/>
  <c r="BI142" i="2"/>
  <c r="BH142" i="2"/>
  <c r="BG142" i="2"/>
  <c r="BF142" i="2"/>
  <c r="T142" i="2"/>
  <c r="T141" i="2"/>
  <c r="R142" i="2"/>
  <c r="R141" i="2"/>
  <c r="P142" i="2"/>
  <c r="P141" i="2" s="1"/>
  <c r="BI140" i="2"/>
  <c r="BH140" i="2"/>
  <c r="BG140" i="2"/>
  <c r="BF140" i="2"/>
  <c r="T140" i="2"/>
  <c r="T139" i="2"/>
  <c r="R140" i="2"/>
  <c r="R139" i="2"/>
  <c r="P140" i="2"/>
  <c r="P139" i="2" s="1"/>
  <c r="BI138" i="2"/>
  <c r="BH138" i="2"/>
  <c r="BG138" i="2"/>
  <c r="BF138" i="2"/>
  <c r="T138" i="2"/>
  <c r="T137" i="2"/>
  <c r="R138" i="2"/>
  <c r="R137" i="2"/>
  <c r="P138" i="2"/>
  <c r="P137" i="2" s="1"/>
  <c r="BI136" i="2"/>
  <c r="BH136" i="2"/>
  <c r="BG136" i="2"/>
  <c r="BF136" i="2"/>
  <c r="T136" i="2"/>
  <c r="T135" i="2"/>
  <c r="R136" i="2"/>
  <c r="R135" i="2"/>
  <c r="P136" i="2"/>
  <c r="P135" i="2" s="1"/>
  <c r="BI134" i="2"/>
  <c r="BH134" i="2"/>
  <c r="BG134" i="2"/>
  <c r="BF134" i="2"/>
  <c r="T134" i="2"/>
  <c r="T133" i="2"/>
  <c r="R134" i="2"/>
  <c r="R133" i="2"/>
  <c r="P134" i="2"/>
  <c r="P133" i="2" s="1"/>
  <c r="BI132" i="2"/>
  <c r="BH132" i="2"/>
  <c r="BG132" i="2"/>
  <c r="BF132" i="2"/>
  <c r="T132" i="2"/>
  <c r="T131" i="2"/>
  <c r="R132" i="2"/>
  <c r="R131" i="2"/>
  <c r="P132" i="2"/>
  <c r="P131" i="2" s="1"/>
  <c r="P127" i="2" s="1"/>
  <c r="P126" i="2" s="1"/>
  <c r="AU95" i="1" s="1"/>
  <c r="BI129" i="2"/>
  <c r="BH129" i="2"/>
  <c r="BG129" i="2"/>
  <c r="BF129" i="2"/>
  <c r="T129" i="2"/>
  <c r="T128" i="2"/>
  <c r="T127" i="2"/>
  <c r="T126" i="2"/>
  <c r="R129" i="2"/>
  <c r="R128" i="2" s="1"/>
  <c r="R127" i="2" s="1"/>
  <c r="R126" i="2" s="1"/>
  <c r="P129" i="2"/>
  <c r="P128" i="2"/>
  <c r="F120" i="2"/>
  <c r="E118" i="2"/>
  <c r="F89" i="2"/>
  <c r="E87" i="2"/>
  <c r="J24" i="2"/>
  <c r="E24" i="2"/>
  <c r="J92" i="2" s="1"/>
  <c r="J23" i="2"/>
  <c r="J21" i="2"/>
  <c r="E21" i="2"/>
  <c r="J122" i="2"/>
  <c r="J20" i="2"/>
  <c r="J18" i="2"/>
  <c r="E18" i="2"/>
  <c r="F123" i="2"/>
  <c r="J17" i="2"/>
  <c r="J15" i="2"/>
  <c r="E15" i="2"/>
  <c r="F122" i="2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140" i="2"/>
  <c r="BK142" i="2"/>
  <c r="J129" i="2"/>
  <c r="J122" i="3"/>
  <c r="J127" i="4"/>
  <c r="J128" i="4"/>
  <c r="J127" i="5"/>
  <c r="J129" i="5"/>
  <c r="J131" i="5"/>
  <c r="J134" i="5"/>
  <c r="J121" i="6"/>
  <c r="BK127" i="7"/>
  <c r="J128" i="7"/>
  <c r="BK133" i="8"/>
  <c r="J131" i="8"/>
  <c r="BK137" i="8"/>
  <c r="BK125" i="8"/>
  <c r="BK128" i="9"/>
  <c r="J128" i="9"/>
  <c r="BK123" i="10"/>
  <c r="J131" i="10"/>
  <c r="J132" i="10"/>
  <c r="J137" i="10"/>
  <c r="BK134" i="2"/>
  <c r="BK136" i="2"/>
  <c r="BK124" i="3"/>
  <c r="J126" i="3"/>
  <c r="J121" i="4"/>
  <c r="BK122" i="4"/>
  <c r="BK141" i="5"/>
  <c r="BK132" i="5"/>
  <c r="BK130" i="5"/>
  <c r="J138" i="5"/>
  <c r="J122" i="6"/>
  <c r="BK121" i="6"/>
  <c r="BK125" i="7"/>
  <c r="J135" i="8"/>
  <c r="BK124" i="8"/>
  <c r="BK139" i="8"/>
  <c r="BK134" i="8"/>
  <c r="BK121" i="9"/>
  <c r="BK135" i="10"/>
  <c r="J123" i="10"/>
  <c r="BK129" i="10"/>
  <c r="J134" i="2"/>
  <c r="BK140" i="2"/>
  <c r="J121" i="3"/>
  <c r="BK124" i="4"/>
  <c r="J124" i="4"/>
  <c r="BK131" i="5"/>
  <c r="J133" i="5"/>
  <c r="J121" i="5"/>
  <c r="BK126" i="5"/>
  <c r="BK123" i="6"/>
  <c r="BK124" i="7"/>
  <c r="BK121" i="7"/>
  <c r="J123" i="8"/>
  <c r="BK123" i="8"/>
  <c r="J127" i="8"/>
  <c r="BK123" i="9"/>
  <c r="BK131" i="10"/>
  <c r="BK137" i="10"/>
  <c r="BK138" i="10"/>
  <c r="BK121" i="10"/>
  <c r="J142" i="2"/>
  <c r="BK144" i="2"/>
  <c r="BK122" i="3"/>
  <c r="J126" i="4"/>
  <c r="J125" i="4"/>
  <c r="J140" i="5"/>
  <c r="BK135" i="5"/>
  <c r="BK138" i="5"/>
  <c r="BK122" i="5"/>
  <c r="J123" i="6"/>
  <c r="J124" i="7"/>
  <c r="J134" i="8"/>
  <c r="BK122" i="8"/>
  <c r="J136" i="8"/>
  <c r="BK126" i="8"/>
  <c r="J121" i="9"/>
  <c r="BK122" i="9"/>
  <c r="J129" i="10"/>
  <c r="J128" i="10"/>
  <c r="BK127" i="10"/>
  <c r="BK139" i="10"/>
  <c r="J136" i="10"/>
  <c r="BK136" i="10"/>
  <c r="J135" i="10"/>
  <c r="J133" i="10"/>
  <c r="BK132" i="10"/>
  <c r="AS100" i="1"/>
  <c r="J123" i="3"/>
  <c r="J122" i="4"/>
  <c r="BK125" i="5"/>
  <c r="BK137" i="5"/>
  <c r="J122" i="5"/>
  <c r="BK123" i="5"/>
  <c r="J126" i="7"/>
  <c r="J127" i="7"/>
  <c r="J129" i="8"/>
  <c r="J121" i="8"/>
  <c r="J126" i="8"/>
  <c r="J126" i="9"/>
  <c r="J130" i="10"/>
  <c r="J132" i="2"/>
  <c r="AS104" i="1"/>
  <c r="BK127" i="4"/>
  <c r="J125" i="5"/>
  <c r="J137" i="5"/>
  <c r="J123" i="5"/>
  <c r="BK124" i="6"/>
  <c r="BK122" i="7"/>
  <c r="J137" i="8"/>
  <c r="J130" i="8"/>
  <c r="BK136" i="8"/>
  <c r="BK135" i="8"/>
  <c r="J128" i="8"/>
  <c r="J124" i="9"/>
  <c r="BK130" i="10"/>
  <c r="BK125" i="10"/>
  <c r="J125" i="10"/>
  <c r="BK129" i="2"/>
  <c r="J136" i="2"/>
  <c r="BK129" i="5"/>
  <c r="BK134" i="5"/>
  <c r="BK136" i="5"/>
  <c r="J136" i="5"/>
  <c r="J122" i="7"/>
  <c r="J123" i="7"/>
  <c r="BK130" i="8"/>
  <c r="J139" i="8"/>
  <c r="BK127" i="8"/>
  <c r="BK126" i="9"/>
  <c r="BK127" i="9"/>
  <c r="BK126" i="10"/>
  <c r="BK128" i="10"/>
  <c r="J126" i="10"/>
  <c r="J138" i="2"/>
  <c r="J144" i="2"/>
  <c r="BK123" i="3"/>
  <c r="BK125" i="3"/>
  <c r="BK121" i="4"/>
  <c r="J126" i="5"/>
  <c r="J124" i="5"/>
  <c r="BK124" i="5"/>
  <c r="J124" i="6"/>
  <c r="BK128" i="7"/>
  <c r="BK123" i="7"/>
  <c r="BK138" i="8"/>
  <c r="BK140" i="8"/>
  <c r="J122" i="8"/>
  <c r="J125" i="9"/>
  <c r="BK140" i="10"/>
  <c r="BK133" i="10"/>
  <c r="BK124" i="10"/>
  <c r="J146" i="2"/>
  <c r="AS96" i="1"/>
  <c r="BK121" i="3"/>
  <c r="BK126" i="4"/>
  <c r="BK133" i="5"/>
  <c r="J135" i="5"/>
  <c r="BK127" i="5"/>
  <c r="BK140" i="5"/>
  <c r="BK139" i="5"/>
  <c r="BK122" i="6"/>
  <c r="J121" i="7"/>
  <c r="J132" i="8"/>
  <c r="BK121" i="8"/>
  <c r="J140" i="8"/>
  <c r="J124" i="8"/>
  <c r="J123" i="9"/>
  <c r="BK124" i="9"/>
  <c r="J138" i="10"/>
  <c r="J134" i="10"/>
  <c r="J121" i="10"/>
  <c r="BK122" i="10"/>
  <c r="BK132" i="2"/>
  <c r="BK138" i="2"/>
  <c r="BK126" i="3"/>
  <c r="J123" i="4"/>
  <c r="BK125" i="4"/>
  <c r="J132" i="5"/>
  <c r="J130" i="5"/>
  <c r="J141" i="5"/>
  <c r="J139" i="5"/>
  <c r="BK125" i="6"/>
  <c r="J125" i="7"/>
  <c r="BK132" i="8"/>
  <c r="BK131" i="8"/>
  <c r="BK128" i="8"/>
  <c r="J125" i="8"/>
  <c r="J122" i="9"/>
  <c r="BK125" i="9"/>
  <c r="J139" i="10"/>
  <c r="J124" i="10"/>
  <c r="J127" i="10"/>
  <c r="BK146" i="2"/>
  <c r="J125" i="3"/>
  <c r="J124" i="3"/>
  <c r="BK128" i="4"/>
  <c r="BK123" i="4"/>
  <c r="BK128" i="5"/>
  <c r="BK121" i="5"/>
  <c r="J128" i="5"/>
  <c r="J125" i="6"/>
  <c r="BK126" i="7"/>
  <c r="J133" i="8"/>
  <c r="J138" i="8"/>
  <c r="BK129" i="8"/>
  <c r="J127" i="9"/>
  <c r="J140" i="10"/>
  <c r="J122" i="10"/>
  <c r="BK134" i="10"/>
  <c r="F39" i="3" l="1"/>
  <c r="F37" i="3"/>
  <c r="R120" i="4"/>
  <c r="BK120" i="6"/>
  <c r="J120" i="6"/>
  <c r="J98" i="6"/>
  <c r="R120" i="7"/>
  <c r="T120" i="5"/>
  <c r="P120" i="8"/>
  <c r="AU103" i="1" s="1"/>
  <c r="T120" i="9"/>
  <c r="P120" i="4"/>
  <c r="AU98" i="1" s="1"/>
  <c r="BK120" i="8"/>
  <c r="J120" i="8" s="1"/>
  <c r="T120" i="4"/>
  <c r="R120" i="5"/>
  <c r="P120" i="6"/>
  <c r="AU101" i="1"/>
  <c r="T120" i="8"/>
  <c r="BK120" i="9"/>
  <c r="J120" i="9"/>
  <c r="J98" i="9" s="1"/>
  <c r="T120" i="3"/>
  <c r="P120" i="5"/>
  <c r="AU99" i="1" s="1"/>
  <c r="P120" i="9"/>
  <c r="AU105" i="1"/>
  <c r="BK120" i="3"/>
  <c r="J120" i="3" s="1"/>
  <c r="BK120" i="7"/>
  <c r="J120" i="7"/>
  <c r="J98" i="7" s="1"/>
  <c r="R120" i="8"/>
  <c r="P120" i="3"/>
  <c r="AU97" i="1" s="1"/>
  <c r="BK120" i="10"/>
  <c r="J120" i="10" s="1"/>
  <c r="J98" i="10" s="1"/>
  <c r="R120" i="3"/>
  <c r="BK120" i="5"/>
  <c r="J120" i="5" s="1"/>
  <c r="T120" i="6"/>
  <c r="T120" i="7"/>
  <c r="R120" i="9"/>
  <c r="R120" i="10"/>
  <c r="BK120" i="4"/>
  <c r="J120" i="4"/>
  <c r="J98" i="4" s="1"/>
  <c r="R120" i="6"/>
  <c r="P120" i="7"/>
  <c r="AU102" i="1"/>
  <c r="P120" i="10"/>
  <c r="AU106" i="1" s="1"/>
  <c r="T120" i="10"/>
  <c r="BK133" i="2"/>
  <c r="J133" i="2" s="1"/>
  <c r="J100" i="2" s="1"/>
  <c r="BK137" i="2"/>
  <c r="J137" i="2" s="1"/>
  <c r="J102" i="2" s="1"/>
  <c r="BK135" i="2"/>
  <c r="J135" i="2" s="1"/>
  <c r="J101" i="2" s="1"/>
  <c r="BK143" i="2"/>
  <c r="J143" i="2"/>
  <c r="J105" i="2" s="1"/>
  <c r="BK128" i="2"/>
  <c r="J128" i="2" s="1"/>
  <c r="J98" i="2" s="1"/>
  <c r="BK139" i="2"/>
  <c r="J139" i="2"/>
  <c r="J103" i="2" s="1"/>
  <c r="BK131" i="2"/>
  <c r="J131" i="2"/>
  <c r="J99" i="2"/>
  <c r="BK141" i="2"/>
  <c r="J141" i="2"/>
  <c r="J104" i="2" s="1"/>
  <c r="BK145" i="2"/>
  <c r="J145" i="2" s="1"/>
  <c r="J106" i="2" s="1"/>
  <c r="J94" i="10"/>
  <c r="BE123" i="10"/>
  <c r="BE135" i="10"/>
  <c r="F93" i="10"/>
  <c r="J114" i="10"/>
  <c r="BE121" i="10"/>
  <c r="BE136" i="10"/>
  <c r="BE140" i="10"/>
  <c r="E108" i="10"/>
  <c r="BE138" i="10"/>
  <c r="J93" i="10"/>
  <c r="F117" i="10"/>
  <c r="BE128" i="10"/>
  <c r="BE139" i="10"/>
  <c r="BE124" i="10"/>
  <c r="BE129" i="10"/>
  <c r="BE132" i="10"/>
  <c r="BE126" i="10"/>
  <c r="BE130" i="10"/>
  <c r="BE137" i="10"/>
  <c r="BE122" i="10"/>
  <c r="BE131" i="10"/>
  <c r="BE125" i="10"/>
  <c r="BE133" i="10"/>
  <c r="BE127" i="10"/>
  <c r="BE134" i="10"/>
  <c r="F93" i="9"/>
  <c r="J94" i="9"/>
  <c r="BE125" i="9"/>
  <c r="BE121" i="9"/>
  <c r="E108" i="9"/>
  <c r="J116" i="9"/>
  <c r="BE126" i="9"/>
  <c r="F117" i="9"/>
  <c r="BE123" i="9"/>
  <c r="BE127" i="9"/>
  <c r="BE128" i="9"/>
  <c r="J91" i="9"/>
  <c r="BE122" i="9"/>
  <c r="BE124" i="9"/>
  <c r="J93" i="8"/>
  <c r="F116" i="8"/>
  <c r="BE131" i="8"/>
  <c r="BE121" i="8"/>
  <c r="J91" i="8"/>
  <c r="BE130" i="8"/>
  <c r="E108" i="8"/>
  <c r="F117" i="8"/>
  <c r="BE123" i="8"/>
  <c r="BE134" i="8"/>
  <c r="BE139" i="8"/>
  <c r="BE140" i="8"/>
  <c r="BE128" i="8"/>
  <c r="BE132" i="8"/>
  <c r="BE136" i="8"/>
  <c r="BE138" i="8"/>
  <c r="J94" i="8"/>
  <c r="BE126" i="8"/>
  <c r="BE133" i="8"/>
  <c r="BE127" i="8"/>
  <c r="BE124" i="8"/>
  <c r="BE125" i="8"/>
  <c r="BE137" i="8"/>
  <c r="BE122" i="8"/>
  <c r="BE129" i="8"/>
  <c r="BE135" i="8"/>
  <c r="J93" i="7"/>
  <c r="J117" i="7"/>
  <c r="BE122" i="7"/>
  <c r="J91" i="7"/>
  <c r="BE121" i="7"/>
  <c r="BE124" i="7"/>
  <c r="E85" i="7"/>
  <c r="BE126" i="7"/>
  <c r="F94" i="7"/>
  <c r="F116" i="7"/>
  <c r="BE127" i="7"/>
  <c r="BE128" i="7"/>
  <c r="BE123" i="7"/>
  <c r="BE125" i="7"/>
  <c r="J91" i="6"/>
  <c r="J94" i="6"/>
  <c r="F116" i="6"/>
  <c r="E108" i="6"/>
  <c r="J116" i="6"/>
  <c r="F94" i="6"/>
  <c r="BE121" i="6"/>
  <c r="BE122" i="6"/>
  <c r="BE123" i="6"/>
  <c r="BE124" i="6"/>
  <c r="BE125" i="6"/>
  <c r="J93" i="5"/>
  <c r="J117" i="5"/>
  <c r="F116" i="5"/>
  <c r="BE128" i="5"/>
  <c r="BE129" i="5"/>
  <c r="BE131" i="5"/>
  <c r="BE137" i="5"/>
  <c r="BE136" i="5"/>
  <c r="J91" i="5"/>
  <c r="BE126" i="5"/>
  <c r="BE127" i="5"/>
  <c r="BE134" i="5"/>
  <c r="BE138" i="5"/>
  <c r="BE141" i="5"/>
  <c r="F117" i="5"/>
  <c r="BE123" i="5"/>
  <c r="BE139" i="5"/>
  <c r="BE122" i="5"/>
  <c r="BE135" i="5"/>
  <c r="BE121" i="5"/>
  <c r="BE133" i="5"/>
  <c r="BE140" i="5"/>
  <c r="E108" i="5"/>
  <c r="BE124" i="5"/>
  <c r="BE130" i="5"/>
  <c r="BE125" i="5"/>
  <c r="BE132" i="5"/>
  <c r="F116" i="4"/>
  <c r="E85" i="4"/>
  <c r="F117" i="4"/>
  <c r="BE126" i="4"/>
  <c r="J94" i="4"/>
  <c r="BE122" i="4"/>
  <c r="J93" i="4"/>
  <c r="BE125" i="4"/>
  <c r="J114" i="4"/>
  <c r="BE124" i="4"/>
  <c r="BE123" i="4"/>
  <c r="BE127" i="4"/>
  <c r="BE121" i="4"/>
  <c r="BE128" i="4"/>
  <c r="E85" i="3"/>
  <c r="J94" i="3"/>
  <c r="F117" i="3"/>
  <c r="J91" i="3"/>
  <c r="BE124" i="3"/>
  <c r="F116" i="3"/>
  <c r="BE121" i="3"/>
  <c r="BE122" i="3"/>
  <c r="BE123" i="3"/>
  <c r="BK127" i="2"/>
  <c r="J127" i="2"/>
  <c r="J97" i="2"/>
  <c r="BE125" i="3"/>
  <c r="BE126" i="3"/>
  <c r="J93" i="3"/>
  <c r="BB97" i="1"/>
  <c r="BD97" i="1"/>
  <c r="F91" i="2"/>
  <c r="BE146" i="2"/>
  <c r="J91" i="2"/>
  <c r="J123" i="2"/>
  <c r="E116" i="2"/>
  <c r="BE140" i="2"/>
  <c r="BE144" i="2"/>
  <c r="BE134" i="2"/>
  <c r="BE132" i="2"/>
  <c r="F92" i="2"/>
  <c r="BE138" i="2"/>
  <c r="J120" i="2"/>
  <c r="BE129" i="2"/>
  <c r="BE136" i="2"/>
  <c r="BE142" i="2"/>
  <c r="F37" i="2"/>
  <c r="BD95" i="1" s="1"/>
  <c r="J36" i="5"/>
  <c r="AW99" i="1" s="1"/>
  <c r="F36" i="9"/>
  <c r="BA105" i="1"/>
  <c r="F37" i="10"/>
  <c r="BB106" i="1"/>
  <c r="J32" i="7"/>
  <c r="F38" i="4"/>
  <c r="BC98" i="1"/>
  <c r="F38" i="5"/>
  <c r="BC99" i="1" s="1"/>
  <c r="F39" i="8"/>
  <c r="BD103" i="1"/>
  <c r="F35" i="2"/>
  <c r="BB95" i="1"/>
  <c r="F38" i="6"/>
  <c r="BC101" i="1"/>
  <c r="F39" i="7"/>
  <c r="BD102" i="1"/>
  <c r="F38" i="9"/>
  <c r="BC105" i="1" s="1"/>
  <c r="F39" i="10"/>
  <c r="BD106" i="1" s="1"/>
  <c r="AS94" i="1"/>
  <c r="F36" i="4"/>
  <c r="BA98" i="1"/>
  <c r="F37" i="6"/>
  <c r="BB101" i="1"/>
  <c r="J36" i="7"/>
  <c r="AW102" i="1" s="1"/>
  <c r="F38" i="10"/>
  <c r="BC106" i="1"/>
  <c r="J36" i="3"/>
  <c r="AW97" i="1"/>
  <c r="F37" i="5"/>
  <c r="BB99" i="1" s="1"/>
  <c r="F36" i="8"/>
  <c r="BA103" i="1"/>
  <c r="F36" i="10"/>
  <c r="BA106" i="1" s="1"/>
  <c r="J34" i="2"/>
  <c r="AW95" i="1"/>
  <c r="F39" i="5"/>
  <c r="BD99" i="1"/>
  <c r="J36" i="8"/>
  <c r="AW103" i="1"/>
  <c r="F34" i="2"/>
  <c r="BA95" i="1" s="1"/>
  <c r="F36" i="5"/>
  <c r="BA99" i="1" s="1"/>
  <c r="F37" i="8"/>
  <c r="BB103" i="1"/>
  <c r="J32" i="9"/>
  <c r="F37" i="4"/>
  <c r="BB98" i="1"/>
  <c r="F36" i="6"/>
  <c r="BA101" i="1"/>
  <c r="F38" i="7"/>
  <c r="BC102" i="1" s="1"/>
  <c r="J36" i="9"/>
  <c r="AW105" i="1"/>
  <c r="F38" i="3"/>
  <c r="BC97" i="1" s="1"/>
  <c r="J36" i="4"/>
  <c r="AW98" i="1"/>
  <c r="F39" i="6"/>
  <c r="BD101" i="1"/>
  <c r="F37" i="7"/>
  <c r="BB102" i="1" s="1"/>
  <c r="F39" i="9"/>
  <c r="BD105" i="1"/>
  <c r="F36" i="3"/>
  <c r="BA97" i="1"/>
  <c r="J32" i="4"/>
  <c r="J36" i="6"/>
  <c r="AW101" i="1"/>
  <c r="J32" i="6"/>
  <c r="F38" i="8"/>
  <c r="BC103" i="1" s="1"/>
  <c r="F36" i="2"/>
  <c r="BC95" i="1"/>
  <c r="J36" i="10"/>
  <c r="AW106" i="1"/>
  <c r="F39" i="4"/>
  <c r="BD98" i="1"/>
  <c r="F36" i="7"/>
  <c r="BA102" i="1"/>
  <c r="F37" i="9"/>
  <c r="BB105" i="1" s="1"/>
  <c r="J98" i="8" l="1"/>
  <c r="J32" i="8"/>
  <c r="J98" i="3"/>
  <c r="J32" i="3"/>
  <c r="J32" i="5"/>
  <c r="J98" i="5"/>
  <c r="AG103" i="1"/>
  <c r="AN103" i="1" s="1"/>
  <c r="AG97" i="1"/>
  <c r="AG102" i="1"/>
  <c r="AG105" i="1"/>
  <c r="AN105" i="1" s="1"/>
  <c r="AG101" i="1"/>
  <c r="AG99" i="1"/>
  <c r="AG98" i="1"/>
  <c r="BK126" i="2"/>
  <c r="J126" i="2"/>
  <c r="AU96" i="1"/>
  <c r="F35" i="4"/>
  <c r="AZ98" i="1"/>
  <c r="J35" i="6"/>
  <c r="AV101" i="1"/>
  <c r="AT101" i="1"/>
  <c r="AN101" i="1"/>
  <c r="BA100" i="1"/>
  <c r="AW100" i="1"/>
  <c r="J35" i="9"/>
  <c r="AV105" i="1" s="1"/>
  <c r="AT105" i="1" s="1"/>
  <c r="J32" i="10"/>
  <c r="AG106" i="1"/>
  <c r="AG104" i="1"/>
  <c r="AU100" i="1"/>
  <c r="J35" i="4"/>
  <c r="AV98" i="1"/>
  <c r="AT98" i="1"/>
  <c r="AN98" i="1" s="1"/>
  <c r="BA96" i="1"/>
  <c r="AW96" i="1" s="1"/>
  <c r="F35" i="8"/>
  <c r="AZ103" i="1"/>
  <c r="F35" i="10"/>
  <c r="AZ106" i="1"/>
  <c r="F35" i="3"/>
  <c r="AZ97" i="1"/>
  <c r="BB96" i="1"/>
  <c r="F35" i="6"/>
  <c r="AZ101" i="1" s="1"/>
  <c r="J35" i="7"/>
  <c r="AV102" i="1"/>
  <c r="AT102" i="1"/>
  <c r="AN102" i="1"/>
  <c r="BB104" i="1"/>
  <c r="AX104" i="1" s="1"/>
  <c r="AU104" i="1"/>
  <c r="J33" i="2"/>
  <c r="AV95" i="1" s="1"/>
  <c r="AT95" i="1" s="1"/>
  <c r="J35" i="5"/>
  <c r="AV99" i="1"/>
  <c r="AT99" i="1"/>
  <c r="F35" i="9"/>
  <c r="AZ105" i="1" s="1"/>
  <c r="J35" i="3"/>
  <c r="AV97" i="1"/>
  <c r="AT97" i="1" s="1"/>
  <c r="F35" i="5"/>
  <c r="AZ99" i="1"/>
  <c r="J35" i="8"/>
  <c r="AV103" i="1"/>
  <c r="AT103" i="1"/>
  <c r="J35" i="10"/>
  <c r="AV106" i="1" s="1"/>
  <c r="AT106" i="1" s="1"/>
  <c r="F33" i="2"/>
  <c r="AZ95" i="1"/>
  <c r="BC96" i="1"/>
  <c r="AY96" i="1" s="1"/>
  <c r="BB100" i="1"/>
  <c r="AX100" i="1" s="1"/>
  <c r="BD100" i="1"/>
  <c r="BA104" i="1"/>
  <c r="AW104" i="1" s="1"/>
  <c r="BD96" i="1"/>
  <c r="F35" i="7"/>
  <c r="AZ102" i="1"/>
  <c r="BC104" i="1"/>
  <c r="AY104" i="1" s="1"/>
  <c r="BC100" i="1"/>
  <c r="AY100" i="1"/>
  <c r="BD104" i="1"/>
  <c r="J30" i="2"/>
  <c r="AG95" i="1"/>
  <c r="AG100" i="1" l="1"/>
  <c r="AN99" i="1"/>
  <c r="AG96" i="1"/>
  <c r="AN97" i="1"/>
  <c r="AN106" i="1"/>
  <c r="J41" i="10"/>
  <c r="J41" i="9"/>
  <c r="J41" i="8"/>
  <c r="J41" i="7"/>
  <c r="J41" i="6"/>
  <c r="J41" i="5"/>
  <c r="J41" i="4"/>
  <c r="AN95" i="1"/>
  <c r="J96" i="2"/>
  <c r="J41" i="3"/>
  <c r="J39" i="2"/>
  <c r="AU94" i="1"/>
  <c r="BB94" i="1"/>
  <c r="W31" i="1" s="1"/>
  <c r="AZ96" i="1"/>
  <c r="AV96" i="1" s="1"/>
  <c r="AT96" i="1" s="1"/>
  <c r="AN96" i="1" s="1"/>
  <c r="BC94" i="1"/>
  <c r="AY94" i="1" s="1"/>
  <c r="AZ100" i="1"/>
  <c r="AV100" i="1" s="1"/>
  <c r="AT100" i="1" s="1"/>
  <c r="AN100" i="1" s="1"/>
  <c r="BA94" i="1"/>
  <c r="W30" i="1" s="1"/>
  <c r="AZ104" i="1"/>
  <c r="AV104" i="1"/>
  <c r="AT104" i="1"/>
  <c r="AN104" i="1"/>
  <c r="AX96" i="1"/>
  <c r="BD94" i="1"/>
  <c r="W33" i="1" s="1"/>
  <c r="AG94" i="1"/>
  <c r="AK26" i="1" s="1"/>
  <c r="AX94" i="1" l="1"/>
  <c r="AZ94" i="1"/>
  <c r="W29" i="1" s="1"/>
  <c r="W32" i="1"/>
  <c r="AW94" i="1"/>
  <c r="AK30" i="1" s="1"/>
  <c r="AV94" i="1" l="1"/>
  <c r="AK29" i="1" s="1"/>
  <c r="AK35" i="1" s="1"/>
  <c r="AT94" i="1" l="1"/>
  <c r="AN94" i="1" l="1"/>
</calcChain>
</file>

<file path=xl/sharedStrings.xml><?xml version="1.0" encoding="utf-8"?>
<sst xmlns="http://schemas.openxmlformats.org/spreadsheetml/2006/main" count="2817" uniqueCount="353">
  <si>
    <t>Export Komplet</t>
  </si>
  <si>
    <t/>
  </si>
  <si>
    <t>2.0</t>
  </si>
  <si>
    <t>ZAMOK</t>
  </si>
  <si>
    <t>False</t>
  </si>
  <si>
    <t>{17a3b6c3-a3df-4f85-a74a-2b09405350bc}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</si>
  <si>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</si>
  <si>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</si>
  <si>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</si>
  <si>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</si>
  <si>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</si>
  <si>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</si>
  <si>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</si>
  <si>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</si>
  <si>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0491SL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</si>
  <si>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</si>
  <si>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</si>
  <si>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Velké Němčice</t>
  </si>
  <si>
    <t>KSO:</t>
  </si>
  <si>
    <t>CC-CZ:</t>
  </si>
  <si>
    <t>Místo:</t>
  </si>
  <si>
    <t xml:space="preserve"> </t>
  </si>
  <si>
    <t>Datum:</t>
  </si>
  <si>
    <t>12. 2. 2024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</si>
  <si>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</si>
  <si>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</si>
  <si>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</si>
  <si>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</si>
  <si>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</si>
  <si>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</si>
  <si>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</si>
  <si>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</si>
  <si>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</si>
  <si>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</si>
  <si>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</si>
  <si>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</si>
  <si>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</si>
  <si>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</si>
  <si>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</si>
  <si>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</si>
  <si>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</si>
  <si>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</si>
  <si>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</si>
  <si>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</si>
  <si>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</si>
  <si>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</si>
  <si>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</si>
  <si>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</si>
  <si>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</si>
  <si>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</si>
  <si>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</si>
  <si>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</si>
  <si>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</si>
  <si>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</si>
  <si>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</si>
  <si>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</si>
  <si>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</si>
  <si>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</si>
  <si>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</si>
  <si>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</si>
  <si>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</si>
  <si>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</si>
  <si>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</si>
  <si>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</si>
  <si>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</si>
  <si>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</si>
  <si>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</si>
  <si>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</si>
  <si>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</si>
  <si>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</si>
  <si>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</si>
  <si>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</si>
  <si>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</si>
  <si>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</si>
  <si>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</si>
  <si>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</si>
  <si>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</si>
  <si>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</si>
  <si>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</si>
  <si>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</si>
  <si>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</si>
  <si>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</si>
  <si>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{c781cc97-e5f2-4276-956a-e6c38c1fc24a}</t>
  </si>
  <si>
    <t>2</t>
  </si>
  <si>
    <t>01</t>
  </si>
  <si>
    <t>Základní škola</t>
  </si>
  <si>
    <t>{31434cad-85e5-460e-8bb3-a25159d9e6b6}</t>
  </si>
  <si>
    <t>Baterie ZŠ</t>
  </si>
  <si>
    <t>Soupis</t>
  </si>
  <si>
    <t>{0d9a2478-43b2-41fd-9396-8584adc30ba8}</t>
  </si>
  <si>
    <t>02</t>
  </si>
  <si>
    <t>Elektroinstalace ZŠ</t>
  </si>
  <si>
    <t>{cbaf97d5-1851-4fa3-8b81-7f0881c01a9f}</t>
  </si>
  <si>
    <t>03</t>
  </si>
  <si>
    <t>Fotovoltaický systém ZŠ</t>
  </si>
  <si>
    <t>{718f3132-988a-4f47-9b2e-983544011854}</t>
  </si>
  <si>
    <t>Mateřská škola</t>
  </si>
  <si>
    <t>{c7ca3517-90e9-4d07-ba68-9ea0ddbbf2fa}</t>
  </si>
  <si>
    <t>01a</t>
  </si>
  <si>
    <t>Baterie MŠ</t>
  </si>
  <si>
    <t>{591117f3-850a-46e5-91b5-22170bf75c84}</t>
  </si>
  <si>
    <t>02a</t>
  </si>
  <si>
    <t>Elektroinstalace MŠ</t>
  </si>
  <si>
    <t>{fe366d98-89cd-4631-a377-c2825ba2624e}</t>
  </si>
  <si>
    <t>03a</t>
  </si>
  <si>
    <t>Fotovoltaický systém MŠ</t>
  </si>
  <si>
    <t>{e55357bc-131b-4251-8f86-4b7379c129ef}</t>
  </si>
  <si>
    <t>ČOV</t>
  </si>
  <si>
    <t>{74cf7c5d-0f6b-4478-a7a7-4eefdbbc7588}</t>
  </si>
  <si>
    <t>01b</t>
  </si>
  <si>
    <t>Elektroinstalace ČOV</t>
  </si>
  <si>
    <t>{6a443b49-1f16-43e3-88c5-6a3b6b5b0b92}</t>
  </si>
  <si>
    <t>02b</t>
  </si>
  <si>
    <t>Fotovoltaický systém ČOV</t>
  </si>
  <si>
    <t>{930823f8-f7af-4f6a-a24e-baaf2bf5eacd}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</si>
  <si>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</si>
  <si>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</si>
  <si>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</si>
  <si>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</si>
  <si>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</si>
  <si>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</si>
  <si>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</si>
  <si>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</si>
  <si>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</si>
  <si>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</si>
  <si>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</si>
  <si>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</si>
  <si>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</si>
  <si>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</si>
  <si>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</si>
  <si>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</si>
  <si>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</si>
  <si>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</si>
  <si>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</si>
  <si>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</si>
  <si>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</si>
  <si>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</si>
  <si>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</si>
  <si>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</si>
  <si>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</si>
  <si>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</si>
  <si>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</si>
  <si>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</si>
  <si>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</si>
  <si>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</si>
  <si>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</si>
  <si>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</si>
  <si>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</si>
  <si>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</si>
  <si>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</si>
  <si>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</si>
  <si>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</si>
  <si>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</si>
  <si>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</si>
  <si>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</si>
  <si>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</si>
  <si>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-628093161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</si>
  <si>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</si>
  <si>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</si>
  <si>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</si>
  <si>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</si>
  <si>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</si>
  <si>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-283207570</t>
  </si>
  <si>
    <t>VRN3</t>
  </si>
  <si>
    <t>Zařízení staveniště</t>
  </si>
  <si>
    <t>3</t>
  </si>
  <si>
    <t>030001000</t>
  </si>
  <si>
    <t>-373615473</t>
  </si>
  <si>
    <t>VRN4</t>
  </si>
  <si>
    <t>Inženýrská činnost</t>
  </si>
  <si>
    <t>4</t>
  </si>
  <si>
    <t>040001000</t>
  </si>
  <si>
    <t>643316563</t>
  </si>
  <si>
    <t>VRN5</t>
  </si>
  <si>
    <t>Finanční náklady</t>
  </si>
  <si>
    <t>050001000</t>
  </si>
  <si>
    <t>1512526365</t>
  </si>
  <si>
    <t>VRN6</t>
  </si>
  <si>
    <t>Územní vlivy</t>
  </si>
  <si>
    <t>6</t>
  </si>
  <si>
    <t>060001000</t>
  </si>
  <si>
    <t>595450069</t>
  </si>
  <si>
    <t>VRN7</t>
  </si>
  <si>
    <t>Provozní vlivy</t>
  </si>
  <si>
    <t>7</t>
  </si>
  <si>
    <t>070001000</t>
  </si>
  <si>
    <t>-195294414</t>
  </si>
  <si>
    <t>VRN8</t>
  </si>
  <si>
    <t>Přesun stavebních kapacit</t>
  </si>
  <si>
    <t>8</t>
  </si>
  <si>
    <t>080001000</t>
  </si>
  <si>
    <t>Další náklady na pracovníky</t>
  </si>
  <si>
    <t>-1680035832</t>
  </si>
  <si>
    <t>VRN9</t>
  </si>
  <si>
    <t>Ostatní náklady</t>
  </si>
  <si>
    <t>9</t>
  </si>
  <si>
    <t>090001000</t>
  </si>
  <si>
    <t>-602794669</t>
  </si>
  <si>
    <t>01 - Základní škola</t>
  </si>
  <si>
    <t>Soupis:</t>
  </si>
  <si>
    <t>01 - Baterie ZŠ</t>
  </si>
  <si>
    <t>210010311</t>
  </si>
  <si>
    <t>montáž a zapojení baterie</t>
  </si>
  <si>
    <t>kpl</t>
  </si>
  <si>
    <t>320410018</t>
  </si>
  <si>
    <t>Doprava materiálu</t>
  </si>
  <si>
    <t>ks</t>
  </si>
  <si>
    <t>320410018.1</t>
  </si>
  <si>
    <t>Recyklační poplatky</t>
  </si>
  <si>
    <t>000002</t>
  </si>
  <si>
    <r>
      <rPr>
        <b/>
        <sz val="9"/>
        <rFont val="Arial CE"/>
        <charset val="238"/>
      </rPr>
      <t xml:space="preserve">Baterie  - bude upřesněno dle technologie dodavatele                                </t>
    </r>
    <r>
      <rPr>
        <sz val="9"/>
        <rFont val="Arial CE"/>
      </rPr>
      <t xml:space="preserve">                                                             - Jmenovité napětí 115, 2 V
</t>
    </r>
    <r>
      <rPr>
        <b/>
        <sz val="9"/>
        <rFont val="Arial CE"/>
        <charset val="238"/>
      </rPr>
      <t>- Celková kapacita 17,4 kWh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</si>
  <si>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000002.1</t>
  </si>
  <si>
    <r>
      <rPr>
        <b/>
        <sz val="9"/>
        <rFont val="Arial CE"/>
        <charset val="238"/>
      </rPr>
      <t xml:space="preserve">Baterie - bude upřesněno dle technologie dodavatele          </t>
    </r>
    <r>
      <rPr>
        <sz val="9"/>
        <rFont val="Arial CE"/>
      </rPr>
      <t xml:space="preserve">                                                                                            - Jmenovité napětí 115, 2 V
</t>
    </r>
    <r>
      <rPr>
        <b/>
        <sz val="9"/>
        <rFont val="Arial CE"/>
        <charset val="238"/>
      </rPr>
      <t>- Celková kapacita 29 kWh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</si>
  <si>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10</t>
  </si>
  <si>
    <t>Podružný materiál, prořez, aj.</t>
  </si>
  <si>
    <t>kus</t>
  </si>
  <si>
    <t>773751872</t>
  </si>
  <si>
    <t>02 - Elektroinstalace ZŠ</t>
  </si>
  <si>
    <t>210020302</t>
  </si>
  <si>
    <t>vodič CYKY-J 5x6</t>
  </si>
  <si>
    <t>m</t>
  </si>
  <si>
    <t>Revizní zpráva</t>
  </si>
  <si>
    <t>320410018.2</t>
  </si>
  <si>
    <t>Doplnění hl. rozvaděče</t>
  </si>
  <si>
    <t>Prořez 5%</t>
  </si>
  <si>
    <t>1751583855</t>
  </si>
  <si>
    <t>Podružný materiál</t>
  </si>
  <si>
    <t>928659438</t>
  </si>
  <si>
    <t>03 - Fotovoltaický systém ZŠ</t>
  </si>
  <si>
    <t>210010301</t>
  </si>
  <si>
    <t>montáž panelu FVE</t>
  </si>
  <si>
    <t>montáž a zapojení střídače</t>
  </si>
  <si>
    <t>vodič např. Solar 10mm2</t>
  </si>
  <si>
    <t>210020302.1</t>
  </si>
  <si>
    <t>průrazy, vrtání, následné vyspravení</t>
  </si>
  <si>
    <t>210020302.2</t>
  </si>
  <si>
    <t>vodič CY16 už</t>
  </si>
  <si>
    <t>210020302.3</t>
  </si>
  <si>
    <t>montáž konstrukce pro FVE panel</t>
  </si>
  <si>
    <t>14</t>
  </si>
  <si>
    <t>Zaškolení investora</t>
  </si>
  <si>
    <t>h</t>
  </si>
  <si>
    <t>16</t>
  </si>
  <si>
    <t>18</t>
  </si>
  <si>
    <t>320410018.3</t>
  </si>
  <si>
    <t>Zprovoznění FV systému</t>
  </si>
  <si>
    <t>20</t>
  </si>
  <si>
    <t>11</t>
  </si>
  <si>
    <t>320410018.4</t>
  </si>
  <si>
    <t>22</t>
  </si>
  <si>
    <r>
      <rPr>
        <b/>
        <sz val="9"/>
        <rFont val="Arial CE"/>
        <charset val="238"/>
      </rPr>
      <t xml:space="preserve">Hybridní měnič - bude upřesněno dle technologie dodavatele   </t>
    </r>
    <r>
      <rPr>
        <sz val="9"/>
        <rFont val="Arial CE"/>
      </rPr>
      <t xml:space="preserve">                   
</t>
    </r>
    <r>
      <rPr>
        <sz val="9"/>
        <rFont val="Arial CE"/>
        <charset val="238"/>
      </rPr>
      <t>VSTUP (DC)
Max. doporučený výkon 18 kW
Max. DC napětí 1000 V
Jmenovité DC provozní napětí 640 V
Počáteční provozní napětí 200 V
Výstup AC
Nominální střídavý výkon 15 kW
Nominální frekvence sítě/rozsah 50/60 Hz
Účinnost MPP|T 99,9 %
IEC62109-1 / EC62109-2
Výstup na baterie
Rozsah napětí baterie 180 - 650 V
Max. trvalý/vybíjecí proud 30 A
Stupeň ochrany IP 54</t>
    </r>
  </si>
  <si>
    <t>24</t>
  </si>
  <si>
    <t>13</t>
  </si>
  <si>
    <r>
      <rPr>
        <b/>
        <sz val="9"/>
        <rFont val="Arial CE"/>
        <charset val="238"/>
      </rPr>
      <t xml:space="preserve">Hybridní měnič - bude upřesněno dle technologie dodavatele  </t>
    </r>
    <r>
      <rPr>
        <sz val="9"/>
        <rFont val="Arial CE"/>
      </rPr>
      <t xml:space="preserve">                    
</t>
    </r>
    <r>
      <rPr>
        <i/>
        <sz val="9"/>
        <rFont val="Arial CE"/>
        <charset val="238"/>
      </rPr>
      <t>VSTUP (DC)</t>
    </r>
    <r>
      <rPr>
        <sz val="9"/>
        <rFont val="Arial CE"/>
      </rPr>
      <t xml:space="preserve">
Max. doporučený výkon 18 kW
Max. DC napětí 1000 V
Jmenovité DC provozní napětí 640 V
Počáteční provozní napětí 200 V
</t>
    </r>
    <r>
      <rPr>
        <i/>
        <sz val="9"/>
        <rFont val="Arial CE"/>
        <charset val="238"/>
      </rPr>
      <t>Výstup AC</t>
    </r>
    <r>
      <rPr>
        <sz val="9"/>
        <rFont val="Arial CE"/>
      </rPr>
      <t xml:space="preserve">
Nominální střídavý výkon 12 kW
Nominální frekvence sítě/rozsah 50/60 Hz
Účinnost MPP|T 99,9 %
IEC62109-1 / EC62109-2
</t>
    </r>
    <r>
      <rPr>
        <sz val="9"/>
        <rFont val="Arial CE"/>
        <charset val="238"/>
      </rPr>
      <t>Výstup na baterie
Rozsah napětí baterie 180 - 650 V
Max. trvalý/vybíjecí proud 30 A
Stupeň ochrany IP 54</t>
    </r>
  </si>
  <si>
    <t>26</t>
  </si>
  <si>
    <t>000002.2</t>
  </si>
  <si>
    <r>
      <rPr>
        <b/>
        <sz val="9"/>
        <rFont val="Arial CE"/>
        <charset val="238"/>
      </rPr>
      <t xml:space="preserve">Optimizér  700 W + příslušenství - bude upřesněno dle technologie dodavatele </t>
    </r>
    <r>
      <rPr>
        <sz val="9"/>
        <rFont val="Arial CE"/>
      </rPr>
      <t xml:space="preserve">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</si>
  <si>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28</t>
  </si>
  <si>
    <t>15</t>
  </si>
  <si>
    <t>000002.3</t>
  </si>
  <si>
    <r>
      <t xml:space="preserve">FV panel  - bude upřesněno dle technologie dodavatele
</t>
    </r>
    <r>
      <rPr>
        <sz val="9"/>
        <rFont val="Arial CE"/>
        <charset val="238"/>
      </rPr>
      <t>Monokrystalický panel
Rám: černý/bílá fólie
Velikost: standard
Výkon: 500 Wp
Produktová záruka: 15 let
Záruka výkonu: 84,8 %/25 let
Účinnost: 21,3 %</t>
    </r>
  </si>
  <si>
    <t>30</t>
  </si>
  <si>
    <t>000002.4</t>
  </si>
  <si>
    <t>32</t>
  </si>
  <si>
    <t>17</t>
  </si>
  <si>
    <t>000002.5</t>
  </si>
  <si>
    <t>34</t>
  </si>
  <si>
    <t>000002.6</t>
  </si>
  <si>
    <t>DC rozvaděč vč. vybavení</t>
  </si>
  <si>
    <t>36</t>
  </si>
  <si>
    <t>19</t>
  </si>
  <si>
    <t>000002.7</t>
  </si>
  <si>
    <t>Konstrukce pro FV panel vč. kotvení</t>
  </si>
  <si>
    <t>38</t>
  </si>
  <si>
    <t>1905331891</t>
  </si>
  <si>
    <t>1891085104</t>
  </si>
  <si>
    <t>02 - Mateřská škola</t>
  </si>
  <si>
    <t>01a - Baterie MŠ</t>
  </si>
  <si>
    <r>
      <rPr>
        <b/>
        <sz val="9"/>
        <rFont val="Arial CE"/>
        <charset val="238"/>
      </rPr>
      <t xml:space="preserve">Baterie - bude upřesněno dle technologie dodavatele             </t>
    </r>
    <r>
      <rPr>
        <sz val="9"/>
        <rFont val="Arial CE"/>
      </rPr>
      <t xml:space="preserve">                                                                               - Jmenovité napětí 115, 2 V
</t>
    </r>
    <r>
      <rPr>
        <b/>
        <sz val="9"/>
        <rFont val="Arial CE"/>
        <charset val="238"/>
      </rPr>
      <t xml:space="preserve">- Celková kapacita 23,2 kWh 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</si>
  <si>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-756479686</t>
  </si>
  <si>
    <t>970664494</t>
  </si>
  <si>
    <t>-982584312</t>
  </si>
  <si>
    <t>-1809971820</t>
  </si>
  <si>
    <t>-755619127</t>
  </si>
  <si>
    <t>02a - Elektroinstalace MŠ</t>
  </si>
  <si>
    <t>538562649</t>
  </si>
  <si>
    <t>421789625</t>
  </si>
  <si>
    <t>1772932065</t>
  </si>
  <si>
    <t>-620312087</t>
  </si>
  <si>
    <t>-1858054816</t>
  </si>
  <si>
    <t>-213357731</t>
  </si>
  <si>
    <t>-1313531828</t>
  </si>
  <si>
    <t>-1453995158</t>
  </si>
  <si>
    <t>03a - Fotovoltaický systém MŠ</t>
  </si>
  <si>
    <r>
      <rPr>
        <b/>
        <sz val="9"/>
        <rFont val="Arial CE"/>
        <charset val="238"/>
      </rPr>
      <t xml:space="preserve">Hybridní měnič - bude upřesněno dle technologie dodavatele                     </t>
    </r>
    <r>
      <rPr>
        <sz val="9"/>
        <rFont val="Arial CE"/>
      </rPr>
      <t xml:space="preserve"> 
VSTUP (DC)
Max. doporučený výkon 18 kW
Max. DC napětí 1000 V
Jmenovité DC provozní napětí 640 V
Počáteční provozní napětí 200 V
Výstup AC
Nominální střídavý výkon 12 kW
Nominální frekvence sítě/rozsah 50/60 Hz
Účinnost MPP|T 99,9 %
IEC62109-1 / EC62109-2
Výstup na baterie
Rozsah napětí baterie 180 - 650 V
Max. trvalý/vybíjecí proud 30 A
Stupeň ochrany IP 54</t>
    </r>
  </si>
  <si>
    <t>2050794140</t>
  </si>
  <si>
    <r>
      <t>Optimizér 700 W  + příslušenství - bude upřesněno dle technologie dodavatele</t>
    </r>
    <r>
      <rPr>
        <sz val="9"/>
        <rFont val="Arial CE"/>
      </rPr>
      <t xml:space="preserve">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</si>
  <si>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1329476153</t>
  </si>
  <si>
    <r>
      <t xml:space="preserve">FV panel - bude upřesněno dle technologie dodavatele
</t>
    </r>
    <r>
      <rPr>
        <sz val="9"/>
        <rFont val="Arial CE"/>
        <charset val="238"/>
      </rPr>
      <t>Monokrystalický panel
Rám: černý/bílá fólie
Velikost: standard
Výkon: 450 Wp
Produktová záruka: 15 let
Záruka výkonu: 84,8 %/25 let
Min. Účinnost: 21,3 %</t>
    </r>
  </si>
  <si>
    <t>-1395322795</t>
  </si>
  <si>
    <t>vodič Solar 6mm2</t>
  </si>
  <si>
    <t>1034406128</t>
  </si>
  <si>
    <t>215163431</t>
  </si>
  <si>
    <t>164828180</t>
  </si>
  <si>
    <t>-1053639321</t>
  </si>
  <si>
    <t>-2085151351</t>
  </si>
  <si>
    <t>900438593</t>
  </si>
  <si>
    <t>-964702968</t>
  </si>
  <si>
    <t>-1740593683</t>
  </si>
  <si>
    <t>1723312647</t>
  </si>
  <si>
    <t>-1668783120</t>
  </si>
  <si>
    <t>87121554</t>
  </si>
  <si>
    <t>-926031172</t>
  </si>
  <si>
    <t>1004331452</t>
  </si>
  <si>
    <t>1692243907</t>
  </si>
  <si>
    <t>-1346018262</t>
  </si>
  <si>
    <t>-1518581691</t>
  </si>
  <si>
    <t>-857370992</t>
  </si>
  <si>
    <t>03 - ČOV</t>
  </si>
  <si>
    <t>01b - Elektroinstalace ČOV</t>
  </si>
  <si>
    <t>vodič CYKY-J 5x10</t>
  </si>
  <si>
    <t>799522800</t>
  </si>
  <si>
    <t>-1286671244</t>
  </si>
  <si>
    <t>14206478</t>
  </si>
  <si>
    <t>-319025568</t>
  </si>
  <si>
    <t>1974866349</t>
  </si>
  <si>
    <t>-881720624</t>
  </si>
  <si>
    <t>739902857</t>
  </si>
  <si>
    <t>-419489307</t>
  </si>
  <si>
    <t>02b - Fotovoltaický systém ČOV</t>
  </si>
  <si>
    <r>
      <rPr>
        <b/>
        <sz val="9"/>
        <rFont val="Arial CE"/>
        <charset val="238"/>
      </rPr>
      <t xml:space="preserve">Hybridní měnič - bude upřesněno dle technologie dodavatele   
- </t>
    </r>
    <r>
      <rPr>
        <sz val="9"/>
        <rFont val="Arial CE"/>
      </rPr>
      <t xml:space="preserve"> třífázový 
- 2 MPPT
- inteligentní chlazení
- bez transformátoru
- komunikační rozhraní
- maximální vstupní výkon 30 000 W
-jmenovitý výstupní výkon 20 000 W
-krytí IP 65                 
</t>
    </r>
  </si>
  <si>
    <t>1308520109</t>
  </si>
  <si>
    <r>
      <t>Optimizér 700 W + příslušenství - bude upřesněno dle technologie dodavatele</t>
    </r>
    <r>
      <rPr>
        <sz val="9"/>
        <rFont val="Arial CE"/>
      </rPr>
      <t xml:space="preserve"> 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</si>
  <si>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-1584117505</t>
  </si>
  <si>
    <t>969253839</t>
  </si>
  <si>
    <t>vodič např. Solar 6mm2</t>
  </si>
  <si>
    <t>-1359251676</t>
  </si>
  <si>
    <t>-639273946</t>
  </si>
  <si>
    <t>-1592247179</t>
  </si>
  <si>
    <t>-1773092354</t>
  </si>
  <si>
    <t>1397542235</t>
  </si>
  <si>
    <t>-1098496450</t>
  </si>
  <si>
    <t>-1109531237</t>
  </si>
  <si>
    <t>1869914648</t>
  </si>
  <si>
    <t>-845776839</t>
  </si>
  <si>
    <t>-1240715047</t>
  </si>
  <si>
    <t>-561230423</t>
  </si>
  <si>
    <t>1891199915</t>
  </si>
  <si>
    <t>1468203175</t>
  </si>
  <si>
    <t>-2104372872</t>
  </si>
  <si>
    <t>-343681689</t>
  </si>
  <si>
    <t>-461935580</t>
  </si>
  <si>
    <t>195554486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</si>
</sst>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6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opLeftCell="A78" workbookViewId="0"/>
  </sheetViews>
  <sheetFormatPr defaultColWidth="12" defaultRowHeight="11.1"/>
  <cols>
    <col min="1" max="1" width="8.1640625" customWidth="1"/>
    <col min="2" max="2" width="1.6640625" customWidth="1"/>
    <col min="3" max="3" width="4.1640625" customWidth="1"/>
    <col min="4" max="33" width="2.6640625" customWidth="1"/>
    <col min="34" max="34" width="3.1640625" customWidth="1"/>
    <col min="35" max="35" width="31.6640625" customWidth="1"/>
    <col min="36" max="37" width="2.5" customWidth="1"/>
    <col min="38" max="38" width="8.1640625" customWidth="1"/>
    <col min="39" max="39" width="3.1640625" customWidth="1"/>
    <col min="40" max="40" width="13.16406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66406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1640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8" t="s">
        <v>14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R5" s="16"/>
      <c r="BE5" s="165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69" t="s">
        <v>17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R6" s="16"/>
      <c r="BE6" s="166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6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66"/>
      <c r="BS8" s="13" t="s">
        <v>6</v>
      </c>
    </row>
    <row r="9" spans="1:74" ht="14.45" customHeight="1">
      <c r="B9" s="16"/>
      <c r="AR9" s="16"/>
      <c r="BE9" s="166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66"/>
      <c r="BS10" s="13" t="s">
        <v>6</v>
      </c>
    </row>
    <row r="11" spans="1:74" ht="18.600000000000001" customHeight="1">
      <c r="B11" s="16"/>
      <c r="E11" s="21" t="s">
        <v>21</v>
      </c>
      <c r="AK11" s="23" t="s">
        <v>26</v>
      </c>
      <c r="AN11" s="21" t="s">
        <v>1</v>
      </c>
      <c r="AR11" s="16"/>
      <c r="BE11" s="166"/>
      <c r="BS11" s="13" t="s">
        <v>6</v>
      </c>
    </row>
    <row r="12" spans="1:74" ht="6.95" customHeight="1">
      <c r="B12" s="16"/>
      <c r="AR12" s="16"/>
      <c r="BE12" s="166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66"/>
      <c r="BS13" s="13" t="s">
        <v>6</v>
      </c>
    </row>
    <row r="14" spans="1:74" ht="12.95">
      <c r="B14" s="16"/>
      <c r="E14" s="170" t="s">
        <v>28</v>
      </c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23" t="s">
        <v>26</v>
      </c>
      <c r="AN14" s="25" t="s">
        <v>28</v>
      </c>
      <c r="AR14" s="16"/>
      <c r="BE14" s="166"/>
      <c r="BS14" s="13" t="s">
        <v>6</v>
      </c>
    </row>
    <row r="15" spans="1:74" ht="6.95" customHeight="1">
      <c r="B15" s="16"/>
      <c r="AR15" s="16"/>
      <c r="BE15" s="166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66"/>
      <c r="BS16" s="13" t="s">
        <v>4</v>
      </c>
    </row>
    <row r="17" spans="2:71" ht="18.600000000000001" customHeight="1">
      <c r="B17" s="16"/>
      <c r="E17" s="21" t="s">
        <v>21</v>
      </c>
      <c r="AK17" s="23" t="s">
        <v>26</v>
      </c>
      <c r="AN17" s="21" t="s">
        <v>1</v>
      </c>
      <c r="AR17" s="16"/>
      <c r="BE17" s="166"/>
      <c r="BS17" s="13" t="s">
        <v>30</v>
      </c>
    </row>
    <row r="18" spans="2:71" ht="6.95" customHeight="1">
      <c r="B18" s="16"/>
      <c r="AR18" s="16"/>
      <c r="BE18" s="166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66"/>
      <c r="BS19" s="13" t="s">
        <v>6</v>
      </c>
    </row>
    <row r="20" spans="2:71" ht="18.600000000000001" customHeight="1">
      <c r="B20" s="16"/>
      <c r="E20" s="21" t="s">
        <v>21</v>
      </c>
      <c r="AK20" s="23" t="s">
        <v>26</v>
      </c>
      <c r="AN20" s="21" t="s">
        <v>1</v>
      </c>
      <c r="AR20" s="16"/>
      <c r="BE20" s="166"/>
      <c r="BS20" s="13" t="s">
        <v>30</v>
      </c>
    </row>
    <row r="21" spans="2:71" ht="6.95" customHeight="1">
      <c r="B21" s="16"/>
      <c r="AR21" s="16"/>
      <c r="BE21" s="166"/>
    </row>
    <row r="22" spans="2:71" ht="12" customHeight="1">
      <c r="B22" s="16"/>
      <c r="D22" s="23" t="s">
        <v>32</v>
      </c>
      <c r="AR22" s="16"/>
      <c r="BE22" s="166"/>
    </row>
    <row r="23" spans="2:71" ht="16.5" customHeight="1">
      <c r="B23" s="16"/>
      <c r="E23" s="172" t="s">
        <v>1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R23" s="16"/>
      <c r="BE23" s="166"/>
    </row>
    <row r="24" spans="2:71" ht="6.95" customHeight="1">
      <c r="B24" s="16"/>
      <c r="AR24" s="16"/>
      <c r="BE24" s="166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6"/>
    </row>
    <row r="26" spans="2:71" s="1" customFormat="1" ht="26.1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3">
        <f>ROUND(AG94,2)</f>
        <v>0</v>
      </c>
      <c r="AL26" s="174"/>
      <c r="AM26" s="174"/>
      <c r="AN26" s="174"/>
      <c r="AO26" s="174"/>
      <c r="AR26" s="28"/>
      <c r="BE26" s="166"/>
    </row>
    <row r="27" spans="2:71" s="1" customFormat="1" ht="6.95" customHeight="1">
      <c r="B27" s="28"/>
      <c r="AR27" s="28"/>
      <c r="BE27" s="166"/>
    </row>
    <row r="28" spans="2:71" s="1" customFormat="1" ht="12.95">
      <c r="B28" s="28"/>
      <c r="L28" s="175" t="s">
        <v>34</v>
      </c>
      <c r="M28" s="175"/>
      <c r="N28" s="175"/>
      <c r="O28" s="175"/>
      <c r="P28" s="175"/>
      <c r="W28" s="175" t="s">
        <v>35</v>
      </c>
      <c r="X28" s="175"/>
      <c r="Y28" s="175"/>
      <c r="Z28" s="175"/>
      <c r="AA28" s="175"/>
      <c r="AB28" s="175"/>
      <c r="AC28" s="175"/>
      <c r="AD28" s="175"/>
      <c r="AE28" s="175"/>
      <c r="AK28" s="175" t="s">
        <v>36</v>
      </c>
      <c r="AL28" s="175"/>
      <c r="AM28" s="175"/>
      <c r="AN28" s="175"/>
      <c r="AO28" s="175"/>
      <c r="AR28" s="28"/>
      <c r="BE28" s="166"/>
    </row>
    <row r="29" spans="2:71" s="2" customFormat="1" ht="14.45" customHeight="1">
      <c r="B29" s="31"/>
      <c r="D29" s="23" t="s">
        <v>37</v>
      </c>
      <c r="F29" s="23" t="s">
        <v>38</v>
      </c>
      <c r="L29" s="178">
        <v>0.21</v>
      </c>
      <c r="M29" s="177"/>
      <c r="N29" s="177"/>
      <c r="O29" s="177"/>
      <c r="P29" s="177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K29" s="176">
        <f>ROUND(AV94, 2)</f>
        <v>0</v>
      </c>
      <c r="AL29" s="177"/>
      <c r="AM29" s="177"/>
      <c r="AN29" s="177"/>
      <c r="AO29" s="177"/>
      <c r="AR29" s="31"/>
      <c r="BE29" s="167"/>
    </row>
    <row r="30" spans="2:71" s="2" customFormat="1" ht="14.45" customHeight="1">
      <c r="B30" s="31"/>
      <c r="F30" s="23" t="s">
        <v>39</v>
      </c>
      <c r="L30" s="178">
        <v>0.12</v>
      </c>
      <c r="M30" s="177"/>
      <c r="N30" s="177"/>
      <c r="O30" s="177"/>
      <c r="P30" s="177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ROUND(AW94, 2)</f>
        <v>0</v>
      </c>
      <c r="AL30" s="177"/>
      <c r="AM30" s="177"/>
      <c r="AN30" s="177"/>
      <c r="AO30" s="177"/>
      <c r="AR30" s="31"/>
      <c r="BE30" s="167"/>
    </row>
    <row r="31" spans="2:71" s="2" customFormat="1" ht="14.45" hidden="1" customHeight="1">
      <c r="B31" s="31"/>
      <c r="F31" s="23" t="s">
        <v>40</v>
      </c>
      <c r="L31" s="178">
        <v>0.21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1"/>
      <c r="BE31" s="167"/>
    </row>
    <row r="32" spans="2:71" s="2" customFormat="1" ht="14.45" hidden="1" customHeight="1">
      <c r="B32" s="31"/>
      <c r="F32" s="23" t="s">
        <v>41</v>
      </c>
      <c r="L32" s="178">
        <v>0.12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1"/>
      <c r="BE32" s="167"/>
    </row>
    <row r="33" spans="2:57" s="2" customFormat="1" ht="14.45" hidden="1" customHeight="1">
      <c r="B33" s="31"/>
      <c r="F33" s="23" t="s">
        <v>42</v>
      </c>
      <c r="L33" s="178">
        <v>0</v>
      </c>
      <c r="M33" s="177"/>
      <c r="N33" s="177"/>
      <c r="O33" s="177"/>
      <c r="P33" s="177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K33" s="176">
        <v>0</v>
      </c>
      <c r="AL33" s="177"/>
      <c r="AM33" s="177"/>
      <c r="AN33" s="177"/>
      <c r="AO33" s="177"/>
      <c r="AR33" s="31"/>
      <c r="BE33" s="167"/>
    </row>
    <row r="34" spans="2:57" s="1" customFormat="1" ht="6.95" customHeight="1">
      <c r="B34" s="28"/>
      <c r="AR34" s="28"/>
      <c r="BE34" s="166"/>
    </row>
    <row r="35" spans="2:57" s="1" customFormat="1" ht="26.1" customHeight="1">
      <c r="B35" s="28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82" t="s">
        <v>45</v>
      </c>
      <c r="Y35" s="180"/>
      <c r="Z35" s="180"/>
      <c r="AA35" s="180"/>
      <c r="AB35" s="180"/>
      <c r="AC35" s="34"/>
      <c r="AD35" s="34"/>
      <c r="AE35" s="34"/>
      <c r="AF35" s="34"/>
      <c r="AG35" s="34"/>
      <c r="AH35" s="34"/>
      <c r="AI35" s="34"/>
      <c r="AJ35" s="34"/>
      <c r="AK35" s="179">
        <f>SUM(AK26:AK33)</f>
        <v>0</v>
      </c>
      <c r="AL35" s="180"/>
      <c r="AM35" s="180"/>
      <c r="AN35" s="180"/>
      <c r="AO35" s="181"/>
      <c r="AP35" s="32"/>
      <c r="AQ35" s="32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95">
      <c r="B60" s="28"/>
      <c r="D60" s="38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8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8" t="s">
        <v>48</v>
      </c>
      <c r="AI60" s="30"/>
      <c r="AJ60" s="30"/>
      <c r="AK60" s="30"/>
      <c r="AL60" s="30"/>
      <c r="AM60" s="38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95">
      <c r="B64" s="28"/>
      <c r="D64" s="36" t="s">
        <v>50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51</v>
      </c>
      <c r="AI64" s="37"/>
      <c r="AJ64" s="37"/>
      <c r="AK64" s="37"/>
      <c r="AL64" s="37"/>
      <c r="AM64" s="37"/>
      <c r="AN64" s="37"/>
      <c r="AO64" s="37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95">
      <c r="B75" s="28"/>
      <c r="D75" s="38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8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8" t="s">
        <v>48</v>
      </c>
      <c r="AI75" s="30"/>
      <c r="AJ75" s="30"/>
      <c r="AK75" s="30"/>
      <c r="AL75" s="30"/>
      <c r="AM75" s="38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8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8"/>
    </row>
    <row r="82" spans="1:91" s="1" customFormat="1" ht="24.95" customHeight="1">
      <c r="B82" s="28"/>
      <c r="C82" s="17" t="s">
        <v>52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3"/>
      <c r="C84" s="23" t="s">
        <v>13</v>
      </c>
      <c r="L84" s="3" t="str">
        <f>K5</f>
        <v>0491SL</v>
      </c>
      <c r="AR84" s="43"/>
    </row>
    <row r="85" spans="1:91" s="4" customFormat="1" ht="36.950000000000003" customHeight="1">
      <c r="B85" s="44"/>
      <c r="C85" s="45" t="s">
        <v>16</v>
      </c>
      <c r="L85" s="160" t="str">
        <f>K6</f>
        <v>FVE Velké Němčice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R85" s="44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6" t="str">
        <f>IF(K8="","",K8)</f>
        <v xml:space="preserve"> </v>
      </c>
      <c r="AI87" s="23" t="s">
        <v>22</v>
      </c>
      <c r="AM87" s="187" t="str">
        <f>IF(AN8= "","",AN8)</f>
        <v>12. 2. 2024</v>
      </c>
      <c r="AN87" s="187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88" t="str">
        <f>IF(E17="","",E17)</f>
        <v xml:space="preserve"> </v>
      </c>
      <c r="AN89" s="189"/>
      <c r="AO89" s="189"/>
      <c r="AP89" s="189"/>
      <c r="AR89" s="28"/>
      <c r="AS89" s="191" t="s">
        <v>53</v>
      </c>
      <c r="AT89" s="192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88" t="str">
        <f>IF(E20="","",E20)</f>
        <v xml:space="preserve"> </v>
      </c>
      <c r="AN90" s="189"/>
      <c r="AO90" s="189"/>
      <c r="AP90" s="189"/>
      <c r="AR90" s="28"/>
      <c r="AS90" s="193"/>
      <c r="AT90" s="194"/>
      <c r="BD90" s="50"/>
    </row>
    <row r="91" spans="1:91" s="1" customFormat="1" ht="10.7" customHeight="1">
      <c r="B91" s="28"/>
      <c r="AR91" s="28"/>
      <c r="AS91" s="193"/>
      <c r="AT91" s="194"/>
      <c r="BD91" s="50"/>
    </row>
    <row r="92" spans="1:91" s="1" customFormat="1" ht="29.25" customHeight="1">
      <c r="B92" s="28"/>
      <c r="C92" s="164" t="s">
        <v>54</v>
      </c>
      <c r="D92" s="158"/>
      <c r="E92" s="158"/>
      <c r="F92" s="158"/>
      <c r="G92" s="158"/>
      <c r="H92" s="51"/>
      <c r="I92" s="157" t="s">
        <v>55</v>
      </c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86" t="s">
        <v>56</v>
      </c>
      <c r="AH92" s="158"/>
      <c r="AI92" s="158"/>
      <c r="AJ92" s="158"/>
      <c r="AK92" s="158"/>
      <c r="AL92" s="158"/>
      <c r="AM92" s="158"/>
      <c r="AN92" s="157" t="s">
        <v>57</v>
      </c>
      <c r="AO92" s="158"/>
      <c r="AP92" s="190"/>
      <c r="AQ92" s="52" t="s">
        <v>58</v>
      </c>
      <c r="AR92" s="28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1" s="1" customFormat="1" ht="10.7" customHeight="1">
      <c r="B93" s="28"/>
      <c r="AR93" s="28"/>
      <c r="AS93" s="5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95">
        <f>ROUND(AG95+AG96+AG100+AG104,2)</f>
        <v>0</v>
      </c>
      <c r="AH94" s="195"/>
      <c r="AI94" s="195"/>
      <c r="AJ94" s="195"/>
      <c r="AK94" s="195"/>
      <c r="AL94" s="195"/>
      <c r="AM94" s="195"/>
      <c r="AN94" s="196">
        <f t="shared" ref="AN94:AN106" si="0">SUM(AG94,AT94)</f>
        <v>0</v>
      </c>
      <c r="AO94" s="196"/>
      <c r="AP94" s="196"/>
      <c r="AQ94" s="61" t="s">
        <v>1</v>
      </c>
      <c r="AR94" s="57"/>
      <c r="AS94" s="62">
        <f>ROUND(AS95+AS96+AS100+AS104,2)</f>
        <v>0</v>
      </c>
      <c r="AT94" s="63">
        <f t="shared" ref="AT94:AT106" si="1">ROUND(SUM(AV94:AW94),2)</f>
        <v>0</v>
      </c>
      <c r="AU94" s="64">
        <f>ROUND(AU95+AU96+AU100+AU104,5)</f>
        <v>0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ROUND(AZ95+AZ96+AZ100+AZ104,2)</f>
        <v>0</v>
      </c>
      <c r="BA94" s="63">
        <f>ROUND(BA95+BA96+BA100+BA104,2)</f>
        <v>0</v>
      </c>
      <c r="BB94" s="63">
        <f>ROUND(BB95+BB96+BB100+BB104,2)</f>
        <v>0</v>
      </c>
      <c r="BC94" s="63">
        <f>ROUND(BC95+BC96+BC100+BC104,2)</f>
        <v>0</v>
      </c>
      <c r="BD94" s="65">
        <f>ROUND(BD95+BD96+BD100+BD104,2)</f>
        <v>0</v>
      </c>
      <c r="BS94" s="66" t="s">
        <v>72</v>
      </c>
      <c r="BT94" s="66" t="s">
        <v>73</v>
      </c>
      <c r="BU94" s="67" t="s">
        <v>74</v>
      </c>
      <c r="BV94" s="66" t="s">
        <v>75</v>
      </c>
      <c r="BW94" s="66" t="s">
        <v>5</v>
      </c>
      <c r="BX94" s="66" t="s">
        <v>76</v>
      </c>
      <c r="CL94" s="66" t="s">
        <v>1</v>
      </c>
    </row>
    <row r="95" spans="1:91" s="6" customFormat="1" ht="16.5" customHeight="1">
      <c r="A95" s="68" t="s">
        <v>77</v>
      </c>
      <c r="B95" s="69"/>
      <c r="C95" s="70"/>
      <c r="D95" s="159" t="s">
        <v>78</v>
      </c>
      <c r="E95" s="159"/>
      <c r="F95" s="159"/>
      <c r="G95" s="159"/>
      <c r="H95" s="159"/>
      <c r="I95" s="71"/>
      <c r="J95" s="159" t="s">
        <v>79</v>
      </c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85">
        <f>'00 - Vedlejší rozpočtové ...'!J30</f>
        <v>0</v>
      </c>
      <c r="AH95" s="163"/>
      <c r="AI95" s="163"/>
      <c r="AJ95" s="163"/>
      <c r="AK95" s="163"/>
      <c r="AL95" s="163"/>
      <c r="AM95" s="163"/>
      <c r="AN95" s="185">
        <f t="shared" si="0"/>
        <v>0</v>
      </c>
      <c r="AO95" s="163"/>
      <c r="AP95" s="163"/>
      <c r="AQ95" s="72" t="s">
        <v>80</v>
      </c>
      <c r="AR95" s="69"/>
      <c r="AS95" s="73">
        <v>0</v>
      </c>
      <c r="AT95" s="74">
        <f t="shared" si="1"/>
        <v>0</v>
      </c>
      <c r="AU95" s="75">
        <f>'00 - Vedlejší rozpočtové ...'!P126</f>
        <v>0</v>
      </c>
      <c r="AV95" s="74">
        <f>'00 - Vedlejší rozpočtové ...'!J33</f>
        <v>0</v>
      </c>
      <c r="AW95" s="74">
        <f>'00 - Vedlejší rozpočtové ...'!J34</f>
        <v>0</v>
      </c>
      <c r="AX95" s="74">
        <f>'00 - Vedlejší rozpočtové ...'!J35</f>
        <v>0</v>
      </c>
      <c r="AY95" s="74">
        <f>'00 - Vedlejší rozpočtové ...'!J36</f>
        <v>0</v>
      </c>
      <c r="AZ95" s="74">
        <f>'00 - Vedlejší rozpočtové ...'!F33</f>
        <v>0</v>
      </c>
      <c r="BA95" s="74">
        <f>'00 - Vedlejší rozpočtové ...'!F34</f>
        <v>0</v>
      </c>
      <c r="BB95" s="74">
        <f>'00 - Vedlejší rozpočtové ...'!F35</f>
        <v>0</v>
      </c>
      <c r="BC95" s="74">
        <f>'00 - Vedlejší rozpočtové ...'!F36</f>
        <v>0</v>
      </c>
      <c r="BD95" s="76">
        <f>'00 - Vedlejší rozpočtové ...'!F37</f>
        <v>0</v>
      </c>
      <c r="BT95" s="77" t="s">
        <v>81</v>
      </c>
      <c r="BV95" s="77" t="s">
        <v>75</v>
      </c>
      <c r="BW95" s="77" t="s">
        <v>82</v>
      </c>
      <c r="BX95" s="77" t="s">
        <v>5</v>
      </c>
      <c r="CL95" s="77" t="s">
        <v>1</v>
      </c>
      <c r="CM95" s="77" t="s">
        <v>83</v>
      </c>
    </row>
    <row r="96" spans="1:91" s="6" customFormat="1" ht="16.5" customHeight="1">
      <c r="B96" s="69"/>
      <c r="C96" s="70"/>
      <c r="D96" s="159" t="s">
        <v>84</v>
      </c>
      <c r="E96" s="159"/>
      <c r="F96" s="159"/>
      <c r="G96" s="159"/>
      <c r="H96" s="159"/>
      <c r="I96" s="71"/>
      <c r="J96" s="159" t="s">
        <v>85</v>
      </c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62">
        <f>ROUND(SUM(AG97:AG99),2)</f>
        <v>0</v>
      </c>
      <c r="AH96" s="163"/>
      <c r="AI96" s="163"/>
      <c r="AJ96" s="163"/>
      <c r="AK96" s="163"/>
      <c r="AL96" s="163"/>
      <c r="AM96" s="163"/>
      <c r="AN96" s="185">
        <f t="shared" si="0"/>
        <v>0</v>
      </c>
      <c r="AO96" s="163"/>
      <c r="AP96" s="163"/>
      <c r="AQ96" s="72" t="s">
        <v>80</v>
      </c>
      <c r="AR96" s="69"/>
      <c r="AS96" s="73">
        <f>ROUND(SUM(AS97:AS99),2)</f>
        <v>0</v>
      </c>
      <c r="AT96" s="74">
        <f t="shared" si="1"/>
        <v>0</v>
      </c>
      <c r="AU96" s="75">
        <f>ROUND(SUM(AU97:AU99),5)</f>
        <v>0</v>
      </c>
      <c r="AV96" s="74">
        <f>ROUND(AZ96*L29,2)</f>
        <v>0</v>
      </c>
      <c r="AW96" s="74">
        <f>ROUND(BA96*L30,2)</f>
        <v>0</v>
      </c>
      <c r="AX96" s="74">
        <f>ROUND(BB96*L29,2)</f>
        <v>0</v>
      </c>
      <c r="AY96" s="74">
        <f>ROUND(BC96*L30,2)</f>
        <v>0</v>
      </c>
      <c r="AZ96" s="74">
        <f>ROUND(SUM(AZ97:AZ99),2)</f>
        <v>0</v>
      </c>
      <c r="BA96" s="74">
        <f>ROUND(SUM(BA97:BA99),2)</f>
        <v>0</v>
      </c>
      <c r="BB96" s="74">
        <f>ROUND(SUM(BB97:BB99),2)</f>
        <v>0</v>
      </c>
      <c r="BC96" s="74">
        <f>ROUND(SUM(BC97:BC99),2)</f>
        <v>0</v>
      </c>
      <c r="BD96" s="76">
        <f>ROUND(SUM(BD97:BD99),2)</f>
        <v>0</v>
      </c>
      <c r="BS96" s="77" t="s">
        <v>72</v>
      </c>
      <c r="BT96" s="77" t="s">
        <v>81</v>
      </c>
      <c r="BU96" s="77" t="s">
        <v>74</v>
      </c>
      <c r="BV96" s="77" t="s">
        <v>75</v>
      </c>
      <c r="BW96" s="77" t="s">
        <v>86</v>
      </c>
      <c r="BX96" s="77" t="s">
        <v>5</v>
      </c>
      <c r="CL96" s="77" t="s">
        <v>1</v>
      </c>
      <c r="CM96" s="77" t="s">
        <v>83</v>
      </c>
    </row>
    <row r="97" spans="1:91" s="3" customFormat="1" ht="16.5" customHeight="1">
      <c r="A97" s="68" t="s">
        <v>77</v>
      </c>
      <c r="B97" s="43"/>
      <c r="C97" s="9"/>
      <c r="D97" s="9"/>
      <c r="E97" s="156" t="s">
        <v>84</v>
      </c>
      <c r="F97" s="156"/>
      <c r="G97" s="156"/>
      <c r="H97" s="156"/>
      <c r="I97" s="156"/>
      <c r="J97" s="9"/>
      <c r="K97" s="156" t="s">
        <v>87</v>
      </c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83">
        <f>'01 - Baterie ZŠ'!J32</f>
        <v>0</v>
      </c>
      <c r="AH97" s="184"/>
      <c r="AI97" s="184"/>
      <c r="AJ97" s="184"/>
      <c r="AK97" s="184"/>
      <c r="AL97" s="184"/>
      <c r="AM97" s="184"/>
      <c r="AN97" s="183">
        <f t="shared" si="0"/>
        <v>0</v>
      </c>
      <c r="AO97" s="184"/>
      <c r="AP97" s="184"/>
      <c r="AQ97" s="78" t="s">
        <v>88</v>
      </c>
      <c r="AR97" s="43"/>
      <c r="AS97" s="79">
        <v>0</v>
      </c>
      <c r="AT97" s="80">
        <f t="shared" si="1"/>
        <v>0</v>
      </c>
      <c r="AU97" s="81">
        <f>'01 - Baterie ZŠ'!P120</f>
        <v>0</v>
      </c>
      <c r="AV97" s="80">
        <f>'01 - Baterie ZŠ'!J35</f>
        <v>0</v>
      </c>
      <c r="AW97" s="80">
        <f>'01 - Baterie ZŠ'!J36</f>
        <v>0</v>
      </c>
      <c r="AX97" s="80">
        <f>'01 - Baterie ZŠ'!J37</f>
        <v>0</v>
      </c>
      <c r="AY97" s="80">
        <f>'01 - Baterie ZŠ'!J38</f>
        <v>0</v>
      </c>
      <c r="AZ97" s="80">
        <f>'01 - Baterie ZŠ'!F35</f>
        <v>0</v>
      </c>
      <c r="BA97" s="80">
        <f>'01 - Baterie ZŠ'!F36</f>
        <v>0</v>
      </c>
      <c r="BB97" s="80">
        <f>'01 - Baterie ZŠ'!F37</f>
        <v>0</v>
      </c>
      <c r="BC97" s="80">
        <f>'01 - Baterie ZŠ'!F38</f>
        <v>0</v>
      </c>
      <c r="BD97" s="82">
        <f>'01 - Baterie ZŠ'!F39</f>
        <v>0</v>
      </c>
      <c r="BT97" s="21" t="s">
        <v>83</v>
      </c>
      <c r="BV97" s="21" t="s">
        <v>75</v>
      </c>
      <c r="BW97" s="21" t="s">
        <v>89</v>
      </c>
      <c r="BX97" s="21" t="s">
        <v>86</v>
      </c>
      <c r="CL97" s="21" t="s">
        <v>1</v>
      </c>
    </row>
    <row r="98" spans="1:91" s="3" customFormat="1" ht="16.5" customHeight="1">
      <c r="A98" s="68" t="s">
        <v>77</v>
      </c>
      <c r="B98" s="43"/>
      <c r="C98" s="9"/>
      <c r="D98" s="9"/>
      <c r="E98" s="156" t="s">
        <v>90</v>
      </c>
      <c r="F98" s="156"/>
      <c r="G98" s="156"/>
      <c r="H98" s="156"/>
      <c r="I98" s="156"/>
      <c r="J98" s="9"/>
      <c r="K98" s="156" t="s">
        <v>91</v>
      </c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83">
        <f>'02 - Elektroinstalace ZŠ'!J32</f>
        <v>0</v>
      </c>
      <c r="AH98" s="184"/>
      <c r="AI98" s="184"/>
      <c r="AJ98" s="184"/>
      <c r="AK98" s="184"/>
      <c r="AL98" s="184"/>
      <c r="AM98" s="184"/>
      <c r="AN98" s="183">
        <f t="shared" si="0"/>
        <v>0</v>
      </c>
      <c r="AO98" s="184"/>
      <c r="AP98" s="184"/>
      <c r="AQ98" s="78" t="s">
        <v>88</v>
      </c>
      <c r="AR98" s="43"/>
      <c r="AS98" s="79">
        <v>0</v>
      </c>
      <c r="AT98" s="80">
        <f t="shared" si="1"/>
        <v>0</v>
      </c>
      <c r="AU98" s="81">
        <f>'02 - Elektroinstalace ZŠ'!P120</f>
        <v>0</v>
      </c>
      <c r="AV98" s="80">
        <f>'02 - Elektroinstalace ZŠ'!J35</f>
        <v>0</v>
      </c>
      <c r="AW98" s="80">
        <f>'02 - Elektroinstalace ZŠ'!J36</f>
        <v>0</v>
      </c>
      <c r="AX98" s="80">
        <f>'02 - Elektroinstalace ZŠ'!J37</f>
        <v>0</v>
      </c>
      <c r="AY98" s="80">
        <f>'02 - Elektroinstalace ZŠ'!J38</f>
        <v>0</v>
      </c>
      <c r="AZ98" s="80">
        <f>'02 - Elektroinstalace ZŠ'!F35</f>
        <v>0</v>
      </c>
      <c r="BA98" s="80">
        <f>'02 - Elektroinstalace ZŠ'!F36</f>
        <v>0</v>
      </c>
      <c r="BB98" s="80">
        <f>'02 - Elektroinstalace ZŠ'!F37</f>
        <v>0</v>
      </c>
      <c r="BC98" s="80">
        <f>'02 - Elektroinstalace ZŠ'!F38</f>
        <v>0</v>
      </c>
      <c r="BD98" s="82">
        <f>'02 - Elektroinstalace ZŠ'!F39</f>
        <v>0</v>
      </c>
      <c r="BT98" s="21" t="s">
        <v>83</v>
      </c>
      <c r="BV98" s="21" t="s">
        <v>75</v>
      </c>
      <c r="BW98" s="21" t="s">
        <v>92</v>
      </c>
      <c r="BX98" s="21" t="s">
        <v>86</v>
      </c>
      <c r="CL98" s="21" t="s">
        <v>1</v>
      </c>
    </row>
    <row r="99" spans="1:91" s="3" customFormat="1" ht="16.5" customHeight="1">
      <c r="A99" s="68" t="s">
        <v>77</v>
      </c>
      <c r="B99" s="43"/>
      <c r="C99" s="9"/>
      <c r="D99" s="9"/>
      <c r="E99" s="156" t="s">
        <v>93</v>
      </c>
      <c r="F99" s="156"/>
      <c r="G99" s="156"/>
      <c r="H99" s="156"/>
      <c r="I99" s="156"/>
      <c r="J99" s="9"/>
      <c r="K99" s="156" t="s">
        <v>94</v>
      </c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83">
        <f>'03 - Fotovoltaický systém ZŠ'!J32</f>
        <v>0</v>
      </c>
      <c r="AH99" s="184"/>
      <c r="AI99" s="184"/>
      <c r="AJ99" s="184"/>
      <c r="AK99" s="184"/>
      <c r="AL99" s="184"/>
      <c r="AM99" s="184"/>
      <c r="AN99" s="183">
        <f t="shared" si="0"/>
        <v>0</v>
      </c>
      <c r="AO99" s="184"/>
      <c r="AP99" s="184"/>
      <c r="AQ99" s="78" t="s">
        <v>88</v>
      </c>
      <c r="AR99" s="43"/>
      <c r="AS99" s="79">
        <v>0</v>
      </c>
      <c r="AT99" s="80">
        <f t="shared" si="1"/>
        <v>0</v>
      </c>
      <c r="AU99" s="81">
        <f>'03 - Fotovoltaický systém ZŠ'!P120</f>
        <v>0</v>
      </c>
      <c r="AV99" s="80">
        <f>'03 - Fotovoltaický systém ZŠ'!J35</f>
        <v>0</v>
      </c>
      <c r="AW99" s="80">
        <f>'03 - Fotovoltaický systém ZŠ'!J36</f>
        <v>0</v>
      </c>
      <c r="AX99" s="80">
        <f>'03 - Fotovoltaický systém ZŠ'!J37</f>
        <v>0</v>
      </c>
      <c r="AY99" s="80">
        <f>'03 - Fotovoltaický systém ZŠ'!J38</f>
        <v>0</v>
      </c>
      <c r="AZ99" s="80">
        <f>'03 - Fotovoltaický systém ZŠ'!F35</f>
        <v>0</v>
      </c>
      <c r="BA99" s="80">
        <f>'03 - Fotovoltaický systém ZŠ'!F36</f>
        <v>0</v>
      </c>
      <c r="BB99" s="80">
        <f>'03 - Fotovoltaický systém ZŠ'!F37</f>
        <v>0</v>
      </c>
      <c r="BC99" s="80">
        <f>'03 - Fotovoltaický systém ZŠ'!F38</f>
        <v>0</v>
      </c>
      <c r="BD99" s="82">
        <f>'03 - Fotovoltaický systém ZŠ'!F39</f>
        <v>0</v>
      </c>
      <c r="BT99" s="21" t="s">
        <v>83</v>
      </c>
      <c r="BV99" s="21" t="s">
        <v>75</v>
      </c>
      <c r="BW99" s="21" t="s">
        <v>95</v>
      </c>
      <c r="BX99" s="21" t="s">
        <v>86</v>
      </c>
      <c r="CL99" s="21" t="s">
        <v>1</v>
      </c>
    </row>
    <row r="100" spans="1:91" s="6" customFormat="1" ht="16.5" customHeight="1">
      <c r="B100" s="69"/>
      <c r="C100" s="70"/>
      <c r="D100" s="159" t="s">
        <v>90</v>
      </c>
      <c r="E100" s="159"/>
      <c r="F100" s="159"/>
      <c r="G100" s="159"/>
      <c r="H100" s="159"/>
      <c r="I100" s="71"/>
      <c r="J100" s="159" t="s">
        <v>96</v>
      </c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62">
        <f>ROUND(SUM(AG101:AG103),2)</f>
        <v>0</v>
      </c>
      <c r="AH100" s="163"/>
      <c r="AI100" s="163"/>
      <c r="AJ100" s="163"/>
      <c r="AK100" s="163"/>
      <c r="AL100" s="163"/>
      <c r="AM100" s="163"/>
      <c r="AN100" s="185">
        <f t="shared" si="0"/>
        <v>0</v>
      </c>
      <c r="AO100" s="163"/>
      <c r="AP100" s="163"/>
      <c r="AQ100" s="72" t="s">
        <v>80</v>
      </c>
      <c r="AR100" s="69"/>
      <c r="AS100" s="73">
        <f>ROUND(SUM(AS101:AS103),2)</f>
        <v>0</v>
      </c>
      <c r="AT100" s="74">
        <f t="shared" si="1"/>
        <v>0</v>
      </c>
      <c r="AU100" s="75">
        <f>ROUND(SUM(AU101:AU103),5)</f>
        <v>0</v>
      </c>
      <c r="AV100" s="74">
        <f>ROUND(AZ100*L29,2)</f>
        <v>0</v>
      </c>
      <c r="AW100" s="74">
        <f>ROUND(BA100*L30,2)</f>
        <v>0</v>
      </c>
      <c r="AX100" s="74">
        <f>ROUND(BB100*L29,2)</f>
        <v>0</v>
      </c>
      <c r="AY100" s="74">
        <f>ROUND(BC100*L30,2)</f>
        <v>0</v>
      </c>
      <c r="AZ100" s="74">
        <f>ROUND(SUM(AZ101:AZ103),2)</f>
        <v>0</v>
      </c>
      <c r="BA100" s="74">
        <f>ROUND(SUM(BA101:BA103),2)</f>
        <v>0</v>
      </c>
      <c r="BB100" s="74">
        <f>ROUND(SUM(BB101:BB103),2)</f>
        <v>0</v>
      </c>
      <c r="BC100" s="74">
        <f>ROUND(SUM(BC101:BC103),2)</f>
        <v>0</v>
      </c>
      <c r="BD100" s="76">
        <f>ROUND(SUM(BD101:BD103),2)</f>
        <v>0</v>
      </c>
      <c r="BS100" s="77" t="s">
        <v>72</v>
      </c>
      <c r="BT100" s="77" t="s">
        <v>81</v>
      </c>
      <c r="BU100" s="77" t="s">
        <v>74</v>
      </c>
      <c r="BV100" s="77" t="s">
        <v>75</v>
      </c>
      <c r="BW100" s="77" t="s">
        <v>97</v>
      </c>
      <c r="BX100" s="77" t="s">
        <v>5</v>
      </c>
      <c r="CL100" s="77" t="s">
        <v>1</v>
      </c>
      <c r="CM100" s="77" t="s">
        <v>83</v>
      </c>
    </row>
    <row r="101" spans="1:91" s="3" customFormat="1" ht="16.5" customHeight="1">
      <c r="A101" s="68" t="s">
        <v>77</v>
      </c>
      <c r="B101" s="43"/>
      <c r="C101" s="9"/>
      <c r="D101" s="9"/>
      <c r="E101" s="156" t="s">
        <v>98</v>
      </c>
      <c r="F101" s="156"/>
      <c r="G101" s="156"/>
      <c r="H101" s="156"/>
      <c r="I101" s="156"/>
      <c r="J101" s="9"/>
      <c r="K101" s="156" t="s">
        <v>99</v>
      </c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83">
        <f>'01a - Baterie MŠ'!J32</f>
        <v>0</v>
      </c>
      <c r="AH101" s="184"/>
      <c r="AI101" s="184"/>
      <c r="AJ101" s="184"/>
      <c r="AK101" s="184"/>
      <c r="AL101" s="184"/>
      <c r="AM101" s="184"/>
      <c r="AN101" s="183">
        <f t="shared" si="0"/>
        <v>0</v>
      </c>
      <c r="AO101" s="184"/>
      <c r="AP101" s="184"/>
      <c r="AQ101" s="78" t="s">
        <v>88</v>
      </c>
      <c r="AR101" s="43"/>
      <c r="AS101" s="79">
        <v>0</v>
      </c>
      <c r="AT101" s="80">
        <f t="shared" si="1"/>
        <v>0</v>
      </c>
      <c r="AU101" s="81">
        <f>'01a - Baterie MŠ'!P120</f>
        <v>0</v>
      </c>
      <c r="AV101" s="80">
        <f>'01a - Baterie MŠ'!J35</f>
        <v>0</v>
      </c>
      <c r="AW101" s="80">
        <f>'01a - Baterie MŠ'!J36</f>
        <v>0</v>
      </c>
      <c r="AX101" s="80">
        <f>'01a - Baterie MŠ'!J37</f>
        <v>0</v>
      </c>
      <c r="AY101" s="80">
        <f>'01a - Baterie MŠ'!J38</f>
        <v>0</v>
      </c>
      <c r="AZ101" s="80">
        <f>'01a - Baterie MŠ'!F35</f>
        <v>0</v>
      </c>
      <c r="BA101" s="80">
        <f>'01a - Baterie MŠ'!F36</f>
        <v>0</v>
      </c>
      <c r="BB101" s="80">
        <f>'01a - Baterie MŠ'!F37</f>
        <v>0</v>
      </c>
      <c r="BC101" s="80">
        <f>'01a - Baterie MŠ'!F38</f>
        <v>0</v>
      </c>
      <c r="BD101" s="82">
        <f>'01a - Baterie MŠ'!F39</f>
        <v>0</v>
      </c>
      <c r="BT101" s="21" t="s">
        <v>83</v>
      </c>
      <c r="BV101" s="21" t="s">
        <v>75</v>
      </c>
      <c r="BW101" s="21" t="s">
        <v>100</v>
      </c>
      <c r="BX101" s="21" t="s">
        <v>97</v>
      </c>
      <c r="CL101" s="21" t="s">
        <v>1</v>
      </c>
    </row>
    <row r="102" spans="1:91" s="3" customFormat="1" ht="16.5" customHeight="1">
      <c r="A102" s="68" t="s">
        <v>77</v>
      </c>
      <c r="B102" s="43"/>
      <c r="C102" s="9"/>
      <c r="D102" s="9"/>
      <c r="E102" s="156" t="s">
        <v>101</v>
      </c>
      <c r="F102" s="156"/>
      <c r="G102" s="156"/>
      <c r="H102" s="156"/>
      <c r="I102" s="156"/>
      <c r="J102" s="9"/>
      <c r="K102" s="156" t="s">
        <v>102</v>
      </c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83">
        <f>'02a - Elektroinstalace MŠ'!J32</f>
        <v>0</v>
      </c>
      <c r="AH102" s="184"/>
      <c r="AI102" s="184"/>
      <c r="AJ102" s="184"/>
      <c r="AK102" s="184"/>
      <c r="AL102" s="184"/>
      <c r="AM102" s="184"/>
      <c r="AN102" s="183">
        <f t="shared" si="0"/>
        <v>0</v>
      </c>
      <c r="AO102" s="184"/>
      <c r="AP102" s="184"/>
      <c r="AQ102" s="78" t="s">
        <v>88</v>
      </c>
      <c r="AR102" s="43"/>
      <c r="AS102" s="79">
        <v>0</v>
      </c>
      <c r="AT102" s="80">
        <f t="shared" si="1"/>
        <v>0</v>
      </c>
      <c r="AU102" s="81">
        <f>'02a - Elektroinstalace MŠ'!P120</f>
        <v>0</v>
      </c>
      <c r="AV102" s="80">
        <f>'02a - Elektroinstalace MŠ'!J35</f>
        <v>0</v>
      </c>
      <c r="AW102" s="80">
        <f>'02a - Elektroinstalace MŠ'!J36</f>
        <v>0</v>
      </c>
      <c r="AX102" s="80">
        <f>'02a - Elektroinstalace MŠ'!J37</f>
        <v>0</v>
      </c>
      <c r="AY102" s="80">
        <f>'02a - Elektroinstalace MŠ'!J38</f>
        <v>0</v>
      </c>
      <c r="AZ102" s="80">
        <f>'02a - Elektroinstalace MŠ'!F35</f>
        <v>0</v>
      </c>
      <c r="BA102" s="80">
        <f>'02a - Elektroinstalace MŠ'!F36</f>
        <v>0</v>
      </c>
      <c r="BB102" s="80">
        <f>'02a - Elektroinstalace MŠ'!F37</f>
        <v>0</v>
      </c>
      <c r="BC102" s="80">
        <f>'02a - Elektroinstalace MŠ'!F38</f>
        <v>0</v>
      </c>
      <c r="BD102" s="82">
        <f>'02a - Elektroinstalace MŠ'!F39</f>
        <v>0</v>
      </c>
      <c r="BT102" s="21" t="s">
        <v>83</v>
      </c>
      <c r="BV102" s="21" t="s">
        <v>75</v>
      </c>
      <c r="BW102" s="21" t="s">
        <v>103</v>
      </c>
      <c r="BX102" s="21" t="s">
        <v>97</v>
      </c>
      <c r="CL102" s="21" t="s">
        <v>1</v>
      </c>
    </row>
    <row r="103" spans="1:91" s="3" customFormat="1" ht="16.5" customHeight="1">
      <c r="A103" s="68" t="s">
        <v>77</v>
      </c>
      <c r="B103" s="43"/>
      <c r="C103" s="9"/>
      <c r="D103" s="9"/>
      <c r="E103" s="156" t="s">
        <v>104</v>
      </c>
      <c r="F103" s="156"/>
      <c r="G103" s="156"/>
      <c r="H103" s="156"/>
      <c r="I103" s="156"/>
      <c r="J103" s="9"/>
      <c r="K103" s="156" t="s">
        <v>105</v>
      </c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83">
        <f>'03a - Fotovoltaický systé...'!J32</f>
        <v>0</v>
      </c>
      <c r="AH103" s="184"/>
      <c r="AI103" s="184"/>
      <c r="AJ103" s="184"/>
      <c r="AK103" s="184"/>
      <c r="AL103" s="184"/>
      <c r="AM103" s="184"/>
      <c r="AN103" s="183">
        <f t="shared" si="0"/>
        <v>0</v>
      </c>
      <c r="AO103" s="184"/>
      <c r="AP103" s="184"/>
      <c r="AQ103" s="78" t="s">
        <v>88</v>
      </c>
      <c r="AR103" s="43"/>
      <c r="AS103" s="79">
        <v>0</v>
      </c>
      <c r="AT103" s="80">
        <f t="shared" si="1"/>
        <v>0</v>
      </c>
      <c r="AU103" s="81">
        <f>'03a - Fotovoltaický systé...'!P120</f>
        <v>0</v>
      </c>
      <c r="AV103" s="80">
        <f>'03a - Fotovoltaický systé...'!J35</f>
        <v>0</v>
      </c>
      <c r="AW103" s="80">
        <f>'03a - Fotovoltaický systé...'!J36</f>
        <v>0</v>
      </c>
      <c r="AX103" s="80">
        <f>'03a - Fotovoltaický systé...'!J37</f>
        <v>0</v>
      </c>
      <c r="AY103" s="80">
        <f>'03a - Fotovoltaický systé...'!J38</f>
        <v>0</v>
      </c>
      <c r="AZ103" s="80">
        <f>'03a - Fotovoltaický systé...'!F35</f>
        <v>0</v>
      </c>
      <c r="BA103" s="80">
        <f>'03a - Fotovoltaický systé...'!F36</f>
        <v>0</v>
      </c>
      <c r="BB103" s="80">
        <f>'03a - Fotovoltaický systé...'!F37</f>
        <v>0</v>
      </c>
      <c r="BC103" s="80">
        <f>'03a - Fotovoltaický systé...'!F38</f>
        <v>0</v>
      </c>
      <c r="BD103" s="82">
        <f>'03a - Fotovoltaický systé...'!F39</f>
        <v>0</v>
      </c>
      <c r="BT103" s="21" t="s">
        <v>83</v>
      </c>
      <c r="BV103" s="21" t="s">
        <v>75</v>
      </c>
      <c r="BW103" s="21" t="s">
        <v>106</v>
      </c>
      <c r="BX103" s="21" t="s">
        <v>97</v>
      </c>
      <c r="CL103" s="21" t="s">
        <v>1</v>
      </c>
    </row>
    <row r="104" spans="1:91" s="6" customFormat="1" ht="16.5" customHeight="1">
      <c r="B104" s="69"/>
      <c r="C104" s="70"/>
      <c r="D104" s="159" t="s">
        <v>93</v>
      </c>
      <c r="E104" s="159"/>
      <c r="F104" s="159"/>
      <c r="G104" s="159"/>
      <c r="H104" s="159"/>
      <c r="I104" s="71"/>
      <c r="J104" s="159" t="s">
        <v>107</v>
      </c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62">
        <f>ROUND(SUM(AG105:AG106),2)</f>
        <v>0</v>
      </c>
      <c r="AH104" s="163"/>
      <c r="AI104" s="163"/>
      <c r="AJ104" s="163"/>
      <c r="AK104" s="163"/>
      <c r="AL104" s="163"/>
      <c r="AM104" s="163"/>
      <c r="AN104" s="185">
        <f t="shared" si="0"/>
        <v>0</v>
      </c>
      <c r="AO104" s="163"/>
      <c r="AP104" s="163"/>
      <c r="AQ104" s="72" t="s">
        <v>80</v>
      </c>
      <c r="AR104" s="69"/>
      <c r="AS104" s="73">
        <f>ROUND(SUM(AS105:AS106),2)</f>
        <v>0</v>
      </c>
      <c r="AT104" s="74">
        <f t="shared" si="1"/>
        <v>0</v>
      </c>
      <c r="AU104" s="75">
        <f>ROUND(SUM(AU105:AU106),5)</f>
        <v>0</v>
      </c>
      <c r="AV104" s="74">
        <f>ROUND(AZ104*L29,2)</f>
        <v>0</v>
      </c>
      <c r="AW104" s="74">
        <f>ROUND(BA104*L30,2)</f>
        <v>0</v>
      </c>
      <c r="AX104" s="74">
        <f>ROUND(BB104*L29,2)</f>
        <v>0</v>
      </c>
      <c r="AY104" s="74">
        <f>ROUND(BC104*L30,2)</f>
        <v>0</v>
      </c>
      <c r="AZ104" s="74">
        <f>ROUND(SUM(AZ105:AZ106),2)</f>
        <v>0</v>
      </c>
      <c r="BA104" s="74">
        <f>ROUND(SUM(BA105:BA106),2)</f>
        <v>0</v>
      </c>
      <c r="BB104" s="74">
        <f>ROUND(SUM(BB105:BB106),2)</f>
        <v>0</v>
      </c>
      <c r="BC104" s="74">
        <f>ROUND(SUM(BC105:BC106),2)</f>
        <v>0</v>
      </c>
      <c r="BD104" s="76">
        <f>ROUND(SUM(BD105:BD106),2)</f>
        <v>0</v>
      </c>
      <c r="BS104" s="77" t="s">
        <v>72</v>
      </c>
      <c r="BT104" s="77" t="s">
        <v>81</v>
      </c>
      <c r="BU104" s="77" t="s">
        <v>74</v>
      </c>
      <c r="BV104" s="77" t="s">
        <v>75</v>
      </c>
      <c r="BW104" s="77" t="s">
        <v>108</v>
      </c>
      <c r="BX104" s="77" t="s">
        <v>5</v>
      </c>
      <c r="CL104" s="77" t="s">
        <v>1</v>
      </c>
      <c r="CM104" s="77" t="s">
        <v>83</v>
      </c>
    </row>
    <row r="105" spans="1:91" s="3" customFormat="1" ht="16.5" customHeight="1">
      <c r="A105" s="68" t="s">
        <v>77</v>
      </c>
      <c r="B105" s="43"/>
      <c r="C105" s="9"/>
      <c r="D105" s="9"/>
      <c r="E105" s="156" t="s">
        <v>109</v>
      </c>
      <c r="F105" s="156"/>
      <c r="G105" s="156"/>
      <c r="H105" s="156"/>
      <c r="I105" s="156"/>
      <c r="J105" s="9"/>
      <c r="K105" s="156" t="s">
        <v>110</v>
      </c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83">
        <f>'01b - Elektroinstalace ČOV'!J32</f>
        <v>0</v>
      </c>
      <c r="AH105" s="184"/>
      <c r="AI105" s="184"/>
      <c r="AJ105" s="184"/>
      <c r="AK105" s="184"/>
      <c r="AL105" s="184"/>
      <c r="AM105" s="184"/>
      <c r="AN105" s="183">
        <f t="shared" si="0"/>
        <v>0</v>
      </c>
      <c r="AO105" s="184"/>
      <c r="AP105" s="184"/>
      <c r="AQ105" s="78" t="s">
        <v>88</v>
      </c>
      <c r="AR105" s="43"/>
      <c r="AS105" s="79">
        <v>0</v>
      </c>
      <c r="AT105" s="80">
        <f t="shared" si="1"/>
        <v>0</v>
      </c>
      <c r="AU105" s="81">
        <f>'01b - Elektroinstalace ČOV'!P120</f>
        <v>0</v>
      </c>
      <c r="AV105" s="80">
        <f>'01b - Elektroinstalace ČOV'!J35</f>
        <v>0</v>
      </c>
      <c r="AW105" s="80">
        <f>'01b - Elektroinstalace ČOV'!J36</f>
        <v>0</v>
      </c>
      <c r="AX105" s="80">
        <f>'01b - Elektroinstalace ČOV'!J37</f>
        <v>0</v>
      </c>
      <c r="AY105" s="80">
        <f>'01b - Elektroinstalace ČOV'!J38</f>
        <v>0</v>
      </c>
      <c r="AZ105" s="80">
        <f>'01b - Elektroinstalace ČOV'!F35</f>
        <v>0</v>
      </c>
      <c r="BA105" s="80">
        <f>'01b - Elektroinstalace ČOV'!F36</f>
        <v>0</v>
      </c>
      <c r="BB105" s="80">
        <f>'01b - Elektroinstalace ČOV'!F37</f>
        <v>0</v>
      </c>
      <c r="BC105" s="80">
        <f>'01b - Elektroinstalace ČOV'!F38</f>
        <v>0</v>
      </c>
      <c r="BD105" s="82">
        <f>'01b - Elektroinstalace ČOV'!F39</f>
        <v>0</v>
      </c>
      <c r="BT105" s="21" t="s">
        <v>83</v>
      </c>
      <c r="BV105" s="21" t="s">
        <v>75</v>
      </c>
      <c r="BW105" s="21" t="s">
        <v>111</v>
      </c>
      <c r="BX105" s="21" t="s">
        <v>108</v>
      </c>
      <c r="CL105" s="21" t="s">
        <v>1</v>
      </c>
    </row>
    <row r="106" spans="1:91" s="3" customFormat="1" ht="16.5" customHeight="1">
      <c r="A106" s="68" t="s">
        <v>77</v>
      </c>
      <c r="B106" s="43"/>
      <c r="C106" s="9"/>
      <c r="D106" s="9"/>
      <c r="E106" s="156" t="s">
        <v>112</v>
      </c>
      <c r="F106" s="156"/>
      <c r="G106" s="156"/>
      <c r="H106" s="156"/>
      <c r="I106" s="156"/>
      <c r="J106" s="9"/>
      <c r="K106" s="156" t="s">
        <v>113</v>
      </c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83">
        <f>'02b - Fotovoltaický systé...'!J32</f>
        <v>0</v>
      </c>
      <c r="AH106" s="184"/>
      <c r="AI106" s="184"/>
      <c r="AJ106" s="184"/>
      <c r="AK106" s="184"/>
      <c r="AL106" s="184"/>
      <c r="AM106" s="184"/>
      <c r="AN106" s="183">
        <f t="shared" si="0"/>
        <v>0</v>
      </c>
      <c r="AO106" s="184"/>
      <c r="AP106" s="184"/>
      <c r="AQ106" s="78" t="s">
        <v>88</v>
      </c>
      <c r="AR106" s="43"/>
      <c r="AS106" s="83">
        <v>0</v>
      </c>
      <c r="AT106" s="84">
        <f t="shared" si="1"/>
        <v>0</v>
      </c>
      <c r="AU106" s="85">
        <f>'02b - Fotovoltaický systé...'!P120</f>
        <v>0</v>
      </c>
      <c r="AV106" s="84">
        <f>'02b - Fotovoltaický systé...'!J35</f>
        <v>0</v>
      </c>
      <c r="AW106" s="84">
        <f>'02b - Fotovoltaický systé...'!J36</f>
        <v>0</v>
      </c>
      <c r="AX106" s="84">
        <f>'02b - Fotovoltaický systé...'!J37</f>
        <v>0</v>
      </c>
      <c r="AY106" s="84">
        <f>'02b - Fotovoltaický systé...'!J38</f>
        <v>0</v>
      </c>
      <c r="AZ106" s="84">
        <f>'02b - Fotovoltaický systé...'!F35</f>
        <v>0</v>
      </c>
      <c r="BA106" s="84">
        <f>'02b - Fotovoltaický systé...'!F36</f>
        <v>0</v>
      </c>
      <c r="BB106" s="84">
        <f>'02b - Fotovoltaický systé...'!F37</f>
        <v>0</v>
      </c>
      <c r="BC106" s="84">
        <f>'02b - Fotovoltaický systé...'!F38</f>
        <v>0</v>
      </c>
      <c r="BD106" s="86">
        <f>'02b - Fotovoltaický systé...'!F39</f>
        <v>0</v>
      </c>
      <c r="BT106" s="21" t="s">
        <v>83</v>
      </c>
      <c r="BV106" s="21" t="s">
        <v>75</v>
      </c>
      <c r="BW106" s="21" t="s">
        <v>114</v>
      </c>
      <c r="BX106" s="21" t="s">
        <v>108</v>
      </c>
      <c r="CL106" s="21" t="s">
        <v>1</v>
      </c>
    </row>
    <row r="107" spans="1:91" s="1" customFormat="1" ht="30" customHeight="1">
      <c r="B107" s="28"/>
      <c r="AR107" s="28"/>
    </row>
    <row r="108" spans="1:91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28"/>
    </row>
  </sheetData>
  <sheetProtection algorithmName="SHA-512" hashValue="LVsA0bnn9uBSLkkz2TMCJTfSC5B8KcTeiKzmdKiqD9wCffmE+KN6NI9k7SONL05TQMvc0a0UZ1cBDmPYVgjLyA==" saltValue="R/hawVazSNyijv3F3pGLW4PW0xN4UL+2KBTKPznqu+R8299G8ddzPpzb92LMaPqIB/aOdMhYWPsmxqxFMZemCQ==" spinCount="100000" sheet="1" objects="1" scenarios="1" formatColumns="0" formatRows="0"/>
  <mergeCells count="86">
    <mergeCell ref="AN106:AP106"/>
    <mergeCell ref="AG106:AM106"/>
    <mergeCell ref="AG94:AM94"/>
    <mergeCell ref="AN94:AP94"/>
    <mergeCell ref="AN104:AP104"/>
    <mergeCell ref="AN98:AP98"/>
    <mergeCell ref="AS89:AT91"/>
    <mergeCell ref="AN105:AP105"/>
    <mergeCell ref="AG105:AM105"/>
    <mergeCell ref="AN102:AP102"/>
    <mergeCell ref="AN99:AP99"/>
    <mergeCell ref="AN95:AP95"/>
    <mergeCell ref="AN101:AP101"/>
    <mergeCell ref="AN96:AP96"/>
    <mergeCell ref="AN100:AP100"/>
    <mergeCell ref="AN97:AP97"/>
    <mergeCell ref="AR2:BE2"/>
    <mergeCell ref="AG100:AM100"/>
    <mergeCell ref="AG102:AM102"/>
    <mergeCell ref="AG103:AM103"/>
    <mergeCell ref="AG101:AM101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103:AP103"/>
    <mergeCell ref="AN92:AP9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85:AJ85"/>
    <mergeCell ref="E105:I105"/>
    <mergeCell ref="K105:AF105"/>
    <mergeCell ref="E106:I106"/>
    <mergeCell ref="K106:AF106"/>
    <mergeCell ref="AG104:AM104"/>
    <mergeCell ref="K97:AF97"/>
    <mergeCell ref="K98:AF98"/>
    <mergeCell ref="K99:AF99"/>
    <mergeCell ref="K101:AF101"/>
    <mergeCell ref="K102:AF102"/>
    <mergeCell ref="C92:G92"/>
    <mergeCell ref="D96:H96"/>
    <mergeCell ref="D104:H104"/>
    <mergeCell ref="D95:H95"/>
    <mergeCell ref="E103:I103"/>
    <mergeCell ref="E98:I98"/>
    <mergeCell ref="I92:AF92"/>
    <mergeCell ref="J104:AF104"/>
    <mergeCell ref="J95:AF95"/>
    <mergeCell ref="J96:AF96"/>
    <mergeCell ref="J100:AF100"/>
    <mergeCell ref="D100:H100"/>
    <mergeCell ref="E99:I99"/>
    <mergeCell ref="E101:I101"/>
    <mergeCell ref="E97:I97"/>
    <mergeCell ref="E102:I102"/>
    <mergeCell ref="K103:AF103"/>
  </mergeCells>
  <hyperlinks>
    <hyperlink ref="A95" location="'00 - Vedlejší rozpočtové ...'!C2" display="/" xr:uid="{00000000-0004-0000-0000-000000000000}"/>
    <hyperlink ref="A97" location="'01 - Baterie ZŠ'!C2" display="/" xr:uid="{00000000-0004-0000-0000-000001000000}"/>
    <hyperlink ref="A98" location="'02 - Elektroinstalace ZŠ'!C2" display="/" xr:uid="{00000000-0004-0000-0000-000002000000}"/>
    <hyperlink ref="A99" location="'03 - Fotovoltaický systém ZŠ'!C2" display="/" xr:uid="{00000000-0004-0000-0000-000003000000}"/>
    <hyperlink ref="A101" location="'01a - Baterie MŠ'!C2" display="/" xr:uid="{00000000-0004-0000-0000-000004000000}"/>
    <hyperlink ref="A102" location="'02a - Elektroinstalace MŠ'!C2" display="/" xr:uid="{00000000-0004-0000-0000-000005000000}"/>
    <hyperlink ref="A103" location="'03a - Fotovoltaický systé...'!C2" display="/" xr:uid="{00000000-0004-0000-0000-000006000000}"/>
    <hyperlink ref="A105" location="'01b - Elektroinstalace ČOV'!C2" display="/" xr:uid="{00000000-0004-0000-0000-000007000000}"/>
    <hyperlink ref="A106" location="'02b - Fotovoltaický systé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tabSelected="1" topLeftCell="A116" workbookViewId="0">
      <selection activeCell="H123" sqref="H123"/>
    </sheetView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114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8" t="s">
        <v>318</v>
      </c>
      <c r="F9" s="197"/>
      <c r="G9" s="197"/>
      <c r="H9" s="197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329</v>
      </c>
      <c r="F11" s="197"/>
      <c r="G11" s="197"/>
      <c r="H11" s="197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0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2" t="s">
        <v>1</v>
      </c>
      <c r="F29" s="172"/>
      <c r="G29" s="172"/>
      <c r="H29" s="172"/>
      <c r="L29" s="88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6.95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4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4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4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4.95" customHeight="1">
      <c r="B82" s="28"/>
      <c r="C82" s="17" t="s">
        <v>118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8" t="s">
        <v>318</v>
      </c>
      <c r="F87" s="197"/>
      <c r="G87" s="197"/>
      <c r="H87" s="197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02b - Fotovoltaický systém ČOV</v>
      </c>
      <c r="F89" s="197"/>
      <c r="G89" s="197"/>
      <c r="H89" s="197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7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4.95" customHeight="1">
      <c r="B105" s="28"/>
      <c r="C105" s="17" t="s">
        <v>133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8" t="str">
        <f>E7</f>
        <v>FVE Velké Němčice</v>
      </c>
      <c r="F108" s="199"/>
      <c r="G108" s="199"/>
      <c r="H108" s="19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8" t="s">
        <v>318</v>
      </c>
      <c r="F110" s="197"/>
      <c r="G110" s="197"/>
      <c r="H110" s="197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02b - Fotovoltaický systém ČOV</v>
      </c>
      <c r="F112" s="197"/>
      <c r="G112" s="197"/>
      <c r="H112" s="197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147.94999999999999" customHeight="1">
      <c r="B121" s="28"/>
      <c r="C121" s="132" t="s">
        <v>81</v>
      </c>
      <c r="D121" s="132" t="s">
        <v>151</v>
      </c>
      <c r="E121" s="133" t="s">
        <v>209</v>
      </c>
      <c r="F121" s="154" t="s">
        <v>330</v>
      </c>
      <c r="G121" s="135" t="s">
        <v>206</v>
      </c>
      <c r="H121" s="136">
        <v>1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331</v>
      </c>
    </row>
    <row r="122" spans="2:65" s="1" customFormat="1" ht="213" customHeight="1">
      <c r="B122" s="28"/>
      <c r="C122" s="132" t="s">
        <v>83</v>
      </c>
      <c r="D122" s="132" t="s">
        <v>151</v>
      </c>
      <c r="E122" s="133" t="s">
        <v>211</v>
      </c>
      <c r="F122" s="155" t="s">
        <v>332</v>
      </c>
      <c r="G122" s="135" t="s">
        <v>206</v>
      </c>
      <c r="H122" s="136">
        <v>48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333</v>
      </c>
    </row>
    <row r="123" spans="2:65" s="1" customFormat="1" ht="137.1" customHeight="1">
      <c r="B123" s="28"/>
      <c r="C123" s="132" t="s">
        <v>165</v>
      </c>
      <c r="D123" s="132" t="s">
        <v>151</v>
      </c>
      <c r="E123" s="133" t="s">
        <v>255</v>
      </c>
      <c r="F123" s="155" t="s">
        <v>298</v>
      </c>
      <c r="G123" s="135" t="s">
        <v>206</v>
      </c>
      <c r="H123" s="136">
        <v>48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334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259</v>
      </c>
      <c r="F124" s="134" t="s">
        <v>335</v>
      </c>
      <c r="G124" s="135" t="s">
        <v>220</v>
      </c>
      <c r="H124" s="136">
        <v>60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336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262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337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265</v>
      </c>
      <c r="F126" s="134" t="s">
        <v>268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338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267</v>
      </c>
      <c r="F127" s="134" t="s">
        <v>272</v>
      </c>
      <c r="G127" s="135" t="s">
        <v>206</v>
      </c>
      <c r="H127" s="136">
        <v>48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339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229</v>
      </c>
      <c r="F128" s="134" t="s">
        <v>230</v>
      </c>
      <c r="G128" s="135" t="s">
        <v>206</v>
      </c>
      <c r="H128" s="136">
        <v>48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340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231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341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218</v>
      </c>
      <c r="F130" s="134" t="s">
        <v>232</v>
      </c>
      <c r="G130" s="135" t="s">
        <v>220</v>
      </c>
      <c r="H130" s="136">
        <v>60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342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233</v>
      </c>
      <c r="F131" s="134" t="s">
        <v>234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343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235</v>
      </c>
      <c r="F132" s="134" t="s">
        <v>236</v>
      </c>
      <c r="G132" s="135" t="s">
        <v>220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344</v>
      </c>
    </row>
    <row r="133" spans="2:65" s="1" customFormat="1" ht="16.5" customHeight="1">
      <c r="B133" s="28"/>
      <c r="C133" s="132" t="s">
        <v>252</v>
      </c>
      <c r="D133" s="132" t="s">
        <v>151</v>
      </c>
      <c r="E133" s="133" t="s">
        <v>237</v>
      </c>
      <c r="F133" s="134" t="s">
        <v>238</v>
      </c>
      <c r="G133" s="135" t="s">
        <v>206</v>
      </c>
      <c r="H133" s="136">
        <v>48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345</v>
      </c>
    </row>
    <row r="134" spans="2:65" s="1" customFormat="1" ht="16.5" customHeight="1">
      <c r="B134" s="28"/>
      <c r="C134" s="132" t="s">
        <v>239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346</v>
      </c>
    </row>
    <row r="135" spans="2:65" s="1" customFormat="1" ht="16.5" customHeight="1">
      <c r="B135" s="28"/>
      <c r="C135" s="132" t="s">
        <v>258</v>
      </c>
      <c r="D135" s="132" t="s">
        <v>151</v>
      </c>
      <c r="E135" s="133" t="s">
        <v>207</v>
      </c>
      <c r="F135" s="134" t="s">
        <v>240</v>
      </c>
      <c r="G135" s="135" t="s">
        <v>241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347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222</v>
      </c>
      <c r="F136" s="134" t="s">
        <v>221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348</v>
      </c>
    </row>
    <row r="137" spans="2:65" s="1" customFormat="1" ht="16.5" customHeight="1">
      <c r="B137" s="28"/>
      <c r="C137" s="132" t="s">
        <v>264</v>
      </c>
      <c r="D137" s="132" t="s">
        <v>151</v>
      </c>
      <c r="E137" s="133" t="s">
        <v>244</v>
      </c>
      <c r="F137" s="134" t="s">
        <v>245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349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248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350</v>
      </c>
    </row>
    <row r="139" spans="2:65" s="1" customFormat="1" ht="16.5" customHeight="1">
      <c r="B139" s="28"/>
      <c r="C139" s="132" t="s">
        <v>270</v>
      </c>
      <c r="D139" s="132" t="s">
        <v>151</v>
      </c>
      <c r="E139" s="133" t="s">
        <v>149</v>
      </c>
      <c r="F139" s="134" t="s">
        <v>224</v>
      </c>
      <c r="G139" s="135" t="s">
        <v>203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351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159</v>
      </c>
      <c r="F140" s="134" t="s">
        <v>226</v>
      </c>
      <c r="G140" s="135" t="s">
        <v>203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352</v>
      </c>
    </row>
    <row r="141" spans="2:65" s="1" customFormat="1" ht="6.95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dTzXzYy/5DpLZtdgea1gWoB8qfBWjpJ246P2pxhaomMJAwFVrhVVgORGMpjIaNV1hVUDrLXgeQy1IKi7r/e/LQ==" saltValue="zZ+8eEDQcFOcliSCReATCA==" spinCount="100000" sheet="1" objects="1" scenarios="1" formatColumns="0" formatRows="0" autoFilter="0"/>
  <autoFilter ref="C119:K140" xr:uid="{00000000-0009-0000-0000-00000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7"/>
  <sheetViews>
    <sheetView showGridLines="0" topLeftCell="A117" workbookViewId="0"/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82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60" t="s">
        <v>117</v>
      </c>
      <c r="F9" s="197"/>
      <c r="G9" s="197"/>
      <c r="H9" s="197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7" t="str">
        <f>'Rekapitulace stavby'!AN8</f>
        <v>12. 2. 2024</v>
      </c>
      <c r="L12" s="28"/>
    </row>
    <row r="13" spans="2:46" s="1" customFormat="1" ht="10.7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0" t="str">
        <f>'Rekapitulace stavby'!E14</f>
        <v>Vyplň údaj</v>
      </c>
      <c r="F18" s="168"/>
      <c r="G18" s="168"/>
      <c r="H18" s="168"/>
      <c r="I18" s="23" t="s">
        <v>26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72" t="s">
        <v>1</v>
      </c>
      <c r="F27" s="172"/>
      <c r="G27" s="172"/>
      <c r="H27" s="172"/>
      <c r="L27" s="88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5" customHeight="1">
      <c r="B30" s="28"/>
      <c r="D30" s="89" t="s">
        <v>33</v>
      </c>
      <c r="J30" s="60">
        <f>ROUND(J126, 2)</f>
        <v>0</v>
      </c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45" customHeight="1">
      <c r="B32" s="28"/>
      <c r="F32" s="90" t="s">
        <v>35</v>
      </c>
      <c r="I32" s="90" t="s">
        <v>34</v>
      </c>
      <c r="J32" s="90" t="s">
        <v>36</v>
      </c>
      <c r="L32" s="28"/>
    </row>
    <row r="33" spans="2:12" s="1" customFormat="1" ht="14.45" customHeight="1">
      <c r="B33" s="28"/>
      <c r="D33" s="91" t="s">
        <v>37</v>
      </c>
      <c r="E33" s="23" t="s">
        <v>38</v>
      </c>
      <c r="F33" s="80">
        <f>ROUND((SUM(BE126:BE146)),  2)</f>
        <v>0</v>
      </c>
      <c r="I33" s="92">
        <v>0.21</v>
      </c>
      <c r="J33" s="80">
        <f>ROUND(((SUM(BE126:BE146))*I33),  2)</f>
        <v>0</v>
      </c>
      <c r="L33" s="28"/>
    </row>
    <row r="34" spans="2:12" s="1" customFormat="1" ht="14.45" customHeight="1">
      <c r="B34" s="28"/>
      <c r="E34" s="23" t="s">
        <v>39</v>
      </c>
      <c r="F34" s="80">
        <f>ROUND((SUM(BF126:BF146)),  2)</f>
        <v>0</v>
      </c>
      <c r="I34" s="92">
        <v>0.12</v>
      </c>
      <c r="J34" s="80">
        <f>ROUND(((SUM(BF126:BF146))*I34),  2)</f>
        <v>0</v>
      </c>
      <c r="L34" s="28"/>
    </row>
    <row r="35" spans="2:12" s="1" customFormat="1" ht="14.45" hidden="1" customHeight="1">
      <c r="B35" s="28"/>
      <c r="E35" s="23" t="s">
        <v>40</v>
      </c>
      <c r="F35" s="80">
        <f>ROUND((SUM(BG126:BG146)),  2)</f>
        <v>0</v>
      </c>
      <c r="I35" s="92">
        <v>0.21</v>
      </c>
      <c r="J35" s="80">
        <f>0</f>
        <v>0</v>
      </c>
      <c r="L35" s="28"/>
    </row>
    <row r="36" spans="2:12" s="1" customFormat="1" ht="14.45" hidden="1" customHeight="1">
      <c r="B36" s="28"/>
      <c r="E36" s="23" t="s">
        <v>41</v>
      </c>
      <c r="F36" s="80">
        <f>ROUND((SUM(BH126:BH146)),  2)</f>
        <v>0</v>
      </c>
      <c r="I36" s="92">
        <v>0.12</v>
      </c>
      <c r="J36" s="80">
        <f>0</f>
        <v>0</v>
      </c>
      <c r="L36" s="28"/>
    </row>
    <row r="37" spans="2:12" s="1" customFormat="1" ht="14.45" hidden="1" customHeight="1">
      <c r="B37" s="28"/>
      <c r="E37" s="23" t="s">
        <v>42</v>
      </c>
      <c r="F37" s="80">
        <f>ROUND((SUM(BI126:BI146)),  2)</f>
        <v>0</v>
      </c>
      <c r="I37" s="92">
        <v>0</v>
      </c>
      <c r="J37" s="80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5" customHeight="1">
      <c r="B39" s="28"/>
      <c r="C39" s="93"/>
      <c r="D39" s="94" t="s">
        <v>43</v>
      </c>
      <c r="E39" s="51"/>
      <c r="F39" s="51"/>
      <c r="G39" s="95" t="s">
        <v>44</v>
      </c>
      <c r="H39" s="96" t="s">
        <v>45</v>
      </c>
      <c r="I39" s="51"/>
      <c r="J39" s="97">
        <f>SUM(J30:J37)</f>
        <v>0</v>
      </c>
      <c r="K39" s="98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4.95" customHeight="1">
      <c r="B82" s="28"/>
      <c r="C82" s="17" t="s">
        <v>118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60" t="str">
        <f>E9</f>
        <v>00 - Vedlejší rozpočtové náklady</v>
      </c>
      <c r="F87" s="197"/>
      <c r="G87" s="197"/>
      <c r="H87" s="197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7" t="str">
        <f>IF(J12="","",J12)</f>
        <v>12. 2. 2024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101" t="s">
        <v>119</v>
      </c>
      <c r="D94" s="93"/>
      <c r="E94" s="93"/>
      <c r="F94" s="93"/>
      <c r="G94" s="93"/>
      <c r="H94" s="93"/>
      <c r="I94" s="93"/>
      <c r="J94" s="102" t="s">
        <v>120</v>
      </c>
      <c r="K94" s="93"/>
      <c r="L94" s="28"/>
    </row>
    <row r="95" spans="2:47" s="1" customFormat="1" ht="10.35" customHeight="1">
      <c r="B95" s="28"/>
      <c r="L95" s="28"/>
    </row>
    <row r="96" spans="2:47" s="1" customFormat="1" ht="22.7" customHeight="1">
      <c r="B96" s="28"/>
      <c r="C96" s="103" t="s">
        <v>121</v>
      </c>
      <c r="J96" s="60">
        <f>J126</f>
        <v>0</v>
      </c>
      <c r="L96" s="28"/>
      <c r="AU96" s="13" t="s">
        <v>122</v>
      </c>
    </row>
    <row r="97" spans="2:12" s="8" customFormat="1" ht="24.95" customHeight="1">
      <c r="B97" s="104"/>
      <c r="D97" s="105" t="s">
        <v>123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9" customFormat="1" ht="20.100000000000001" customHeight="1">
      <c r="B98" s="108"/>
      <c r="D98" s="109" t="s">
        <v>124</v>
      </c>
      <c r="E98" s="110"/>
      <c r="F98" s="110"/>
      <c r="G98" s="110"/>
      <c r="H98" s="110"/>
      <c r="I98" s="110"/>
      <c r="J98" s="111">
        <f>J128</f>
        <v>0</v>
      </c>
      <c r="L98" s="108"/>
    </row>
    <row r="99" spans="2:12" s="9" customFormat="1" ht="20.100000000000001" customHeight="1">
      <c r="B99" s="108"/>
      <c r="D99" s="109" t="s">
        <v>125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12" s="9" customFormat="1" ht="20.100000000000001" customHeight="1">
      <c r="B100" s="108"/>
      <c r="D100" s="109" t="s">
        <v>126</v>
      </c>
      <c r="E100" s="110"/>
      <c r="F100" s="110"/>
      <c r="G100" s="110"/>
      <c r="H100" s="110"/>
      <c r="I100" s="110"/>
      <c r="J100" s="111">
        <f>J133</f>
        <v>0</v>
      </c>
      <c r="L100" s="108"/>
    </row>
    <row r="101" spans="2:12" s="9" customFormat="1" ht="20.100000000000001" customHeight="1">
      <c r="B101" s="108"/>
      <c r="D101" s="109" t="s">
        <v>127</v>
      </c>
      <c r="E101" s="110"/>
      <c r="F101" s="110"/>
      <c r="G101" s="110"/>
      <c r="H101" s="110"/>
      <c r="I101" s="110"/>
      <c r="J101" s="111">
        <f>J135</f>
        <v>0</v>
      </c>
      <c r="L101" s="108"/>
    </row>
    <row r="102" spans="2:12" s="9" customFormat="1" ht="20.100000000000001" customHeight="1">
      <c r="B102" s="108"/>
      <c r="D102" s="109" t="s">
        <v>128</v>
      </c>
      <c r="E102" s="110"/>
      <c r="F102" s="110"/>
      <c r="G102" s="110"/>
      <c r="H102" s="110"/>
      <c r="I102" s="110"/>
      <c r="J102" s="111">
        <f>J137</f>
        <v>0</v>
      </c>
      <c r="L102" s="108"/>
    </row>
    <row r="103" spans="2:12" s="9" customFormat="1" ht="20.100000000000001" customHeight="1">
      <c r="B103" s="108"/>
      <c r="D103" s="109" t="s">
        <v>129</v>
      </c>
      <c r="E103" s="110"/>
      <c r="F103" s="110"/>
      <c r="G103" s="110"/>
      <c r="H103" s="110"/>
      <c r="I103" s="110"/>
      <c r="J103" s="111">
        <f>J139</f>
        <v>0</v>
      </c>
      <c r="L103" s="108"/>
    </row>
    <row r="104" spans="2:12" s="9" customFormat="1" ht="20.100000000000001" customHeight="1">
      <c r="B104" s="108"/>
      <c r="D104" s="109" t="s">
        <v>130</v>
      </c>
      <c r="E104" s="110"/>
      <c r="F104" s="110"/>
      <c r="G104" s="110"/>
      <c r="H104" s="110"/>
      <c r="I104" s="110"/>
      <c r="J104" s="111">
        <f>J141</f>
        <v>0</v>
      </c>
      <c r="L104" s="108"/>
    </row>
    <row r="105" spans="2:12" s="9" customFormat="1" ht="20.100000000000001" customHeight="1">
      <c r="B105" s="108"/>
      <c r="D105" s="109" t="s">
        <v>131</v>
      </c>
      <c r="E105" s="110"/>
      <c r="F105" s="110"/>
      <c r="G105" s="110"/>
      <c r="H105" s="110"/>
      <c r="I105" s="110"/>
      <c r="J105" s="111">
        <f>J143</f>
        <v>0</v>
      </c>
      <c r="L105" s="108"/>
    </row>
    <row r="106" spans="2:12" s="9" customFormat="1" ht="20.100000000000001" customHeight="1">
      <c r="B106" s="108"/>
      <c r="D106" s="109" t="s">
        <v>132</v>
      </c>
      <c r="E106" s="110"/>
      <c r="F106" s="110"/>
      <c r="G106" s="110"/>
      <c r="H106" s="110"/>
      <c r="I106" s="110"/>
      <c r="J106" s="111">
        <f>J145</f>
        <v>0</v>
      </c>
      <c r="L106" s="108"/>
    </row>
    <row r="107" spans="2:12" s="1" customFormat="1" ht="21.75" customHeight="1">
      <c r="B107" s="28"/>
      <c r="L107" s="28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8"/>
    </row>
    <row r="112" spans="2:12" s="1" customFormat="1" ht="6.95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8"/>
    </row>
    <row r="113" spans="2:63" s="1" customFormat="1" ht="24.95" customHeight="1">
      <c r="B113" s="28"/>
      <c r="C113" s="17" t="s">
        <v>133</v>
      </c>
      <c r="L113" s="28"/>
    </row>
    <row r="114" spans="2:63" s="1" customFormat="1" ht="6.95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98" t="str">
        <f>E7</f>
        <v>FVE Velké Němčice</v>
      </c>
      <c r="F116" s="199"/>
      <c r="G116" s="199"/>
      <c r="H116" s="199"/>
      <c r="L116" s="28"/>
    </row>
    <row r="117" spans="2:63" s="1" customFormat="1" ht="12" customHeight="1">
      <c r="B117" s="28"/>
      <c r="C117" s="23" t="s">
        <v>116</v>
      </c>
      <c r="L117" s="28"/>
    </row>
    <row r="118" spans="2:63" s="1" customFormat="1" ht="16.5" customHeight="1">
      <c r="B118" s="28"/>
      <c r="E118" s="160" t="str">
        <f>E9</f>
        <v>00 - Vedlejší rozpočtové náklady</v>
      </c>
      <c r="F118" s="197"/>
      <c r="G118" s="197"/>
      <c r="H118" s="197"/>
      <c r="L118" s="28"/>
    </row>
    <row r="119" spans="2:63" s="1" customFormat="1" ht="6.95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7" t="str">
        <f>IF(J12="","",J12)</f>
        <v>12. 2. 2024</v>
      </c>
      <c r="L120" s="28"/>
    </row>
    <row r="121" spans="2:63" s="1" customFormat="1" ht="6.95" customHeight="1">
      <c r="B121" s="28"/>
      <c r="L121" s="28"/>
    </row>
    <row r="122" spans="2:63" s="1" customFormat="1" ht="15.2" customHeight="1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2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35" customHeight="1">
      <c r="B124" s="28"/>
      <c r="L124" s="28"/>
    </row>
    <row r="125" spans="2:63" s="10" customFormat="1" ht="29.25" customHeight="1">
      <c r="B125" s="112"/>
      <c r="C125" s="113" t="s">
        <v>134</v>
      </c>
      <c r="D125" s="114" t="s">
        <v>58</v>
      </c>
      <c r="E125" s="114" t="s">
        <v>54</v>
      </c>
      <c r="F125" s="114" t="s">
        <v>55</v>
      </c>
      <c r="G125" s="114" t="s">
        <v>135</v>
      </c>
      <c r="H125" s="114" t="s">
        <v>136</v>
      </c>
      <c r="I125" s="114" t="s">
        <v>137</v>
      </c>
      <c r="J125" s="114" t="s">
        <v>120</v>
      </c>
      <c r="K125" s="115" t="s">
        <v>138</v>
      </c>
      <c r="L125" s="112"/>
      <c r="M125" s="53" t="s">
        <v>1</v>
      </c>
      <c r="N125" s="54" t="s">
        <v>37</v>
      </c>
      <c r="O125" s="54" t="s">
        <v>139</v>
      </c>
      <c r="P125" s="54" t="s">
        <v>140</v>
      </c>
      <c r="Q125" s="54" t="s">
        <v>141</v>
      </c>
      <c r="R125" s="54" t="s">
        <v>142</v>
      </c>
      <c r="S125" s="54" t="s">
        <v>143</v>
      </c>
      <c r="T125" s="55" t="s">
        <v>144</v>
      </c>
    </row>
    <row r="126" spans="2:63" s="1" customFormat="1" ht="22.7" customHeight="1">
      <c r="B126" s="28"/>
      <c r="C126" s="58" t="s">
        <v>145</v>
      </c>
      <c r="J126" s="116">
        <f>BK126</f>
        <v>0</v>
      </c>
      <c r="L126" s="28"/>
      <c r="M126" s="56"/>
      <c r="N126" s="48"/>
      <c r="O126" s="48"/>
      <c r="P126" s="117">
        <f>P127</f>
        <v>0</v>
      </c>
      <c r="Q126" s="48"/>
      <c r="R126" s="117">
        <f>R127</f>
        <v>0</v>
      </c>
      <c r="S126" s="48"/>
      <c r="T126" s="118">
        <f>T127</f>
        <v>0</v>
      </c>
      <c r="AT126" s="13" t="s">
        <v>72</v>
      </c>
      <c r="AU126" s="13" t="s">
        <v>122</v>
      </c>
      <c r="BK126" s="119">
        <f>BK127</f>
        <v>0</v>
      </c>
    </row>
    <row r="127" spans="2:63" s="11" customFormat="1" ht="26.1" customHeight="1">
      <c r="B127" s="120"/>
      <c r="D127" s="121" t="s">
        <v>72</v>
      </c>
      <c r="E127" s="122" t="s">
        <v>146</v>
      </c>
      <c r="F127" s="122" t="s">
        <v>79</v>
      </c>
      <c r="I127" s="123"/>
      <c r="J127" s="124">
        <f>BK127</f>
        <v>0</v>
      </c>
      <c r="L127" s="120"/>
      <c r="M127" s="125"/>
      <c r="P127" s="126">
        <f>P128+P131+P133+P135+P137+P139+P141+P143+P145</f>
        <v>0</v>
      </c>
      <c r="R127" s="126">
        <f>R128+R131+R133+R135+R137+R139+R141+R143+R145</f>
        <v>0</v>
      </c>
      <c r="T127" s="127">
        <f>T128+T131+T133+T135+T137+T139+T141+T143+T145</f>
        <v>0</v>
      </c>
      <c r="AR127" s="121" t="s">
        <v>147</v>
      </c>
      <c r="AT127" s="128" t="s">
        <v>72</v>
      </c>
      <c r="AU127" s="128" t="s">
        <v>73</v>
      </c>
      <c r="AY127" s="121" t="s">
        <v>148</v>
      </c>
      <c r="BK127" s="129">
        <f>BK128+BK131+BK133+BK135+BK137+BK139+BK141+BK143+BK145</f>
        <v>0</v>
      </c>
    </row>
    <row r="128" spans="2:63" s="11" customFormat="1" ht="22.7" customHeight="1">
      <c r="B128" s="120"/>
      <c r="D128" s="121" t="s">
        <v>72</v>
      </c>
      <c r="E128" s="130" t="s">
        <v>149</v>
      </c>
      <c r="F128" s="130" t="s">
        <v>150</v>
      </c>
      <c r="I128" s="123"/>
      <c r="J128" s="131">
        <f>BK128</f>
        <v>0</v>
      </c>
      <c r="L128" s="120"/>
      <c r="M128" s="125"/>
      <c r="P128" s="126">
        <f>SUM(P129:P130)</f>
        <v>0</v>
      </c>
      <c r="R128" s="126">
        <f>SUM(R129:R130)</f>
        <v>0</v>
      </c>
      <c r="T128" s="127">
        <f>SUM(T129:T130)</f>
        <v>0</v>
      </c>
      <c r="AR128" s="121" t="s">
        <v>147</v>
      </c>
      <c r="AT128" s="128" t="s">
        <v>72</v>
      </c>
      <c r="AU128" s="128" t="s">
        <v>81</v>
      </c>
      <c r="AY128" s="121" t="s">
        <v>148</v>
      </c>
      <c r="BK128" s="129">
        <f>SUM(BK129:BK130)</f>
        <v>0</v>
      </c>
    </row>
    <row r="129" spans="2:65" s="1" customFormat="1" ht="16.5" customHeight="1">
      <c r="B129" s="28"/>
      <c r="C129" s="132" t="s">
        <v>81</v>
      </c>
      <c r="D129" s="132" t="s">
        <v>151</v>
      </c>
      <c r="E129" s="133" t="s">
        <v>152</v>
      </c>
      <c r="F129" s="134" t="s">
        <v>150</v>
      </c>
      <c r="G129" s="135" t="s">
        <v>153</v>
      </c>
      <c r="H129" s="136">
        <v>1</v>
      </c>
      <c r="I129" s="137"/>
      <c r="J129" s="138">
        <f>ROUND(I129*H129,2)</f>
        <v>0</v>
      </c>
      <c r="K129" s="134" t="s">
        <v>154</v>
      </c>
      <c r="L129" s="28"/>
      <c r="M129" s="139" t="s">
        <v>1</v>
      </c>
      <c r="N129" s="140" t="s">
        <v>38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155</v>
      </c>
      <c r="AT129" s="143" t="s">
        <v>151</v>
      </c>
      <c r="AU129" s="143" t="s">
        <v>83</v>
      </c>
      <c r="AY129" s="13" t="s">
        <v>148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3" t="s">
        <v>81</v>
      </c>
      <c r="BK129" s="144">
        <f>ROUND(I129*H129,2)</f>
        <v>0</v>
      </c>
      <c r="BL129" s="13" t="s">
        <v>155</v>
      </c>
      <c r="BM129" s="143" t="s">
        <v>156</v>
      </c>
    </row>
    <row r="130" spans="2:65" s="1" customFormat="1" ht="120">
      <c r="B130" s="28"/>
      <c r="D130" s="145" t="s">
        <v>157</v>
      </c>
      <c r="F130" s="146" t="s">
        <v>158</v>
      </c>
      <c r="I130" s="147"/>
      <c r="L130" s="28"/>
      <c r="M130" s="148"/>
      <c r="T130" s="50"/>
      <c r="AT130" s="13" t="s">
        <v>157</v>
      </c>
      <c r="AU130" s="13" t="s">
        <v>83</v>
      </c>
    </row>
    <row r="131" spans="2:65" s="11" customFormat="1" ht="22.7" customHeight="1">
      <c r="B131" s="120"/>
      <c r="D131" s="121" t="s">
        <v>72</v>
      </c>
      <c r="E131" s="130" t="s">
        <v>159</v>
      </c>
      <c r="F131" s="130" t="s">
        <v>160</v>
      </c>
      <c r="I131" s="123"/>
      <c r="J131" s="131">
        <f>BK131</f>
        <v>0</v>
      </c>
      <c r="L131" s="120"/>
      <c r="M131" s="125"/>
      <c r="P131" s="126">
        <f>P132</f>
        <v>0</v>
      </c>
      <c r="R131" s="126">
        <f>R132</f>
        <v>0</v>
      </c>
      <c r="T131" s="127">
        <f>T132</f>
        <v>0</v>
      </c>
      <c r="AR131" s="121" t="s">
        <v>147</v>
      </c>
      <c r="AT131" s="128" t="s">
        <v>72</v>
      </c>
      <c r="AU131" s="128" t="s">
        <v>81</v>
      </c>
      <c r="AY131" s="121" t="s">
        <v>148</v>
      </c>
      <c r="BK131" s="129">
        <f>BK132</f>
        <v>0</v>
      </c>
    </row>
    <row r="132" spans="2:65" s="1" customFormat="1" ht="16.5" customHeight="1">
      <c r="B132" s="28"/>
      <c r="C132" s="132" t="s">
        <v>83</v>
      </c>
      <c r="D132" s="132" t="s">
        <v>151</v>
      </c>
      <c r="E132" s="133" t="s">
        <v>161</v>
      </c>
      <c r="F132" s="134" t="s">
        <v>160</v>
      </c>
      <c r="G132" s="135" t="s">
        <v>153</v>
      </c>
      <c r="H132" s="136">
        <v>1</v>
      </c>
      <c r="I132" s="137"/>
      <c r="J132" s="138">
        <f>ROUND(I132*H132,2)</f>
        <v>0</v>
      </c>
      <c r="K132" s="134" t="s">
        <v>154</v>
      </c>
      <c r="L132" s="28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155</v>
      </c>
      <c r="AT132" s="143" t="s">
        <v>151</v>
      </c>
      <c r="AU132" s="143" t="s">
        <v>83</v>
      </c>
      <c r="AY132" s="13" t="s">
        <v>148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3" t="s">
        <v>81</v>
      </c>
      <c r="BK132" s="144">
        <f>ROUND(I132*H132,2)</f>
        <v>0</v>
      </c>
      <c r="BL132" s="13" t="s">
        <v>155</v>
      </c>
      <c r="BM132" s="143" t="s">
        <v>162</v>
      </c>
    </row>
    <row r="133" spans="2:65" s="11" customFormat="1" ht="22.7" customHeight="1">
      <c r="B133" s="120"/>
      <c r="D133" s="121" t="s">
        <v>72</v>
      </c>
      <c r="E133" s="130" t="s">
        <v>163</v>
      </c>
      <c r="F133" s="130" t="s">
        <v>164</v>
      </c>
      <c r="I133" s="123"/>
      <c r="J133" s="131">
        <f>BK133</f>
        <v>0</v>
      </c>
      <c r="L133" s="120"/>
      <c r="M133" s="125"/>
      <c r="P133" s="126">
        <f>P134</f>
        <v>0</v>
      </c>
      <c r="R133" s="126">
        <f>R134</f>
        <v>0</v>
      </c>
      <c r="T133" s="127">
        <f>T134</f>
        <v>0</v>
      </c>
      <c r="AR133" s="121" t="s">
        <v>147</v>
      </c>
      <c r="AT133" s="128" t="s">
        <v>72</v>
      </c>
      <c r="AU133" s="128" t="s">
        <v>81</v>
      </c>
      <c r="AY133" s="121" t="s">
        <v>148</v>
      </c>
      <c r="BK133" s="129">
        <f>BK134</f>
        <v>0</v>
      </c>
    </row>
    <row r="134" spans="2:65" s="1" customFormat="1" ht="16.5" customHeight="1">
      <c r="B134" s="28"/>
      <c r="C134" s="132" t="s">
        <v>165</v>
      </c>
      <c r="D134" s="132" t="s">
        <v>151</v>
      </c>
      <c r="E134" s="133" t="s">
        <v>166</v>
      </c>
      <c r="F134" s="134" t="s">
        <v>164</v>
      </c>
      <c r="G134" s="135" t="s">
        <v>153</v>
      </c>
      <c r="H134" s="136">
        <v>1</v>
      </c>
      <c r="I134" s="137"/>
      <c r="J134" s="138">
        <f>ROUND(I134*H134,2)</f>
        <v>0</v>
      </c>
      <c r="K134" s="134" t="s">
        <v>154</v>
      </c>
      <c r="L134" s="28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155</v>
      </c>
      <c r="AT134" s="143" t="s">
        <v>151</v>
      </c>
      <c r="AU134" s="143" t="s">
        <v>83</v>
      </c>
      <c r="AY134" s="13" t="s">
        <v>148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3" t="s">
        <v>81</v>
      </c>
      <c r="BK134" s="144">
        <f>ROUND(I134*H134,2)</f>
        <v>0</v>
      </c>
      <c r="BL134" s="13" t="s">
        <v>155</v>
      </c>
      <c r="BM134" s="143" t="s">
        <v>167</v>
      </c>
    </row>
    <row r="135" spans="2:65" s="11" customFormat="1" ht="22.7" customHeight="1">
      <c r="B135" s="120"/>
      <c r="D135" s="121" t="s">
        <v>72</v>
      </c>
      <c r="E135" s="130" t="s">
        <v>168</v>
      </c>
      <c r="F135" s="130" t="s">
        <v>169</v>
      </c>
      <c r="I135" s="123"/>
      <c r="J135" s="131">
        <f>BK135</f>
        <v>0</v>
      </c>
      <c r="L135" s="120"/>
      <c r="M135" s="125"/>
      <c r="P135" s="126">
        <f>P136</f>
        <v>0</v>
      </c>
      <c r="R135" s="126">
        <f>R136</f>
        <v>0</v>
      </c>
      <c r="T135" s="127">
        <f>T136</f>
        <v>0</v>
      </c>
      <c r="AR135" s="121" t="s">
        <v>147</v>
      </c>
      <c r="AT135" s="128" t="s">
        <v>72</v>
      </c>
      <c r="AU135" s="128" t="s">
        <v>81</v>
      </c>
      <c r="AY135" s="121" t="s">
        <v>148</v>
      </c>
      <c r="BK135" s="129">
        <f>BK136</f>
        <v>0</v>
      </c>
    </row>
    <row r="136" spans="2:65" s="1" customFormat="1" ht="16.5" customHeight="1">
      <c r="B136" s="28"/>
      <c r="C136" s="132" t="s">
        <v>170</v>
      </c>
      <c r="D136" s="132" t="s">
        <v>151</v>
      </c>
      <c r="E136" s="133" t="s">
        <v>171</v>
      </c>
      <c r="F136" s="134" t="s">
        <v>169</v>
      </c>
      <c r="G136" s="135" t="s">
        <v>153</v>
      </c>
      <c r="H136" s="136">
        <v>1</v>
      </c>
      <c r="I136" s="137"/>
      <c r="J136" s="138">
        <f>ROUND(I136*H136,2)</f>
        <v>0</v>
      </c>
      <c r="K136" s="134" t="s">
        <v>154</v>
      </c>
      <c r="L136" s="28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155</v>
      </c>
      <c r="AT136" s="143" t="s">
        <v>151</v>
      </c>
      <c r="AU136" s="143" t="s">
        <v>83</v>
      </c>
      <c r="AY136" s="13" t="s">
        <v>148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3" t="s">
        <v>81</v>
      </c>
      <c r="BK136" s="144">
        <f>ROUND(I136*H136,2)</f>
        <v>0</v>
      </c>
      <c r="BL136" s="13" t="s">
        <v>155</v>
      </c>
      <c r="BM136" s="143" t="s">
        <v>172</v>
      </c>
    </row>
    <row r="137" spans="2:65" s="11" customFormat="1" ht="22.7" customHeight="1">
      <c r="B137" s="120"/>
      <c r="D137" s="121" t="s">
        <v>72</v>
      </c>
      <c r="E137" s="130" t="s">
        <v>173</v>
      </c>
      <c r="F137" s="130" t="s">
        <v>174</v>
      </c>
      <c r="I137" s="123"/>
      <c r="J137" s="131">
        <f>BK137</f>
        <v>0</v>
      </c>
      <c r="L137" s="120"/>
      <c r="M137" s="125"/>
      <c r="P137" s="126">
        <f>P138</f>
        <v>0</v>
      </c>
      <c r="R137" s="126">
        <f>R138</f>
        <v>0</v>
      </c>
      <c r="T137" s="127">
        <f>T138</f>
        <v>0</v>
      </c>
      <c r="AR137" s="121" t="s">
        <v>147</v>
      </c>
      <c r="AT137" s="128" t="s">
        <v>72</v>
      </c>
      <c r="AU137" s="128" t="s">
        <v>81</v>
      </c>
      <c r="AY137" s="121" t="s">
        <v>148</v>
      </c>
      <c r="BK137" s="129">
        <f>BK138</f>
        <v>0</v>
      </c>
    </row>
    <row r="138" spans="2:65" s="1" customFormat="1" ht="16.5" customHeight="1">
      <c r="B138" s="28"/>
      <c r="C138" s="132" t="s">
        <v>147</v>
      </c>
      <c r="D138" s="132" t="s">
        <v>151</v>
      </c>
      <c r="E138" s="133" t="s">
        <v>175</v>
      </c>
      <c r="F138" s="134" t="s">
        <v>174</v>
      </c>
      <c r="G138" s="135" t="s">
        <v>153</v>
      </c>
      <c r="H138" s="136">
        <v>1</v>
      </c>
      <c r="I138" s="137"/>
      <c r="J138" s="138">
        <f>ROUND(I138*H138,2)</f>
        <v>0</v>
      </c>
      <c r="K138" s="134" t="s">
        <v>154</v>
      </c>
      <c r="L138" s="28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155</v>
      </c>
      <c r="AT138" s="143" t="s">
        <v>151</v>
      </c>
      <c r="AU138" s="143" t="s">
        <v>83</v>
      </c>
      <c r="AY138" s="13" t="s">
        <v>148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3" t="s">
        <v>81</v>
      </c>
      <c r="BK138" s="144">
        <f>ROUND(I138*H138,2)</f>
        <v>0</v>
      </c>
      <c r="BL138" s="13" t="s">
        <v>155</v>
      </c>
      <c r="BM138" s="143" t="s">
        <v>176</v>
      </c>
    </row>
    <row r="139" spans="2:65" s="11" customFormat="1" ht="22.7" customHeight="1">
      <c r="B139" s="120"/>
      <c r="D139" s="121" t="s">
        <v>72</v>
      </c>
      <c r="E139" s="130" t="s">
        <v>177</v>
      </c>
      <c r="F139" s="130" t="s">
        <v>178</v>
      </c>
      <c r="I139" s="123"/>
      <c r="J139" s="131">
        <f>BK139</f>
        <v>0</v>
      </c>
      <c r="L139" s="120"/>
      <c r="M139" s="125"/>
      <c r="P139" s="126">
        <f>P140</f>
        <v>0</v>
      </c>
      <c r="R139" s="126">
        <f>R140</f>
        <v>0</v>
      </c>
      <c r="T139" s="127">
        <f>T140</f>
        <v>0</v>
      </c>
      <c r="AR139" s="121" t="s">
        <v>147</v>
      </c>
      <c r="AT139" s="128" t="s">
        <v>72</v>
      </c>
      <c r="AU139" s="128" t="s">
        <v>81</v>
      </c>
      <c r="AY139" s="121" t="s">
        <v>148</v>
      </c>
      <c r="BK139" s="129">
        <f>BK140</f>
        <v>0</v>
      </c>
    </row>
    <row r="140" spans="2:65" s="1" customFormat="1" ht="16.5" customHeight="1">
      <c r="B140" s="28"/>
      <c r="C140" s="132" t="s">
        <v>179</v>
      </c>
      <c r="D140" s="132" t="s">
        <v>151</v>
      </c>
      <c r="E140" s="133" t="s">
        <v>180</v>
      </c>
      <c r="F140" s="134" t="s">
        <v>178</v>
      </c>
      <c r="G140" s="135" t="s">
        <v>153</v>
      </c>
      <c r="H140" s="136">
        <v>1</v>
      </c>
      <c r="I140" s="137"/>
      <c r="J140" s="138">
        <f>ROUND(I140*H140,2)</f>
        <v>0</v>
      </c>
      <c r="K140" s="134" t="s">
        <v>154</v>
      </c>
      <c r="L140" s="28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155</v>
      </c>
      <c r="AT140" s="143" t="s">
        <v>151</v>
      </c>
      <c r="AU140" s="143" t="s">
        <v>83</v>
      </c>
      <c r="AY140" s="13" t="s">
        <v>148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3" t="s">
        <v>81</v>
      </c>
      <c r="BK140" s="144">
        <f>ROUND(I140*H140,2)</f>
        <v>0</v>
      </c>
      <c r="BL140" s="13" t="s">
        <v>155</v>
      </c>
      <c r="BM140" s="143" t="s">
        <v>181</v>
      </c>
    </row>
    <row r="141" spans="2:65" s="11" customFormat="1" ht="22.7" customHeight="1">
      <c r="B141" s="120"/>
      <c r="D141" s="121" t="s">
        <v>72</v>
      </c>
      <c r="E141" s="130" t="s">
        <v>182</v>
      </c>
      <c r="F141" s="130" t="s">
        <v>183</v>
      </c>
      <c r="I141" s="123"/>
      <c r="J141" s="131">
        <f>BK141</f>
        <v>0</v>
      </c>
      <c r="L141" s="120"/>
      <c r="M141" s="125"/>
      <c r="P141" s="126">
        <f>P142</f>
        <v>0</v>
      </c>
      <c r="R141" s="126">
        <f>R142</f>
        <v>0</v>
      </c>
      <c r="T141" s="127">
        <f>T142</f>
        <v>0</v>
      </c>
      <c r="AR141" s="121" t="s">
        <v>147</v>
      </c>
      <c r="AT141" s="128" t="s">
        <v>72</v>
      </c>
      <c r="AU141" s="128" t="s">
        <v>81</v>
      </c>
      <c r="AY141" s="121" t="s">
        <v>148</v>
      </c>
      <c r="BK141" s="129">
        <f>BK142</f>
        <v>0</v>
      </c>
    </row>
    <row r="142" spans="2:65" s="1" customFormat="1" ht="16.5" customHeight="1">
      <c r="B142" s="28"/>
      <c r="C142" s="132" t="s">
        <v>184</v>
      </c>
      <c r="D142" s="132" t="s">
        <v>151</v>
      </c>
      <c r="E142" s="133" t="s">
        <v>185</v>
      </c>
      <c r="F142" s="134" t="s">
        <v>183</v>
      </c>
      <c r="G142" s="135" t="s">
        <v>153</v>
      </c>
      <c r="H142" s="136">
        <v>1</v>
      </c>
      <c r="I142" s="137"/>
      <c r="J142" s="138">
        <f>ROUND(I142*H142,2)</f>
        <v>0</v>
      </c>
      <c r="K142" s="134" t="s">
        <v>154</v>
      </c>
      <c r="L142" s="28"/>
      <c r="M142" s="139" t="s">
        <v>1</v>
      </c>
      <c r="N142" s="140" t="s">
        <v>38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155</v>
      </c>
      <c r="AT142" s="143" t="s">
        <v>151</v>
      </c>
      <c r="AU142" s="143" t="s">
        <v>83</v>
      </c>
      <c r="AY142" s="13" t="s">
        <v>148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3" t="s">
        <v>81</v>
      </c>
      <c r="BK142" s="144">
        <f>ROUND(I142*H142,2)</f>
        <v>0</v>
      </c>
      <c r="BL142" s="13" t="s">
        <v>155</v>
      </c>
      <c r="BM142" s="143" t="s">
        <v>186</v>
      </c>
    </row>
    <row r="143" spans="2:65" s="11" customFormat="1" ht="22.7" customHeight="1">
      <c r="B143" s="120"/>
      <c r="D143" s="121" t="s">
        <v>72</v>
      </c>
      <c r="E143" s="130" t="s">
        <v>187</v>
      </c>
      <c r="F143" s="130" t="s">
        <v>188</v>
      </c>
      <c r="I143" s="123"/>
      <c r="J143" s="131">
        <f>BK143</f>
        <v>0</v>
      </c>
      <c r="L143" s="120"/>
      <c r="M143" s="125"/>
      <c r="P143" s="126">
        <f>P144</f>
        <v>0</v>
      </c>
      <c r="R143" s="126">
        <f>R144</f>
        <v>0</v>
      </c>
      <c r="T143" s="127">
        <f>T144</f>
        <v>0</v>
      </c>
      <c r="AR143" s="121" t="s">
        <v>147</v>
      </c>
      <c r="AT143" s="128" t="s">
        <v>72</v>
      </c>
      <c r="AU143" s="128" t="s">
        <v>81</v>
      </c>
      <c r="AY143" s="121" t="s">
        <v>148</v>
      </c>
      <c r="BK143" s="129">
        <f>BK144</f>
        <v>0</v>
      </c>
    </row>
    <row r="144" spans="2:65" s="1" customFormat="1" ht="16.5" customHeight="1">
      <c r="B144" s="28"/>
      <c r="C144" s="132" t="s">
        <v>189</v>
      </c>
      <c r="D144" s="132" t="s">
        <v>151</v>
      </c>
      <c r="E144" s="133" t="s">
        <v>190</v>
      </c>
      <c r="F144" s="134" t="s">
        <v>191</v>
      </c>
      <c r="G144" s="135" t="s">
        <v>153</v>
      </c>
      <c r="H144" s="136">
        <v>1</v>
      </c>
      <c r="I144" s="137"/>
      <c r="J144" s="138">
        <f>ROUND(I144*H144,2)</f>
        <v>0</v>
      </c>
      <c r="K144" s="134" t="s">
        <v>154</v>
      </c>
      <c r="L144" s="28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155</v>
      </c>
      <c r="AT144" s="143" t="s">
        <v>151</v>
      </c>
      <c r="AU144" s="143" t="s">
        <v>83</v>
      </c>
      <c r="AY144" s="13" t="s">
        <v>148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3" t="s">
        <v>81</v>
      </c>
      <c r="BK144" s="144">
        <f>ROUND(I144*H144,2)</f>
        <v>0</v>
      </c>
      <c r="BL144" s="13" t="s">
        <v>155</v>
      </c>
      <c r="BM144" s="143" t="s">
        <v>192</v>
      </c>
    </row>
    <row r="145" spans="2:65" s="11" customFormat="1" ht="22.7" customHeight="1">
      <c r="B145" s="120"/>
      <c r="D145" s="121" t="s">
        <v>72</v>
      </c>
      <c r="E145" s="130" t="s">
        <v>193</v>
      </c>
      <c r="F145" s="130" t="s">
        <v>194</v>
      </c>
      <c r="I145" s="123"/>
      <c r="J145" s="131">
        <f>BK145</f>
        <v>0</v>
      </c>
      <c r="L145" s="120"/>
      <c r="M145" s="125"/>
      <c r="P145" s="126">
        <f>P146</f>
        <v>0</v>
      </c>
      <c r="R145" s="126">
        <f>R146</f>
        <v>0</v>
      </c>
      <c r="T145" s="127">
        <f>T146</f>
        <v>0</v>
      </c>
      <c r="AR145" s="121" t="s">
        <v>147</v>
      </c>
      <c r="AT145" s="128" t="s">
        <v>72</v>
      </c>
      <c r="AU145" s="128" t="s">
        <v>81</v>
      </c>
      <c r="AY145" s="121" t="s">
        <v>148</v>
      </c>
      <c r="BK145" s="129">
        <f>BK146</f>
        <v>0</v>
      </c>
    </row>
    <row r="146" spans="2:65" s="1" customFormat="1" ht="16.5" customHeight="1">
      <c r="B146" s="28"/>
      <c r="C146" s="132" t="s">
        <v>195</v>
      </c>
      <c r="D146" s="132" t="s">
        <v>151</v>
      </c>
      <c r="E146" s="133" t="s">
        <v>196</v>
      </c>
      <c r="F146" s="134" t="s">
        <v>194</v>
      </c>
      <c r="G146" s="135" t="s">
        <v>153</v>
      </c>
      <c r="H146" s="136">
        <v>1</v>
      </c>
      <c r="I146" s="137"/>
      <c r="J146" s="138">
        <f>ROUND(I146*H146,2)</f>
        <v>0</v>
      </c>
      <c r="K146" s="134" t="s">
        <v>154</v>
      </c>
      <c r="L146" s="28"/>
      <c r="M146" s="149" t="s">
        <v>1</v>
      </c>
      <c r="N146" s="150" t="s">
        <v>38</v>
      </c>
      <c r="O146" s="151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AR146" s="143" t="s">
        <v>155</v>
      </c>
      <c r="AT146" s="143" t="s">
        <v>151</v>
      </c>
      <c r="AU146" s="143" t="s">
        <v>83</v>
      </c>
      <c r="AY146" s="13" t="s">
        <v>148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3" t="s">
        <v>81</v>
      </c>
      <c r="BK146" s="144">
        <f>ROUND(I146*H146,2)</f>
        <v>0</v>
      </c>
      <c r="BL146" s="13" t="s">
        <v>155</v>
      </c>
      <c r="BM146" s="143" t="s">
        <v>197</v>
      </c>
    </row>
    <row r="147" spans="2:65" s="1" customFormat="1" ht="6.95" customHeight="1"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28"/>
    </row>
  </sheetData>
  <sheetProtection algorithmName="SHA-512" hashValue="Z9A1f80tCbukcZh8LD9bn7KZ1TCtKQ+m3vdNKSQ8cdJUySn01e+jqWH1cLB5Rxz2k3g0w4YQCDRnorE6CNrImw==" saltValue="cAXg2owzS5ZmZ9igx3qZa0aFXP1AYtRpjjzk3FM2tJcluUEJFVEufo3ONir5usbkf0StJBEZ3Sz2bbEWyJDAVw==" spinCount="100000" sheet="1" objects="1" scenarios="1" formatColumns="0" formatRows="0" autoFilter="0"/>
  <autoFilter ref="C125:K14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topLeftCell="A114" zoomScale="125" workbookViewId="0">
      <selection activeCell="G133" sqref="G133"/>
    </sheetView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8" t="s">
        <v>198</v>
      </c>
      <c r="F9" s="197"/>
      <c r="G9" s="197"/>
      <c r="H9" s="197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200</v>
      </c>
      <c r="F11" s="197"/>
      <c r="G11" s="197"/>
      <c r="H11" s="197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0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2" t="s">
        <v>1</v>
      </c>
      <c r="F29" s="172"/>
      <c r="G29" s="172"/>
      <c r="H29" s="172"/>
      <c r="L29" s="88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6.95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4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45" customHeight="1">
      <c r="B35" s="28"/>
      <c r="D35" s="91" t="s">
        <v>37</v>
      </c>
      <c r="E35" s="23" t="s">
        <v>38</v>
      </c>
      <c r="F35" s="80">
        <f>ROUND((SUM(BE120:BE126)),  2)</f>
        <v>0</v>
      </c>
      <c r="I35" s="92">
        <v>0.21</v>
      </c>
      <c r="J35" s="80">
        <f>ROUND(((SUM(BE120:BE126))*I35),  2)</f>
        <v>0</v>
      </c>
      <c r="L35" s="28"/>
    </row>
    <row r="36" spans="2:12" s="1" customFormat="1" ht="14.45" customHeight="1">
      <c r="B36" s="28"/>
      <c r="E36" s="23" t="s">
        <v>39</v>
      </c>
      <c r="F36" s="80">
        <f>ROUND((SUM(BF120:BF126)),  2)</f>
        <v>0</v>
      </c>
      <c r="I36" s="92">
        <v>0.12</v>
      </c>
      <c r="J36" s="80">
        <f>ROUND(((SUM(BF120:BF126))*I36),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0">
        <f>ROUND((SUM(BG120:BG126)),  2)</f>
        <v>0</v>
      </c>
      <c r="I37" s="92">
        <v>0.21</v>
      </c>
      <c r="J37" s="80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0">
        <f>ROUND((SUM(BH120:BH126)),  2)</f>
        <v>0</v>
      </c>
      <c r="I38" s="92">
        <v>0.12</v>
      </c>
      <c r="J38" s="80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0">
        <f>ROUND((SUM(BI120:BI126)),  2)</f>
        <v>0</v>
      </c>
      <c r="I39" s="92">
        <v>0</v>
      </c>
      <c r="J39" s="8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4.95" customHeight="1">
      <c r="B82" s="28"/>
      <c r="C82" s="17" t="s">
        <v>118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8" t="s">
        <v>198</v>
      </c>
      <c r="F87" s="197"/>
      <c r="G87" s="197"/>
      <c r="H87" s="197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01 - Baterie ZŠ</v>
      </c>
      <c r="F89" s="197"/>
      <c r="G89" s="197"/>
      <c r="H89" s="197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7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4.95" customHeight="1">
      <c r="B105" s="28"/>
      <c r="C105" s="17" t="s">
        <v>133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8" t="str">
        <f>E7</f>
        <v>FVE Velké Němčice</v>
      </c>
      <c r="F108" s="199"/>
      <c r="G108" s="199"/>
      <c r="H108" s="19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8" t="s">
        <v>198</v>
      </c>
      <c r="F110" s="197"/>
      <c r="G110" s="197"/>
      <c r="H110" s="197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01 - Baterie ZŠ</v>
      </c>
      <c r="F112" s="197"/>
      <c r="G112" s="197"/>
      <c r="H112" s="197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SUM(P121:P126)</f>
        <v>0</v>
      </c>
      <c r="Q120" s="48"/>
      <c r="R120" s="117">
        <f>SUM(R121:R126)</f>
        <v>0</v>
      </c>
      <c r="S120" s="48"/>
      <c r="T120" s="118">
        <f>SUM(T121:T126)</f>
        <v>0</v>
      </c>
      <c r="AT120" s="13" t="s">
        <v>72</v>
      </c>
      <c r="AU120" s="13" t="s">
        <v>122</v>
      </c>
      <c r="BK120" s="119">
        <f>SUM(BK121:BK126)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201</v>
      </c>
      <c r="F121" s="134" t="s">
        <v>202</v>
      </c>
      <c r="G121" s="135" t="s">
        <v>203</v>
      </c>
      <c r="H121" s="136">
        <v>1</v>
      </c>
      <c r="I121" s="137"/>
      <c r="J121" s="138">
        <f t="shared" ref="J121:J126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6" si="1">O121*H121</f>
        <v>0</v>
      </c>
      <c r="Q121" s="141">
        <v>0</v>
      </c>
      <c r="R121" s="141">
        <f t="shared" ref="R121:R126" si="2">Q121*H121</f>
        <v>0</v>
      </c>
      <c r="S121" s="141">
        <v>0</v>
      </c>
      <c r="T121" s="142">
        <f t="shared" ref="T121:T126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6" si="4">IF(N121="základní",J121,0)</f>
        <v>0</v>
      </c>
      <c r="BF121" s="144">
        <f t="shared" ref="BF121:BF126" si="5">IF(N121="snížená",J121,0)</f>
        <v>0</v>
      </c>
      <c r="BG121" s="144">
        <f t="shared" ref="BG121:BG126" si="6">IF(N121="zákl. přenesená",J121,0)</f>
        <v>0</v>
      </c>
      <c r="BH121" s="144">
        <f t="shared" ref="BH121:BH126" si="7">IF(N121="sníž. přenesená",J121,0)</f>
        <v>0</v>
      </c>
      <c r="BI121" s="144">
        <f t="shared" ref="BI121:BI126" si="8">IF(N121="nulová",J121,0)</f>
        <v>0</v>
      </c>
      <c r="BJ121" s="13" t="s">
        <v>81</v>
      </c>
      <c r="BK121" s="144">
        <f t="shared" ref="BK121:BK126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208</v>
      </c>
      <c r="G123" s="135" t="s">
        <v>206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08" customHeight="1">
      <c r="B124" s="28"/>
      <c r="C124" s="132" t="s">
        <v>170</v>
      </c>
      <c r="D124" s="132" t="s">
        <v>151</v>
      </c>
      <c r="E124" s="133" t="s">
        <v>209</v>
      </c>
      <c r="F124" s="154" t="s">
        <v>210</v>
      </c>
      <c r="G124" s="135" t="s">
        <v>206</v>
      </c>
      <c r="H124" s="136">
        <v>3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01.1" customHeight="1">
      <c r="B125" s="28"/>
      <c r="C125" s="132" t="s">
        <v>147</v>
      </c>
      <c r="D125" s="132" t="s">
        <v>151</v>
      </c>
      <c r="E125" s="133" t="s">
        <v>211</v>
      </c>
      <c r="F125" s="154" t="s">
        <v>212</v>
      </c>
      <c r="G125" s="135" t="s">
        <v>206</v>
      </c>
      <c r="H125" s="136">
        <v>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149</v>
      </c>
      <c r="F126" s="134" t="s">
        <v>214</v>
      </c>
      <c r="G126" s="135" t="s">
        <v>215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49" t="s">
        <v>1</v>
      </c>
      <c r="N126" s="150" t="s">
        <v>38</v>
      </c>
      <c r="O126" s="151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216</v>
      </c>
    </row>
    <row r="127" spans="2:65" s="1" customFormat="1" ht="6.95" customHeight="1"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28"/>
    </row>
  </sheetData>
  <sheetProtection algorithmName="SHA-512" hashValue="WgVaPR3kyuQhX3tOEexSZauiSpvIuYrFAGEfr9q5Skl9ZuHa4PB0ezI7ss8nF0iiSgg8gFucON4Boiyg/SlFYw==" saltValue="+bjctMdRPLLAnMFRI51N8A==" spinCount="100000" sheet="1" objects="1" scenarios="1" formatColumns="0" formatRows="0" autoFilter="0"/>
  <autoFilter ref="C119:K126" xr:uid="{00000000-0009-0000-0000-000002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topLeftCell="A96" workbookViewId="0"/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8" t="s">
        <v>198</v>
      </c>
      <c r="F9" s="197"/>
      <c r="G9" s="197"/>
      <c r="H9" s="197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217</v>
      </c>
      <c r="F11" s="197"/>
      <c r="G11" s="197"/>
      <c r="H11" s="197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0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2" t="s">
        <v>1</v>
      </c>
      <c r="F29" s="172"/>
      <c r="G29" s="172"/>
      <c r="H29" s="172"/>
      <c r="L29" s="88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6.95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4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4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4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4.95" customHeight="1">
      <c r="B82" s="28"/>
      <c r="C82" s="17" t="s">
        <v>118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8" t="s">
        <v>198</v>
      </c>
      <c r="F87" s="197"/>
      <c r="G87" s="197"/>
      <c r="H87" s="197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02 - Elektroinstalace ZŠ</v>
      </c>
      <c r="F89" s="197"/>
      <c r="G89" s="197"/>
      <c r="H89" s="197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7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4.95" customHeight="1">
      <c r="B105" s="28"/>
      <c r="C105" s="17" t="s">
        <v>133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8" t="str">
        <f>E7</f>
        <v>FVE Velké Němčice</v>
      </c>
      <c r="F108" s="199"/>
      <c r="G108" s="199"/>
      <c r="H108" s="19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8" t="s">
        <v>198</v>
      </c>
      <c r="F110" s="197"/>
      <c r="G110" s="197"/>
      <c r="H110" s="197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02 - Elektroinstalace ZŠ</v>
      </c>
      <c r="F112" s="197"/>
      <c r="G112" s="197"/>
      <c r="H112" s="197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218</v>
      </c>
      <c r="F121" s="134" t="s">
        <v>219</v>
      </c>
      <c r="G121" s="135" t="s">
        <v>220</v>
      </c>
      <c r="H121" s="136">
        <v>80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221</v>
      </c>
      <c r="G123" s="135" t="s">
        <v>203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222</v>
      </c>
      <c r="F124" s="134" t="s">
        <v>208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209</v>
      </c>
      <c r="F125" s="134" t="s">
        <v>219</v>
      </c>
      <c r="G125" s="135" t="s">
        <v>220</v>
      </c>
      <c r="H125" s="136">
        <v>80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211</v>
      </c>
      <c r="F126" s="134" t="s">
        <v>223</v>
      </c>
      <c r="G126" s="135" t="s">
        <v>203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215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225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215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227</v>
      </c>
    </row>
    <row r="129" spans="2:12" s="1" customFormat="1" ht="6.95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6g9Wp+8+9F9gsAYFphfGjm6KZq7R52GMuCdsjXhc3ByOV0Euwuezby4kf5mbHo3hiYZDCmu6GUY4m6xTt8m8NA==" saltValue="tUYme1Y/ufZl0EqQTG806pX0bGuAyTGntsXFyt1cG3Ygzoc6ae1KVH+nKW0LztSy/0QK0WJNTPk2c83RlTg2mQ==" spinCount="100000" sheet="1" objects="1" scenarios="1" formatColumns="0" formatRows="0" autoFilter="0"/>
  <autoFilter ref="C119:K128" xr:uid="{00000000-0009-0000-0000-000003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2"/>
  <sheetViews>
    <sheetView showGridLines="0" topLeftCell="C132" zoomScale="117" workbookViewId="0">
      <selection activeCell="I142" sqref="I142"/>
    </sheetView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8" t="s">
        <v>198</v>
      </c>
      <c r="F9" s="197"/>
      <c r="G9" s="197"/>
      <c r="H9" s="197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228</v>
      </c>
      <c r="F11" s="197"/>
      <c r="G11" s="197"/>
      <c r="H11" s="197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0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2" t="s">
        <v>1</v>
      </c>
      <c r="F29" s="172"/>
      <c r="G29" s="172"/>
      <c r="H29" s="172"/>
      <c r="L29" s="88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6.95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4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45" customHeight="1">
      <c r="B35" s="28"/>
      <c r="D35" s="91" t="s">
        <v>37</v>
      </c>
      <c r="E35" s="23" t="s">
        <v>38</v>
      </c>
      <c r="F35" s="80">
        <f>ROUND((SUM(BE120:BE141)),  2)</f>
        <v>0</v>
      </c>
      <c r="I35" s="92">
        <v>0.21</v>
      </c>
      <c r="J35" s="80">
        <f>ROUND(((SUM(BE120:BE141))*I35),  2)</f>
        <v>0</v>
      </c>
      <c r="L35" s="28"/>
    </row>
    <row r="36" spans="2:12" s="1" customFormat="1" ht="14.45" customHeight="1">
      <c r="B36" s="28"/>
      <c r="E36" s="23" t="s">
        <v>39</v>
      </c>
      <c r="F36" s="80">
        <f>ROUND((SUM(BF120:BF141)),  2)</f>
        <v>0</v>
      </c>
      <c r="I36" s="92">
        <v>0.12</v>
      </c>
      <c r="J36" s="80">
        <f>ROUND(((SUM(BF120:BF141))*I36),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0">
        <f>ROUND((SUM(BG120:BG141)),  2)</f>
        <v>0</v>
      </c>
      <c r="I37" s="92">
        <v>0.21</v>
      </c>
      <c r="J37" s="80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0">
        <f>ROUND((SUM(BH120:BH141)),  2)</f>
        <v>0</v>
      </c>
      <c r="I38" s="92">
        <v>0.12</v>
      </c>
      <c r="J38" s="80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0">
        <f>ROUND((SUM(BI120:BI141)),  2)</f>
        <v>0</v>
      </c>
      <c r="I39" s="92">
        <v>0</v>
      </c>
      <c r="J39" s="8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4.95" customHeight="1">
      <c r="B82" s="28"/>
      <c r="C82" s="17" t="s">
        <v>118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8" t="s">
        <v>198</v>
      </c>
      <c r="F87" s="197"/>
      <c r="G87" s="197"/>
      <c r="H87" s="197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03 - Fotovoltaický systém ZŠ</v>
      </c>
      <c r="F89" s="197"/>
      <c r="G89" s="197"/>
      <c r="H89" s="197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7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4.95" customHeight="1">
      <c r="B105" s="28"/>
      <c r="C105" s="17" t="s">
        <v>133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8" t="str">
        <f>E7</f>
        <v>FVE Velké Němčice</v>
      </c>
      <c r="F108" s="199"/>
      <c r="G108" s="199"/>
      <c r="H108" s="19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8" t="s">
        <v>198</v>
      </c>
      <c r="F110" s="197"/>
      <c r="G110" s="197"/>
      <c r="H110" s="197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03 - Fotovoltaický systém ZŠ</v>
      </c>
      <c r="F112" s="197"/>
      <c r="G112" s="197"/>
      <c r="H112" s="197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SUM(P121:P141)</f>
        <v>0</v>
      </c>
      <c r="Q120" s="48"/>
      <c r="R120" s="117">
        <f>SUM(R121:R141)</f>
        <v>0</v>
      </c>
      <c r="S120" s="48"/>
      <c r="T120" s="118">
        <f>SUM(T121:T141)</f>
        <v>0</v>
      </c>
      <c r="AT120" s="13" t="s">
        <v>72</v>
      </c>
      <c r="AU120" s="13" t="s">
        <v>122</v>
      </c>
      <c r="BK120" s="119">
        <f>SUM(BK121:BK141)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229</v>
      </c>
      <c r="F121" s="134" t="s">
        <v>230</v>
      </c>
      <c r="G121" s="135" t="s">
        <v>206</v>
      </c>
      <c r="H121" s="136">
        <v>99</v>
      </c>
      <c r="I121" s="137"/>
      <c r="J121" s="138">
        <f t="shared" ref="J121:J141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1" si="1">O121*H121</f>
        <v>0</v>
      </c>
      <c r="Q121" s="141">
        <v>0</v>
      </c>
      <c r="R121" s="141">
        <f t="shared" ref="R121:R141" si="2">Q121*H121</f>
        <v>0</v>
      </c>
      <c r="S121" s="141">
        <v>0</v>
      </c>
      <c r="T121" s="142">
        <f t="shared" ref="T121:T141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1" si="4">IF(N121="základní",J121,0)</f>
        <v>0</v>
      </c>
      <c r="BF121" s="144">
        <f t="shared" ref="BF121:BF141" si="5">IF(N121="snížená",J121,0)</f>
        <v>0</v>
      </c>
      <c r="BG121" s="144">
        <f t="shared" ref="BG121:BG141" si="6">IF(N121="zákl. přenesená",J121,0)</f>
        <v>0</v>
      </c>
      <c r="BH121" s="144">
        <f t="shared" ref="BH121:BH141" si="7">IF(N121="sníž. přenesená",J121,0)</f>
        <v>0</v>
      </c>
      <c r="BI121" s="144">
        <f t="shared" ref="BI121:BI141" si="8">IF(N121="nulová",J121,0)</f>
        <v>0</v>
      </c>
      <c r="BJ121" s="13" t="s">
        <v>81</v>
      </c>
      <c r="BK121" s="144">
        <f t="shared" ref="BK121:BK141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231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232</v>
      </c>
      <c r="G123" s="135" t="s">
        <v>220</v>
      </c>
      <c r="H123" s="136">
        <v>150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233</v>
      </c>
      <c r="F124" s="134" t="s">
        <v>234</v>
      </c>
      <c r="G124" s="135" t="s">
        <v>203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235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237</v>
      </c>
      <c r="F126" s="134" t="s">
        <v>238</v>
      </c>
      <c r="G126" s="135" t="s">
        <v>206</v>
      </c>
      <c r="H126" s="136">
        <v>99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204</v>
      </c>
      <c r="F127" s="134" t="s">
        <v>205</v>
      </c>
      <c r="G127" s="135" t="s">
        <v>206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239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207</v>
      </c>
      <c r="F128" s="134" t="s">
        <v>240</v>
      </c>
      <c r="G128" s="135" t="s">
        <v>241</v>
      </c>
      <c r="H128" s="136">
        <v>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242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222</v>
      </c>
      <c r="F129" s="134" t="s">
        <v>221</v>
      </c>
      <c r="G129" s="135" t="s">
        <v>203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243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244</v>
      </c>
      <c r="F130" s="134" t="s">
        <v>245</v>
      </c>
      <c r="G130" s="135" t="s">
        <v>203</v>
      </c>
      <c r="H130" s="136">
        <v>1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246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248</v>
      </c>
      <c r="F131" s="134" t="s">
        <v>208</v>
      </c>
      <c r="G131" s="135" t="s">
        <v>206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249</v>
      </c>
    </row>
    <row r="132" spans="2:65" s="1" customFormat="1" ht="204" customHeight="1">
      <c r="B132" s="28"/>
      <c r="C132" s="132" t="s">
        <v>8</v>
      </c>
      <c r="D132" s="132" t="s">
        <v>151</v>
      </c>
      <c r="E132" s="133" t="s">
        <v>209</v>
      </c>
      <c r="F132" s="154" t="s">
        <v>250</v>
      </c>
      <c r="G132" s="135" t="s">
        <v>206</v>
      </c>
      <c r="H132" s="136">
        <v>2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251</v>
      </c>
    </row>
    <row r="133" spans="2:65" s="1" customFormat="1" ht="234.95" customHeight="1">
      <c r="B133" s="28"/>
      <c r="C133" s="132" t="s">
        <v>252</v>
      </c>
      <c r="D133" s="132" t="s">
        <v>151</v>
      </c>
      <c r="E133" s="133" t="s">
        <v>211</v>
      </c>
      <c r="F133" s="154" t="s">
        <v>253</v>
      </c>
      <c r="G133" s="135" t="s">
        <v>206</v>
      </c>
      <c r="H133" s="136">
        <v>1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254</v>
      </c>
    </row>
    <row r="134" spans="2:65" s="1" customFormat="1" ht="180.95" customHeight="1">
      <c r="B134" s="28"/>
      <c r="C134" s="132" t="s">
        <v>239</v>
      </c>
      <c r="D134" s="132" t="s">
        <v>151</v>
      </c>
      <c r="E134" s="133" t="s">
        <v>255</v>
      </c>
      <c r="F134" s="154" t="s">
        <v>256</v>
      </c>
      <c r="G134" s="135" t="s">
        <v>206</v>
      </c>
      <c r="H134" s="136">
        <v>99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257</v>
      </c>
    </row>
    <row r="135" spans="2:65" s="1" customFormat="1" ht="117" customHeight="1">
      <c r="B135" s="28"/>
      <c r="C135" s="132" t="s">
        <v>258</v>
      </c>
      <c r="D135" s="132" t="s">
        <v>151</v>
      </c>
      <c r="E135" s="133" t="s">
        <v>259</v>
      </c>
      <c r="F135" s="155" t="s">
        <v>260</v>
      </c>
      <c r="G135" s="135" t="s">
        <v>206</v>
      </c>
      <c r="H135" s="136">
        <v>99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261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262</v>
      </c>
      <c r="F136" s="134" t="s">
        <v>232</v>
      </c>
      <c r="G136" s="135" t="s">
        <v>220</v>
      </c>
      <c r="H136" s="136">
        <v>150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263</v>
      </c>
    </row>
    <row r="137" spans="2:65" s="1" customFormat="1" ht="16.5" customHeight="1">
      <c r="B137" s="28"/>
      <c r="C137" s="132" t="s">
        <v>264</v>
      </c>
      <c r="D137" s="132" t="s">
        <v>151</v>
      </c>
      <c r="E137" s="133" t="s">
        <v>265</v>
      </c>
      <c r="F137" s="134" t="s">
        <v>236</v>
      </c>
      <c r="G137" s="135" t="s">
        <v>220</v>
      </c>
      <c r="H137" s="136">
        <v>70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266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267</v>
      </c>
      <c r="F138" s="134" t="s">
        <v>268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269</v>
      </c>
    </row>
    <row r="139" spans="2:65" s="1" customFormat="1" ht="16.5" customHeight="1">
      <c r="B139" s="28"/>
      <c r="C139" s="132" t="s">
        <v>270</v>
      </c>
      <c r="D139" s="132" t="s">
        <v>151</v>
      </c>
      <c r="E139" s="133" t="s">
        <v>271</v>
      </c>
      <c r="F139" s="134" t="s">
        <v>272</v>
      </c>
      <c r="G139" s="135" t="s">
        <v>206</v>
      </c>
      <c r="H139" s="136">
        <v>99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273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149</v>
      </c>
      <c r="F140" s="134" t="s">
        <v>224</v>
      </c>
      <c r="G140" s="135" t="s">
        <v>215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39" t="s">
        <v>1</v>
      </c>
      <c r="N140" s="140" t="s">
        <v>38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274</v>
      </c>
    </row>
    <row r="141" spans="2:65" s="1" customFormat="1" ht="16.5" customHeight="1">
      <c r="B141" s="28"/>
      <c r="C141" s="132" t="s">
        <v>7</v>
      </c>
      <c r="D141" s="132" t="s">
        <v>151</v>
      </c>
      <c r="E141" s="133" t="s">
        <v>159</v>
      </c>
      <c r="F141" s="134" t="s">
        <v>226</v>
      </c>
      <c r="G141" s="135" t="s">
        <v>215</v>
      </c>
      <c r="H141" s="136">
        <v>1</v>
      </c>
      <c r="I141" s="137"/>
      <c r="J141" s="138">
        <f t="shared" si="0"/>
        <v>0</v>
      </c>
      <c r="K141" s="134" t="s">
        <v>1</v>
      </c>
      <c r="L141" s="28"/>
      <c r="M141" s="149" t="s">
        <v>1</v>
      </c>
      <c r="N141" s="150" t="s">
        <v>38</v>
      </c>
      <c r="O141" s="151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AR141" s="143" t="s">
        <v>170</v>
      </c>
      <c r="AT141" s="143" t="s">
        <v>151</v>
      </c>
      <c r="AU141" s="143" t="s">
        <v>73</v>
      </c>
      <c r="AY141" s="13" t="s">
        <v>148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81</v>
      </c>
      <c r="BK141" s="144">
        <f t="shared" si="9"/>
        <v>0</v>
      </c>
      <c r="BL141" s="13" t="s">
        <v>170</v>
      </c>
      <c r="BM141" s="143" t="s">
        <v>275</v>
      </c>
    </row>
    <row r="142" spans="2:65" s="1" customFormat="1" ht="6.95" customHeight="1"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28"/>
    </row>
  </sheetData>
  <sheetProtection algorithmName="SHA-512" hashValue="ovw1u7lfWbYlHMQJ8pDUnAd2MpW0S9Az+CJwdwI/qjxg2R12Y0kKr6mDYi9GTVZPzK9n2aDUVSoKbvKbEwHAcw==" saltValue="y6IrA5mlC9e2TumDn+08AA==" spinCount="100000" sheet="1" objects="1" scenarios="1" formatColumns="0" formatRows="0" autoFilter="0"/>
  <autoFilter ref="C119:K141" xr:uid="{00000000-0009-0000-0000-000004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6"/>
  <sheetViews>
    <sheetView showGridLines="0" topLeftCell="A96" zoomScale="109" workbookViewId="0">
      <selection activeCell="F116" sqref="F116"/>
    </sheetView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100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8" t="s">
        <v>276</v>
      </c>
      <c r="F9" s="197"/>
      <c r="G9" s="197"/>
      <c r="H9" s="197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277</v>
      </c>
      <c r="F11" s="197"/>
      <c r="G11" s="197"/>
      <c r="H11" s="197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0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2" t="s">
        <v>1</v>
      </c>
      <c r="F29" s="172"/>
      <c r="G29" s="172"/>
      <c r="H29" s="172"/>
      <c r="L29" s="88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6.95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4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45" customHeight="1">
      <c r="B35" s="28"/>
      <c r="D35" s="91" t="s">
        <v>37</v>
      </c>
      <c r="E35" s="23" t="s">
        <v>38</v>
      </c>
      <c r="F35" s="80">
        <f>ROUND((SUM(BE120:BE125)),  2)</f>
        <v>0</v>
      </c>
      <c r="I35" s="92">
        <v>0.21</v>
      </c>
      <c r="J35" s="80">
        <f>ROUND(((SUM(BE120:BE125))*I35),  2)</f>
        <v>0</v>
      </c>
      <c r="L35" s="28"/>
    </row>
    <row r="36" spans="2:12" s="1" customFormat="1" ht="14.45" customHeight="1">
      <c r="B36" s="28"/>
      <c r="E36" s="23" t="s">
        <v>39</v>
      </c>
      <c r="F36" s="80">
        <f>ROUND((SUM(BF120:BF125)),  2)</f>
        <v>0</v>
      </c>
      <c r="I36" s="92">
        <v>0.12</v>
      </c>
      <c r="J36" s="80">
        <f>ROUND(((SUM(BF120:BF125))*I36),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0">
        <f>ROUND((SUM(BG120:BG125)),  2)</f>
        <v>0</v>
      </c>
      <c r="I37" s="92">
        <v>0.21</v>
      </c>
      <c r="J37" s="80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0">
        <f>ROUND((SUM(BH120:BH125)),  2)</f>
        <v>0</v>
      </c>
      <c r="I38" s="92">
        <v>0.12</v>
      </c>
      <c r="J38" s="80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0">
        <f>ROUND((SUM(BI120:BI125)),  2)</f>
        <v>0</v>
      </c>
      <c r="I39" s="92">
        <v>0</v>
      </c>
      <c r="J39" s="8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4.95" customHeight="1">
      <c r="B82" s="28"/>
      <c r="C82" s="17" t="s">
        <v>118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8" t="s">
        <v>276</v>
      </c>
      <c r="F87" s="197"/>
      <c r="G87" s="197"/>
      <c r="H87" s="197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01a - Baterie MŠ</v>
      </c>
      <c r="F89" s="197"/>
      <c r="G89" s="197"/>
      <c r="H89" s="197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7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4.95" customHeight="1">
      <c r="B105" s="28"/>
      <c r="C105" s="17" t="s">
        <v>133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8" t="str">
        <f>E7</f>
        <v>FVE Velké Němčice</v>
      </c>
      <c r="F108" s="199"/>
      <c r="G108" s="199"/>
      <c r="H108" s="19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8" t="s">
        <v>276</v>
      </c>
      <c r="F110" s="197"/>
      <c r="G110" s="197"/>
      <c r="H110" s="197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01a - Baterie MŠ</v>
      </c>
      <c r="F112" s="197"/>
      <c r="G112" s="197"/>
      <c r="H112" s="197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SUM(P121:P125)</f>
        <v>0</v>
      </c>
      <c r="Q120" s="48"/>
      <c r="R120" s="117">
        <f>SUM(R121:R125)</f>
        <v>0</v>
      </c>
      <c r="S120" s="48"/>
      <c r="T120" s="118">
        <f>SUM(T121:T125)</f>
        <v>0</v>
      </c>
      <c r="AT120" s="13" t="s">
        <v>72</v>
      </c>
      <c r="AU120" s="13" t="s">
        <v>122</v>
      </c>
      <c r="BK120" s="119">
        <f>SUM(BK121:BK125)</f>
        <v>0</v>
      </c>
    </row>
    <row r="121" spans="2:65" s="1" customFormat="1" ht="10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278</v>
      </c>
      <c r="G121" s="135" t="s">
        <v>206</v>
      </c>
      <c r="H121" s="136">
        <v>2</v>
      </c>
      <c r="I121" s="137"/>
      <c r="J121" s="138">
        <f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3" t="s">
        <v>81</v>
      </c>
      <c r="BK121" s="144">
        <f>ROUND(I121*H121,2)</f>
        <v>0</v>
      </c>
      <c r="BL121" s="13" t="s">
        <v>170</v>
      </c>
      <c r="BM121" s="143" t="s">
        <v>279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202</v>
      </c>
      <c r="G122" s="135" t="s">
        <v>203</v>
      </c>
      <c r="H122" s="136">
        <v>1</v>
      </c>
      <c r="I122" s="137"/>
      <c r="J122" s="138">
        <f>ROUND(I122*H122,2)</f>
        <v>0</v>
      </c>
      <c r="K122" s="134" t="s">
        <v>1</v>
      </c>
      <c r="L122" s="28"/>
      <c r="M122" s="139" t="s">
        <v>1</v>
      </c>
      <c r="N122" s="140" t="s">
        <v>38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3" t="s">
        <v>81</v>
      </c>
      <c r="BK122" s="144">
        <f>ROUND(I122*H122,2)</f>
        <v>0</v>
      </c>
      <c r="BL122" s="13" t="s">
        <v>170</v>
      </c>
      <c r="BM122" s="143" t="s">
        <v>280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204</v>
      </c>
      <c r="F123" s="134" t="s">
        <v>205</v>
      </c>
      <c r="G123" s="135" t="s">
        <v>206</v>
      </c>
      <c r="H123" s="136">
        <v>1</v>
      </c>
      <c r="I123" s="137"/>
      <c r="J123" s="138">
        <f>ROUND(I123*H123,2)</f>
        <v>0</v>
      </c>
      <c r="K123" s="134" t="s">
        <v>1</v>
      </c>
      <c r="L123" s="28"/>
      <c r="M123" s="139" t="s">
        <v>1</v>
      </c>
      <c r="N123" s="140" t="s">
        <v>38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3" t="s">
        <v>81</v>
      </c>
      <c r="BK123" s="144">
        <f>ROUND(I123*H123,2)</f>
        <v>0</v>
      </c>
      <c r="BL123" s="13" t="s">
        <v>170</v>
      </c>
      <c r="BM123" s="143" t="s">
        <v>281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207</v>
      </c>
      <c r="F124" s="134" t="s">
        <v>208</v>
      </c>
      <c r="G124" s="135" t="s">
        <v>206</v>
      </c>
      <c r="H124" s="136">
        <v>1</v>
      </c>
      <c r="I124" s="137"/>
      <c r="J124" s="138">
        <f>ROUND(I124*H124,2)</f>
        <v>0</v>
      </c>
      <c r="K124" s="134" t="s">
        <v>1</v>
      </c>
      <c r="L124" s="28"/>
      <c r="M124" s="139" t="s">
        <v>1</v>
      </c>
      <c r="N124" s="140" t="s">
        <v>38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3" t="s">
        <v>81</v>
      </c>
      <c r="BK124" s="144">
        <f>ROUND(I124*H124,2)</f>
        <v>0</v>
      </c>
      <c r="BL124" s="13" t="s">
        <v>170</v>
      </c>
      <c r="BM124" s="143" t="s">
        <v>282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149</v>
      </c>
      <c r="F125" s="134" t="s">
        <v>214</v>
      </c>
      <c r="G125" s="135" t="s">
        <v>215</v>
      </c>
      <c r="H125" s="136">
        <v>1</v>
      </c>
      <c r="I125" s="137"/>
      <c r="J125" s="138">
        <f>ROUND(I125*H125,2)</f>
        <v>0</v>
      </c>
      <c r="K125" s="134" t="s">
        <v>1</v>
      </c>
      <c r="L125" s="28"/>
      <c r="M125" s="149" t="s">
        <v>1</v>
      </c>
      <c r="N125" s="150" t="s">
        <v>38</v>
      </c>
      <c r="O125" s="151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3" t="s">
        <v>81</v>
      </c>
      <c r="BK125" s="144">
        <f>ROUND(I125*H125,2)</f>
        <v>0</v>
      </c>
      <c r="BL125" s="13" t="s">
        <v>170</v>
      </c>
      <c r="BM125" s="143" t="s">
        <v>283</v>
      </c>
    </row>
    <row r="126" spans="2:65" s="1" customFormat="1" ht="6.95" customHeight="1"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28"/>
    </row>
  </sheetData>
  <sheetProtection algorithmName="SHA-512" hashValue="c4TVt5u5raUtrjrRCdGP8Mgu3uYW/FhBo7ixtwrFHSGq/13yPGGnsgYDw79ckltzqRqSBDZgF0iixRAG6VQy/Q==" saltValue="M5bSuQxmWblPYOeWTlLXRQ==" spinCount="100000" sheet="1" objects="1" scenarios="1" formatColumns="0" formatRows="0" autoFilter="0"/>
  <autoFilter ref="C119:K125" xr:uid="{00000000-0009-0000-0000-000005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9"/>
  <sheetViews>
    <sheetView showGridLines="0" topLeftCell="A84" workbookViewId="0"/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103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8" t="s">
        <v>276</v>
      </c>
      <c r="F9" s="197"/>
      <c r="G9" s="197"/>
      <c r="H9" s="197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284</v>
      </c>
      <c r="F11" s="197"/>
      <c r="G11" s="197"/>
      <c r="H11" s="197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0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2" t="s">
        <v>1</v>
      </c>
      <c r="F29" s="172"/>
      <c r="G29" s="172"/>
      <c r="H29" s="172"/>
      <c r="L29" s="88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6.95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4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4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4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4.95" customHeight="1">
      <c r="B82" s="28"/>
      <c r="C82" s="17" t="s">
        <v>118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8" t="s">
        <v>276</v>
      </c>
      <c r="F87" s="197"/>
      <c r="G87" s="197"/>
      <c r="H87" s="197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02a - Elektroinstalace MŠ</v>
      </c>
      <c r="F89" s="197"/>
      <c r="G89" s="197"/>
      <c r="H89" s="197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7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4.95" customHeight="1">
      <c r="B105" s="28"/>
      <c r="C105" s="17" t="s">
        <v>133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8" t="str">
        <f>E7</f>
        <v>FVE Velké Němčice</v>
      </c>
      <c r="F108" s="199"/>
      <c r="G108" s="199"/>
      <c r="H108" s="19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8" t="s">
        <v>276</v>
      </c>
      <c r="F110" s="197"/>
      <c r="G110" s="197"/>
      <c r="H110" s="197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02a - Elektroinstalace MŠ</v>
      </c>
      <c r="F112" s="197"/>
      <c r="G112" s="197"/>
      <c r="H112" s="197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219</v>
      </c>
      <c r="G121" s="135" t="s">
        <v>220</v>
      </c>
      <c r="H121" s="136">
        <v>35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285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211</v>
      </c>
      <c r="F122" s="134" t="s">
        <v>223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286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219</v>
      </c>
      <c r="G123" s="135" t="s">
        <v>220</v>
      </c>
      <c r="H123" s="136">
        <v>35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287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288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221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289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222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290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215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291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215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292</v>
      </c>
    </row>
    <row r="129" spans="2:12" s="1" customFormat="1" ht="6.95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oBvNuK7hg2YHP2MoGcugnL5RsCcVqbcY3xxmtJNUv4bz+OFp2+fa3+QzHdmEWsqBgb0po8LqMviZz6ZfIIzGwA==" saltValue="JI745x0LmmTA/Shm7xE/LCy3dWxdmRFI+o3K9Sgwp865EV5BNiCL+Vyy/d5kPO7fnkEl6YYotGOjutSe/uXncA==" spinCount="100000" sheet="1" objects="1" scenarios="1" formatColumns="0" formatRows="0" autoFilter="0"/>
  <autoFilter ref="C119:K128" xr:uid="{00000000-0009-0000-0000-000006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1"/>
  <sheetViews>
    <sheetView showGridLines="0" topLeftCell="A105" workbookViewId="0">
      <selection activeCell="J121" sqref="J121"/>
    </sheetView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106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8" t="s">
        <v>276</v>
      </c>
      <c r="F9" s="197"/>
      <c r="G9" s="197"/>
      <c r="H9" s="197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293</v>
      </c>
      <c r="F11" s="197"/>
      <c r="G11" s="197"/>
      <c r="H11" s="197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0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2" t="s">
        <v>1</v>
      </c>
      <c r="F29" s="172"/>
      <c r="G29" s="172"/>
      <c r="H29" s="172"/>
      <c r="L29" s="88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6.95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4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4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4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4.95" customHeight="1">
      <c r="B82" s="28"/>
      <c r="C82" s="17" t="s">
        <v>118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8" t="s">
        <v>276</v>
      </c>
      <c r="F87" s="197"/>
      <c r="G87" s="197"/>
      <c r="H87" s="197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03a - Fotovoltaický systém MŠ</v>
      </c>
      <c r="F89" s="197"/>
      <c r="G89" s="197"/>
      <c r="H89" s="197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7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4.95" customHeight="1">
      <c r="B105" s="28"/>
      <c r="C105" s="17" t="s">
        <v>133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8" t="str">
        <f>E7</f>
        <v>FVE Velké Němčice</v>
      </c>
      <c r="F108" s="199"/>
      <c r="G108" s="199"/>
      <c r="H108" s="19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8" t="s">
        <v>276</v>
      </c>
      <c r="F110" s="197"/>
      <c r="G110" s="197"/>
      <c r="H110" s="197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03a - Fotovoltaický systém MŠ</v>
      </c>
      <c r="F112" s="197"/>
      <c r="G112" s="197"/>
      <c r="H112" s="197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200.1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294</v>
      </c>
      <c r="G121" s="135" t="s">
        <v>206</v>
      </c>
      <c r="H121" s="136">
        <v>2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295</v>
      </c>
    </row>
    <row r="122" spans="2:65" s="1" customFormat="1" ht="186.95" customHeight="1">
      <c r="B122" s="28"/>
      <c r="C122" s="132" t="s">
        <v>83</v>
      </c>
      <c r="D122" s="132" t="s">
        <v>151</v>
      </c>
      <c r="E122" s="133" t="s">
        <v>211</v>
      </c>
      <c r="F122" s="155" t="s">
        <v>296</v>
      </c>
      <c r="G122" s="135" t="s">
        <v>206</v>
      </c>
      <c r="H122" s="136">
        <v>55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297</v>
      </c>
    </row>
    <row r="123" spans="2:65" s="1" customFormat="1" ht="135.94999999999999" customHeight="1">
      <c r="B123" s="28"/>
      <c r="C123" s="132" t="s">
        <v>165</v>
      </c>
      <c r="D123" s="132" t="s">
        <v>151</v>
      </c>
      <c r="E123" s="133" t="s">
        <v>255</v>
      </c>
      <c r="F123" s="155" t="s">
        <v>298</v>
      </c>
      <c r="G123" s="135" t="s">
        <v>206</v>
      </c>
      <c r="H123" s="136">
        <v>55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299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259</v>
      </c>
      <c r="F124" s="134" t="s">
        <v>300</v>
      </c>
      <c r="G124" s="135" t="s">
        <v>220</v>
      </c>
      <c r="H124" s="136">
        <v>100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301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262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302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265</v>
      </c>
      <c r="F126" s="134" t="s">
        <v>268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303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267</v>
      </c>
      <c r="F127" s="134" t="s">
        <v>272</v>
      </c>
      <c r="G127" s="135" t="s">
        <v>206</v>
      </c>
      <c r="H127" s="136">
        <v>55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304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229</v>
      </c>
      <c r="F128" s="134" t="s">
        <v>230</v>
      </c>
      <c r="G128" s="135" t="s">
        <v>206</v>
      </c>
      <c r="H128" s="136">
        <v>55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305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231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306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218</v>
      </c>
      <c r="F130" s="134" t="s">
        <v>300</v>
      </c>
      <c r="G130" s="135" t="s">
        <v>220</v>
      </c>
      <c r="H130" s="136">
        <v>100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307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233</v>
      </c>
      <c r="F131" s="134" t="s">
        <v>234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308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235</v>
      </c>
      <c r="F132" s="134" t="s">
        <v>236</v>
      </c>
      <c r="G132" s="135" t="s">
        <v>220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309</v>
      </c>
    </row>
    <row r="133" spans="2:65" s="1" customFormat="1" ht="16.5" customHeight="1">
      <c r="B133" s="28"/>
      <c r="C133" s="132" t="s">
        <v>252</v>
      </c>
      <c r="D133" s="132" t="s">
        <v>151</v>
      </c>
      <c r="E133" s="133" t="s">
        <v>237</v>
      </c>
      <c r="F133" s="134" t="s">
        <v>238</v>
      </c>
      <c r="G133" s="135" t="s">
        <v>206</v>
      </c>
      <c r="H133" s="136">
        <v>55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310</v>
      </c>
    </row>
    <row r="134" spans="2:65" s="1" customFormat="1" ht="16.5" customHeight="1">
      <c r="B134" s="28"/>
      <c r="C134" s="132" t="s">
        <v>239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311</v>
      </c>
    </row>
    <row r="135" spans="2:65" s="1" customFormat="1" ht="16.5" customHeight="1">
      <c r="B135" s="28"/>
      <c r="C135" s="132" t="s">
        <v>258</v>
      </c>
      <c r="D135" s="132" t="s">
        <v>151</v>
      </c>
      <c r="E135" s="133" t="s">
        <v>207</v>
      </c>
      <c r="F135" s="134" t="s">
        <v>240</v>
      </c>
      <c r="G135" s="135" t="s">
        <v>241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312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222</v>
      </c>
      <c r="F136" s="134" t="s">
        <v>221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313</v>
      </c>
    </row>
    <row r="137" spans="2:65" s="1" customFormat="1" ht="16.5" customHeight="1">
      <c r="B137" s="28"/>
      <c r="C137" s="132" t="s">
        <v>264</v>
      </c>
      <c r="D137" s="132" t="s">
        <v>151</v>
      </c>
      <c r="E137" s="133" t="s">
        <v>244</v>
      </c>
      <c r="F137" s="134" t="s">
        <v>245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314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248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315</v>
      </c>
    </row>
    <row r="139" spans="2:65" s="1" customFormat="1" ht="16.5" customHeight="1">
      <c r="B139" s="28"/>
      <c r="C139" s="132" t="s">
        <v>270</v>
      </c>
      <c r="D139" s="132" t="s">
        <v>151</v>
      </c>
      <c r="E139" s="133" t="s">
        <v>149</v>
      </c>
      <c r="F139" s="134" t="s">
        <v>224</v>
      </c>
      <c r="G139" s="135" t="s">
        <v>215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316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159</v>
      </c>
      <c r="F140" s="134" t="s">
        <v>226</v>
      </c>
      <c r="G140" s="135" t="s">
        <v>215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317</v>
      </c>
    </row>
    <row r="141" spans="2:65" s="1" customFormat="1" ht="6.95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lqtAzX3ggKGNzYy0RkcyIWlQvvdbcWpxbN61dM1Wx77mASXZ8uQbEqzL1R1ekcaLKYHPHIa/pcespqAWLVjIlw==" saltValue="LF6/pdxLAXB21B/WGuxOSQ==" spinCount="100000" sheet="1" objects="1" scenarios="1" formatColumns="0" formatRows="0" autoFilter="0"/>
  <autoFilter ref="C119:K140" xr:uid="{00000000-0009-0000-0000-000007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9"/>
  <sheetViews>
    <sheetView showGridLines="0" topLeftCell="A106" workbookViewId="0"/>
  </sheetViews>
  <sheetFormatPr defaultColWidth="12" defaultRowHeight="11.1"/>
  <cols>
    <col min="1" max="1" width="8.1640625" customWidth="1"/>
    <col min="2" max="2" width="1.1640625" customWidth="1"/>
    <col min="3" max="4" width="4.16406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6640625" customWidth="1"/>
    <col min="10" max="11" width="22.1640625" customWidth="1"/>
    <col min="12" max="12" width="9.1640625" customWidth="1"/>
    <col min="13" max="13" width="10.6640625" hidden="1" customWidth="1"/>
    <col min="14" max="14" width="9.1640625" hidden="1"/>
    <col min="15" max="20" width="14.1640625" hidden="1" customWidth="1"/>
    <col min="21" max="21" width="16.1640625" hidden="1" customWidth="1"/>
    <col min="22" max="22" width="12.1640625" customWidth="1"/>
    <col min="23" max="23" width="16.1640625" customWidth="1"/>
    <col min="24" max="24" width="12.1640625" customWidth="1"/>
    <col min="25" max="25" width="15" customWidth="1"/>
    <col min="26" max="26" width="11" customWidth="1"/>
    <col min="27" max="27" width="15" customWidth="1"/>
    <col min="28" max="28" width="16.1640625" customWidth="1"/>
    <col min="29" max="29" width="11" customWidth="1"/>
    <col min="30" max="30" width="15" customWidth="1"/>
    <col min="31" max="31" width="16.1640625" customWidth="1"/>
    <col min="44" max="65" width="9.16406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4.9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8" t="str">
        <f>'Rekapitulace stavby'!K6</f>
        <v>FVE Velké Němčice</v>
      </c>
      <c r="F7" s="199"/>
      <c r="G7" s="199"/>
      <c r="H7" s="199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8" t="s">
        <v>318</v>
      </c>
      <c r="F9" s="197"/>
      <c r="G9" s="197"/>
      <c r="H9" s="197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319</v>
      </c>
      <c r="F11" s="197"/>
      <c r="G11" s="197"/>
      <c r="H11" s="197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6.95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0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6.95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6.95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6.95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2" t="s">
        <v>1</v>
      </c>
      <c r="F29" s="172"/>
      <c r="G29" s="172"/>
      <c r="H29" s="172"/>
      <c r="L29" s="88"/>
    </row>
    <row r="30" spans="2:12" s="1" customFormat="1" ht="6.95" customHeight="1">
      <c r="B30" s="28"/>
      <c r="L30" s="28"/>
    </row>
    <row r="31" spans="2:12" s="1" customFormat="1" ht="6.95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6.95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4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4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4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4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4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4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6.95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45" customHeight="1">
      <c r="B42" s="28"/>
      <c r="L42" s="28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95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95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95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4.95" customHeight="1">
      <c r="B82" s="28"/>
      <c r="C82" s="17" t="s">
        <v>118</v>
      </c>
      <c r="L82" s="28"/>
    </row>
    <row r="83" spans="2:12" s="1" customFormat="1" ht="6.95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8" t="str">
        <f>E7</f>
        <v>FVE Velké Němčice</v>
      </c>
      <c r="F85" s="199"/>
      <c r="G85" s="199"/>
      <c r="H85" s="199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8" t="s">
        <v>318</v>
      </c>
      <c r="F87" s="197"/>
      <c r="G87" s="197"/>
      <c r="H87" s="197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01b - Elektroinstalace ČOV</v>
      </c>
      <c r="F89" s="197"/>
      <c r="G89" s="197"/>
      <c r="H89" s="197"/>
      <c r="L89" s="28"/>
    </row>
    <row r="90" spans="2:12" s="1" customFormat="1" ht="6.95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6.95" customHeight="1">
      <c r="B92" s="28"/>
      <c r="L92" s="28"/>
    </row>
    <row r="93" spans="2:12" s="1" customFormat="1" ht="15.2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3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35" customHeight="1">
      <c r="B97" s="28"/>
      <c r="L97" s="28"/>
    </row>
    <row r="98" spans="2:47" s="1" customFormat="1" ht="22.7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6.95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6.95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4.95" customHeight="1">
      <c r="B105" s="28"/>
      <c r="C105" s="17" t="s">
        <v>133</v>
      </c>
      <c r="L105" s="28"/>
    </row>
    <row r="106" spans="2:47" s="1" customFormat="1" ht="6.95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8" t="str">
        <f>E7</f>
        <v>FVE Velké Němčice</v>
      </c>
      <c r="F108" s="199"/>
      <c r="G108" s="199"/>
      <c r="H108" s="199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8" t="s">
        <v>318</v>
      </c>
      <c r="F110" s="197"/>
      <c r="G110" s="197"/>
      <c r="H110" s="197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01b - Elektroinstalace ČOV</v>
      </c>
      <c r="F112" s="197"/>
      <c r="G112" s="197"/>
      <c r="H112" s="197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320</v>
      </c>
      <c r="G121" s="135" t="s">
        <v>220</v>
      </c>
      <c r="H121" s="136">
        <v>20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321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211</v>
      </c>
      <c r="F122" s="134" t="s">
        <v>223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322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320</v>
      </c>
      <c r="G123" s="135" t="s">
        <v>220</v>
      </c>
      <c r="H123" s="136">
        <v>20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323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324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221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325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222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326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203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327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203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328</v>
      </c>
    </row>
    <row r="129" spans="2:12" s="1" customFormat="1" ht="6.95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iYZUTrTbxDVtH/5XaA1R14Us/dKMVY6vhlQqAGCqv5456DHorOJgWVXovLslhpYxDl80wNsf4FR3qaZoUfUUg==" saltValue="UHu3d7vVHg3H+wKH1tQ4J6umdHqceL7EbRD8kil/8KESUqXvvWV2+2cjl29o/RGNcH3kxiQDosIauokmSW7nng==" spinCount="100000" sheet="1" objects="1" scenarios="1" formatColumns="0" formatRows="0" autoFilter="0"/>
  <autoFilter ref="C119:K128" xr:uid="{00000000-0009-0000-0000-000008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František Klus</dc:creator>
  <cp:keywords/>
  <dc:description/>
  <cp:lastModifiedBy>Lukáš Nevole</cp:lastModifiedBy>
  <cp:revision/>
  <dcterms:created xsi:type="dcterms:W3CDTF">2024-02-12T13:42:51Z</dcterms:created>
  <dcterms:modified xsi:type="dcterms:W3CDTF">2024-05-02T06:30:12Z</dcterms:modified>
  <cp:category/>
  <cp:contentStatus/>
</cp:coreProperties>
</file>