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vr\Desktop\ZLIV_Zakladni_skola_inkluze\ZADANI\"/>
    </mc:Choice>
  </mc:AlternateContent>
  <xr:revisionPtr revIDLastSave="0" documentId="13_ncr:1_{78EA2FB1-86E2-45CC-805C-CCA0CF8AFB08}" xr6:coauthVersionLast="47" xr6:coauthVersionMax="47" xr10:uidLastSave="{00000000-0000-0000-0000-000000000000}"/>
  <bookViews>
    <workbookView xWindow="-98" yWindow="-98" windowWidth="28996" windowHeight="15675" activeTab="1" xr2:uid="{00000000-000D-0000-FFFF-FFFF00000000}"/>
  </bookViews>
  <sheets>
    <sheet name="Rekapitulace stavby" sheetId="1" r:id="rId1"/>
    <sheet name="SO 01 - Učebny" sheetId="2" r:id="rId2"/>
    <sheet name="SO 02 - Jídelna" sheetId="3" r:id="rId3"/>
    <sheet name="SO 03 - Nová sborovna" sheetId="4" r:id="rId4"/>
  </sheets>
  <definedNames>
    <definedName name="_xlnm._FilterDatabase" localSheetId="1" hidden="1">'SO 01 - Učebny'!$C$136:$K$581</definedName>
    <definedName name="_xlnm._FilterDatabase" localSheetId="2" hidden="1">'SO 02 - Jídelna'!$C$131:$K$233</definedName>
    <definedName name="_xlnm._FilterDatabase" localSheetId="3" hidden="1">'SO 03 - Nová sborovna'!$C$131:$K$234</definedName>
    <definedName name="_xlnm.Print_Titles" localSheetId="0">'Rekapitulace stavby'!$92:$92</definedName>
    <definedName name="_xlnm.Print_Titles" localSheetId="1">'SO 01 - Učebny'!$136:$136</definedName>
    <definedName name="_xlnm.Print_Titles" localSheetId="2">'SO 02 - Jídelna'!$131:$131</definedName>
    <definedName name="_xlnm.Print_Titles" localSheetId="3">'SO 03 - Nová sborovna'!$131:$131</definedName>
    <definedName name="_xlnm.Print_Area" localSheetId="0">'Rekapitulace stavby'!$D$4:$AO$76,'Rekapitulace stavby'!$C$82:$AQ$98</definedName>
    <definedName name="_xlnm.Print_Area" localSheetId="1">'SO 01 - Učebny'!$C$4:$J$76,'SO 01 - Učebny'!$C$82:$J$118,'SO 01 - Učebny'!$C$124:$J$581</definedName>
    <definedName name="_xlnm.Print_Area" localSheetId="2">'SO 02 - Jídelna'!$C$4:$J$76,'SO 02 - Jídelna'!$C$82:$J$113,'SO 02 - Jídelna'!$C$119:$J$233</definedName>
    <definedName name="_xlnm.Print_Area" localSheetId="3">'SO 03 - Nová sborovna'!$C$4:$J$76,'SO 03 - Nová sborovna'!$C$82:$J$113,'SO 03 - Nová sborovna'!$C$119:$J$234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4" l="1"/>
  <c r="J36" i="4"/>
  <c r="AY97" i="1" s="1"/>
  <c r="J35" i="4"/>
  <c r="AX97" i="1"/>
  <c r="BI234" i="4"/>
  <c r="BH234" i="4"/>
  <c r="BG234" i="4"/>
  <c r="BF234" i="4"/>
  <c r="T234" i="4"/>
  <c r="T233" i="4"/>
  <c r="R234" i="4"/>
  <c r="R233" i="4"/>
  <c r="P234" i="4"/>
  <c r="P233" i="4" s="1"/>
  <c r="BI232" i="4"/>
  <c r="BH232" i="4"/>
  <c r="BG232" i="4"/>
  <c r="BF232" i="4"/>
  <c r="T232" i="4"/>
  <c r="T231" i="4" s="1"/>
  <c r="T230" i="4" s="1"/>
  <c r="R232" i="4"/>
  <c r="R231" i="4" s="1"/>
  <c r="R230" i="4" s="1"/>
  <c r="P232" i="4"/>
  <c r="P231" i="4" s="1"/>
  <c r="BI229" i="4"/>
  <c r="BH229" i="4"/>
  <c r="BG229" i="4"/>
  <c r="BF229" i="4"/>
  <c r="T229" i="4"/>
  <c r="R229" i="4"/>
  <c r="P229" i="4"/>
  <c r="BI227" i="4"/>
  <c r="BH227" i="4"/>
  <c r="BG227" i="4"/>
  <c r="BF227" i="4"/>
  <c r="T227" i="4"/>
  <c r="R227" i="4"/>
  <c r="P227" i="4"/>
  <c r="BI225" i="4"/>
  <c r="BH225" i="4"/>
  <c r="BG225" i="4"/>
  <c r="BF225" i="4"/>
  <c r="T225" i="4"/>
  <c r="R225" i="4"/>
  <c r="P225" i="4"/>
  <c r="BI218" i="4"/>
  <c r="BH218" i="4"/>
  <c r="BG218" i="4"/>
  <c r="BF218" i="4"/>
  <c r="T218" i="4"/>
  <c r="R218" i="4"/>
  <c r="P218" i="4"/>
  <c r="BI213" i="4"/>
  <c r="BH213" i="4"/>
  <c r="BG213" i="4"/>
  <c r="BF213" i="4"/>
  <c r="T213" i="4"/>
  <c r="R213" i="4"/>
  <c r="R212" i="4" s="1"/>
  <c r="P213" i="4"/>
  <c r="BI211" i="4"/>
  <c r="BH211" i="4"/>
  <c r="BG211" i="4"/>
  <c r="BF211" i="4"/>
  <c r="T211" i="4"/>
  <c r="R211" i="4"/>
  <c r="P211" i="4"/>
  <c r="BI210" i="4"/>
  <c r="BH210" i="4"/>
  <c r="BG210" i="4"/>
  <c r="BF210" i="4"/>
  <c r="T210" i="4"/>
  <c r="R210" i="4"/>
  <c r="P210" i="4"/>
  <c r="BI208" i="4"/>
  <c r="BH208" i="4"/>
  <c r="BG208" i="4"/>
  <c r="BF208" i="4"/>
  <c r="T208" i="4"/>
  <c r="R208" i="4"/>
  <c r="P208" i="4"/>
  <c r="BI207" i="4"/>
  <c r="BH207" i="4"/>
  <c r="BG207" i="4"/>
  <c r="BF207" i="4"/>
  <c r="T207" i="4"/>
  <c r="R207" i="4"/>
  <c r="P207" i="4"/>
  <c r="BI206" i="4"/>
  <c r="BH206" i="4"/>
  <c r="BG206" i="4"/>
  <c r="BF206" i="4"/>
  <c r="T206" i="4"/>
  <c r="R206" i="4"/>
  <c r="P206" i="4"/>
  <c r="BI204" i="4"/>
  <c r="BH204" i="4"/>
  <c r="BG204" i="4"/>
  <c r="BF204" i="4"/>
  <c r="T204" i="4"/>
  <c r="R204" i="4"/>
  <c r="P204" i="4"/>
  <c r="BI202" i="4"/>
  <c r="BH202" i="4"/>
  <c r="BG202" i="4"/>
  <c r="BF202" i="4"/>
  <c r="T202" i="4"/>
  <c r="R202" i="4"/>
  <c r="P202" i="4"/>
  <c r="BI200" i="4"/>
  <c r="BH200" i="4"/>
  <c r="BG200" i="4"/>
  <c r="BF200" i="4"/>
  <c r="T200" i="4"/>
  <c r="R200" i="4"/>
  <c r="P200" i="4"/>
  <c r="BI198" i="4"/>
  <c r="BH198" i="4"/>
  <c r="BG198" i="4"/>
  <c r="BF198" i="4"/>
  <c r="T198" i="4"/>
  <c r="R198" i="4"/>
  <c r="P198" i="4"/>
  <c r="BI196" i="4"/>
  <c r="BH196" i="4"/>
  <c r="BG196" i="4"/>
  <c r="BF196" i="4"/>
  <c r="T196" i="4"/>
  <c r="R196" i="4"/>
  <c r="P196" i="4"/>
  <c r="BI195" i="4"/>
  <c r="BH195" i="4"/>
  <c r="BG195" i="4"/>
  <c r="BF195" i="4"/>
  <c r="T195" i="4"/>
  <c r="R195" i="4"/>
  <c r="P195" i="4"/>
  <c r="BI194" i="4"/>
  <c r="BH194" i="4"/>
  <c r="BG194" i="4"/>
  <c r="BF194" i="4"/>
  <c r="T194" i="4"/>
  <c r="R194" i="4"/>
  <c r="P194" i="4"/>
  <c r="BI193" i="4"/>
  <c r="BH193" i="4"/>
  <c r="BG193" i="4"/>
  <c r="BF193" i="4"/>
  <c r="T193" i="4"/>
  <c r="R193" i="4"/>
  <c r="P193" i="4"/>
  <c r="BI192" i="4"/>
  <c r="BH192" i="4"/>
  <c r="BG192" i="4"/>
  <c r="BF192" i="4"/>
  <c r="T192" i="4"/>
  <c r="R192" i="4"/>
  <c r="P192" i="4"/>
  <c r="BI188" i="4"/>
  <c r="BH188" i="4"/>
  <c r="BG188" i="4"/>
  <c r="BF188" i="4"/>
  <c r="T188" i="4"/>
  <c r="R188" i="4"/>
  <c r="P188" i="4"/>
  <c r="BI186" i="4"/>
  <c r="BH186" i="4"/>
  <c r="BG186" i="4"/>
  <c r="BF186" i="4"/>
  <c r="T186" i="4"/>
  <c r="R186" i="4"/>
  <c r="P186" i="4"/>
  <c r="BI185" i="4"/>
  <c r="BH185" i="4"/>
  <c r="BG185" i="4"/>
  <c r="BF185" i="4"/>
  <c r="T185" i="4"/>
  <c r="R185" i="4"/>
  <c r="P185" i="4"/>
  <c r="BI184" i="4"/>
  <c r="BH184" i="4"/>
  <c r="BG184" i="4"/>
  <c r="BF184" i="4"/>
  <c r="T184" i="4"/>
  <c r="R184" i="4"/>
  <c r="P184" i="4"/>
  <c r="BI183" i="4"/>
  <c r="BH183" i="4"/>
  <c r="BG183" i="4"/>
  <c r="BF183" i="4"/>
  <c r="T183" i="4"/>
  <c r="R183" i="4"/>
  <c r="P183" i="4"/>
  <c r="BI182" i="4"/>
  <c r="BH182" i="4"/>
  <c r="BG182" i="4"/>
  <c r="BF182" i="4"/>
  <c r="T182" i="4"/>
  <c r="R182" i="4"/>
  <c r="P182" i="4"/>
  <c r="BI181" i="4"/>
  <c r="BH181" i="4"/>
  <c r="BG181" i="4"/>
  <c r="BF181" i="4"/>
  <c r="T181" i="4"/>
  <c r="R181" i="4"/>
  <c r="P181" i="4"/>
  <c r="BI179" i="4"/>
  <c r="BH179" i="4"/>
  <c r="BG179" i="4"/>
  <c r="BF179" i="4"/>
  <c r="T179" i="4"/>
  <c r="R179" i="4"/>
  <c r="P179" i="4"/>
  <c r="BI178" i="4"/>
  <c r="BH178" i="4"/>
  <c r="BG178" i="4"/>
  <c r="BF178" i="4"/>
  <c r="T178" i="4"/>
  <c r="R178" i="4"/>
  <c r="P178" i="4"/>
  <c r="BI177" i="4"/>
  <c r="BH177" i="4"/>
  <c r="BG177" i="4"/>
  <c r="BF177" i="4"/>
  <c r="T177" i="4"/>
  <c r="R177" i="4"/>
  <c r="P177" i="4"/>
  <c r="BI176" i="4"/>
  <c r="BH176" i="4"/>
  <c r="BG176" i="4"/>
  <c r="BF176" i="4"/>
  <c r="T176" i="4"/>
  <c r="R176" i="4"/>
  <c r="P176" i="4"/>
  <c r="BI175" i="4"/>
  <c r="BH175" i="4"/>
  <c r="BG175" i="4"/>
  <c r="BF175" i="4"/>
  <c r="T175" i="4"/>
  <c r="R175" i="4"/>
  <c r="P175" i="4"/>
  <c r="BI174" i="4"/>
  <c r="BH174" i="4"/>
  <c r="BG174" i="4"/>
  <c r="BF174" i="4"/>
  <c r="T174" i="4"/>
  <c r="R174" i="4"/>
  <c r="P174" i="4"/>
  <c r="BI173" i="4"/>
  <c r="BH173" i="4"/>
  <c r="BG173" i="4"/>
  <c r="BF173" i="4"/>
  <c r="T173" i="4"/>
  <c r="R173" i="4"/>
  <c r="P173" i="4"/>
  <c r="BI172" i="4"/>
  <c r="BH172" i="4"/>
  <c r="BG172" i="4"/>
  <c r="BF172" i="4"/>
  <c r="T172" i="4"/>
  <c r="R172" i="4"/>
  <c r="P172" i="4"/>
  <c r="BI171" i="4"/>
  <c r="BH171" i="4"/>
  <c r="BG171" i="4"/>
  <c r="BF171" i="4"/>
  <c r="T171" i="4"/>
  <c r="R171" i="4"/>
  <c r="P171" i="4"/>
  <c r="BI170" i="4"/>
  <c r="BH170" i="4"/>
  <c r="BG170" i="4"/>
  <c r="BF170" i="4"/>
  <c r="T170" i="4"/>
  <c r="R170" i="4"/>
  <c r="P170" i="4"/>
  <c r="BI169" i="4"/>
  <c r="BH169" i="4"/>
  <c r="BG169" i="4"/>
  <c r="BF169" i="4"/>
  <c r="T169" i="4"/>
  <c r="R169" i="4"/>
  <c r="P169" i="4"/>
  <c r="BI168" i="4"/>
  <c r="BH168" i="4"/>
  <c r="BG168" i="4"/>
  <c r="BF168" i="4"/>
  <c r="T168" i="4"/>
  <c r="R168" i="4"/>
  <c r="P168" i="4"/>
  <c r="BI167" i="4"/>
  <c r="BH167" i="4"/>
  <c r="BG167" i="4"/>
  <c r="BF167" i="4"/>
  <c r="T167" i="4"/>
  <c r="R167" i="4"/>
  <c r="P167" i="4"/>
  <c r="BI166" i="4"/>
  <c r="BH166" i="4"/>
  <c r="BG166" i="4"/>
  <c r="BF166" i="4"/>
  <c r="T166" i="4"/>
  <c r="R166" i="4"/>
  <c r="P166" i="4"/>
  <c r="BI165" i="4"/>
  <c r="BH165" i="4"/>
  <c r="BG165" i="4"/>
  <c r="BF165" i="4"/>
  <c r="T165" i="4"/>
  <c r="R165" i="4"/>
  <c r="P165" i="4"/>
  <c r="BI164" i="4"/>
  <c r="BH164" i="4"/>
  <c r="BG164" i="4"/>
  <c r="BF164" i="4"/>
  <c r="T164" i="4"/>
  <c r="R164" i="4"/>
  <c r="P164" i="4"/>
  <c r="BI163" i="4"/>
  <c r="BH163" i="4"/>
  <c r="BG163" i="4"/>
  <c r="BF163" i="4"/>
  <c r="T163" i="4"/>
  <c r="R163" i="4"/>
  <c r="P163" i="4"/>
  <c r="BI162" i="4"/>
  <c r="BH162" i="4"/>
  <c r="BG162" i="4"/>
  <c r="BF162" i="4"/>
  <c r="T162" i="4"/>
  <c r="R162" i="4"/>
  <c r="P162" i="4"/>
  <c r="BI161" i="4"/>
  <c r="BH161" i="4"/>
  <c r="BG161" i="4"/>
  <c r="BF161" i="4"/>
  <c r="T161" i="4"/>
  <c r="R161" i="4"/>
  <c r="P161" i="4"/>
  <c r="BI160" i="4"/>
  <c r="BH160" i="4"/>
  <c r="BG160" i="4"/>
  <c r="BF160" i="4"/>
  <c r="T160" i="4"/>
  <c r="R160" i="4"/>
  <c r="P160" i="4"/>
  <c r="BI157" i="4"/>
  <c r="BH157" i="4"/>
  <c r="BG157" i="4"/>
  <c r="BF157" i="4"/>
  <c r="T157" i="4"/>
  <c r="T156" i="4" s="1"/>
  <c r="R157" i="4"/>
  <c r="R156" i="4" s="1"/>
  <c r="P157" i="4"/>
  <c r="P156" i="4" s="1"/>
  <c r="BI154" i="4"/>
  <c r="BH154" i="4"/>
  <c r="BG154" i="4"/>
  <c r="BF154" i="4"/>
  <c r="T154" i="4"/>
  <c r="T153" i="4"/>
  <c r="R154" i="4"/>
  <c r="R153" i="4" s="1"/>
  <c r="P154" i="4"/>
  <c r="P153" i="4" s="1"/>
  <c r="BI152" i="4"/>
  <c r="BH152" i="4"/>
  <c r="BG152" i="4"/>
  <c r="BF152" i="4"/>
  <c r="T152" i="4"/>
  <c r="T151" i="4" s="1"/>
  <c r="R152" i="4"/>
  <c r="R151" i="4" s="1"/>
  <c r="P152" i="4"/>
  <c r="P151" i="4" s="1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4" i="4"/>
  <c r="BH144" i="4"/>
  <c r="BG144" i="4"/>
  <c r="BF144" i="4"/>
  <c r="T144" i="4"/>
  <c r="R144" i="4"/>
  <c r="P144" i="4"/>
  <c r="BI142" i="4"/>
  <c r="BH142" i="4"/>
  <c r="BG142" i="4"/>
  <c r="BF142" i="4"/>
  <c r="T142" i="4"/>
  <c r="R142" i="4"/>
  <c r="P142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F128" i="4"/>
  <c r="F126" i="4"/>
  <c r="E124" i="4"/>
  <c r="F91" i="4"/>
  <c r="F89" i="4"/>
  <c r="E87" i="4"/>
  <c r="J24" i="4"/>
  <c r="E24" i="4"/>
  <c r="J129" i="4"/>
  <c r="J23" i="4"/>
  <c r="J21" i="4"/>
  <c r="E21" i="4"/>
  <c r="J128" i="4" s="1"/>
  <c r="J20" i="4"/>
  <c r="J18" i="4"/>
  <c r="E18" i="4"/>
  <c r="F92" i="4"/>
  <c r="J17" i="4"/>
  <c r="J12" i="4"/>
  <c r="J126" i="4"/>
  <c r="E7" i="4"/>
  <c r="E85" i="4" s="1"/>
  <c r="J37" i="3"/>
  <c r="J36" i="3"/>
  <c r="AY96" i="1" s="1"/>
  <c r="J35" i="3"/>
  <c r="AX96" i="1" s="1"/>
  <c r="BI233" i="3"/>
  <c r="BH233" i="3"/>
  <c r="BG233" i="3"/>
  <c r="BF233" i="3"/>
  <c r="T233" i="3"/>
  <c r="T232" i="3"/>
  <c r="R233" i="3"/>
  <c r="R232" i="3"/>
  <c r="P233" i="3"/>
  <c r="P232" i="3" s="1"/>
  <c r="BI231" i="3"/>
  <c r="BH231" i="3"/>
  <c r="BG231" i="3"/>
  <c r="BF231" i="3"/>
  <c r="T231" i="3"/>
  <c r="T230" i="3"/>
  <c r="T229" i="3"/>
  <c r="R231" i="3"/>
  <c r="R230" i="3" s="1"/>
  <c r="R229" i="3" s="1"/>
  <c r="P231" i="3"/>
  <c r="P230" i="3"/>
  <c r="BI228" i="3"/>
  <c r="BH228" i="3"/>
  <c r="BG228" i="3"/>
  <c r="BF228" i="3"/>
  <c r="T228" i="3"/>
  <c r="R228" i="3"/>
  <c r="P228" i="3"/>
  <c r="BI227" i="3"/>
  <c r="BH227" i="3"/>
  <c r="BG227" i="3"/>
  <c r="BF227" i="3"/>
  <c r="T227" i="3"/>
  <c r="R227" i="3"/>
  <c r="P227" i="3"/>
  <c r="BI223" i="3"/>
  <c r="BH223" i="3"/>
  <c r="BG223" i="3"/>
  <c r="BF223" i="3"/>
  <c r="T223" i="3"/>
  <c r="R223" i="3"/>
  <c r="P223" i="3"/>
  <c r="BI221" i="3"/>
  <c r="BH221" i="3"/>
  <c r="BG221" i="3"/>
  <c r="BF221" i="3"/>
  <c r="T221" i="3"/>
  <c r="R221" i="3"/>
  <c r="P221" i="3"/>
  <c r="BI220" i="3"/>
  <c r="BH220" i="3"/>
  <c r="BG220" i="3"/>
  <c r="BF220" i="3"/>
  <c r="T220" i="3"/>
  <c r="R220" i="3"/>
  <c r="P220" i="3"/>
  <c r="BI216" i="3"/>
  <c r="BH216" i="3"/>
  <c r="BG216" i="3"/>
  <c r="BF216" i="3"/>
  <c r="T216" i="3"/>
  <c r="R216" i="3"/>
  <c r="P216" i="3"/>
  <c r="BI214" i="3"/>
  <c r="BH214" i="3"/>
  <c r="BG214" i="3"/>
  <c r="BF214" i="3"/>
  <c r="T214" i="3"/>
  <c r="R214" i="3"/>
  <c r="P214" i="3"/>
  <c r="BI212" i="3"/>
  <c r="BH212" i="3"/>
  <c r="BG212" i="3"/>
  <c r="BF212" i="3"/>
  <c r="T212" i="3"/>
  <c r="R212" i="3"/>
  <c r="P212" i="3"/>
  <c r="BI211" i="3"/>
  <c r="BH211" i="3"/>
  <c r="BG211" i="3"/>
  <c r="BF211" i="3"/>
  <c r="T211" i="3"/>
  <c r="R211" i="3"/>
  <c r="P211" i="3"/>
  <c r="BI210" i="3"/>
  <c r="BH210" i="3"/>
  <c r="BG210" i="3"/>
  <c r="BF210" i="3"/>
  <c r="T210" i="3"/>
  <c r="R210" i="3"/>
  <c r="P210" i="3"/>
  <c r="BI205" i="3"/>
  <c r="BH205" i="3"/>
  <c r="BG205" i="3"/>
  <c r="BF205" i="3"/>
  <c r="T205" i="3"/>
  <c r="R205" i="3"/>
  <c r="P205" i="3"/>
  <c r="BI203" i="3"/>
  <c r="BH203" i="3"/>
  <c r="BG203" i="3"/>
  <c r="BF203" i="3"/>
  <c r="T203" i="3"/>
  <c r="R203" i="3"/>
  <c r="P203" i="3"/>
  <c r="BI201" i="3"/>
  <c r="BH201" i="3"/>
  <c r="BG201" i="3"/>
  <c r="BF201" i="3"/>
  <c r="T201" i="3"/>
  <c r="R201" i="3"/>
  <c r="P201" i="3"/>
  <c r="BI196" i="3"/>
  <c r="BH196" i="3"/>
  <c r="BG196" i="3"/>
  <c r="BF196" i="3"/>
  <c r="T196" i="3"/>
  <c r="R196" i="3"/>
  <c r="P196" i="3"/>
  <c r="BI194" i="3"/>
  <c r="BH194" i="3"/>
  <c r="BG194" i="3"/>
  <c r="BF194" i="3"/>
  <c r="T194" i="3"/>
  <c r="R194" i="3"/>
  <c r="P194" i="3"/>
  <c r="BI193" i="3"/>
  <c r="BH193" i="3"/>
  <c r="BG193" i="3"/>
  <c r="BF193" i="3"/>
  <c r="T193" i="3"/>
  <c r="R193" i="3"/>
  <c r="P193" i="3"/>
  <c r="BI192" i="3"/>
  <c r="BH192" i="3"/>
  <c r="BG192" i="3"/>
  <c r="BF192" i="3"/>
  <c r="T192" i="3"/>
  <c r="R192" i="3"/>
  <c r="P192" i="3"/>
  <c r="BI191" i="3"/>
  <c r="BH191" i="3"/>
  <c r="BG191" i="3"/>
  <c r="BF191" i="3"/>
  <c r="T191" i="3"/>
  <c r="R191" i="3"/>
  <c r="P191" i="3"/>
  <c r="BI190" i="3"/>
  <c r="BH190" i="3"/>
  <c r="BG190" i="3"/>
  <c r="BF190" i="3"/>
  <c r="T190" i="3"/>
  <c r="R190" i="3"/>
  <c r="P190" i="3"/>
  <c r="BI189" i="3"/>
  <c r="BH189" i="3"/>
  <c r="BG189" i="3"/>
  <c r="BF189" i="3"/>
  <c r="T189" i="3"/>
  <c r="R189" i="3"/>
  <c r="P189" i="3"/>
  <c r="BI187" i="3"/>
  <c r="BH187" i="3"/>
  <c r="BG187" i="3"/>
  <c r="BF187" i="3"/>
  <c r="T187" i="3"/>
  <c r="R187" i="3"/>
  <c r="P187" i="3"/>
  <c r="BI185" i="3"/>
  <c r="BH185" i="3"/>
  <c r="BG185" i="3"/>
  <c r="BF185" i="3"/>
  <c r="T185" i="3"/>
  <c r="R185" i="3"/>
  <c r="P185" i="3"/>
  <c r="BI184" i="3"/>
  <c r="BH184" i="3"/>
  <c r="BG184" i="3"/>
  <c r="BF184" i="3"/>
  <c r="T184" i="3"/>
  <c r="R184" i="3"/>
  <c r="P184" i="3"/>
  <c r="BI183" i="3"/>
  <c r="BH183" i="3"/>
  <c r="BG183" i="3"/>
  <c r="BF183" i="3"/>
  <c r="T183" i="3"/>
  <c r="R183" i="3"/>
  <c r="P183" i="3"/>
  <c r="BI182" i="3"/>
  <c r="BH182" i="3"/>
  <c r="BG182" i="3"/>
  <c r="BF182" i="3"/>
  <c r="T182" i="3"/>
  <c r="R182" i="3"/>
  <c r="P182" i="3"/>
  <c r="BI181" i="3"/>
  <c r="BH181" i="3"/>
  <c r="BG181" i="3"/>
  <c r="BF181" i="3"/>
  <c r="T181" i="3"/>
  <c r="R181" i="3"/>
  <c r="P181" i="3"/>
  <c r="BI179" i="3"/>
  <c r="BH179" i="3"/>
  <c r="BG179" i="3"/>
  <c r="BF179" i="3"/>
  <c r="T179" i="3"/>
  <c r="R179" i="3"/>
  <c r="P179" i="3"/>
  <c r="BI178" i="3"/>
  <c r="BH178" i="3"/>
  <c r="BG178" i="3"/>
  <c r="BF178" i="3"/>
  <c r="T178" i="3"/>
  <c r="R178" i="3"/>
  <c r="P178" i="3"/>
  <c r="BI177" i="3"/>
  <c r="BH177" i="3"/>
  <c r="BG177" i="3"/>
  <c r="BF177" i="3"/>
  <c r="T177" i="3"/>
  <c r="R177" i="3"/>
  <c r="P177" i="3"/>
  <c r="BI176" i="3"/>
  <c r="BH176" i="3"/>
  <c r="BG176" i="3"/>
  <c r="BF176" i="3"/>
  <c r="T176" i="3"/>
  <c r="R176" i="3"/>
  <c r="P176" i="3"/>
  <c r="BI175" i="3"/>
  <c r="BH175" i="3"/>
  <c r="BG175" i="3"/>
  <c r="BF175" i="3"/>
  <c r="T175" i="3"/>
  <c r="R175" i="3"/>
  <c r="P175" i="3"/>
  <c r="BI174" i="3"/>
  <c r="BH174" i="3"/>
  <c r="BG174" i="3"/>
  <c r="BF174" i="3"/>
  <c r="T174" i="3"/>
  <c r="R174" i="3"/>
  <c r="P174" i="3"/>
  <c r="BI173" i="3"/>
  <c r="BH173" i="3"/>
  <c r="BG173" i="3"/>
  <c r="BF173" i="3"/>
  <c r="T173" i="3"/>
  <c r="R173" i="3"/>
  <c r="P173" i="3"/>
  <c r="BI172" i="3"/>
  <c r="BH172" i="3"/>
  <c r="BG172" i="3"/>
  <c r="BF172" i="3"/>
  <c r="T172" i="3"/>
  <c r="R172" i="3"/>
  <c r="P172" i="3"/>
  <c r="BI171" i="3"/>
  <c r="BH171" i="3"/>
  <c r="BG171" i="3"/>
  <c r="BF171" i="3"/>
  <c r="T171" i="3"/>
  <c r="R171" i="3"/>
  <c r="P171" i="3"/>
  <c r="BI170" i="3"/>
  <c r="BH170" i="3"/>
  <c r="BG170" i="3"/>
  <c r="BF170" i="3"/>
  <c r="T170" i="3"/>
  <c r="R170" i="3"/>
  <c r="P170" i="3"/>
  <c r="BI169" i="3"/>
  <c r="BH169" i="3"/>
  <c r="BG169" i="3"/>
  <c r="BF169" i="3"/>
  <c r="T169" i="3"/>
  <c r="R169" i="3"/>
  <c r="P169" i="3"/>
  <c r="BI168" i="3"/>
  <c r="BH168" i="3"/>
  <c r="BG168" i="3"/>
  <c r="BF168" i="3"/>
  <c r="T168" i="3"/>
  <c r="R168" i="3"/>
  <c r="P168" i="3"/>
  <c r="BI167" i="3"/>
  <c r="BH167" i="3"/>
  <c r="BG167" i="3"/>
  <c r="BF167" i="3"/>
  <c r="T167" i="3"/>
  <c r="R167" i="3"/>
  <c r="P167" i="3"/>
  <c r="BI166" i="3"/>
  <c r="BH166" i="3"/>
  <c r="BG166" i="3"/>
  <c r="BF166" i="3"/>
  <c r="T166" i="3"/>
  <c r="R166" i="3"/>
  <c r="P166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60" i="3"/>
  <c r="BH160" i="3"/>
  <c r="BG160" i="3"/>
  <c r="BF160" i="3"/>
  <c r="T160" i="3"/>
  <c r="R160" i="3"/>
  <c r="P160" i="3"/>
  <c r="BI159" i="3"/>
  <c r="BH159" i="3"/>
  <c r="BG159" i="3"/>
  <c r="BF159" i="3"/>
  <c r="T159" i="3"/>
  <c r="R159" i="3"/>
  <c r="P159" i="3"/>
  <c r="BI156" i="3"/>
  <c r="BH156" i="3"/>
  <c r="BG156" i="3"/>
  <c r="BF156" i="3"/>
  <c r="T156" i="3"/>
  <c r="T155" i="3" s="1"/>
  <c r="R156" i="3"/>
  <c r="R155" i="3"/>
  <c r="P156" i="3"/>
  <c r="P155" i="3" s="1"/>
  <c r="BI154" i="3"/>
  <c r="BH154" i="3"/>
  <c r="BG154" i="3"/>
  <c r="BF154" i="3"/>
  <c r="T154" i="3"/>
  <c r="R154" i="3"/>
  <c r="P154" i="3"/>
  <c r="BI153" i="3"/>
  <c r="BH153" i="3"/>
  <c r="BG153" i="3"/>
  <c r="BF153" i="3"/>
  <c r="T153" i="3"/>
  <c r="R153" i="3"/>
  <c r="P153" i="3"/>
  <c r="BI151" i="3"/>
  <c r="BH151" i="3"/>
  <c r="BG151" i="3"/>
  <c r="BF151" i="3"/>
  <c r="T151" i="3"/>
  <c r="R151" i="3"/>
  <c r="P151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7" i="3"/>
  <c r="BH147" i="3"/>
  <c r="BG147" i="3"/>
  <c r="BF147" i="3"/>
  <c r="T147" i="3"/>
  <c r="R147" i="3"/>
  <c r="P147" i="3"/>
  <c r="BI145" i="3"/>
  <c r="BH145" i="3"/>
  <c r="BG145" i="3"/>
  <c r="BF145" i="3"/>
  <c r="T145" i="3"/>
  <c r="R145" i="3"/>
  <c r="P145" i="3"/>
  <c r="BI143" i="3"/>
  <c r="BH143" i="3"/>
  <c r="BG143" i="3"/>
  <c r="BF143" i="3"/>
  <c r="T143" i="3"/>
  <c r="R143" i="3"/>
  <c r="P143" i="3"/>
  <c r="BI141" i="3"/>
  <c r="BH141" i="3"/>
  <c r="BG141" i="3"/>
  <c r="BF141" i="3"/>
  <c r="T141" i="3"/>
  <c r="T140" i="3" s="1"/>
  <c r="R141" i="3"/>
  <c r="R140" i="3" s="1"/>
  <c r="P141" i="3"/>
  <c r="P140" i="3"/>
  <c r="BI139" i="3"/>
  <c r="BH139" i="3"/>
  <c r="BG139" i="3"/>
  <c r="BF139" i="3"/>
  <c r="T139" i="3"/>
  <c r="R139" i="3"/>
  <c r="P139" i="3"/>
  <c r="BI135" i="3"/>
  <c r="BH135" i="3"/>
  <c r="BG135" i="3"/>
  <c r="BF135" i="3"/>
  <c r="T135" i="3"/>
  <c r="R135" i="3"/>
  <c r="P135" i="3"/>
  <c r="P134" i="3" s="1"/>
  <c r="F128" i="3"/>
  <c r="F126" i="3"/>
  <c r="E124" i="3"/>
  <c r="F91" i="3"/>
  <c r="F89" i="3"/>
  <c r="E87" i="3"/>
  <c r="J24" i="3"/>
  <c r="E24" i="3"/>
  <c r="J92" i="3" s="1"/>
  <c r="J23" i="3"/>
  <c r="J21" i="3"/>
  <c r="E21" i="3"/>
  <c r="J91" i="3" s="1"/>
  <c r="J20" i="3"/>
  <c r="J18" i="3"/>
  <c r="E18" i="3"/>
  <c r="F129" i="3" s="1"/>
  <c r="J17" i="3"/>
  <c r="J12" i="3"/>
  <c r="J126" i="3" s="1"/>
  <c r="E7" i="3"/>
  <c r="E85" i="3"/>
  <c r="J37" i="2"/>
  <c r="J36" i="2"/>
  <c r="AY95" i="1" s="1"/>
  <c r="J35" i="2"/>
  <c r="AX95" i="1" s="1"/>
  <c r="BI581" i="2"/>
  <c r="BH581" i="2"/>
  <c r="BG581" i="2"/>
  <c r="BF581" i="2"/>
  <c r="T581" i="2"/>
  <c r="T580" i="2"/>
  <c r="R581" i="2"/>
  <c r="R580" i="2" s="1"/>
  <c r="P581" i="2"/>
  <c r="P580" i="2"/>
  <c r="BI579" i="2"/>
  <c r="BH579" i="2"/>
  <c r="BG579" i="2"/>
  <c r="BF579" i="2"/>
  <c r="T579" i="2"/>
  <c r="T578" i="2" s="1"/>
  <c r="T577" i="2" s="1"/>
  <c r="R579" i="2"/>
  <c r="R578" i="2"/>
  <c r="P579" i="2"/>
  <c r="P578" i="2" s="1"/>
  <c r="P577" i="2" s="1"/>
  <c r="BI576" i="2"/>
  <c r="BH576" i="2"/>
  <c r="BG576" i="2"/>
  <c r="BF576" i="2"/>
  <c r="T576" i="2"/>
  <c r="R576" i="2"/>
  <c r="P576" i="2"/>
  <c r="BI575" i="2"/>
  <c r="BH575" i="2"/>
  <c r="BG575" i="2"/>
  <c r="BF575" i="2"/>
  <c r="T575" i="2"/>
  <c r="R575" i="2"/>
  <c r="P575" i="2"/>
  <c r="BI559" i="2"/>
  <c r="BH559" i="2"/>
  <c r="BG559" i="2"/>
  <c r="BF559" i="2"/>
  <c r="T559" i="2"/>
  <c r="R559" i="2"/>
  <c r="P559" i="2"/>
  <c r="BI557" i="2"/>
  <c r="BH557" i="2"/>
  <c r="BG557" i="2"/>
  <c r="BF557" i="2"/>
  <c r="T557" i="2"/>
  <c r="R557" i="2"/>
  <c r="P557" i="2"/>
  <c r="BI556" i="2"/>
  <c r="BH556" i="2"/>
  <c r="BG556" i="2"/>
  <c r="BF556" i="2"/>
  <c r="T556" i="2"/>
  <c r="R556" i="2"/>
  <c r="P556" i="2"/>
  <c r="BI555" i="2"/>
  <c r="BH555" i="2"/>
  <c r="BG555" i="2"/>
  <c r="BF555" i="2"/>
  <c r="T555" i="2"/>
  <c r="R555" i="2"/>
  <c r="P555" i="2"/>
  <c r="BI539" i="2"/>
  <c r="BH539" i="2"/>
  <c r="BG539" i="2"/>
  <c r="BF539" i="2"/>
  <c r="T539" i="2"/>
  <c r="R539" i="2"/>
  <c r="P539" i="2"/>
  <c r="BI538" i="2"/>
  <c r="BH538" i="2"/>
  <c r="BG538" i="2"/>
  <c r="BF538" i="2"/>
  <c r="T538" i="2"/>
  <c r="R538" i="2"/>
  <c r="P538" i="2"/>
  <c r="BI537" i="2"/>
  <c r="BH537" i="2"/>
  <c r="BG537" i="2"/>
  <c r="BF537" i="2"/>
  <c r="T537" i="2"/>
  <c r="R537" i="2"/>
  <c r="P537" i="2"/>
  <c r="BI521" i="2"/>
  <c r="BH521" i="2"/>
  <c r="BG521" i="2"/>
  <c r="BF521" i="2"/>
  <c r="T521" i="2"/>
  <c r="R521" i="2"/>
  <c r="P521" i="2"/>
  <c r="BI519" i="2"/>
  <c r="BH519" i="2"/>
  <c r="BG519" i="2"/>
  <c r="BF519" i="2"/>
  <c r="T519" i="2"/>
  <c r="R519" i="2"/>
  <c r="P519" i="2"/>
  <c r="BI517" i="2"/>
  <c r="BH517" i="2"/>
  <c r="BG517" i="2"/>
  <c r="BF517" i="2"/>
  <c r="T517" i="2"/>
  <c r="R517" i="2"/>
  <c r="P517" i="2"/>
  <c r="BI516" i="2"/>
  <c r="BH516" i="2"/>
  <c r="BG516" i="2"/>
  <c r="BF516" i="2"/>
  <c r="T516" i="2"/>
  <c r="R516" i="2"/>
  <c r="P516" i="2"/>
  <c r="BI514" i="2"/>
  <c r="BH514" i="2"/>
  <c r="BG514" i="2"/>
  <c r="BF514" i="2"/>
  <c r="T514" i="2"/>
  <c r="R514" i="2"/>
  <c r="P514" i="2"/>
  <c r="BI512" i="2"/>
  <c r="BH512" i="2"/>
  <c r="BG512" i="2"/>
  <c r="BF512" i="2"/>
  <c r="T512" i="2"/>
  <c r="R512" i="2"/>
  <c r="P512" i="2"/>
  <c r="BI510" i="2"/>
  <c r="BH510" i="2"/>
  <c r="BG510" i="2"/>
  <c r="BF510" i="2"/>
  <c r="T510" i="2"/>
  <c r="R510" i="2"/>
  <c r="P510" i="2"/>
  <c r="BI508" i="2"/>
  <c r="BH508" i="2"/>
  <c r="BG508" i="2"/>
  <c r="BF508" i="2"/>
  <c r="T508" i="2"/>
  <c r="R508" i="2"/>
  <c r="P508" i="2"/>
  <c r="BI493" i="2"/>
  <c r="BH493" i="2"/>
  <c r="BG493" i="2"/>
  <c r="BF493" i="2"/>
  <c r="T493" i="2"/>
  <c r="R493" i="2"/>
  <c r="P493" i="2"/>
  <c r="BI491" i="2"/>
  <c r="BH491" i="2"/>
  <c r="BG491" i="2"/>
  <c r="BF491" i="2"/>
  <c r="T491" i="2"/>
  <c r="R491" i="2"/>
  <c r="P491" i="2"/>
  <c r="BI477" i="2"/>
  <c r="BH477" i="2"/>
  <c r="BG477" i="2"/>
  <c r="BF477" i="2"/>
  <c r="T477" i="2"/>
  <c r="R477" i="2"/>
  <c r="P477" i="2"/>
  <c r="BI475" i="2"/>
  <c r="BH475" i="2"/>
  <c r="BG475" i="2"/>
  <c r="BF475" i="2"/>
  <c r="T475" i="2"/>
  <c r="R475" i="2"/>
  <c r="P475" i="2"/>
  <c r="BI473" i="2"/>
  <c r="BH473" i="2"/>
  <c r="BG473" i="2"/>
  <c r="BF473" i="2"/>
  <c r="T473" i="2"/>
  <c r="R473" i="2"/>
  <c r="P473" i="2"/>
  <c r="BI468" i="2"/>
  <c r="BH468" i="2"/>
  <c r="BG468" i="2"/>
  <c r="BF468" i="2"/>
  <c r="T468" i="2"/>
  <c r="R468" i="2"/>
  <c r="P468" i="2"/>
  <c r="BI467" i="2"/>
  <c r="BH467" i="2"/>
  <c r="BG467" i="2"/>
  <c r="BF467" i="2"/>
  <c r="T467" i="2"/>
  <c r="R467" i="2"/>
  <c r="P467" i="2"/>
  <c r="BI466" i="2"/>
  <c r="BH466" i="2"/>
  <c r="BG466" i="2"/>
  <c r="BF466" i="2"/>
  <c r="T466" i="2"/>
  <c r="R466" i="2"/>
  <c r="P466" i="2"/>
  <c r="BI465" i="2"/>
  <c r="BH465" i="2"/>
  <c r="BG465" i="2"/>
  <c r="BF465" i="2"/>
  <c r="T465" i="2"/>
  <c r="R465" i="2"/>
  <c r="P465" i="2"/>
  <c r="BI450" i="2"/>
  <c r="BH450" i="2"/>
  <c r="BG450" i="2"/>
  <c r="BF450" i="2"/>
  <c r="T450" i="2"/>
  <c r="R450" i="2"/>
  <c r="P450" i="2"/>
  <c r="BI437" i="2"/>
  <c r="BH437" i="2"/>
  <c r="BG437" i="2"/>
  <c r="BF437" i="2"/>
  <c r="T437" i="2"/>
  <c r="R437" i="2"/>
  <c r="P437" i="2"/>
  <c r="BI424" i="2"/>
  <c r="BH424" i="2"/>
  <c r="BG424" i="2"/>
  <c r="BF424" i="2"/>
  <c r="T424" i="2"/>
  <c r="T423" i="2" s="1"/>
  <c r="R424" i="2"/>
  <c r="R423" i="2" s="1"/>
  <c r="P424" i="2"/>
  <c r="P423" i="2" s="1"/>
  <c r="BI422" i="2"/>
  <c r="BH422" i="2"/>
  <c r="BG422" i="2"/>
  <c r="BF422" i="2"/>
  <c r="T422" i="2"/>
  <c r="R422" i="2"/>
  <c r="P422" i="2"/>
  <c r="BI409" i="2"/>
  <c r="BH409" i="2"/>
  <c r="BG409" i="2"/>
  <c r="BF409" i="2"/>
  <c r="T409" i="2"/>
  <c r="R409" i="2"/>
  <c r="P409" i="2"/>
  <c r="BI407" i="2"/>
  <c r="BH407" i="2"/>
  <c r="BG407" i="2"/>
  <c r="BF407" i="2"/>
  <c r="T407" i="2"/>
  <c r="R407" i="2"/>
  <c r="P407" i="2"/>
  <c r="BI394" i="2"/>
  <c r="BH394" i="2"/>
  <c r="BG394" i="2"/>
  <c r="BF394" i="2"/>
  <c r="T394" i="2"/>
  <c r="R394" i="2"/>
  <c r="P394" i="2"/>
  <c r="BI381" i="2"/>
  <c r="BH381" i="2"/>
  <c r="BG381" i="2"/>
  <c r="BF381" i="2"/>
  <c r="T381" i="2"/>
  <c r="R381" i="2"/>
  <c r="P381" i="2"/>
  <c r="BI379" i="2"/>
  <c r="BH379" i="2"/>
  <c r="BG379" i="2"/>
  <c r="BF379" i="2"/>
  <c r="T379" i="2"/>
  <c r="R379" i="2"/>
  <c r="P379" i="2"/>
  <c r="BI366" i="2"/>
  <c r="BH366" i="2"/>
  <c r="BG366" i="2"/>
  <c r="BF366" i="2"/>
  <c r="T366" i="2"/>
  <c r="R366" i="2"/>
  <c r="P366" i="2"/>
  <c r="BI364" i="2"/>
  <c r="BH364" i="2"/>
  <c r="BG364" i="2"/>
  <c r="BF364" i="2"/>
  <c r="T364" i="2"/>
  <c r="R364" i="2"/>
  <c r="P364" i="2"/>
  <c r="BI363" i="2"/>
  <c r="BH363" i="2"/>
  <c r="BG363" i="2"/>
  <c r="BF363" i="2"/>
  <c r="T363" i="2"/>
  <c r="R363" i="2"/>
  <c r="P363" i="2"/>
  <c r="BI362" i="2"/>
  <c r="BH362" i="2"/>
  <c r="BG362" i="2"/>
  <c r="BF362" i="2"/>
  <c r="T362" i="2"/>
  <c r="R362" i="2"/>
  <c r="P362" i="2"/>
  <c r="BI361" i="2"/>
  <c r="BH361" i="2"/>
  <c r="BG361" i="2"/>
  <c r="BF361" i="2"/>
  <c r="T361" i="2"/>
  <c r="R361" i="2"/>
  <c r="P361" i="2"/>
  <c r="BI345" i="2"/>
  <c r="BH345" i="2"/>
  <c r="BG345" i="2"/>
  <c r="BF345" i="2"/>
  <c r="T345" i="2"/>
  <c r="R345" i="2"/>
  <c r="P345" i="2"/>
  <c r="BI329" i="2"/>
  <c r="BH329" i="2"/>
  <c r="BG329" i="2"/>
  <c r="BF329" i="2"/>
  <c r="T329" i="2"/>
  <c r="T328" i="2" s="1"/>
  <c r="R329" i="2"/>
  <c r="R328" i="2" s="1"/>
  <c r="P329" i="2"/>
  <c r="P328" i="2" s="1"/>
  <c r="BI327" i="2"/>
  <c r="BH327" i="2"/>
  <c r="BG327" i="2"/>
  <c r="BF327" i="2"/>
  <c r="T327" i="2"/>
  <c r="R327" i="2"/>
  <c r="P327" i="2"/>
  <c r="BI326" i="2"/>
  <c r="BH326" i="2"/>
  <c r="BG326" i="2"/>
  <c r="BF326" i="2"/>
  <c r="T326" i="2"/>
  <c r="R326" i="2"/>
  <c r="P326" i="2"/>
  <c r="BI325" i="2"/>
  <c r="BH325" i="2"/>
  <c r="BG325" i="2"/>
  <c r="BF325" i="2"/>
  <c r="T325" i="2"/>
  <c r="R325" i="2"/>
  <c r="P325" i="2"/>
  <c r="BI324" i="2"/>
  <c r="BH324" i="2"/>
  <c r="BG324" i="2"/>
  <c r="BF324" i="2"/>
  <c r="T324" i="2"/>
  <c r="R324" i="2"/>
  <c r="P324" i="2"/>
  <c r="BI323" i="2"/>
  <c r="BH323" i="2"/>
  <c r="BG323" i="2"/>
  <c r="BF323" i="2"/>
  <c r="T323" i="2"/>
  <c r="R323" i="2"/>
  <c r="P323" i="2"/>
  <c r="BI322" i="2"/>
  <c r="BH322" i="2"/>
  <c r="BG322" i="2"/>
  <c r="BF322" i="2"/>
  <c r="T322" i="2"/>
  <c r="R322" i="2"/>
  <c r="P322" i="2"/>
  <c r="BI321" i="2"/>
  <c r="BH321" i="2"/>
  <c r="BG321" i="2"/>
  <c r="BF321" i="2"/>
  <c r="T321" i="2"/>
  <c r="R321" i="2"/>
  <c r="P321" i="2"/>
  <c r="BI319" i="2"/>
  <c r="BH319" i="2"/>
  <c r="BG319" i="2"/>
  <c r="BF319" i="2"/>
  <c r="T319" i="2"/>
  <c r="R319" i="2"/>
  <c r="P319" i="2"/>
  <c r="BI318" i="2"/>
  <c r="BH318" i="2"/>
  <c r="BG318" i="2"/>
  <c r="BF318" i="2"/>
  <c r="T318" i="2"/>
  <c r="R318" i="2"/>
  <c r="P318" i="2"/>
  <c r="BI317" i="2"/>
  <c r="BH317" i="2"/>
  <c r="BG317" i="2"/>
  <c r="BF317" i="2"/>
  <c r="T317" i="2"/>
  <c r="R317" i="2"/>
  <c r="P317" i="2"/>
  <c r="BI316" i="2"/>
  <c r="BH316" i="2"/>
  <c r="BG316" i="2"/>
  <c r="BF316" i="2"/>
  <c r="T316" i="2"/>
  <c r="R316" i="2"/>
  <c r="P316" i="2"/>
  <c r="BI315" i="2"/>
  <c r="BH315" i="2"/>
  <c r="BG315" i="2"/>
  <c r="BF315" i="2"/>
  <c r="T315" i="2"/>
  <c r="R315" i="2"/>
  <c r="P315" i="2"/>
  <c r="BI313" i="2"/>
  <c r="BH313" i="2"/>
  <c r="BG313" i="2"/>
  <c r="BF313" i="2"/>
  <c r="T313" i="2"/>
  <c r="R313" i="2"/>
  <c r="P313" i="2"/>
  <c r="BI312" i="2"/>
  <c r="BH312" i="2"/>
  <c r="BG312" i="2"/>
  <c r="BF312" i="2"/>
  <c r="T312" i="2"/>
  <c r="R312" i="2"/>
  <c r="P312" i="2"/>
  <c r="BI297" i="2"/>
  <c r="BH297" i="2"/>
  <c r="BG297" i="2"/>
  <c r="BF297" i="2"/>
  <c r="T297" i="2"/>
  <c r="R297" i="2"/>
  <c r="P297" i="2"/>
  <c r="BI281" i="2"/>
  <c r="BH281" i="2"/>
  <c r="BG281" i="2"/>
  <c r="BF281" i="2"/>
  <c r="T281" i="2"/>
  <c r="R281" i="2"/>
  <c r="P281" i="2"/>
  <c r="BI280" i="2"/>
  <c r="BH280" i="2"/>
  <c r="BG280" i="2"/>
  <c r="BF280" i="2"/>
  <c r="T280" i="2"/>
  <c r="R280" i="2"/>
  <c r="P280" i="2"/>
  <c r="BI279" i="2"/>
  <c r="BH279" i="2"/>
  <c r="BG279" i="2"/>
  <c r="BF279" i="2"/>
  <c r="T279" i="2"/>
  <c r="R279" i="2"/>
  <c r="P279" i="2"/>
  <c r="BI278" i="2"/>
  <c r="BH278" i="2"/>
  <c r="BG278" i="2"/>
  <c r="BF278" i="2"/>
  <c r="T278" i="2"/>
  <c r="R278" i="2"/>
  <c r="P278" i="2"/>
  <c r="BI277" i="2"/>
  <c r="BH277" i="2"/>
  <c r="BG277" i="2"/>
  <c r="BF277" i="2"/>
  <c r="T277" i="2"/>
  <c r="R277" i="2"/>
  <c r="P277" i="2"/>
  <c r="BI262" i="2"/>
  <c r="BH262" i="2"/>
  <c r="BG262" i="2"/>
  <c r="BF262" i="2"/>
  <c r="T262" i="2"/>
  <c r="R262" i="2"/>
  <c r="P262" i="2"/>
  <c r="BI261" i="2"/>
  <c r="BH261" i="2"/>
  <c r="BG261" i="2"/>
  <c r="BF261" i="2"/>
  <c r="T261" i="2"/>
  <c r="R261" i="2"/>
  <c r="P261" i="2"/>
  <c r="BI260" i="2"/>
  <c r="BH260" i="2"/>
  <c r="BG260" i="2"/>
  <c r="BF260" i="2"/>
  <c r="T260" i="2"/>
  <c r="R260" i="2"/>
  <c r="P260" i="2"/>
  <c r="BI245" i="2"/>
  <c r="BH245" i="2"/>
  <c r="BG245" i="2"/>
  <c r="BF245" i="2"/>
  <c r="T245" i="2"/>
  <c r="R245" i="2"/>
  <c r="P245" i="2"/>
  <c r="BI244" i="2"/>
  <c r="BH244" i="2"/>
  <c r="BG244" i="2"/>
  <c r="BF244" i="2"/>
  <c r="T244" i="2"/>
  <c r="R244" i="2"/>
  <c r="P244" i="2"/>
  <c r="BI243" i="2"/>
  <c r="BH243" i="2"/>
  <c r="BG243" i="2"/>
  <c r="BF243" i="2"/>
  <c r="T243" i="2"/>
  <c r="R243" i="2"/>
  <c r="P243" i="2"/>
  <c r="BI242" i="2"/>
  <c r="BH242" i="2"/>
  <c r="BG242" i="2"/>
  <c r="BF242" i="2"/>
  <c r="T242" i="2"/>
  <c r="R242" i="2"/>
  <c r="P242" i="2"/>
  <c r="BI241" i="2"/>
  <c r="BH241" i="2"/>
  <c r="BG241" i="2"/>
  <c r="BF241" i="2"/>
  <c r="T241" i="2"/>
  <c r="R241" i="2"/>
  <c r="P241" i="2"/>
  <c r="BI240" i="2"/>
  <c r="BH240" i="2"/>
  <c r="BG240" i="2"/>
  <c r="BF240" i="2"/>
  <c r="T240" i="2"/>
  <c r="R240" i="2"/>
  <c r="P240" i="2"/>
  <c r="BI239" i="2"/>
  <c r="BH239" i="2"/>
  <c r="BG239" i="2"/>
  <c r="BF239" i="2"/>
  <c r="T239" i="2"/>
  <c r="R239" i="2"/>
  <c r="P239" i="2"/>
  <c r="BI237" i="2"/>
  <c r="BH237" i="2"/>
  <c r="BG237" i="2"/>
  <c r="BF237" i="2"/>
  <c r="T237" i="2"/>
  <c r="R237" i="2"/>
  <c r="P237" i="2"/>
  <c r="BI236" i="2"/>
  <c r="BH236" i="2"/>
  <c r="BG236" i="2"/>
  <c r="BF236" i="2"/>
  <c r="T236" i="2"/>
  <c r="R236" i="2"/>
  <c r="P236" i="2"/>
  <c r="BI235" i="2"/>
  <c r="BH235" i="2"/>
  <c r="BG235" i="2"/>
  <c r="BF235" i="2"/>
  <c r="T235" i="2"/>
  <c r="R235" i="2"/>
  <c r="P235" i="2"/>
  <c r="BI234" i="2"/>
  <c r="BH234" i="2"/>
  <c r="BG234" i="2"/>
  <c r="BF234" i="2"/>
  <c r="T234" i="2"/>
  <c r="R234" i="2"/>
  <c r="P234" i="2"/>
  <c r="BI232" i="2"/>
  <c r="BH232" i="2"/>
  <c r="BG232" i="2"/>
  <c r="BF232" i="2"/>
  <c r="T232" i="2"/>
  <c r="R232" i="2"/>
  <c r="P232" i="2"/>
  <c r="BI230" i="2"/>
  <c r="BH230" i="2"/>
  <c r="BG230" i="2"/>
  <c r="BF230" i="2"/>
  <c r="T230" i="2"/>
  <c r="R230" i="2"/>
  <c r="P230" i="2"/>
  <c r="BI228" i="2"/>
  <c r="BH228" i="2"/>
  <c r="BG228" i="2"/>
  <c r="BF228" i="2"/>
  <c r="T228" i="2"/>
  <c r="R228" i="2"/>
  <c r="P228" i="2"/>
  <c r="BI227" i="2"/>
  <c r="BH227" i="2"/>
  <c r="BG227" i="2"/>
  <c r="BF227" i="2"/>
  <c r="T227" i="2"/>
  <c r="R227" i="2"/>
  <c r="P227" i="2"/>
  <c r="BI225" i="2"/>
  <c r="BH225" i="2"/>
  <c r="BG225" i="2"/>
  <c r="BF225" i="2"/>
  <c r="T225" i="2"/>
  <c r="R225" i="2"/>
  <c r="P225" i="2"/>
  <c r="BI210" i="2"/>
  <c r="BH210" i="2"/>
  <c r="BG210" i="2"/>
  <c r="BF210" i="2"/>
  <c r="T210" i="2"/>
  <c r="R210" i="2"/>
  <c r="P210" i="2"/>
  <c r="BI207" i="2"/>
  <c r="BH207" i="2"/>
  <c r="BG207" i="2"/>
  <c r="BF207" i="2"/>
  <c r="T207" i="2"/>
  <c r="T206" i="2"/>
  <c r="R207" i="2"/>
  <c r="R206" i="2" s="1"/>
  <c r="P207" i="2"/>
  <c r="P206" i="2" s="1"/>
  <c r="BI205" i="2"/>
  <c r="BH205" i="2"/>
  <c r="BG205" i="2"/>
  <c r="BF205" i="2"/>
  <c r="T205" i="2"/>
  <c r="R205" i="2"/>
  <c r="P205" i="2"/>
  <c r="BI204" i="2"/>
  <c r="BH204" i="2"/>
  <c r="BG204" i="2"/>
  <c r="BF204" i="2"/>
  <c r="T204" i="2"/>
  <c r="R204" i="2"/>
  <c r="P204" i="2"/>
  <c r="BI203" i="2"/>
  <c r="BH203" i="2"/>
  <c r="BG203" i="2"/>
  <c r="BF203" i="2"/>
  <c r="T203" i="2"/>
  <c r="R203" i="2"/>
  <c r="P203" i="2"/>
  <c r="BI201" i="2"/>
  <c r="BH201" i="2"/>
  <c r="BG201" i="2"/>
  <c r="BF201" i="2"/>
  <c r="T201" i="2"/>
  <c r="R201" i="2"/>
  <c r="P201" i="2"/>
  <c r="BI200" i="2"/>
  <c r="BH200" i="2"/>
  <c r="BG200" i="2"/>
  <c r="BF200" i="2"/>
  <c r="T200" i="2"/>
  <c r="R200" i="2"/>
  <c r="P200" i="2"/>
  <c r="BI199" i="2"/>
  <c r="BH199" i="2"/>
  <c r="BG199" i="2"/>
  <c r="BF199" i="2"/>
  <c r="T199" i="2"/>
  <c r="R199" i="2"/>
  <c r="P199" i="2"/>
  <c r="BI197" i="2"/>
  <c r="BH197" i="2"/>
  <c r="BG197" i="2"/>
  <c r="BF197" i="2"/>
  <c r="T197" i="2"/>
  <c r="R197" i="2"/>
  <c r="P197" i="2"/>
  <c r="BI182" i="2"/>
  <c r="BH182" i="2"/>
  <c r="BG182" i="2"/>
  <c r="BF182" i="2"/>
  <c r="T182" i="2"/>
  <c r="R182" i="2"/>
  <c r="P182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0" i="2"/>
  <c r="BH140" i="2"/>
  <c r="BG140" i="2"/>
  <c r="BF140" i="2"/>
  <c r="T140" i="2"/>
  <c r="R140" i="2"/>
  <c r="P140" i="2"/>
  <c r="F133" i="2"/>
  <c r="F131" i="2"/>
  <c r="E129" i="2"/>
  <c r="F91" i="2"/>
  <c r="F89" i="2"/>
  <c r="E87" i="2"/>
  <c r="J24" i="2"/>
  <c r="E24" i="2"/>
  <c r="J92" i="2" s="1"/>
  <c r="J23" i="2"/>
  <c r="J21" i="2"/>
  <c r="E21" i="2"/>
  <c r="J91" i="2" s="1"/>
  <c r="J20" i="2"/>
  <c r="J18" i="2"/>
  <c r="E18" i="2"/>
  <c r="F134" i="2"/>
  <c r="J17" i="2"/>
  <c r="J12" i="2"/>
  <c r="J89" i="2"/>
  <c r="E7" i="2"/>
  <c r="E127" i="2" s="1"/>
  <c r="L90" i="1"/>
  <c r="AM90" i="1"/>
  <c r="AM89" i="1"/>
  <c r="L89" i="1"/>
  <c r="AM87" i="1"/>
  <c r="L87" i="1"/>
  <c r="L85" i="1"/>
  <c r="L84" i="1"/>
  <c r="BK493" i="2"/>
  <c r="J364" i="2"/>
  <c r="BK277" i="2"/>
  <c r="J225" i="2"/>
  <c r="BK491" i="2"/>
  <c r="J379" i="2"/>
  <c r="BK278" i="2"/>
  <c r="J143" i="2"/>
  <c r="J519" i="2"/>
  <c r="BK322" i="2"/>
  <c r="J260" i="2"/>
  <c r="J197" i="2"/>
  <c r="J555" i="2"/>
  <c r="J468" i="2"/>
  <c r="J407" i="2"/>
  <c r="BK317" i="2"/>
  <c r="J160" i="2"/>
  <c r="J473" i="2"/>
  <c r="J326" i="2"/>
  <c r="J165" i="2"/>
  <c r="J517" i="2"/>
  <c r="J381" i="2"/>
  <c r="BK280" i="2"/>
  <c r="J230" i="2"/>
  <c r="BK313" i="2"/>
  <c r="BK236" i="2"/>
  <c r="BK538" i="2"/>
  <c r="J243" i="2"/>
  <c r="BK205" i="2"/>
  <c r="J140" i="2"/>
  <c r="BK181" i="3"/>
  <c r="J227" i="3"/>
  <c r="BK187" i="3"/>
  <c r="J165" i="3"/>
  <c r="J233" i="3"/>
  <c r="J183" i="3"/>
  <c r="BK149" i="3"/>
  <c r="BK189" i="3"/>
  <c r="J174" i="3"/>
  <c r="J211" i="3"/>
  <c r="J185" i="3"/>
  <c r="J147" i="3"/>
  <c r="BK210" i="3"/>
  <c r="J161" i="3"/>
  <c r="BK233" i="3"/>
  <c r="BK185" i="3"/>
  <c r="J164" i="3"/>
  <c r="J195" i="4"/>
  <c r="BK211" i="4"/>
  <c r="J168" i="4"/>
  <c r="BK171" i="4"/>
  <c r="J196" i="4"/>
  <c r="J161" i="4"/>
  <c r="J234" i="4"/>
  <c r="BK182" i="4"/>
  <c r="J135" i="4"/>
  <c r="BK207" i="4"/>
  <c r="J182" i="4"/>
  <c r="J166" i="4"/>
  <c r="BK198" i="4"/>
  <c r="J202" i="4"/>
  <c r="J171" i="4"/>
  <c r="BK135" i="4"/>
  <c r="J512" i="2"/>
  <c r="BK407" i="2"/>
  <c r="J279" i="2"/>
  <c r="BK228" i="2"/>
  <c r="BK557" i="2"/>
  <c r="J422" i="2"/>
  <c r="J323" i="2"/>
  <c r="BK262" i="2"/>
  <c r="BK166" i="2"/>
  <c r="BK556" i="2"/>
  <c r="J465" i="2"/>
  <c r="J313" i="2"/>
  <c r="BK242" i="2"/>
  <c r="BK159" i="2"/>
  <c r="BK519" i="2"/>
  <c r="BK409" i="2"/>
  <c r="BK362" i="2"/>
  <c r="J239" i="2"/>
  <c r="J510" i="2"/>
  <c r="J345" i="2"/>
  <c r="BK207" i="2"/>
  <c r="BK521" i="2"/>
  <c r="J361" i="2"/>
  <c r="J277" i="2"/>
  <c r="J227" i="2"/>
  <c r="J312" i="2"/>
  <c r="BK143" i="2"/>
  <c r="J325" i="2"/>
  <c r="J237" i="2"/>
  <c r="J210" i="2"/>
  <c r="BK211" i="3"/>
  <c r="J169" i="3"/>
  <c r="BK201" i="3"/>
  <c r="J154" i="3"/>
  <c r="BK227" i="3"/>
  <c r="BK164" i="3"/>
  <c r="BK214" i="3"/>
  <c r="J178" i="3"/>
  <c r="J167" i="3"/>
  <c r="J191" i="3"/>
  <c r="BK150" i="3"/>
  <c r="BK194" i="3"/>
  <c r="BK167" i="3"/>
  <c r="J145" i="3"/>
  <c r="J184" i="3"/>
  <c r="J150" i="3"/>
  <c r="J211" i="4"/>
  <c r="BK225" i="4"/>
  <c r="BK164" i="4"/>
  <c r="J198" i="4"/>
  <c r="BK229" i="4"/>
  <c r="J173" i="4"/>
  <c r="J154" i="4"/>
  <c r="BK196" i="4"/>
  <c r="BK154" i="4"/>
  <c r="J136" i="4"/>
  <c r="BK204" i="4"/>
  <c r="BK177" i="4"/>
  <c r="J229" i="4"/>
  <c r="J184" i="4"/>
  <c r="BK162" i="4"/>
  <c r="J178" i="4"/>
  <c r="BK142" i="4"/>
  <c r="BK516" i="2"/>
  <c r="BK321" i="2"/>
  <c r="BK245" i="2"/>
  <c r="BK576" i="2"/>
  <c r="J394" i="2"/>
  <c r="BK281" i="2"/>
  <c r="J203" i="2"/>
  <c r="BK575" i="2"/>
  <c r="BK424" i="2"/>
  <c r="BK312" i="2"/>
  <c r="BK232" i="2"/>
  <c r="BK559" i="2"/>
  <c r="BK437" i="2"/>
  <c r="BK379" i="2"/>
  <c r="BK241" i="2"/>
  <c r="BK142" i="2"/>
  <c r="J467" i="2"/>
  <c r="BK319" i="2"/>
  <c r="J556" i="2"/>
  <c r="BK345" i="2"/>
  <c r="BK261" i="2"/>
  <c r="BK364" i="2"/>
  <c r="BK237" i="2"/>
  <c r="BK422" i="2"/>
  <c r="J322" i="2"/>
  <c r="J232" i="2"/>
  <c r="J166" i="2"/>
  <c r="J196" i="3"/>
  <c r="BK177" i="3"/>
  <c r="BK161" i="3"/>
  <c r="J193" i="3"/>
  <c r="BK169" i="3"/>
  <c r="BK231" i="3"/>
  <c r="J190" i="3"/>
  <c r="BK145" i="3"/>
  <c r="BK196" i="3"/>
  <c r="J170" i="3"/>
  <c r="J203" i="3"/>
  <c r="J160" i="3"/>
  <c r="J214" i="3"/>
  <c r="BK172" i="3"/>
  <c r="BK151" i="3"/>
  <c r="BK203" i="3"/>
  <c r="J168" i="3"/>
  <c r="BK139" i="3"/>
  <c r="BK194" i="4"/>
  <c r="BK193" i="4"/>
  <c r="BK183" i="4"/>
  <c r="J218" i="4"/>
  <c r="J149" i="4"/>
  <c r="J181" i="4"/>
  <c r="BK152" i="4"/>
  <c r="BK174" i="4"/>
  <c r="J144" i="4"/>
  <c r="BK234" i="4"/>
  <c r="BK185" i="4"/>
  <c r="BK170" i="4"/>
  <c r="J164" i="4"/>
  <c r="BK206" i="4"/>
  <c r="J183" i="4"/>
  <c r="J213" i="4"/>
  <c r="J167" i="4"/>
  <c r="J539" i="2"/>
  <c r="BK468" i="2"/>
  <c r="J319" i="2"/>
  <c r="BK239" i="2"/>
  <c r="BK160" i="2"/>
  <c r="BK508" i="2"/>
  <c r="BK363" i="2"/>
  <c r="BK279" i="2"/>
  <c r="BK201" i="2"/>
  <c r="BK579" i="2"/>
  <c r="BK473" i="2"/>
  <c r="BK324" i="2"/>
  <c r="BK243" i="2"/>
  <c r="BK200" i="2"/>
  <c r="J575" i="2"/>
  <c r="BK512" i="2"/>
  <c r="BK394" i="2"/>
  <c r="J262" i="2"/>
  <c r="J493" i="2"/>
  <c r="BK366" i="2"/>
  <c r="J324" i="2"/>
  <c r="J581" i="2"/>
  <c r="BK510" i="2"/>
  <c r="BK326" i="2"/>
  <c r="J245" i="2"/>
  <c r="J207" i="2"/>
  <c r="J240" i="2"/>
  <c r="BK539" i="2"/>
  <c r="J327" i="2"/>
  <c r="J236" i="2"/>
  <c r="BK203" i="2"/>
  <c r="BK212" i="3"/>
  <c r="BK184" i="3"/>
  <c r="BK165" i="3"/>
  <c r="J223" i="3"/>
  <c r="BK170" i="3"/>
  <c r="BK147" i="3"/>
  <c r="BK220" i="3"/>
  <c r="BK168" i="3"/>
  <c r="J139" i="3"/>
  <c r="J192" i="3"/>
  <c r="J172" i="3"/>
  <c r="J210" i="3"/>
  <c r="BK174" i="3"/>
  <c r="BK143" i="3"/>
  <c r="BK179" i="3"/>
  <c r="BK154" i="3"/>
  <c r="BK228" i="3"/>
  <c r="J194" i="3"/>
  <c r="J166" i="3"/>
  <c r="BK227" i="4"/>
  <c r="J175" i="4"/>
  <c r="J185" i="4"/>
  <c r="BK137" i="4"/>
  <c r="BK136" i="4"/>
  <c r="BK176" i="4"/>
  <c r="BK157" i="4"/>
  <c r="J210" i="4"/>
  <c r="BK181" i="4"/>
  <c r="J152" i="4"/>
  <c r="J208" i="4"/>
  <c r="BK172" i="4"/>
  <c r="BK165" i="4"/>
  <c r="BK202" i="4"/>
  <c r="BK166" i="4"/>
  <c r="J186" i="4"/>
  <c r="J148" i="4"/>
  <c r="BK537" i="2"/>
  <c r="J466" i="2"/>
  <c r="BK234" i="2"/>
  <c r="J579" i="2"/>
  <c r="BK466" i="2"/>
  <c r="BK315" i="2"/>
  <c r="BK204" i="2"/>
  <c r="J576" i="2"/>
  <c r="J450" i="2"/>
  <c r="J281" i="2"/>
  <c r="BK182" i="2"/>
  <c r="J521" i="2"/>
  <c r="BK465" i="2"/>
  <c r="BK318" i="2"/>
  <c r="BK197" i="2"/>
  <c r="J491" i="2"/>
  <c r="BK329" i="2"/>
  <c r="BK328" i="2" s="1"/>
  <c r="J328" i="2" s="1"/>
  <c r="J107" i="2" s="1"/>
  <c r="J321" i="2"/>
  <c r="J559" i="2"/>
  <c r="BK475" i="2"/>
  <c r="J317" i="2"/>
  <c r="J235" i="2"/>
  <c r="J316" i="2"/>
  <c r="BK140" i="2"/>
  <c r="J242" i="2"/>
  <c r="BK235" i="2"/>
  <c r="J182" i="2"/>
  <c r="J187" i="3"/>
  <c r="BK156" i="3"/>
  <c r="J176" i="3"/>
  <c r="BK141" i="3"/>
  <c r="J179" i="3"/>
  <c r="J141" i="3"/>
  <c r="J181" i="3"/>
  <c r="J171" i="3"/>
  <c r="BK221" i="3"/>
  <c r="J189" i="3"/>
  <c r="J228" i="3"/>
  <c r="J177" i="3"/>
  <c r="BK153" i="3"/>
  <c r="J212" i="3"/>
  <c r="BK171" i="3"/>
  <c r="J143" i="3"/>
  <c r="J206" i="4"/>
  <c r="BK218" i="4"/>
  <c r="BK186" i="4"/>
  <c r="BK163" i="4"/>
  <c r="BK178" i="4"/>
  <c r="BK200" i="4"/>
  <c r="J169" i="4"/>
  <c r="J200" i="4"/>
  <c r="J163" i="4"/>
  <c r="J142" i="4"/>
  <c r="BK232" i="4"/>
  <c r="BK184" i="4"/>
  <c r="J162" i="4"/>
  <c r="BK213" i="4"/>
  <c r="J160" i="4"/>
  <c r="BK173" i="4"/>
  <c r="J157" i="4"/>
  <c r="BK581" i="2"/>
  <c r="J477" i="2"/>
  <c r="J280" i="2"/>
  <c r="J201" i="2"/>
  <c r="J537" i="2"/>
  <c r="J409" i="2"/>
  <c r="BK316" i="2"/>
  <c r="J261" i="2"/>
  <c r="BK165" i="2"/>
  <c r="BK467" i="2"/>
  <c r="J318" i="2"/>
  <c r="J278" i="2"/>
  <c r="BK227" i="2"/>
  <c r="J142" i="2"/>
  <c r="BK514" i="2"/>
  <c r="J424" i="2"/>
  <c r="BK361" i="2"/>
  <c r="J200" i="2"/>
  <c r="J514" i="2"/>
  <c r="BK450" i="2"/>
  <c r="J228" i="2"/>
  <c r="J516" i="2"/>
  <c r="J363" i="2"/>
  <c r="BK323" i="2"/>
  <c r="J241" i="2"/>
  <c r="J329" i="2"/>
  <c r="BK260" i="2"/>
  <c r="BK555" i="2"/>
  <c r="J315" i="2"/>
  <c r="BK225" i="2"/>
  <c r="J199" i="2"/>
  <c r="BK191" i="3"/>
  <c r="BK178" i="3"/>
  <c r="BK159" i="3"/>
  <c r="J182" i="3"/>
  <c r="J159" i="3"/>
  <c r="BK135" i="3"/>
  <c r="J201" i="3"/>
  <c r="J220" i="3"/>
  <c r="BK183" i="3"/>
  <c r="J175" i="3"/>
  <c r="BK163" i="3"/>
  <c r="BK192" i="3"/>
  <c r="J153" i="3"/>
  <c r="J135" i="3"/>
  <c r="BK175" i="3"/>
  <c r="J149" i="3"/>
  <c r="BK173" i="3"/>
  <c r="BK162" i="3"/>
  <c r="J225" i="4"/>
  <c r="BK167" i="4"/>
  <c r="J192" i="4"/>
  <c r="BK179" i="4"/>
  <c r="J204" i="4"/>
  <c r="BK144" i="4"/>
  <c r="J172" i="4"/>
  <c r="BK148" i="4"/>
  <c r="BK195" i="4"/>
  <c r="BK160" i="4"/>
  <c r="J137" i="4"/>
  <c r="BK192" i="4"/>
  <c r="J176" i="4"/>
  <c r="BK150" i="4"/>
  <c r="BK188" i="4"/>
  <c r="BK169" i="4"/>
  <c r="J174" i="4"/>
  <c r="J165" i="4"/>
  <c r="BK517" i="2"/>
  <c r="J437" i="2"/>
  <c r="J244" i="2"/>
  <c r="BK199" i="2"/>
  <c r="J475" i="2"/>
  <c r="J362" i="2"/>
  <c r="BK210" i="2"/>
  <c r="J158" i="2"/>
  <c r="J538" i="2"/>
  <c r="J366" i="2"/>
  <c r="J297" i="2"/>
  <c r="BK230" i="2"/>
  <c r="AS94" i="1"/>
  <c r="BK297" i="2"/>
  <c r="J159" i="2"/>
  <c r="BK477" i="2"/>
  <c r="BK327" i="2"/>
  <c r="BK158" i="2"/>
  <c r="J508" i="2"/>
  <c r="BK325" i="2"/>
  <c r="BK244" i="2"/>
  <c r="J205" i="2"/>
  <c r="J557" i="2"/>
  <c r="BK381" i="2"/>
  <c r="BK240" i="2"/>
  <c r="J234" i="2"/>
  <c r="J204" i="2"/>
  <c r="J221" i="3"/>
  <c r="BK182" i="3"/>
  <c r="J162" i="3"/>
  <c r="J216" i="3"/>
  <c r="J173" i="3"/>
  <c r="J151" i="3"/>
  <c r="BK216" i="3"/>
  <c r="BK166" i="3"/>
  <c r="BK205" i="3"/>
  <c r="BK176" i="3"/>
  <c r="J231" i="3"/>
  <c r="BK193" i="3"/>
  <c r="J156" i="3"/>
  <c r="BK223" i="3"/>
  <c r="BK190" i="3"/>
  <c r="BK160" i="3"/>
  <c r="J205" i="3"/>
  <c r="J163" i="3"/>
  <c r="J232" i="4"/>
  <c r="J177" i="4"/>
  <c r="BK210" i="4"/>
  <c r="BK149" i="4"/>
  <c r="J150" i="4"/>
  <c r="J194" i="4"/>
  <c r="J170" i="4"/>
  <c r="BK208" i="4"/>
  <c r="J188" i="4"/>
  <c r="J227" i="4"/>
  <c r="J179" i="4"/>
  <c r="BK161" i="4"/>
  <c r="J207" i="4"/>
  <c r="BK175" i="4"/>
  <c r="J193" i="4"/>
  <c r="BK168" i="4"/>
  <c r="T134" i="3" l="1"/>
  <c r="T141" i="4"/>
  <c r="R134" i="3"/>
  <c r="P187" i="4"/>
  <c r="P230" i="4"/>
  <c r="R577" i="2"/>
  <c r="P229" i="3"/>
  <c r="P141" i="4"/>
  <c r="R141" i="4"/>
  <c r="R139" i="2"/>
  <c r="P198" i="2"/>
  <c r="BK238" i="2"/>
  <c r="J238" i="2"/>
  <c r="J105" i="2" s="1"/>
  <c r="R365" i="2"/>
  <c r="P449" i="2"/>
  <c r="P520" i="2"/>
  <c r="P558" i="2"/>
  <c r="BK148" i="3"/>
  <c r="J148" i="3" s="1"/>
  <c r="J101" i="3" s="1"/>
  <c r="T148" i="3"/>
  <c r="T133" i="3" s="1"/>
  <c r="BK180" i="3"/>
  <c r="J180" i="3"/>
  <c r="J105" i="3" s="1"/>
  <c r="T186" i="3"/>
  <c r="BK215" i="3"/>
  <c r="J215" i="3"/>
  <c r="J108" i="3" s="1"/>
  <c r="P222" i="3"/>
  <c r="P139" i="2"/>
  <c r="BK198" i="2"/>
  <c r="J198" i="2" s="1"/>
  <c r="J100" i="2" s="1"/>
  <c r="T198" i="2"/>
  <c r="T209" i="2"/>
  <c r="R231" i="2"/>
  <c r="BK320" i="2"/>
  <c r="J320" i="2" s="1"/>
  <c r="J106" i="2" s="1"/>
  <c r="P344" i="2"/>
  <c r="BK511" i="2"/>
  <c r="J511" i="2" s="1"/>
  <c r="J112" i="2" s="1"/>
  <c r="T164" i="2"/>
  <c r="R238" i="2"/>
  <c r="T320" i="2"/>
  <c r="T365" i="2"/>
  <c r="R520" i="2"/>
  <c r="R558" i="2"/>
  <c r="T142" i="3"/>
  <c r="T158" i="3"/>
  <c r="R186" i="3"/>
  <c r="P215" i="3"/>
  <c r="T222" i="3"/>
  <c r="R164" i="2"/>
  <c r="P209" i="2"/>
  <c r="BK231" i="2"/>
  <c r="J231" i="2" s="1"/>
  <c r="J104" i="2" s="1"/>
  <c r="R344" i="2"/>
  <c r="P511" i="2"/>
  <c r="R148" i="3"/>
  <c r="R180" i="3"/>
  <c r="BK204" i="3"/>
  <c r="J204" i="3" s="1"/>
  <c r="J107" i="3" s="1"/>
  <c r="BK222" i="3"/>
  <c r="J222" i="3" s="1"/>
  <c r="J109" i="3" s="1"/>
  <c r="P134" i="4"/>
  <c r="P133" i="4" s="1"/>
  <c r="P180" i="4"/>
  <c r="T180" i="4"/>
  <c r="P212" i="4"/>
  <c r="BK226" i="4"/>
  <c r="J226" i="4" s="1"/>
  <c r="J109" i="4" s="1"/>
  <c r="R134" i="4"/>
  <c r="R133" i="4" s="1"/>
  <c r="T159" i="4"/>
  <c r="BK187" i="4"/>
  <c r="J187" i="4" s="1"/>
  <c r="J106" i="4" s="1"/>
  <c r="R203" i="4"/>
  <c r="R226" i="4"/>
  <c r="BK139" i="2"/>
  <c r="J139" i="2" s="1"/>
  <c r="J98" i="2" s="1"/>
  <c r="P164" i="2"/>
  <c r="T238" i="2"/>
  <c r="R320" i="2"/>
  <c r="BK365" i="2"/>
  <c r="J365" i="2"/>
  <c r="J109" i="2" s="1"/>
  <c r="R449" i="2"/>
  <c r="T511" i="2"/>
  <c r="T558" i="2"/>
  <c r="BK142" i="3"/>
  <c r="J142" i="3" s="1"/>
  <c r="J100" i="3" s="1"/>
  <c r="P148" i="3"/>
  <c r="R158" i="3"/>
  <c r="BK186" i="3"/>
  <c r="J186" i="3"/>
  <c r="J106" i="3" s="1"/>
  <c r="P204" i="3"/>
  <c r="T215" i="3"/>
  <c r="R159" i="4"/>
  <c r="R187" i="4"/>
  <c r="T203" i="4"/>
  <c r="T226" i="4"/>
  <c r="BK164" i="2"/>
  <c r="J164" i="2" s="1"/>
  <c r="J99" i="2" s="1"/>
  <c r="P238" i="2"/>
  <c r="P365" i="2"/>
  <c r="T449" i="2"/>
  <c r="R511" i="2"/>
  <c r="T520" i="2"/>
  <c r="P142" i="3"/>
  <c r="P133" i="3" s="1"/>
  <c r="BK158" i="3"/>
  <c r="BK157" i="3" s="1"/>
  <c r="J157" i="3" s="1"/>
  <c r="J103" i="3" s="1"/>
  <c r="P180" i="3"/>
  <c r="T180" i="3"/>
  <c r="R204" i="3"/>
  <c r="R215" i="3"/>
  <c r="T134" i="4"/>
  <c r="T133" i="4" s="1"/>
  <c r="P159" i="4"/>
  <c r="T187" i="4"/>
  <c r="P203" i="4"/>
  <c r="T212" i="4"/>
  <c r="T139" i="2"/>
  <c r="T138" i="2" s="1"/>
  <c r="R198" i="2"/>
  <c r="BK209" i="2"/>
  <c r="J209" i="2"/>
  <c r="J103" i="2" s="1"/>
  <c r="R209" i="2"/>
  <c r="P231" i="2"/>
  <c r="T231" i="2"/>
  <c r="P320" i="2"/>
  <c r="BK344" i="2"/>
  <c r="J344" i="2" s="1"/>
  <c r="J108" i="2" s="1"/>
  <c r="T344" i="2"/>
  <c r="BK449" i="2"/>
  <c r="J449" i="2" s="1"/>
  <c r="J111" i="2" s="1"/>
  <c r="BK520" i="2"/>
  <c r="J520" i="2" s="1"/>
  <c r="J113" i="2" s="1"/>
  <c r="BK558" i="2"/>
  <c r="J558" i="2"/>
  <c r="J114" i="2" s="1"/>
  <c r="R142" i="3"/>
  <c r="R133" i="3" s="1"/>
  <c r="P158" i="3"/>
  <c r="P186" i="3"/>
  <c r="T204" i="3"/>
  <c r="R222" i="3"/>
  <c r="BK134" i="4"/>
  <c r="J134" i="4" s="1"/>
  <c r="J98" i="4" s="1"/>
  <c r="BK159" i="4"/>
  <c r="J159" i="4"/>
  <c r="J104" i="4" s="1"/>
  <c r="BK180" i="4"/>
  <c r="J180" i="4" s="1"/>
  <c r="J105" i="4" s="1"/>
  <c r="R180" i="4"/>
  <c r="BK203" i="4"/>
  <c r="J203" i="4" s="1"/>
  <c r="J107" i="4" s="1"/>
  <c r="BK212" i="4"/>
  <c r="J212" i="4"/>
  <c r="J108" i="4"/>
  <c r="P226" i="4"/>
  <c r="BK206" i="2"/>
  <c r="J206" i="2"/>
  <c r="J101" i="2" s="1"/>
  <c r="BK423" i="2"/>
  <c r="J423" i="2" s="1"/>
  <c r="J110" i="2" s="1"/>
  <c r="BK232" i="3"/>
  <c r="J232" i="3" s="1"/>
  <c r="J112" i="3" s="1"/>
  <c r="BK155" i="3"/>
  <c r="J155" i="3" s="1"/>
  <c r="J102" i="3" s="1"/>
  <c r="BK151" i="4"/>
  <c r="J151" i="4"/>
  <c r="J100" i="4"/>
  <c r="BK153" i="4"/>
  <c r="J153" i="4" s="1"/>
  <c r="J101" i="4" s="1"/>
  <c r="BK156" i="4"/>
  <c r="J156" i="4" s="1"/>
  <c r="J102" i="4" s="1"/>
  <c r="BK578" i="2"/>
  <c r="J578" i="2" s="1"/>
  <c r="J116" i="2" s="1"/>
  <c r="BK580" i="2"/>
  <c r="J580" i="2"/>
  <c r="J117" i="2" s="1"/>
  <c r="BK230" i="3"/>
  <c r="J230" i="3" s="1"/>
  <c r="J111" i="3" s="1"/>
  <c r="BK233" i="4"/>
  <c r="J233" i="4" s="1"/>
  <c r="J112" i="4" s="1"/>
  <c r="BK140" i="3"/>
  <c r="J140" i="3" s="1"/>
  <c r="J99" i="3" s="1"/>
  <c r="BK141" i="4"/>
  <c r="J141" i="4" s="1"/>
  <c r="J99" i="4" s="1"/>
  <c r="BK231" i="4"/>
  <c r="J231" i="4" s="1"/>
  <c r="J111" i="4" s="1"/>
  <c r="BE137" i="4"/>
  <c r="BE176" i="4"/>
  <c r="BE179" i="4"/>
  <c r="BE182" i="4"/>
  <c r="BE183" i="4"/>
  <c r="BE207" i="4"/>
  <c r="BE210" i="4"/>
  <c r="J92" i="4"/>
  <c r="BE142" i="4"/>
  <c r="BE144" i="4"/>
  <c r="BE163" i="4"/>
  <c r="BE165" i="4"/>
  <c r="BE170" i="4"/>
  <c r="BE227" i="4"/>
  <c r="E122" i="4"/>
  <c r="F129" i="4"/>
  <c r="BE167" i="4"/>
  <c r="BE175" i="4"/>
  <c r="BE218" i="4"/>
  <c r="BE234" i="4"/>
  <c r="J91" i="4"/>
  <c r="BE149" i="4"/>
  <c r="BE157" i="4"/>
  <c r="BE166" i="4"/>
  <c r="BE168" i="4"/>
  <c r="BE184" i="4"/>
  <c r="BE185" i="4"/>
  <c r="J89" i="4"/>
  <c r="BE150" i="4"/>
  <c r="BE211" i="4"/>
  <c r="BE225" i="4"/>
  <c r="J158" i="3"/>
  <c r="J104" i="3" s="1"/>
  <c r="BE154" i="4"/>
  <c r="BE164" i="4"/>
  <c r="BE169" i="4"/>
  <c r="BE172" i="4"/>
  <c r="BE174" i="4"/>
  <c r="BE177" i="4"/>
  <c r="BE186" i="4"/>
  <c r="BE192" i="4"/>
  <c r="BE193" i="4"/>
  <c r="BE194" i="4"/>
  <c r="BE195" i="4"/>
  <c r="BE135" i="4"/>
  <c r="BE136" i="4"/>
  <c r="BE160" i="4"/>
  <c r="BE161" i="4"/>
  <c r="BE162" i="4"/>
  <c r="BE181" i="4"/>
  <c r="BE188" i="4"/>
  <c r="BE196" i="4"/>
  <c r="BE200" i="4"/>
  <c r="BE202" i="4"/>
  <c r="BE204" i="4"/>
  <c r="BE206" i="4"/>
  <c r="BE208" i="4"/>
  <c r="BE148" i="4"/>
  <c r="BE152" i="4"/>
  <c r="BE171" i="4"/>
  <c r="BE173" i="4"/>
  <c r="BE178" i="4"/>
  <c r="BE198" i="4"/>
  <c r="BE213" i="4"/>
  <c r="BE229" i="4"/>
  <c r="BE232" i="4"/>
  <c r="J89" i="3"/>
  <c r="E122" i="3"/>
  <c r="J128" i="3"/>
  <c r="BE135" i="3"/>
  <c r="BE145" i="3"/>
  <c r="BE154" i="3"/>
  <c r="BE156" i="3"/>
  <c r="BE165" i="3"/>
  <c r="BE177" i="3"/>
  <c r="BE181" i="3"/>
  <c r="BE182" i="3"/>
  <c r="BE227" i="3"/>
  <c r="BE231" i="3"/>
  <c r="F92" i="3"/>
  <c r="J129" i="3"/>
  <c r="BE159" i="3"/>
  <c r="BE166" i="3"/>
  <c r="BE174" i="3"/>
  <c r="BE192" i="3"/>
  <c r="BE193" i="3"/>
  <c r="BE196" i="3"/>
  <c r="BE201" i="3"/>
  <c r="BE139" i="3"/>
  <c r="BE151" i="3"/>
  <c r="BE167" i="3"/>
  <c r="BE168" i="3"/>
  <c r="BE169" i="3"/>
  <c r="BE170" i="3"/>
  <c r="BE171" i="3"/>
  <c r="BE172" i="3"/>
  <c r="BE178" i="3"/>
  <c r="BE216" i="3"/>
  <c r="BE220" i="3"/>
  <c r="BE153" i="3"/>
  <c r="BE161" i="3"/>
  <c r="BE162" i="3"/>
  <c r="BE173" i="3"/>
  <c r="BE194" i="3"/>
  <c r="BE211" i="3"/>
  <c r="BE212" i="3"/>
  <c r="BE221" i="3"/>
  <c r="BE228" i="3"/>
  <c r="BE141" i="3"/>
  <c r="BE147" i="3"/>
  <c r="BE184" i="3"/>
  <c r="BE185" i="3"/>
  <c r="BE187" i="3"/>
  <c r="BE214" i="3"/>
  <c r="BE143" i="3"/>
  <c r="BE149" i="3"/>
  <c r="BE150" i="3"/>
  <c r="BE163" i="3"/>
  <c r="BE164" i="3"/>
  <c r="BE175" i="3"/>
  <c r="BE179" i="3"/>
  <c r="BE183" i="3"/>
  <c r="BE191" i="3"/>
  <c r="BE160" i="3"/>
  <c r="BE176" i="3"/>
  <c r="BE189" i="3"/>
  <c r="BE190" i="3"/>
  <c r="BE203" i="3"/>
  <c r="BE205" i="3"/>
  <c r="BE210" i="3"/>
  <c r="BE223" i="3"/>
  <c r="BE233" i="3"/>
  <c r="E85" i="2"/>
  <c r="J134" i="2"/>
  <c r="BE142" i="2"/>
  <c r="BE159" i="2"/>
  <c r="BE200" i="2"/>
  <c r="BE207" i="2"/>
  <c r="BE277" i="2"/>
  <c r="BE280" i="2"/>
  <c r="BE319" i="2"/>
  <c r="BE321" i="2"/>
  <c r="BE361" i="2"/>
  <c r="F92" i="2"/>
  <c r="BE210" i="2"/>
  <c r="BE227" i="2"/>
  <c r="BE234" i="2"/>
  <c r="BE245" i="2"/>
  <c r="BE262" i="2"/>
  <c r="BE318" i="2"/>
  <c r="BE363" i="2"/>
  <c r="J131" i="2"/>
  <c r="BE160" i="2"/>
  <c r="BE165" i="2"/>
  <c r="BE166" i="2"/>
  <c r="BE203" i="2"/>
  <c r="BE228" i="2"/>
  <c r="BE281" i="2"/>
  <c r="BE297" i="2"/>
  <c r="BE312" i="2"/>
  <c r="BE315" i="2"/>
  <c r="BE409" i="2"/>
  <c r="BE422" i="2"/>
  <c r="BE491" i="2"/>
  <c r="BE493" i="2"/>
  <c r="BE519" i="2"/>
  <c r="BE555" i="2"/>
  <c r="BE557" i="2"/>
  <c r="BE581" i="2"/>
  <c r="J133" i="2"/>
  <c r="BE197" i="2"/>
  <c r="BE199" i="2"/>
  <c r="BE225" i="2"/>
  <c r="BE236" i="2"/>
  <c r="BE240" i="2"/>
  <c r="BE242" i="2"/>
  <c r="BE279" i="2"/>
  <c r="BE362" i="2"/>
  <c r="BE407" i="2"/>
  <c r="BE468" i="2"/>
  <c r="BE475" i="2"/>
  <c r="BE537" i="2"/>
  <c r="BE576" i="2"/>
  <c r="BE143" i="2"/>
  <c r="BE182" i="2"/>
  <c r="BE201" i="2"/>
  <c r="BE204" i="2"/>
  <c r="BE230" i="2"/>
  <c r="BE232" i="2"/>
  <c r="BE260" i="2"/>
  <c r="BE316" i="2"/>
  <c r="BE322" i="2"/>
  <c r="BE323" i="2"/>
  <c r="BE325" i="2"/>
  <c r="BE327" i="2"/>
  <c r="BE366" i="2"/>
  <c r="BE450" i="2"/>
  <c r="BE473" i="2"/>
  <c r="BE508" i="2"/>
  <c r="BE510" i="2"/>
  <c r="BE579" i="2"/>
  <c r="BE158" i="2"/>
  <c r="BE205" i="2"/>
  <c r="BE239" i="2"/>
  <c r="BE241" i="2"/>
  <c r="BE261" i="2"/>
  <c r="BE364" i="2"/>
  <c r="BE379" i="2"/>
  <c r="BE466" i="2"/>
  <c r="BE512" i="2"/>
  <c r="BE521" i="2"/>
  <c r="BE140" i="2"/>
  <c r="BE237" i="2"/>
  <c r="BE243" i="2"/>
  <c r="BE244" i="2"/>
  <c r="BE313" i="2"/>
  <c r="BE326" i="2"/>
  <c r="BE329" i="2"/>
  <c r="BE381" i="2"/>
  <c r="BE424" i="2"/>
  <c r="BE437" i="2"/>
  <c r="BE477" i="2"/>
  <c r="BE516" i="2"/>
  <c r="BE517" i="2"/>
  <c r="BE538" i="2"/>
  <c r="BE539" i="2"/>
  <c r="BE235" i="2"/>
  <c r="BE278" i="2"/>
  <c r="BE317" i="2"/>
  <c r="BE324" i="2"/>
  <c r="BE345" i="2"/>
  <c r="BE394" i="2"/>
  <c r="BE465" i="2"/>
  <c r="BE467" i="2"/>
  <c r="BE514" i="2"/>
  <c r="BE556" i="2"/>
  <c r="BE559" i="2"/>
  <c r="BE575" i="2"/>
  <c r="F36" i="2"/>
  <c r="BC95" i="1" s="1"/>
  <c r="F37" i="3"/>
  <c r="BD96" i="1" s="1"/>
  <c r="F34" i="3"/>
  <c r="BA96" i="1" s="1"/>
  <c r="F35" i="3"/>
  <c r="BB96" i="1" s="1"/>
  <c r="J34" i="4"/>
  <c r="AW97" i="1"/>
  <c r="F35" i="2"/>
  <c r="BB95" i="1" s="1"/>
  <c r="F35" i="4"/>
  <c r="BB97" i="1" s="1"/>
  <c r="J34" i="3"/>
  <c r="AW96" i="1" s="1"/>
  <c r="F36" i="3"/>
  <c r="BC96" i="1"/>
  <c r="F36" i="4"/>
  <c r="BC97" i="1" s="1"/>
  <c r="F37" i="2"/>
  <c r="BD95" i="1" s="1"/>
  <c r="J34" i="2"/>
  <c r="AW95" i="1" s="1"/>
  <c r="F37" i="4"/>
  <c r="BD97" i="1" s="1"/>
  <c r="F34" i="2"/>
  <c r="BA95" i="1" s="1"/>
  <c r="F34" i="4"/>
  <c r="BA97" i="1" s="1"/>
  <c r="P157" i="3" l="1"/>
  <c r="BK208" i="2"/>
  <c r="J208" i="2" s="1"/>
  <c r="J102" i="2" s="1"/>
  <c r="P132" i="3"/>
  <c r="AU96" i="1" s="1"/>
  <c r="R157" i="3"/>
  <c r="R132" i="3" s="1"/>
  <c r="P158" i="4"/>
  <c r="P208" i="2"/>
  <c r="P137" i="2" s="1"/>
  <c r="AU95" i="1" s="1"/>
  <c r="T158" i="4"/>
  <c r="T132" i="4" s="1"/>
  <c r="BK138" i="2"/>
  <c r="J138" i="2" s="1"/>
  <c r="J97" i="2" s="1"/>
  <c r="R208" i="2"/>
  <c r="R158" i="4"/>
  <c r="R132" i="4"/>
  <c r="T208" i="2"/>
  <c r="T137" i="2" s="1"/>
  <c r="T157" i="3"/>
  <c r="T132" i="3" s="1"/>
  <c r="P138" i="2"/>
  <c r="P132" i="4"/>
  <c r="AU97" i="1"/>
  <c r="R138" i="2"/>
  <c r="BK134" i="3"/>
  <c r="J134" i="3" s="1"/>
  <c r="J98" i="3" s="1"/>
  <c r="BK229" i="3"/>
  <c r="J229" i="3"/>
  <c r="J110" i="3"/>
  <c r="BK133" i="4"/>
  <c r="BK158" i="4"/>
  <c r="J158" i="4"/>
  <c r="J103" i="4" s="1"/>
  <c r="BK230" i="4"/>
  <c r="J230" i="4"/>
  <c r="J110" i="4"/>
  <c r="BK577" i="2"/>
  <c r="J577" i="2"/>
  <c r="J115" i="2" s="1"/>
  <c r="J33" i="3"/>
  <c r="AV96" i="1" s="1"/>
  <c r="AT96" i="1" s="1"/>
  <c r="F33" i="3"/>
  <c r="AZ96" i="1" s="1"/>
  <c r="BA94" i="1"/>
  <c r="AW94" i="1" s="1"/>
  <c r="AK30" i="1" s="1"/>
  <c r="F33" i="2"/>
  <c r="AZ95" i="1" s="1"/>
  <c r="J33" i="2"/>
  <c r="AV95" i="1" s="1"/>
  <c r="AT95" i="1" s="1"/>
  <c r="F33" i="4"/>
  <c r="AZ97" i="1" s="1"/>
  <c r="BD94" i="1"/>
  <c r="W33" i="1"/>
  <c r="J33" i="4"/>
  <c r="AV97" i="1" s="1"/>
  <c r="AT97" i="1" s="1"/>
  <c r="BC94" i="1"/>
  <c r="AY94" i="1"/>
  <c r="BB94" i="1"/>
  <c r="AX94" i="1"/>
  <c r="BK137" i="2" l="1"/>
  <c r="J137" i="2" s="1"/>
  <c r="J96" i="2" s="1"/>
  <c r="BK132" i="4"/>
  <c r="J132" i="4" s="1"/>
  <c r="J30" i="4" s="1"/>
  <c r="AG97" i="1" s="1"/>
  <c r="R137" i="2"/>
  <c r="J133" i="4"/>
  <c r="J97" i="4"/>
  <c r="BK133" i="3"/>
  <c r="J133" i="3" s="1"/>
  <c r="J97" i="3" s="1"/>
  <c r="AU94" i="1"/>
  <c r="W31" i="1"/>
  <c r="W30" i="1"/>
  <c r="J30" i="2"/>
  <c r="AG95" i="1"/>
  <c r="AZ94" i="1"/>
  <c r="AV94" i="1" s="1"/>
  <c r="AK29" i="1" s="1"/>
  <c r="W32" i="1"/>
  <c r="J39" i="4" l="1"/>
  <c r="BK132" i="3"/>
  <c r="J132" i="3"/>
  <c r="J96" i="3"/>
  <c r="J96" i="4"/>
  <c r="J39" i="2"/>
  <c r="AN95" i="1"/>
  <c r="AN97" i="1"/>
  <c r="AT94" i="1"/>
  <c r="W29" i="1"/>
  <c r="J30" i="3" l="1"/>
  <c r="AG96" i="1" s="1"/>
  <c r="AN96" i="1" s="1"/>
  <c r="J39" i="3" l="1"/>
  <c r="AG94" i="1"/>
  <c r="AK26" i="1"/>
  <c r="AK35" i="1" s="1"/>
  <c r="AN94" i="1" l="1"/>
</calcChain>
</file>

<file path=xl/sharedStrings.xml><?xml version="1.0" encoding="utf-8"?>
<sst xmlns="http://schemas.openxmlformats.org/spreadsheetml/2006/main" count="7321" uniqueCount="887">
  <si>
    <t>Export Komplet</t>
  </si>
  <si>
    <t/>
  </si>
  <si>
    <t>2.0</t>
  </si>
  <si>
    <t>False</t>
  </si>
  <si>
    <t>{f4b51112-e4ef-4fc8-ad56-027d4d125dd8}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</si>
  <si>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</si>
  <si>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</si>
  <si>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</si>
  <si>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</si>
  <si>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</si>
  <si>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</si>
  <si>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</si>
  <si>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</si>
  <si>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</si>
  <si>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</si>
  <si>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</si>
  <si>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ZŠ Zliv - Zlepšování rovného přístupu k inkluzivním a kvalitním službám v oblasti vzdělávání</t>
  </si>
  <si>
    <t>KSO:</t>
  </si>
  <si>
    <t>CC-CZ:</t>
  </si>
  <si>
    <t>Místo:</t>
  </si>
  <si>
    <t>Zliv</t>
  </si>
  <si>
    <t>Datum:</t>
  </si>
  <si>
    <t>11. 12. 2023</t>
  </si>
  <si>
    <t>Zadavatel:</t>
  </si>
  <si>
    <t>IČ:</t>
  </si>
  <si>
    <t>00245721</t>
  </si>
  <si>
    <t>Město Zliv</t>
  </si>
  <si>
    <t>DIČ:</t>
  </si>
  <si>
    <t>CZ00245721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</si>
  <si>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</si>
  <si>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</si>
  <si>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</si>
  <si>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</si>
  <si>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</si>
  <si>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</si>
  <si>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</si>
  <si>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</si>
  <si>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</si>
  <si>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</si>
  <si>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</si>
  <si>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</si>
  <si>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</si>
  <si>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</si>
  <si>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</si>
  <si>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</si>
  <si>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</si>
  <si>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</si>
  <si>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</si>
  <si>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</si>
  <si>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</si>
  <si>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</si>
  <si>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</si>
  <si>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</si>
  <si>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</si>
  <si>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</si>
  <si>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</si>
  <si>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</si>
  <si>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</si>
  <si>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</si>
  <si>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</si>
  <si>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</si>
  <si>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</si>
  <si>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</si>
  <si>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</si>
  <si>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</si>
  <si>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</si>
  <si>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</si>
  <si>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</si>
  <si>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</si>
  <si>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</si>
  <si>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</si>
  <si>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</si>
  <si>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</si>
  <si>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</si>
  <si>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</si>
  <si>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</si>
  <si>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</si>
  <si>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</si>
  <si>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</si>
  <si>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</si>
  <si>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</si>
  <si>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</si>
  <si>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Učebny</t>
  </si>
  <si>
    <t>STA</t>
  </si>
  <si>
    <t>1</t>
  </si>
  <si>
    <t>{ce271add-22c0-4ead-a3d3-020e1a2bc63a}</t>
  </si>
  <si>
    <t>2</t>
  </si>
  <si>
    <t>SO 02</t>
  </si>
  <si>
    <t>Jídelna</t>
  </si>
  <si>
    <t>{63d2d015-7cd4-460d-b45b-633e14ebb1ed}</t>
  </si>
  <si>
    <t>SO 03</t>
  </si>
  <si>
    <t>Nová sborovna</t>
  </si>
  <si>
    <t>{dbd78c48-5115-4c7d-90a4-66e1c4397f54}</t>
  </si>
  <si>
    <t>KRYCÍ LIST SOUPISU PRACÍ</t>
  </si>
  <si>
    <t>Objekt:</t>
  </si>
  <si>
    <t>SO 01 - Učebny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</si>
  <si>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</si>
  <si>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</si>
  <si>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</si>
  <si>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</si>
  <si>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</si>
  <si>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</si>
  <si>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</si>
  <si>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</si>
  <si>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</si>
  <si>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</si>
  <si>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</si>
  <si>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713 - Izolace tepelné</t>
  </si>
  <si>
    <t xml:space="preserve">    725 - Zdravotechnika - zařizovací předměty</t>
  </si>
  <si>
    <t xml:space="preserve">    741 - Elektroinstalace - silnoproud</t>
  </si>
  <si>
    <t xml:space="preserve">    742 - Elektroinstalace - slaboproud</t>
  </si>
  <si>
    <t xml:space="preserve">    762 - Konstrukce tesařské</t>
  </si>
  <si>
    <t xml:space="preserve">    766 - Konstrukce truhlářské</t>
  </si>
  <si>
    <t xml:space="preserve">    771 - Podlahy z dlaždic</t>
  </si>
  <si>
    <t xml:space="preserve">    775 - Podlahy skládané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</si>
  <si>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</si>
  <si>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</si>
  <si>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</si>
  <si>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</si>
  <si>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VRN - Vedlejší rozpočtové náklady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</si>
  <si>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</si>
  <si>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</si>
  <si>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</si>
  <si>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</si>
  <si>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</si>
  <si>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</si>
  <si>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</si>
  <si>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</si>
  <si>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</si>
  <si>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</si>
  <si>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</si>
  <si>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</si>
  <si>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</si>
  <si>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</si>
  <si>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</si>
  <si>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</si>
  <si>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</si>
  <si>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</si>
  <si>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</si>
  <si>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</si>
  <si>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</si>
  <si>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612321321</t>
  </si>
  <si>
    <t>Vápenocementová omítka hladká jednovrstvá vnitřních stěn nanášená strojně - pod obklad</t>
  </si>
  <si>
    <t>m2</t>
  </si>
  <si>
    <t>4</t>
  </si>
  <si>
    <t>691296896</t>
  </si>
  <si>
    <t>VV</t>
  </si>
  <si>
    <t>"učebna vaření" (6,55+2,25*4)*2</t>
  </si>
  <si>
    <t>612321391</t>
  </si>
  <si>
    <t>Příplatek k vápenocementové omítce vnitřních stěn za každých dalších 5 mm tloušťky strojně</t>
  </si>
  <si>
    <t>307376227</t>
  </si>
  <si>
    <t>3</t>
  </si>
  <si>
    <t>631311115</t>
  </si>
  <si>
    <t>Mazanina tl přes 50 do 80 mm z betonu prostého bez zvýšených nároků na prostředí tř. C 20/25</t>
  </si>
  <si>
    <t>m3</t>
  </si>
  <si>
    <t>-1509668834</t>
  </si>
  <si>
    <t>"učebna jazyků 1" ( (8,87*6,25)+0,27*2*3+1,75*0,45)*0,06</t>
  </si>
  <si>
    <t>"učebna jazyků 2"( (8,87*6,25)+0,27*2*3+1,75*0,45)*0,06</t>
  </si>
  <si>
    <t>"učebna jazyků 3"( (8,87*6,25)+0,27*2*3+1,75*0,45)*0,06</t>
  </si>
  <si>
    <t>"učebna fyzika - chemie"( (11,85*6,25)+0,27*2*4+1,75*0,45)*0,06</t>
  </si>
  <si>
    <t>"učebna fyzika - matematika 1"( (8,87*6,25)+0,27*2*3+1,75*0,45)*0,06</t>
  </si>
  <si>
    <t>"učebna fyzika - matematika 2"( (8,87*6,25)+0,27*2*3+1,75*0,45)*0,06</t>
  </si>
  <si>
    <t>"učebna přírodopis- zeměpis - přírodověda"( (11,85*6,25)+0,27*2*4+1,75*0,45)*0,06</t>
  </si>
  <si>
    <t>"učebna zeměpis - člověk a jeho svět" ( (8,87*6,25)+0,27*2*3+1,75*0,45)*0,06</t>
  </si>
  <si>
    <t>"učebna polytechniky a ICT" (5,38*7,42+5,96*10,45+0,14*1,5*3+1,16*0,46*2)*0,06</t>
  </si>
  <si>
    <t>"učebna vaření" (6,55*9,95)*0,06</t>
  </si>
  <si>
    <t>"výtvarná dílna"( (8,87*6,25)+0,27*2*3+1,75*0,45)*0,06</t>
  </si>
  <si>
    <t>"enviromentální dílna"( (8,87*6,25)+0,27*2*3+1,75*0,45)*0,06</t>
  </si>
  <si>
    <t>"reedukační učebna" (5,75*2,8+0,27*2)*0,06</t>
  </si>
  <si>
    <t>Součet</t>
  </si>
  <si>
    <t>631319011</t>
  </si>
  <si>
    <t>Příplatek k mazanině tl přes 50 do 80 mm za přehlazení povrchu</t>
  </si>
  <si>
    <t>1064964081</t>
  </si>
  <si>
    <t>5</t>
  </si>
  <si>
    <t>631319222</t>
  </si>
  <si>
    <t>Příplatek k mazaninám za přidání polymerových makrovláken pro objemové vyztužení 3 kg/m3</t>
  </si>
  <si>
    <t>-1845323881</t>
  </si>
  <si>
    <t>634112123</t>
  </si>
  <si>
    <t>Obvodová dilatace podlahovým páskem z pěnového PE s fólií mezi stěnou a mazaninou nebo potěrem v 80 mm</t>
  </si>
  <si>
    <t>m</t>
  </si>
  <si>
    <t>1952739783</t>
  </si>
  <si>
    <t>"učebna fyzika - matematika 2" (8,87+6,25)*2+0,27*6+0,45*2</t>
  </si>
  <si>
    <t>"výtvarná dílna" (8,87+6,25)*2+0,27*6+0,45*2</t>
  </si>
  <si>
    <t>9</t>
  </si>
  <si>
    <t>Ostatní konstrukce a práce, bourání</t>
  </si>
  <si>
    <t>101</t>
  </si>
  <si>
    <t>009-001</t>
  </si>
  <si>
    <t>Schodolez</t>
  </si>
  <si>
    <t>kus</t>
  </si>
  <si>
    <t>213210486</t>
  </si>
  <si>
    <t>7</t>
  </si>
  <si>
    <t>952901111</t>
  </si>
  <si>
    <t>Vyčištění budov bytové a občanské výstavby při výšce podlaží do 4 m</t>
  </si>
  <si>
    <t>-1700930827</t>
  </si>
  <si>
    <t>"učebna jazyků 1" 8,87*6,25</t>
  </si>
  <si>
    <t>"učebna jazyků 2" 8,87*6,25</t>
  </si>
  <si>
    <t>"učebna jazyků 3" 8,87*6,25</t>
  </si>
  <si>
    <t>"učebna fyziky - chemie" 11,85*6,25</t>
  </si>
  <si>
    <t>"učebna fyzika - matematika 1" 8,87*6,25</t>
  </si>
  <si>
    <t>"učebna fyzika - matematika 2" 8,87*6,25</t>
  </si>
  <si>
    <t>"učebna přírodopis- zeměpis - přírodověda" 11,85*6,25</t>
  </si>
  <si>
    <t>"učebna zeměpis - člověk a jeho svět" 8,87*6,25</t>
  </si>
  <si>
    <t>"učebna polytechniky a ICT" 5,38*7,42+5,96*10,45</t>
  </si>
  <si>
    <t>"učebna školních dílen" 11,66*7,44+5,65*7,48</t>
  </si>
  <si>
    <t>"učebna vaření" 9,95*6,55</t>
  </si>
  <si>
    <t>"výtvarná dílna" 8,87*6,25</t>
  </si>
  <si>
    <t>"enviromentální dílna" 8,87*6,25</t>
  </si>
  <si>
    <t>"reedukační učebna" (5,75*2,8+0,27*2)</t>
  </si>
  <si>
    <t>8</t>
  </si>
  <si>
    <t>965082923</t>
  </si>
  <si>
    <t>Odstranění násypů pod podlahami tl do 100 mm pl přes 2 m2 (škvárový násyp)</t>
  </si>
  <si>
    <t>1267798049</t>
  </si>
  <si>
    <t>"učebna jazyků 1"( (8,87*6,25)+0,27*2*3+1,75*0,45)*0,08</t>
  </si>
  <si>
    <t>"učebna jazyků 2"( (8,87*6,25)+0,27*2*3+1,75*0,45)*0,08</t>
  </si>
  <si>
    <t>"učebna jazyků 3"( (8,87*6,25)+0,27*2*3+1,75*0,45)*0,08</t>
  </si>
  <si>
    <t>"učebna fyziky - chemie"( (11,85*6,25)+0,27*2*4+1,75*0,45)*0,08</t>
  </si>
  <si>
    <t>"učebna fyzika - matematika 1"( (8,87*6,25)+0,27*2*3+1,75*0,45)*0,08</t>
  </si>
  <si>
    <t>"učebna fyzika - matematika 2"( (8,87*6,25)+0,27*2*3+1,75*0,45)*0,08</t>
  </si>
  <si>
    <t>"učebna přírodopis- zeměpis - přírodověda" ( (11,85*6,25)+0,27*2*4+1,75*0,45)*0,08</t>
  </si>
  <si>
    <t>"učebna zeměpis - člověk a jeho svět" ( (8,87*6,25)+0,27*2*3+1,75*0,45)*0,08</t>
  </si>
  <si>
    <t>"učebna polytechniky a ICT" (5,38*7,42+5,96*10,45+0,14*1,5*3+1,16*0,46*2)*0,08</t>
  </si>
  <si>
    <t>"učebna vaření" (6,55*9,95)*0,08</t>
  </si>
  <si>
    <t>"výtvarná dílna" ( (8,87*6,25)+0,27*2*3+1,75*0,45)*0,08</t>
  </si>
  <si>
    <t>"enviromentální dílna" ( (8,87*6,25)+0,27*2*3+1,75*0,45)*0,08</t>
  </si>
  <si>
    <t>"reedukační učebna" (5,75*2,8+0,27*2)*0,08</t>
  </si>
  <si>
    <t>978013191</t>
  </si>
  <si>
    <t>Otlučení (osekání) vnitřní vápenné nebo vápenocementové omítky stěn v rozsahu přes 50 do 100 %</t>
  </si>
  <si>
    <t>1822224795</t>
  </si>
  <si>
    <t>997</t>
  </si>
  <si>
    <t>Přesun sutě</t>
  </si>
  <si>
    <t>10</t>
  </si>
  <si>
    <t>997013213</t>
  </si>
  <si>
    <t>Vnitrostaveništní doprava suti a vybouraných hmot pro budovy v přes 9 do 12 m ručně</t>
  </si>
  <si>
    <t>t</t>
  </si>
  <si>
    <t>-188679243</t>
  </si>
  <si>
    <t>11</t>
  </si>
  <si>
    <t>997013501</t>
  </si>
  <si>
    <t>Odvoz suti a vybouraných hmot na skládku nebo meziskládku do 1 km se složením</t>
  </si>
  <si>
    <t>-561687449</t>
  </si>
  <si>
    <t>12</t>
  </si>
  <si>
    <t>997013509</t>
  </si>
  <si>
    <t>Příplatek k odvozu suti a vybouraných hmot na skládku ZKD 1 km přes 1 km</t>
  </si>
  <si>
    <t>193241403</t>
  </si>
  <si>
    <t>129,204*10 'Přepočtené koeficientem množství</t>
  </si>
  <si>
    <t>13</t>
  </si>
  <si>
    <t>997013607</t>
  </si>
  <si>
    <t>Poplatek za uložení na skládce (skládkovné) stavebního odpadu keramického kód odpadu 17 01 03</t>
  </si>
  <si>
    <t>2107397222</t>
  </si>
  <si>
    <t>14</t>
  </si>
  <si>
    <t>997013631</t>
  </si>
  <si>
    <t>Poplatek za uložení na skládce (skládkovné) stavebního odpadu směsného kód odpadu 17 09 04</t>
  </si>
  <si>
    <t>-1425138421</t>
  </si>
  <si>
    <t>997013811</t>
  </si>
  <si>
    <t>Poplatek za uložení na skládce (skládkovné) stavebního odpadu dřevěného kód odpadu 17 02 01</t>
  </si>
  <si>
    <t>455935189</t>
  </si>
  <si>
    <t>998</t>
  </si>
  <si>
    <t>Přesun hmot</t>
  </si>
  <si>
    <t>16</t>
  </si>
  <si>
    <t>998017002</t>
  </si>
  <si>
    <t>Přesun hmot s omezením mechanizace pro budovy v přes 6 do 12 m</t>
  </si>
  <si>
    <t>1510285002</t>
  </si>
  <si>
    <t>PSV</t>
  </si>
  <si>
    <t>Práce a dodávky PSV</t>
  </si>
  <si>
    <t>713</t>
  </si>
  <si>
    <t>Izolace tepelné</t>
  </si>
  <si>
    <t>17</t>
  </si>
  <si>
    <t>713121111</t>
  </si>
  <si>
    <t>Montáž izolace tepelné podlah volně kladenými rohožemi, pásy, dílci, deskami 1 vrstva</t>
  </si>
  <si>
    <t>651286579</t>
  </si>
  <si>
    <t>"učebna jazyků 1" (8,87*6,25)+0,27*2*3+1,75*0,45</t>
  </si>
  <si>
    <t>"učebna jazyků 2" (8,87*6,25)+0,27*2*3+1,75*0,45</t>
  </si>
  <si>
    <t>"učebna jazyků 3" (8,87*6,25)+0,27*2*3+1,75*0,45</t>
  </si>
  <si>
    <t>"učebna fyziky - chemie" (11,85*6,25)+0,27*2*4+1,75*0,45</t>
  </si>
  <si>
    <t>"učebna fyzika - matematika 1" (8,87*6,25)+0,27*2*3+1,75*0,45</t>
  </si>
  <si>
    <t>"učebna fyzika - matematika 2" (8,87*6,25)+0,27*2*3+1,75*0,45</t>
  </si>
  <si>
    <t>"učebna přírodopis- zeměpis - přírodověda" (11,85*6,25)+0,27*2*4+1,75*0,45</t>
  </si>
  <si>
    <t>"učebna zeměpis - člověk a jeho svět" (8,87*6,25)+0,27*2*3+1,75*0,45</t>
  </si>
  <si>
    <t>"učebna polytechniky a ICT" (5,38*7,42+5,96*10,45+0,14*1,5*3+1,16*0,46*2)</t>
  </si>
  <si>
    <t>"učebna vaření" (6,55*9,95)</t>
  </si>
  <si>
    <t>"výtvarná dílna" (8,87*6,25)+0,27*2*3+1,75*0,45</t>
  </si>
  <si>
    <t>"enviromentální dílna" (8,87*6,25)+0,27*2*3+1,75*0,45</t>
  </si>
  <si>
    <t>18</t>
  </si>
  <si>
    <t>M</t>
  </si>
  <si>
    <t>28375909</t>
  </si>
  <si>
    <t>deska EPS 150 pro konstrukce s vysokým zatížením λ=0,035 tl 50mm (tl. vrstvy dle skutečnosti)</t>
  </si>
  <si>
    <t>32</t>
  </si>
  <si>
    <t>-2045629612</t>
  </si>
  <si>
    <t>802,492*1,05 'Přepočtené koeficientem množství</t>
  </si>
  <si>
    <t>19</t>
  </si>
  <si>
    <t>713121131</t>
  </si>
  <si>
    <t>Montáž izolace tepelné podlah parotěsné reflexní tl do 5 mm</t>
  </si>
  <si>
    <t>1825880797</t>
  </si>
  <si>
    <t>20</t>
  </si>
  <si>
    <t>28343111</t>
  </si>
  <si>
    <t>fólie PE nevyztužená pro parotěsnou vrstvu podlah, stěn, stropů a střech nad 200g/m2</t>
  </si>
  <si>
    <t>842998363</t>
  </si>
  <si>
    <t>998713102</t>
  </si>
  <si>
    <t>Přesun hmot tonážní pro izolace tepelné v objektech v přes 6 do 12 m</t>
  </si>
  <si>
    <t>-1816316394</t>
  </si>
  <si>
    <t>725</t>
  </si>
  <si>
    <t>Zdravotechnika - zařizovací předměty</t>
  </si>
  <si>
    <t>22</t>
  </si>
  <si>
    <t>725319111</t>
  </si>
  <si>
    <t>Dřezy bez výtokových armatur montáž dřezů ostatních typů</t>
  </si>
  <si>
    <t>soubor</t>
  </si>
  <si>
    <t>-1396330005</t>
  </si>
  <si>
    <t>"učebna vaření" 3</t>
  </si>
  <si>
    <t>23</t>
  </si>
  <si>
    <t>725813111</t>
  </si>
  <si>
    <t>Ventily rohové bez připojovací trubičky nebo flexi hadičky G 1/2</t>
  </si>
  <si>
    <t>-1589784619</t>
  </si>
  <si>
    <t>24</t>
  </si>
  <si>
    <t>725821325</t>
  </si>
  <si>
    <t>Baterie dřezové stojánkové pákové s otáčivým ústím a délkou ramínka 220 mm</t>
  </si>
  <si>
    <t>-1947609053</t>
  </si>
  <si>
    <t>25</t>
  </si>
  <si>
    <t>725862103</t>
  </si>
  <si>
    <t>Zápachové uzávěrky zařizovacích předmětů pro dřezy DN 40/50</t>
  </si>
  <si>
    <t>-507603264</t>
  </si>
  <si>
    <t>26</t>
  </si>
  <si>
    <t>998725201</t>
  </si>
  <si>
    <t>Přesun hmot pro zařizovací předměty stanovený procentní sazbou (%) z ceny vodorovná dopravní vzdálenost do 50 m v objektech výšky do 6 m</t>
  </si>
  <si>
    <t>%</t>
  </si>
  <si>
    <t>904439895</t>
  </si>
  <si>
    <t>741</t>
  </si>
  <si>
    <t>Elektroinstalace - silnoproud</t>
  </si>
  <si>
    <t>27</t>
  </si>
  <si>
    <t>741112061</t>
  </si>
  <si>
    <t>Montáž krabic elektroinstalačních bez napojení na trubky a lišty, demontáže a montáže víčka a přístroje přístrojových zapuštěných plastových kruhových</t>
  </si>
  <si>
    <t>1603893459</t>
  </si>
  <si>
    <t>28</t>
  </si>
  <si>
    <t>1214875</t>
  </si>
  <si>
    <t>KRABICE PRISTROJOVA KP 67/2 KA</t>
  </si>
  <si>
    <t>960769121</t>
  </si>
  <si>
    <t>29</t>
  </si>
  <si>
    <t>741122015</t>
  </si>
  <si>
    <t>Montáž kabelů měděných bez ukončení uložených pod omítku plných kulatých (CYKY), počtu a průřezu žil 3x1,5 mm2</t>
  </si>
  <si>
    <t>-1091228735</t>
  </si>
  <si>
    <t>30</t>
  </si>
  <si>
    <t>34111030</t>
  </si>
  <si>
    <t>kabel silový s Cu jádrem 1kV 3x1,5mm2</t>
  </si>
  <si>
    <t>646177956</t>
  </si>
  <si>
    <t>31</t>
  </si>
  <si>
    <t>741122016</t>
  </si>
  <si>
    <t>Montáž kabelů měděných bez ukončení uložených pod omítku plných kulatých (CYKY), počtu a průřezu žil 3x2,5 až 6 mm2</t>
  </si>
  <si>
    <t>2061359953</t>
  </si>
  <si>
    <t>34111036</t>
  </si>
  <si>
    <t>kabel silový s Cu jádrem 1kV 3x2,5mm2</t>
  </si>
  <si>
    <t>467170393</t>
  </si>
  <si>
    <t>33</t>
  </si>
  <si>
    <t>741310001</t>
  </si>
  <si>
    <t>Montáž vypínač nástěnný 1-jednopólový prostředí normální</t>
  </si>
  <si>
    <t>-1103521897</t>
  </si>
  <si>
    <t>"učebna jazyků 1" 2</t>
  </si>
  <si>
    <t>"učebna jazyků 2" 2</t>
  </si>
  <si>
    <t>"učebna jazyků 3" 2</t>
  </si>
  <si>
    <t>"učebna fyziky - chemie"4</t>
  </si>
  <si>
    <t>"učebna fyzika - matematika 1" 3</t>
  </si>
  <si>
    <t>"učebna fyzika - matematika 2" 2</t>
  </si>
  <si>
    <t>"učebna přírodopis- zeměpis - přírodověda" 3</t>
  </si>
  <si>
    <t>"učebna zeměpis - člověk a jeho svět" 2</t>
  </si>
  <si>
    <t>"učebna polytechniky a ICT" 3</t>
  </si>
  <si>
    <t>"učebna vaření" 2</t>
  </si>
  <si>
    <t>"výtvarná dílna" 2</t>
  </si>
  <si>
    <t>"enviromentální dílna" 2</t>
  </si>
  <si>
    <t>"reedukační učebna" 1</t>
  </si>
  <si>
    <t>34</t>
  </si>
  <si>
    <t>1183318</t>
  </si>
  <si>
    <t>SPINAC JEDNOPOLOVY 3559-A01345</t>
  </si>
  <si>
    <t>-1723243073</t>
  </si>
  <si>
    <t>35</t>
  </si>
  <si>
    <t>741311813</t>
  </si>
  <si>
    <t>Demontáž spínačů nástěnných normálních do 10 A šroubových bez zachování funkčnosti do 2 svorek</t>
  </si>
  <si>
    <t>1347993324</t>
  </si>
  <si>
    <t>36</t>
  </si>
  <si>
    <t>741313002</t>
  </si>
  <si>
    <t>Montáž zásuvka (polo)zapuštěná bezšroubové připojení 2P+PE dvojí zapojení - průběžná</t>
  </si>
  <si>
    <t>64</t>
  </si>
  <si>
    <t>-1577695446</t>
  </si>
  <si>
    <t>"učebna jazyků 1" 8</t>
  </si>
  <si>
    <t>"učebna jazyků 2" 8</t>
  </si>
  <si>
    <t>"učebna jazyků 3" 8</t>
  </si>
  <si>
    <t>"učebna fyziky - chemie"9</t>
  </si>
  <si>
    <t>"učebna fyzika - matematika 1" 7</t>
  </si>
  <si>
    <t>"učebna fyzika - matematika 2" 7</t>
  </si>
  <si>
    <t>"učebna přírodopis- zeměpis - přírodověda" 10</t>
  </si>
  <si>
    <t>"učebna zeměpis - člověk a jeho svět" 8</t>
  </si>
  <si>
    <t>"učebna polytechniky a ICT" 45</t>
  </si>
  <si>
    <t>"učebna vaření" 21</t>
  </si>
  <si>
    <t>"výtvarná dílna" 8</t>
  </si>
  <si>
    <t>"enviromentální dílna" 8</t>
  </si>
  <si>
    <t>"reedukační učebna" 4</t>
  </si>
  <si>
    <t>37</t>
  </si>
  <si>
    <t>1183391</t>
  </si>
  <si>
    <t>ZASUVKA S CLONKAMI 5519A-A02357 B</t>
  </si>
  <si>
    <t>256</t>
  </si>
  <si>
    <t>-1660259056</t>
  </si>
  <si>
    <t>38</t>
  </si>
  <si>
    <t>3558A-A651 B</t>
  </si>
  <si>
    <t>Kryt spínače jednoduchý</t>
  </si>
  <si>
    <t>559177812</t>
  </si>
  <si>
    <t>39</t>
  </si>
  <si>
    <t>10.071.439</t>
  </si>
  <si>
    <t>806746431</t>
  </si>
  <si>
    <t>40</t>
  </si>
  <si>
    <t>741315823</t>
  </si>
  <si>
    <t>Demontáž zásuvek domovních normální prostředí do 16A zapuštěných šroubových bez zachování funkčnosti 2P+PE</t>
  </si>
  <si>
    <t>1963353811</t>
  </si>
  <si>
    <t>41</t>
  </si>
  <si>
    <t>741371823</t>
  </si>
  <si>
    <t>Demontáž osvětlovacího modulového systému zářivkového dl přes 1100 mm bez zachování funkčnosti</t>
  </si>
  <si>
    <t>-1008308351</t>
  </si>
  <si>
    <t>"učebna jazyků 1" 11</t>
  </si>
  <si>
    <t>"učebna jazyků 2" 11</t>
  </si>
  <si>
    <t>"učebna jazyků 3" 11</t>
  </si>
  <si>
    <t>"učebna fyziky - chemie"14</t>
  </si>
  <si>
    <t>"učebna fyzika - matematika 1" 11</t>
  </si>
  <si>
    <t>"učebna fyzika - matematika 2" 11</t>
  </si>
  <si>
    <t>"učebna přírodopis- zeměpis - přírodověda" 14</t>
  </si>
  <si>
    <t>"učebna zeměpis - člověk a jeho svět" 11</t>
  </si>
  <si>
    <t>"učebna polytechniky a ICT" 7</t>
  </si>
  <si>
    <t>"učebna školních dílen" 12</t>
  </si>
  <si>
    <t>"učebna vaření" 9</t>
  </si>
  <si>
    <t>"výtvarná dílna" 11</t>
  </si>
  <si>
    <t>"enviromentální dílna" 11</t>
  </si>
  <si>
    <t>42</t>
  </si>
  <si>
    <t>741372062</t>
  </si>
  <si>
    <t>Montáž svítidlo LED bytové přisazené stropní panelové do 0,36 m2</t>
  </si>
  <si>
    <t>2105879672</t>
  </si>
  <si>
    <t>43</t>
  </si>
  <si>
    <t>13279271</t>
  </si>
  <si>
    <t>Svítidlo - LED panel 50W neutrální 1200X300mm</t>
  </si>
  <si>
    <t>-460643191</t>
  </si>
  <si>
    <t>44</t>
  </si>
  <si>
    <t>741372073</t>
  </si>
  <si>
    <t>Montáž svítidlo LED interiérové závěsné hranaté nebo kruhové přes 0,09 do 0,36 m2 se zapojením vodičů</t>
  </si>
  <si>
    <t>1399719003</t>
  </si>
  <si>
    <t>45</t>
  </si>
  <si>
    <t>34825100</t>
  </si>
  <si>
    <t>svítidlo interiérové závěsné IP20 60W 5100lm</t>
  </si>
  <si>
    <t>1597582442</t>
  </si>
  <si>
    <t>46</t>
  </si>
  <si>
    <t>741810002</t>
  </si>
  <si>
    <t>Celková prohlídka elektrického rozvodu a zařízení do 500 000,- Kč</t>
  </si>
  <si>
    <t>679966014</t>
  </si>
  <si>
    <t>47</t>
  </si>
  <si>
    <t>345 010</t>
  </si>
  <si>
    <t>Pomocný nosný a spojovací materiál</t>
  </si>
  <si>
    <t>128</t>
  </si>
  <si>
    <t>2133087559</t>
  </si>
  <si>
    <t>48</t>
  </si>
  <si>
    <t>469-020</t>
  </si>
  <si>
    <t>Bourací a stavební práce</t>
  </si>
  <si>
    <t>hod</t>
  </si>
  <si>
    <t>1125022347</t>
  </si>
  <si>
    <t>49</t>
  </si>
  <si>
    <t>998741202</t>
  </si>
  <si>
    <t>Přesun hmot procentní pro silnoproud v objektech v přes 6 do 12 m</t>
  </si>
  <si>
    <t>1841689949</t>
  </si>
  <si>
    <t>742</t>
  </si>
  <si>
    <t>Elektroinstalace - slaboproud</t>
  </si>
  <si>
    <t>50</t>
  </si>
  <si>
    <t>741110061</t>
  </si>
  <si>
    <t>Montáž trubek elektroinstalačních s nasunutím nebo našroubováním do krabic plastových ohebných, uložených pod omítku, vnější Ø přes 11 do 23 mm</t>
  </si>
  <si>
    <t>2039980169</t>
  </si>
  <si>
    <t>51</t>
  </si>
  <si>
    <t>1383864</t>
  </si>
  <si>
    <t>474560787</t>
  </si>
  <si>
    <t>52</t>
  </si>
  <si>
    <t>742121001.1</t>
  </si>
  <si>
    <t>Montáž kabelů sdělovacích pro vnitřní rozvody počtu žil do 15</t>
  </si>
  <si>
    <t>-1831387629</t>
  </si>
  <si>
    <t>53</t>
  </si>
  <si>
    <t>1284765</t>
  </si>
  <si>
    <t>-2022381143</t>
  </si>
  <si>
    <t>54</t>
  </si>
  <si>
    <t>742330042</t>
  </si>
  <si>
    <t>Montáž strukturované kabeláže zásuvek datových pod omítku, do nábytku, do parapetního žlabu nebo podlahové krabice dvouzásuvky</t>
  </si>
  <si>
    <t>-1936115101</t>
  </si>
  <si>
    <t>55</t>
  </si>
  <si>
    <t>2CKA001753A8055</t>
  </si>
  <si>
    <t>Třmen se soklem (pro 2x keystone)</t>
  </si>
  <si>
    <t>-1743131404</t>
  </si>
  <si>
    <t>56</t>
  </si>
  <si>
    <t>5014A-A00420 B</t>
  </si>
  <si>
    <t>Kryt zásuvky komunikační (pro prvky R&amp;M freenet)</t>
  </si>
  <si>
    <t>-1553691736</t>
  </si>
  <si>
    <t>762</t>
  </si>
  <si>
    <t>Konstrukce tesařské</t>
  </si>
  <si>
    <t>57</t>
  </si>
  <si>
    <t>762510819</t>
  </si>
  <si>
    <t>Demontáž kce podkladové z desek cementotřískových tl přes 20 mm na sraz lepených</t>
  </si>
  <si>
    <t>939299376</t>
  </si>
  <si>
    <t>766</t>
  </si>
  <si>
    <t>Konstrukce truhlářské</t>
  </si>
  <si>
    <t>58</t>
  </si>
  <si>
    <t>766660002</t>
  </si>
  <si>
    <t>Montáž dveřních křídel otvíravých jednokřídlových š přes 0,8 m do ocelové zárubně</t>
  </si>
  <si>
    <t>-270937045</t>
  </si>
  <si>
    <t>"učebna jazyků 3" 1</t>
  </si>
  <si>
    <t>"učebna fyziky - chemie"2</t>
  </si>
  <si>
    <t>"učebna fyzika - matematika 1" 1</t>
  </si>
  <si>
    <t>"učebna fyzika - matematika 2" 1</t>
  </si>
  <si>
    <t>"učebna přírodopis- zeměpis - přírodověda" 2</t>
  </si>
  <si>
    <t>"učebna polytechniky a ICT" 2</t>
  </si>
  <si>
    <t>"učebna školních dílen" 1</t>
  </si>
  <si>
    <t>"učebna vaření" 1</t>
  </si>
  <si>
    <t>59</t>
  </si>
  <si>
    <t>61164086</t>
  </si>
  <si>
    <t>dveře jednokřídlé dřevotřískové profilované povrch dýhovaný plné 900x1970-2100mm</t>
  </si>
  <si>
    <t>-1024135714</t>
  </si>
  <si>
    <t>60</t>
  </si>
  <si>
    <t>766660729</t>
  </si>
  <si>
    <t>Montáž dveřního interiérového kování - štítku s klikou</t>
  </si>
  <si>
    <t>-1968619466</t>
  </si>
  <si>
    <t>61</t>
  </si>
  <si>
    <t>54914123</t>
  </si>
  <si>
    <t>kování rozetové klika/klika</t>
  </si>
  <si>
    <t>1661997531</t>
  </si>
  <si>
    <t>62</t>
  </si>
  <si>
    <t>766691914</t>
  </si>
  <si>
    <t>Vyvěšení nebo zavěšení dřevěných křídel dveří pl do 2 m2</t>
  </si>
  <si>
    <t>-1733336691</t>
  </si>
  <si>
    <t>771</t>
  </si>
  <si>
    <t>Podlahy z dlaždic</t>
  </si>
  <si>
    <t>63</t>
  </si>
  <si>
    <t>771161021</t>
  </si>
  <si>
    <t>Montáž profilu ukončujícího pro plynulý přechod (dlažby s kobercem apod.)</t>
  </si>
  <si>
    <t>967122065</t>
  </si>
  <si>
    <t>"učebna jazyků 1" 1,75+0,8*2</t>
  </si>
  <si>
    <t>"učebna jazyků 2" 1,75+0,8*2</t>
  </si>
  <si>
    <t>"učebna jazyků 3" 1,75+0,8*2</t>
  </si>
  <si>
    <t>"učebna fyziky - chemie" 1,75+0,8*2</t>
  </si>
  <si>
    <t>"učebna fyzika - matematika 1" 1,75+0,8*2</t>
  </si>
  <si>
    <t>"učebna fyzika - matematika 2" 1,75+0,8*2</t>
  </si>
  <si>
    <t>"učebna přírodopis- zeměpis - přírodověda" 1,75+0,8*2</t>
  </si>
  <si>
    <t>"učebna zeměpis - člověk a jeho svět" 1,75+0,8*2</t>
  </si>
  <si>
    <t>"učebna vaření" 6,55</t>
  </si>
  <si>
    <t>"výtvarná dílna" 1,75+0,8*2</t>
  </si>
  <si>
    <t>"enviromentální dílna" 1,75+0,8*2</t>
  </si>
  <si>
    <t>59054100</t>
  </si>
  <si>
    <t>profil přechodový Al s pohyblivým ramenem 8x20mm</t>
  </si>
  <si>
    <t>1122875840</t>
  </si>
  <si>
    <t>40,05*1,1 'Přepočtené koeficientem množství</t>
  </si>
  <si>
    <t>65</t>
  </si>
  <si>
    <t>771573810</t>
  </si>
  <si>
    <t>Demontáž podlah z dlaždic keramických lepených</t>
  </si>
  <si>
    <t>-2102336444</t>
  </si>
  <si>
    <t>"učebna jazyků 1" 1,75*1,25</t>
  </si>
  <si>
    <t>"učebna jazyků 2" 1,75*1,25</t>
  </si>
  <si>
    <t>"učebna jazyků 3" 1,75*1,25</t>
  </si>
  <si>
    <t>"učebna fyziky - chemie" 1,75*1,25</t>
  </si>
  <si>
    <t>"učebna fyzika - matematika 1" 1,75*1,25</t>
  </si>
  <si>
    <t>"učebna fyzika - matematika 2" 1,75*1,25</t>
  </si>
  <si>
    <t>"učebna přírodopis- zeměpis - přírodověda" 1,75*1,25</t>
  </si>
  <si>
    <t>"učebna zeměpis - člověk a jeho svět" 1,75*1,25</t>
  </si>
  <si>
    <t>"učebna vaření" (2,09+1,97+2,06)*2,25+0,27*1,5+2*0,15</t>
  </si>
  <si>
    <t>"výtvarná dílna" 1,75*1,25</t>
  </si>
  <si>
    <t>"enviromentální dílna" 1,75*1,25</t>
  </si>
  <si>
    <t>66</t>
  </si>
  <si>
    <t>771574416</t>
  </si>
  <si>
    <t>Montáž podlah keramických hladkých lepených cementovým flexibilním lepidlem přes 9 do 12 ks/m2</t>
  </si>
  <si>
    <t>1370039120</t>
  </si>
  <si>
    <t>67</t>
  </si>
  <si>
    <t>59761160</t>
  </si>
  <si>
    <t>dlažba keramická slinutá mrazuvzdorná do interiéru i exteriéru povrch hladký/matný tl do 10mm přes 9 do 12ks/m2</t>
  </si>
  <si>
    <t>-1908739486</t>
  </si>
  <si>
    <t>36,355*1,1 'Přepočtené koeficientem množství</t>
  </si>
  <si>
    <t>68</t>
  </si>
  <si>
    <t>771591117</t>
  </si>
  <si>
    <t>Podlahy spárování akrylem</t>
  </si>
  <si>
    <t>-319757035</t>
  </si>
  <si>
    <t>"učebna jazyků 1" 1,75+0,45*2</t>
  </si>
  <si>
    <t>"učebna jazyků 2" 1,75+0,45*2</t>
  </si>
  <si>
    <t>"učebna jazyků 3" 1,75+0,45*2</t>
  </si>
  <si>
    <t>"učebna fyziky - chemie"1,75+0,45*2</t>
  </si>
  <si>
    <t>"učebna fyzika - matematika 1" 1,75+0,45*2</t>
  </si>
  <si>
    <t>"učebna fyzika - matematika 2" 1,75+0,45*2</t>
  </si>
  <si>
    <t>"učebna přírodopis- zeměpis - přírodověda" 1,75+0,45*2</t>
  </si>
  <si>
    <t>"učebna zeměpis - člověk a jeho svět" 1,75+0,45*2</t>
  </si>
  <si>
    <t>"učebna vaření" 2,25*6+6,55+0,27+0,15</t>
  </si>
  <si>
    <t>"výtvarná dílna" 1,75+0,45*2</t>
  </si>
  <si>
    <t>"enviromentální dílna" 1,75+0,45*2</t>
  </si>
  <si>
    <t>69</t>
  </si>
  <si>
    <t>998771102</t>
  </si>
  <si>
    <t>Přesun hmot tonážní pro podlahy z dlaždic v objektech v přes 6 do 12 m</t>
  </si>
  <si>
    <t>-373382693</t>
  </si>
  <si>
    <t>775</t>
  </si>
  <si>
    <t>Podlahy skládané</t>
  </si>
  <si>
    <t>70</t>
  </si>
  <si>
    <t>775411820</t>
  </si>
  <si>
    <t>Demontáž soklíků nebo lišt dřevěných připevňovaných vruty do suti</t>
  </si>
  <si>
    <t>-1164779591</t>
  </si>
  <si>
    <t>"učebna jazyků 1" (8,87+6,25)*2+0,27*6-1,75</t>
  </si>
  <si>
    <t>"učebna jazyků 2" (8,87+6,25)*2+0,27*6-1,75</t>
  </si>
  <si>
    <t>"učebna jazyků 3" (8,87+6,25)*2+0,27*6-1,75</t>
  </si>
  <si>
    <t>"učebna fyziky - chemie" (11,85+6,25)*2+0,27*8-1,75</t>
  </si>
  <si>
    <t>"učebna fyzika - matematika 1" (8,87+6,25)*2+0,27*6-1,75</t>
  </si>
  <si>
    <t>"učebna fyzika - matematika 2" (8,87+6,25)*2+0,27*6-1,75</t>
  </si>
  <si>
    <t>"učebna přírodopis- zeměpis - přírodověda" (11,85+6,25)*2+0,27*8-1,75</t>
  </si>
  <si>
    <t>"učebna zeměpis - člověk a jeho svět" (8,87+6,25)*2+0,27*6-1,75</t>
  </si>
  <si>
    <t>"učebna vaření" 7,7*2+6,55</t>
  </si>
  <si>
    <t>"výtvarná dílna" (8,87+6,25)*2+0,27*6-1,75</t>
  </si>
  <si>
    <t>"enviromentální dílna" (8,87+6,25)*2+0,27*6-1,75</t>
  </si>
  <si>
    <t>71</t>
  </si>
  <si>
    <t>775511820</t>
  </si>
  <si>
    <t>Demontáž podlah vlysových lepených bez lišt do suti</t>
  </si>
  <si>
    <t>877523570</t>
  </si>
  <si>
    <t>"učebna jazyků 1" (8,87*6,25)+0,27*2*3-1,75*0,4</t>
  </si>
  <si>
    <t>"učebna jazyků 2" (8,87*6,25)+0,27*2*3-1,75*0,4</t>
  </si>
  <si>
    <t>"učebna jazyků 3" (8,87*6,25)+0,27*2*3-1,75*0,4</t>
  </si>
  <si>
    <t>"učebna fyziky - chemie" (11,85*6,25)+0,27*2*4-1,75*0,4</t>
  </si>
  <si>
    <t>"učebna fyzika - matematika 1" (8,87*6,25)+0,27*2*3-1,75*0,4</t>
  </si>
  <si>
    <t>"učebna fyzika - matematika 2" (8,87*6,25)+0,27*2*3-1,75*0,4</t>
  </si>
  <si>
    <t>"učebna přírodopis- zeměpis - přírodověda" (11,85*6,25)+0,27*2*4-1,75*0,4</t>
  </si>
  <si>
    <t>"učebna zeměpis - člověk a jeho svět" (8,87*6,25)+0,27*2*3-1,75*0,4</t>
  </si>
  <si>
    <t>"výtvarná dílna" (8,87*6,25)+0,27*2*3-1,75*0,4</t>
  </si>
  <si>
    <t>"enviromentální dílna" (8,87*6,25)+0,27*2*3-1,75*0,4</t>
  </si>
  <si>
    <t>776</t>
  </si>
  <si>
    <t>Podlahy povlakové</t>
  </si>
  <si>
    <t>72</t>
  </si>
  <si>
    <t>776111112</t>
  </si>
  <si>
    <t>Broušení betonového podkladu povlakových podlah</t>
  </si>
  <si>
    <t>-98501545</t>
  </si>
  <si>
    <t>"učebna vaření" 7,7*6,55+0,27*2*2</t>
  </si>
  <si>
    <t>73</t>
  </si>
  <si>
    <t>776111311</t>
  </si>
  <si>
    <t>Vysátí podkladu povlakových podlah</t>
  </si>
  <si>
    <t>-30712189</t>
  </si>
  <si>
    <t>74</t>
  </si>
  <si>
    <t>776121112</t>
  </si>
  <si>
    <t>Vodou ředitelná penetrace savého podkladu povlakových podlah</t>
  </si>
  <si>
    <t>1766867382</t>
  </si>
  <si>
    <t>75</t>
  </si>
  <si>
    <t>776141112</t>
  </si>
  <si>
    <t>Stěrka podlahová nivelační pro vyrovnání podkladu povlakových podlah pevnosti 20 MPa tl přes 3 do 5 mm</t>
  </si>
  <si>
    <t>-261853396</t>
  </si>
  <si>
    <t>76</t>
  </si>
  <si>
    <t>776201811</t>
  </si>
  <si>
    <t>Demontáž lepených povlakových podlah bez podložky ručně</t>
  </si>
  <si>
    <t>-955483038</t>
  </si>
  <si>
    <t>77</t>
  </si>
  <si>
    <t>776211111</t>
  </si>
  <si>
    <t>Lepení textilních pásů</t>
  </si>
  <si>
    <t>-1269111936</t>
  </si>
  <si>
    <t>78</t>
  </si>
  <si>
    <t>69751063</t>
  </si>
  <si>
    <t>koberec zátěžový vpichovaný role š 2m, vlákno 100% PA, hm 800g/m2, R ≤ 100MΩ, zátěž 33, útlum 25dB, hořlavost Bfl S1</t>
  </si>
  <si>
    <t>-686758750</t>
  </si>
  <si>
    <t>103,899*1,1 'Přepočtené koeficientem množství</t>
  </si>
  <si>
    <t>79</t>
  </si>
  <si>
    <t>776221111</t>
  </si>
  <si>
    <t>Lepení pásů z PVC standardním lepidlem</t>
  </si>
  <si>
    <t>-756599276</t>
  </si>
  <si>
    <t>80</t>
  </si>
  <si>
    <t>28411141</t>
  </si>
  <si>
    <t>PVC vinyl homogenní protiskluzná se vsypem a výztuž. vrstvou tl 2,00mm nášlapná vrstva 2,00mm, hořlavost Bfl-s1, třída zátěže 34/43, útlum 5dB, bodová zátěž ≤ 0,10mm, protiskluznost R10</t>
  </si>
  <si>
    <t>250095151</t>
  </si>
  <si>
    <t>670,065*1,1 'Přepočtené koeficientem množství</t>
  </si>
  <si>
    <t>81</t>
  </si>
  <si>
    <t>776421111</t>
  </si>
  <si>
    <t>Montáž obvodových lišt lepením</t>
  </si>
  <si>
    <t>-1612560302</t>
  </si>
  <si>
    <t>"učebna fyziky - chemie"  (11,85+6,25)*2+0,27*8-1,75</t>
  </si>
  <si>
    <t>"učebna přírodopis- zeměpis - přírodověda"  (11,85+6,25)*2+0,27*8-1,75</t>
  </si>
  <si>
    <t>"učebna polytechniky a ICT" (5,38+7,42)*2+(5,96+10,45)*2+0,14*6+0,46*4</t>
  </si>
  <si>
    <t>"reedukační učebna" (2,8+5,75)*2+0,27*2</t>
  </si>
  <si>
    <t>82</t>
  </si>
  <si>
    <t>28342003</t>
  </si>
  <si>
    <t>lišta ukončovací z PVC 10mm</t>
  </si>
  <si>
    <t>1766657511</t>
  </si>
  <si>
    <t>414,79*1,02 'Přepočtené koeficientem množství</t>
  </si>
  <si>
    <t>83</t>
  </si>
  <si>
    <t>998776102</t>
  </si>
  <si>
    <t>Přesun hmot tonážní pro podlahy povlakové v objektech v přes 6 do 12 m</t>
  </si>
  <si>
    <t>581200215</t>
  </si>
  <si>
    <t>781</t>
  </si>
  <si>
    <t>Dokončovací práce - obklady</t>
  </si>
  <si>
    <t>84</t>
  </si>
  <si>
    <t>781121011</t>
  </si>
  <si>
    <t>Příprava podkladu před provedením obkladu nátěr penetrační na stěnu</t>
  </si>
  <si>
    <t>496327435</t>
  </si>
  <si>
    <t>85</t>
  </si>
  <si>
    <t>781473810</t>
  </si>
  <si>
    <t>Demontáž obkladů z obkladaček keramických lepených</t>
  </si>
  <si>
    <t>-1557994385</t>
  </si>
  <si>
    <t>86</t>
  </si>
  <si>
    <t>781474112</t>
  </si>
  <si>
    <t>Montáž obkladů vnitřních stěn z dlaždic keramických lepených flexibilním lepidlem maloformátových hladkých přes 9 do 12 ks/m2</t>
  </si>
  <si>
    <t>549189806</t>
  </si>
  <si>
    <t>87</t>
  </si>
  <si>
    <t>59761026</t>
  </si>
  <si>
    <t>obklad keramický hladký do 12ks/m2</t>
  </si>
  <si>
    <t>228632736</t>
  </si>
  <si>
    <t>31,1*1,05 'Přepočtené koeficientem množství</t>
  </si>
  <si>
    <t>88</t>
  </si>
  <si>
    <t>998781102</t>
  </si>
  <si>
    <t>Přesun hmot pro obklady keramické stanovený z hmotnosti přesunovaného materiálu vodorovná dopravní vzdálenost do 50 m v objektech výšky přes 6 do 12 m</t>
  </si>
  <si>
    <t>-52439958</t>
  </si>
  <si>
    <t>783</t>
  </si>
  <si>
    <t>Dokončovací práce - nátěry</t>
  </si>
  <si>
    <t>89</t>
  </si>
  <si>
    <t>783601305</t>
  </si>
  <si>
    <t>Odmaštění žebrových trub vodou ředitelným odmašťovačem před provedením nátěru</t>
  </si>
  <si>
    <t>-895390723</t>
  </si>
  <si>
    <t>"učebna jazyků 1" 3,5*3</t>
  </si>
  <si>
    <t>"učebna jazyků 2" 3,5*3</t>
  </si>
  <si>
    <t>"učebna jazyků 3" 3,5*3</t>
  </si>
  <si>
    <t>"učebna fyziky - chemie"  3,5*4</t>
  </si>
  <si>
    <t>"učebna fyzika - matematika 1" 3,5*3</t>
  </si>
  <si>
    <t>"učebna fyzika - matematika 2" 3,5*3</t>
  </si>
  <si>
    <t>"učebna přírodopis- zeměpis - přírodověda" 3,5*4</t>
  </si>
  <si>
    <t>"učebna zeměpis - člověk a jeho svět" 3,5*3</t>
  </si>
  <si>
    <t>"učebna polytechniky a ICT" 3,5*6</t>
  </si>
  <si>
    <t>"učebna školních dílen" 3,5*6</t>
  </si>
  <si>
    <t>"učebna vaření" 3,5*3</t>
  </si>
  <si>
    <t>"výtvarná dílna" 3,5*3</t>
  </si>
  <si>
    <t>"enviromentální dílna" 3,5*3</t>
  </si>
  <si>
    <t>"reedukační učebna" 3,5*1</t>
  </si>
  <si>
    <t>90</t>
  </si>
  <si>
    <t>783624101</t>
  </si>
  <si>
    <t>Základní jednonásobný akrylátový nátěr žebrových trub</t>
  </si>
  <si>
    <t>-388706917</t>
  </si>
  <si>
    <t>91</t>
  </si>
  <si>
    <t>783627107</t>
  </si>
  <si>
    <t>Krycí dvojnásobný akrylátový nátěr žebrových trub</t>
  </si>
  <si>
    <t>-1357635042</t>
  </si>
  <si>
    <t>92</t>
  </si>
  <si>
    <t>783806811</t>
  </si>
  <si>
    <t>Odstranění nátěrů z omítek oškrábáním</t>
  </si>
  <si>
    <t>1524311516</t>
  </si>
  <si>
    <t>"učebna jazyků 1" (8,87+6,25)*2*1,5</t>
  </si>
  <si>
    <t>"učebna jazyků 2" (8,87+6,25)*2*1,5</t>
  </si>
  <si>
    <t>"učebna jazyků 3" (8,87+6,25)*2*1,5</t>
  </si>
  <si>
    <t>"učebna fyziky - chemie" (11,85+6,25)*2*1,5</t>
  </si>
  <si>
    <t>"učebna fyzika - matematika 1" (8,87+6,25)*2*1,5</t>
  </si>
  <si>
    <t>"učebna fyzika - matematika 2" (8,87+6,25)*2*1,5</t>
  </si>
  <si>
    <t>"učebna přírodopis- zeměpis - přírodověda" (11,85+6,25)*2*1,5</t>
  </si>
  <si>
    <t>"učebna zeměpis - člověk a jeho svět" (8,87+6,25)*2*1,5</t>
  </si>
  <si>
    <t>"učebna polytechniky a ICT" (5,38+7,42)*2*1,5+(5,96+10,45)*2*1,5</t>
  </si>
  <si>
    <t>"učebna školních dílen" (11,66+7,44)*2*1,5+(5,65+7,48)*2*1,5+0,63*4*1,5*6</t>
  </si>
  <si>
    <t>"učebna vaření" (7,7*2+6,55)*1,5</t>
  </si>
  <si>
    <t>"výtvarná dílna" (8,87+6,25)*2*1,5</t>
  </si>
  <si>
    <t>"enviromentální dílna" (8,87+6,25)*2*1,5</t>
  </si>
  <si>
    <t>"reedukační učebna" (2,8+5,75)*2*1,5</t>
  </si>
  <si>
    <t>93</t>
  </si>
  <si>
    <t>783822211</t>
  </si>
  <si>
    <t>Celoplošné vyrovnání omítky před provedením nátěru vápennou stěrkou tl do 3 mm</t>
  </si>
  <si>
    <t>1533839124</t>
  </si>
  <si>
    <t>94</t>
  </si>
  <si>
    <t>783823131</t>
  </si>
  <si>
    <t>Penetrační akrylátový nátěr hladkých, tenkovrstvých zrnitých nebo štukových omítek</t>
  </si>
  <si>
    <t>-1995097045</t>
  </si>
  <si>
    <t>95</t>
  </si>
  <si>
    <t>783827421</t>
  </si>
  <si>
    <t>Krycí dvojnásobný akrylátový nátěr omítek stupně členitosti 1 a 2</t>
  </si>
  <si>
    <t>-2124821228</t>
  </si>
  <si>
    <t>784</t>
  </si>
  <si>
    <t>Dokončovací práce - malby a tapety</t>
  </si>
  <si>
    <t>96</t>
  </si>
  <si>
    <t>784121001</t>
  </si>
  <si>
    <t>Oškrabání malby v místnostech v do 3,80 m</t>
  </si>
  <si>
    <t>-1156250152</t>
  </si>
  <si>
    <t>"učebna jazyků 1" (8,87+6,25)*2*1,9+(8,87*6,25)</t>
  </si>
  <si>
    <t>"učebna jazyků 2" (8,87+6,25)*2*1,9+(8,87*6,25)</t>
  </si>
  <si>
    <t>"učebna jazyků 3" (8,87+6,25)*2*1,9+(8,87*6,25)</t>
  </si>
  <si>
    <t>"učebna fyziky - chemie" (11,85+6,25)*2*1,9+(11,85*6,25)</t>
  </si>
  <si>
    <t>"učebna fyzika - matematika 1" (8,87+6,25)*2*1,9+(8,87*6,25)</t>
  </si>
  <si>
    <t>"učebna fyzika - matematika 2" (8,87+6,25)*2*1,9+(8,87*6,25)</t>
  </si>
  <si>
    <t>"učebna přírodopis- zeměpis - přírodověda" (11,85+6,25)*2*1,9+(11,85*6,25)</t>
  </si>
  <si>
    <t>"učebna zeměpis - člověk a jeho svět" (8,87+6,25)*2*1,9+(8,87*6,25)</t>
  </si>
  <si>
    <t>"učebna polytechniky a ICT" (5,38+7,42)*2*1,25+(5,96+10,45)*2*1,25+5,38*7,42+5,96*10,45</t>
  </si>
  <si>
    <t>"učebna školních dílen" (11,66+7,44)*2*1,1+(5,65+7,48)*2*1,1+0,63*4*1,1*6+11,66*7,44+5,65*7,48</t>
  </si>
  <si>
    <t>"učebna vaření" (7,7*2+6,55)*1,9+(2,25*2+6,55)*1,4+9,95*6,55</t>
  </si>
  <si>
    <t>"výtvarná dílna" (8,87+6,25)*2*1,9+(8,87*6,25)</t>
  </si>
  <si>
    <t>"enviromentální dílna" (8,87+6,25)*2*1,9+(8,87*6,25)</t>
  </si>
  <si>
    <t>"reedukační učebna" (2,8+5,75)*2*1,9+2,8*5,75</t>
  </si>
  <si>
    <t>97</t>
  </si>
  <si>
    <t>784181101</t>
  </si>
  <si>
    <t>Základní akrylátová jednonásobná bezbarvá penetrace podkladu v místnostech v do 3,80 m</t>
  </si>
  <si>
    <t>1869768323</t>
  </si>
  <si>
    <t>98</t>
  </si>
  <si>
    <t>784221101</t>
  </si>
  <si>
    <t>Dvojnásobné bílé malby ze směsí za sucha dobře otěruvzdorných v místnostech do 3,80 m</t>
  </si>
  <si>
    <t>-1690775181</t>
  </si>
  <si>
    <t>VRN</t>
  </si>
  <si>
    <t>Vedlejší rozpočtové náklady</t>
  </si>
  <si>
    <t>VRN3</t>
  </si>
  <si>
    <t>Zařízení staveniště</t>
  </si>
  <si>
    <t>99</t>
  </si>
  <si>
    <t>030001000</t>
  </si>
  <si>
    <t>1024</t>
  </si>
  <si>
    <t>-696853392</t>
  </si>
  <si>
    <t>VRN7</t>
  </si>
  <si>
    <t>Provozní vlivy</t>
  </si>
  <si>
    <t>100</t>
  </si>
  <si>
    <t>070001000</t>
  </si>
  <si>
    <t>1549930488</t>
  </si>
  <si>
    <t>SO 02 - Jídelna</t>
  </si>
  <si>
    <t xml:space="preserve">      64 - Osazování výplní otvorů</t>
  </si>
  <si>
    <t>(13,46-0,75*2)*2,3</t>
  </si>
  <si>
    <t>(2+0,2)*2*1,5</t>
  </si>
  <si>
    <t>Osazování výplní otvorů</t>
  </si>
  <si>
    <t>064-001</t>
  </si>
  <si>
    <t>D+M vstupní hliníkové dveře plně prosklené (klalená skla), barva bílá, 1540 x 2150 mm vč. kování</t>
  </si>
  <si>
    <t>-1460315221</t>
  </si>
  <si>
    <t>13,46*22,34</t>
  </si>
  <si>
    <t>968072456</t>
  </si>
  <si>
    <t>Vybourání kovových dveřních zárubní pl přes 2 m2</t>
  </si>
  <si>
    <t>-1891415083</t>
  </si>
  <si>
    <t>1,54*2,15*2</t>
  </si>
  <si>
    <t>3,811*10 'Přepočtené koeficientem množství</t>
  </si>
  <si>
    <t>61164084</t>
  </si>
  <si>
    <t>dveře jednokřídlé dřevotřískové profilované povrch dýhovaný plné 800x1970-2100mm</t>
  </si>
  <si>
    <t>300,696*1,1 'Přepočtené koeficientem množství</t>
  </si>
  <si>
    <t>(13,46+22,34)*2</t>
  </si>
  <si>
    <t>(2+0,2)*2</t>
  </si>
  <si>
    <t>0,83*2*6</t>
  </si>
  <si>
    <t>85,96*1,02 'Přepočtené koeficientem množství</t>
  </si>
  <si>
    <t>-(0,8*2+3,41*1,22)</t>
  </si>
  <si>
    <t>28,348*1,05 'Přepočtené koeficientem množství</t>
  </si>
  <si>
    <t>14*2,2*0,8*2</t>
  </si>
  <si>
    <t>3*1,1*2</t>
  </si>
  <si>
    <t>22,34*1,5*2+13,46*1,5*2</t>
  </si>
  <si>
    <t>SO 03 - Nová sborovna</t>
  </si>
  <si>
    <t xml:space="preserve">    3 - Svislé a kompletní konstrukce</t>
  </si>
  <si>
    <t xml:space="preserve">    786 - Dokončovací práce - čalounické úpravy</t>
  </si>
  <si>
    <t>Svislé a kompletní konstrukce</t>
  </si>
  <si>
    <t>317142442</t>
  </si>
  <si>
    <t>Překlad nenosný pórobetonový š 150 mm v do 250 mm na tenkovrstvou maltu dl přes 1000 do 1250 mm</t>
  </si>
  <si>
    <t>-695933835</t>
  </si>
  <si>
    <t>317142448</t>
  </si>
  <si>
    <t>Překlad nenosný pórobetonový š 150 mm v do 250 mm na tenkovrstvou maltu dl přes 2000 do 2500 mm</t>
  </si>
  <si>
    <t>1224864427</t>
  </si>
  <si>
    <t>342272245</t>
  </si>
  <si>
    <t>Příčka z pórobetonových hladkých tvárnic na tenkovrstvou maltu tl 150 mm</t>
  </si>
  <si>
    <t>968624313</t>
  </si>
  <si>
    <t>(5,41+5,49)*3,24</t>
  </si>
  <si>
    <t>-(2*1,5+0,8*2)</t>
  </si>
  <si>
    <t>612315417</t>
  </si>
  <si>
    <t>Oprava vnitřní vápenné hladké omítky stěn v rozsahu plochy přes 10 do 30 % s celoplošným přeštukováním</t>
  </si>
  <si>
    <t>-1717751317</t>
  </si>
  <si>
    <t>6,21*3,24</t>
  </si>
  <si>
    <t>612321341</t>
  </si>
  <si>
    <t>Vápenocementová omítka štuková dvouvrstvá vnitřních stěn nanášená strojně</t>
  </si>
  <si>
    <t>5,41*3,24*2</t>
  </si>
  <si>
    <t>5,49*3,24*2</t>
  </si>
  <si>
    <t>642942611</t>
  </si>
  <si>
    <t>Osazování zárubní nebo rámů dveřních kovových do 2,5 m2 na montážní pěnu</t>
  </si>
  <si>
    <t>2042808633</t>
  </si>
  <si>
    <t>55331487</t>
  </si>
  <si>
    <t>zárubeň jednokřídlá ocelová pro zdění tl stěny 110-150mm rozměru 800/1970, 2100mm</t>
  </si>
  <si>
    <t>-1347852924</t>
  </si>
  <si>
    <t>D+M plastové okno, izolační dvojsklo, barva bílá, 2000 x 1500 mm pevné zasklení</t>
  </si>
  <si>
    <t>159805508</t>
  </si>
  <si>
    <t>5,49*6,21</t>
  </si>
  <si>
    <t>766695212</t>
  </si>
  <si>
    <t>Montáž truhlářských prahů dveří jednokřídlových š do 10 cm</t>
  </si>
  <si>
    <t>1766590754</t>
  </si>
  <si>
    <t>61187156</t>
  </si>
  <si>
    <t>práh dveřní dřevěný dubový tl 20mm dl 820mm š 100mm</t>
  </si>
  <si>
    <t>-1235150934</t>
  </si>
  <si>
    <t>0,3*5,4</t>
  </si>
  <si>
    <t>34,093*1,1 'Přepočtené koeficientem množství</t>
  </si>
  <si>
    <t>(5,49+6,21+0,3)*2</t>
  </si>
  <si>
    <t>24*1,02 'Přepočtené koeficientem množství</t>
  </si>
  <si>
    <t>2*0,8*2*2</t>
  </si>
  <si>
    <t>489999277</t>
  </si>
  <si>
    <t>(5,9+6,21)*1,5</t>
  </si>
  <si>
    <t>432969414</t>
  </si>
  <si>
    <t>-1659157280</t>
  </si>
  <si>
    <t>(5,49+6,21)*3,24</t>
  </si>
  <si>
    <t>(5,49+6,21)*2*3,24</t>
  </si>
  <si>
    <t>(5,9+6,21)*3,24</t>
  </si>
  <si>
    <t>-(5,9+6,21)*1,5</t>
  </si>
  <si>
    <t>786</t>
  </si>
  <si>
    <t>Dokončovací práce - čalounické úpravy</t>
  </si>
  <si>
    <t>786626111</t>
  </si>
  <si>
    <t>Montáž lamelové žaluzie vnitřní nebo do oken dvojitých dřevěných</t>
  </si>
  <si>
    <t>-2051366103</t>
  </si>
  <si>
    <t>2*1,5</t>
  </si>
  <si>
    <t>55346200</t>
  </si>
  <si>
    <t>žaluzie horizontální interiérové</t>
  </si>
  <si>
    <t>-1424796952</t>
  </si>
  <si>
    <t>Rámeček - např. TANGO 3901A-B10B - zadavatel připouští použití jiných, kvalitativně a technicky obdobných řešení (viz § 89 odst. 6 ZZVZ)</t>
  </si>
  <si>
    <t>ohebná trubka např. SUPER MONOFLEX 750 N PP 1220HFPP K100D - zadavatel připouští použití jiných, kvalitativně a technicky obdobných řešení (viz § 89 odst. 6 ZZVZ)</t>
  </si>
  <si>
    <t>instalační kabel KABEL např. BELDEN UTP CAT.6E 7965E - zadavatel připouští použití jiných, kvalitativně a technicky obdobných řešení (viz § 89 odst. 6 ZZVZ)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</si>
</sst>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2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center"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workbookViewId="0">
      <selection activeCell="E14" sqref="E14:AJ14"/>
    </sheetView>
  </sheetViews>
  <sheetFormatPr defaultColWidth="8.75" defaultRowHeight="10.15" x14ac:dyDescent="0.3"/>
  <cols>
    <col min="1" max="1" width="8.25" customWidth="1"/>
    <col min="2" max="2" width="1.75" customWidth="1"/>
    <col min="3" max="3" width="4.25" customWidth="1"/>
    <col min="4" max="33" width="2.75" customWidth="1"/>
    <col min="34" max="34" width="3.25" customWidth="1"/>
    <col min="35" max="35" width="31.75" customWidth="1"/>
    <col min="36" max="37" width="2.5" customWidth="1"/>
    <col min="38" max="38" width="8.25" customWidth="1"/>
    <col min="39" max="39" width="3.25" customWidth="1"/>
    <col min="40" max="40" width="13.25" customWidth="1"/>
    <col min="41" max="41" width="7.5" customWidth="1"/>
    <col min="42" max="42" width="4.25" customWidth="1"/>
    <col min="43" max="43" width="15.75" hidden="1" customWidth="1"/>
    <col min="44" max="44" width="13.75" customWidth="1"/>
    <col min="45" max="47" width="25.75" hidden="1" customWidth="1"/>
    <col min="48" max="49" width="21.75" hidden="1" customWidth="1"/>
    <col min="50" max="51" width="25" hidden="1" customWidth="1"/>
    <col min="52" max="52" width="21.75" hidden="1" customWidth="1"/>
    <col min="53" max="53" width="19.25" hidden="1" customWidth="1"/>
    <col min="54" max="54" width="25" hidden="1" customWidth="1"/>
    <col min="55" max="55" width="21.75" hidden="1" customWidth="1"/>
    <col min="56" max="56" width="19.25" hidden="1" customWidth="1"/>
    <col min="57" max="57" width="66.5" customWidth="1"/>
    <col min="71" max="91" width="9.25" hidden="1"/>
  </cols>
  <sheetData>
    <row r="1" spans="1:74" x14ac:dyDescent="0.3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pans="1:74" ht="37.049999999999997" customHeight="1" x14ac:dyDescent="0.3">
      <c r="AR2" s="203" t="s">
        <v>5</v>
      </c>
      <c r="AS2" s="185"/>
      <c r="AT2" s="185"/>
      <c r="AU2" s="185"/>
      <c r="AV2" s="185"/>
      <c r="AW2" s="185"/>
      <c r="AX2" s="185"/>
      <c r="AY2" s="185"/>
      <c r="AZ2" s="185"/>
      <c r="BA2" s="185"/>
      <c r="BB2" s="185"/>
      <c r="BC2" s="185"/>
      <c r="BD2" s="185"/>
      <c r="BE2" s="185"/>
      <c r="BS2" s="15" t="s">
        <v>6</v>
      </c>
      <c r="BT2" s="15" t="s">
        <v>7</v>
      </c>
    </row>
    <row r="3" spans="1:74" ht="7.05" customHeight="1" x14ac:dyDescent="0.3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5.05" customHeight="1" x14ac:dyDescent="0.3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ht="12" customHeight="1" x14ac:dyDescent="0.3">
      <c r="B5" s="18"/>
      <c r="D5" s="22" t="s">
        <v>13</v>
      </c>
      <c r="K5" s="184">
        <v>1</v>
      </c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R5" s="18"/>
      <c r="BE5" s="181" t="s">
        <v>14</v>
      </c>
      <c r="BS5" s="15" t="s">
        <v>6</v>
      </c>
    </row>
    <row r="6" spans="1:74" ht="37.049999999999997" customHeight="1" x14ac:dyDescent="0.3">
      <c r="B6" s="18"/>
      <c r="D6" s="24" t="s">
        <v>15</v>
      </c>
      <c r="K6" s="186" t="s">
        <v>16</v>
      </c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R6" s="18"/>
      <c r="BE6" s="182"/>
      <c r="BS6" s="15" t="s">
        <v>6</v>
      </c>
    </row>
    <row r="7" spans="1:74" ht="12" customHeight="1" x14ac:dyDescent="0.3">
      <c r="B7" s="18"/>
      <c r="D7" s="25" t="s">
        <v>17</v>
      </c>
      <c r="K7" s="23" t="s">
        <v>1</v>
      </c>
      <c r="AK7" s="25" t="s">
        <v>18</v>
      </c>
      <c r="AN7" s="23" t="s">
        <v>1</v>
      </c>
      <c r="AR7" s="18"/>
      <c r="BE7" s="182"/>
      <c r="BS7" s="15" t="s">
        <v>6</v>
      </c>
    </row>
    <row r="8" spans="1:74" ht="12" customHeight="1" x14ac:dyDescent="0.3">
      <c r="B8" s="18"/>
      <c r="D8" s="25" t="s">
        <v>19</v>
      </c>
      <c r="K8" s="23" t="s">
        <v>20</v>
      </c>
      <c r="AK8" s="25" t="s">
        <v>21</v>
      </c>
      <c r="AN8" s="26" t="s">
        <v>22</v>
      </c>
      <c r="AR8" s="18"/>
      <c r="BE8" s="182"/>
      <c r="BS8" s="15" t="s">
        <v>6</v>
      </c>
    </row>
    <row r="9" spans="1:74" ht="14.55" customHeight="1" x14ac:dyDescent="0.3">
      <c r="B9" s="18"/>
      <c r="AR9" s="18"/>
      <c r="BE9" s="182"/>
      <c r="BS9" s="15" t="s">
        <v>6</v>
      </c>
    </row>
    <row r="10" spans="1:74" ht="12" customHeight="1" x14ac:dyDescent="0.3">
      <c r="B10" s="18"/>
      <c r="D10" s="25" t="s">
        <v>23</v>
      </c>
      <c r="AK10" s="25" t="s">
        <v>24</v>
      </c>
      <c r="AN10" s="23" t="s">
        <v>25</v>
      </c>
      <c r="AR10" s="18"/>
      <c r="BE10" s="182"/>
      <c r="BS10" s="15" t="s">
        <v>6</v>
      </c>
    </row>
    <row r="11" spans="1:74" ht="18.5" customHeight="1" x14ac:dyDescent="0.3">
      <c r="B11" s="18"/>
      <c r="E11" s="23" t="s">
        <v>26</v>
      </c>
      <c r="AK11" s="25" t="s">
        <v>27</v>
      </c>
      <c r="AN11" s="23" t="s">
        <v>28</v>
      </c>
      <c r="AR11" s="18"/>
      <c r="BE11" s="182"/>
      <c r="BS11" s="15" t="s">
        <v>6</v>
      </c>
    </row>
    <row r="12" spans="1:74" ht="7.05" customHeight="1" x14ac:dyDescent="0.3">
      <c r="B12" s="18"/>
      <c r="AR12" s="18"/>
      <c r="BE12" s="182"/>
      <c r="BS12" s="15" t="s">
        <v>6</v>
      </c>
    </row>
    <row r="13" spans="1:74" ht="12" customHeight="1" x14ac:dyDescent="0.3">
      <c r="B13" s="18"/>
      <c r="D13" s="25" t="s">
        <v>29</v>
      </c>
      <c r="AK13" s="25" t="s">
        <v>24</v>
      </c>
      <c r="AN13" s="27" t="s">
        <v>30</v>
      </c>
      <c r="AR13" s="18"/>
      <c r="BE13" s="182"/>
      <c r="BS13" s="15" t="s">
        <v>6</v>
      </c>
    </row>
    <row r="14" spans="1:74" ht="12.75" x14ac:dyDescent="0.3">
      <c r="B14" s="18"/>
      <c r="E14" s="187" t="s">
        <v>30</v>
      </c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25" t="s">
        <v>27</v>
      </c>
      <c r="AN14" s="27" t="s">
        <v>30</v>
      </c>
      <c r="AR14" s="18"/>
      <c r="BE14" s="182"/>
      <c r="BS14" s="15" t="s">
        <v>6</v>
      </c>
    </row>
    <row r="15" spans="1:74" ht="7.05" customHeight="1" x14ac:dyDescent="0.3">
      <c r="B15" s="18"/>
      <c r="AR15" s="18"/>
      <c r="BE15" s="182"/>
      <c r="BS15" s="15" t="s">
        <v>3</v>
      </c>
    </row>
    <row r="16" spans="1:74" ht="12" customHeight="1" x14ac:dyDescent="0.3">
      <c r="B16" s="18"/>
      <c r="D16" s="25" t="s">
        <v>31</v>
      </c>
      <c r="AK16" s="25" t="s">
        <v>24</v>
      </c>
      <c r="AN16" s="23" t="s">
        <v>1</v>
      </c>
      <c r="AR16" s="18"/>
      <c r="BE16" s="182"/>
      <c r="BS16" s="15" t="s">
        <v>3</v>
      </c>
    </row>
    <row r="17" spans="2:71" ht="18.5" customHeight="1" x14ac:dyDescent="0.3">
      <c r="B17" s="18"/>
      <c r="E17" s="23" t="s">
        <v>32</v>
      </c>
      <c r="AK17" s="25" t="s">
        <v>27</v>
      </c>
      <c r="AN17" s="23" t="s">
        <v>1</v>
      </c>
      <c r="AR17" s="18"/>
      <c r="BE17" s="182"/>
      <c r="BS17" s="15" t="s">
        <v>33</v>
      </c>
    </row>
    <row r="18" spans="2:71" ht="7.05" customHeight="1" x14ac:dyDescent="0.3">
      <c r="B18" s="18"/>
      <c r="AR18" s="18"/>
      <c r="BE18" s="182"/>
      <c r="BS18" s="15" t="s">
        <v>6</v>
      </c>
    </row>
    <row r="19" spans="2:71" ht="12" customHeight="1" x14ac:dyDescent="0.3">
      <c r="B19" s="18"/>
      <c r="D19" s="25" t="s">
        <v>34</v>
      </c>
      <c r="AK19" s="25" t="s">
        <v>24</v>
      </c>
      <c r="AN19" s="23" t="s">
        <v>1</v>
      </c>
      <c r="AR19" s="18"/>
      <c r="BE19" s="182"/>
      <c r="BS19" s="15" t="s">
        <v>6</v>
      </c>
    </row>
    <row r="20" spans="2:71" ht="18.5" customHeight="1" x14ac:dyDescent="0.3">
      <c r="B20" s="18"/>
      <c r="E20" s="23" t="s">
        <v>32</v>
      </c>
      <c r="AK20" s="25" t="s">
        <v>27</v>
      </c>
      <c r="AN20" s="23" t="s">
        <v>1</v>
      </c>
      <c r="AR20" s="18"/>
      <c r="BE20" s="182"/>
      <c r="BS20" s="15" t="s">
        <v>33</v>
      </c>
    </row>
    <row r="21" spans="2:71" ht="7.05" customHeight="1" x14ac:dyDescent="0.3">
      <c r="B21" s="18"/>
      <c r="AR21" s="18"/>
      <c r="BE21" s="182"/>
    </row>
    <row r="22" spans="2:71" ht="12" customHeight="1" x14ac:dyDescent="0.3">
      <c r="B22" s="18"/>
      <c r="D22" s="25" t="s">
        <v>35</v>
      </c>
      <c r="AR22" s="18"/>
      <c r="BE22" s="182"/>
    </row>
    <row r="23" spans="2:71" ht="16.5" customHeight="1" x14ac:dyDescent="0.3">
      <c r="B23" s="18"/>
      <c r="E23" s="189" t="s">
        <v>1</v>
      </c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R23" s="18"/>
      <c r="BE23" s="182"/>
    </row>
    <row r="24" spans="2:71" ht="7.05" customHeight="1" x14ac:dyDescent="0.3">
      <c r="B24" s="18"/>
      <c r="AR24" s="18"/>
      <c r="BE24" s="182"/>
    </row>
    <row r="25" spans="2:71" ht="7.05" customHeight="1" x14ac:dyDescent="0.3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182"/>
    </row>
    <row r="26" spans="2:71" s="1" customFormat="1" ht="26" customHeight="1" x14ac:dyDescent="0.3">
      <c r="B26" s="30"/>
      <c r="D26" s="31" t="s">
        <v>36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90">
        <f>ROUND(AG94,2)</f>
        <v>0</v>
      </c>
      <c r="AL26" s="191"/>
      <c r="AM26" s="191"/>
      <c r="AN26" s="191"/>
      <c r="AO26" s="191"/>
      <c r="AR26" s="30"/>
      <c r="BE26" s="182"/>
    </row>
    <row r="27" spans="2:71" s="1" customFormat="1" ht="7.05" customHeight="1" x14ac:dyDescent="0.3">
      <c r="B27" s="30"/>
      <c r="AR27" s="30"/>
      <c r="BE27" s="182"/>
    </row>
    <row r="28" spans="2:71" s="1" customFormat="1" ht="12.75" x14ac:dyDescent="0.3">
      <c r="B28" s="30"/>
      <c r="L28" s="192" t="s">
        <v>37</v>
      </c>
      <c r="M28" s="192"/>
      <c r="N28" s="192"/>
      <c r="O28" s="192"/>
      <c r="P28" s="192"/>
      <c r="W28" s="192" t="s">
        <v>38</v>
      </c>
      <c r="X28" s="192"/>
      <c r="Y28" s="192"/>
      <c r="Z28" s="192"/>
      <c r="AA28" s="192"/>
      <c r="AB28" s="192"/>
      <c r="AC28" s="192"/>
      <c r="AD28" s="192"/>
      <c r="AE28" s="192"/>
      <c r="AK28" s="192" t="s">
        <v>39</v>
      </c>
      <c r="AL28" s="192"/>
      <c r="AM28" s="192"/>
      <c r="AN28" s="192"/>
      <c r="AO28" s="192"/>
      <c r="AR28" s="30"/>
      <c r="BE28" s="182"/>
    </row>
    <row r="29" spans="2:71" s="2" customFormat="1" ht="14.55" customHeight="1" x14ac:dyDescent="0.3">
      <c r="B29" s="34"/>
      <c r="D29" s="25" t="s">
        <v>40</v>
      </c>
      <c r="F29" s="25" t="s">
        <v>41</v>
      </c>
      <c r="L29" s="180">
        <v>0.21</v>
      </c>
      <c r="M29" s="179"/>
      <c r="N29" s="179"/>
      <c r="O29" s="179"/>
      <c r="P29" s="179"/>
      <c r="W29" s="178">
        <f>ROUND(AZ94, 2)</f>
        <v>0</v>
      </c>
      <c r="X29" s="179"/>
      <c r="Y29" s="179"/>
      <c r="Z29" s="179"/>
      <c r="AA29" s="179"/>
      <c r="AB29" s="179"/>
      <c r="AC29" s="179"/>
      <c r="AD29" s="179"/>
      <c r="AE29" s="179"/>
      <c r="AK29" s="178">
        <f>ROUND(AV94, 2)</f>
        <v>0</v>
      </c>
      <c r="AL29" s="179"/>
      <c r="AM29" s="179"/>
      <c r="AN29" s="179"/>
      <c r="AO29" s="179"/>
      <c r="AR29" s="34"/>
      <c r="BE29" s="183"/>
    </row>
    <row r="30" spans="2:71" s="2" customFormat="1" ht="14.55" customHeight="1" x14ac:dyDescent="0.3">
      <c r="B30" s="34"/>
      <c r="F30" s="25" t="s">
        <v>42</v>
      </c>
      <c r="L30" s="180">
        <v>0.15</v>
      </c>
      <c r="M30" s="179"/>
      <c r="N30" s="179"/>
      <c r="O30" s="179"/>
      <c r="P30" s="179"/>
      <c r="W30" s="178">
        <f>ROUND(BA94, 2)</f>
        <v>0</v>
      </c>
      <c r="X30" s="179"/>
      <c r="Y30" s="179"/>
      <c r="Z30" s="179"/>
      <c r="AA30" s="179"/>
      <c r="AB30" s="179"/>
      <c r="AC30" s="179"/>
      <c r="AD30" s="179"/>
      <c r="AE30" s="179"/>
      <c r="AK30" s="178">
        <f>ROUND(AW94, 2)</f>
        <v>0</v>
      </c>
      <c r="AL30" s="179"/>
      <c r="AM30" s="179"/>
      <c r="AN30" s="179"/>
      <c r="AO30" s="179"/>
      <c r="AR30" s="34"/>
      <c r="BE30" s="183"/>
    </row>
    <row r="31" spans="2:71" s="2" customFormat="1" ht="14.55" hidden="1" customHeight="1" x14ac:dyDescent="0.3">
      <c r="B31" s="34"/>
      <c r="F31" s="25" t="s">
        <v>43</v>
      </c>
      <c r="L31" s="180">
        <v>0.21</v>
      </c>
      <c r="M31" s="179"/>
      <c r="N31" s="179"/>
      <c r="O31" s="179"/>
      <c r="P31" s="179"/>
      <c r="W31" s="178">
        <f>ROUND(BB94, 2)</f>
        <v>0</v>
      </c>
      <c r="X31" s="179"/>
      <c r="Y31" s="179"/>
      <c r="Z31" s="179"/>
      <c r="AA31" s="179"/>
      <c r="AB31" s="179"/>
      <c r="AC31" s="179"/>
      <c r="AD31" s="179"/>
      <c r="AE31" s="179"/>
      <c r="AK31" s="178">
        <v>0</v>
      </c>
      <c r="AL31" s="179"/>
      <c r="AM31" s="179"/>
      <c r="AN31" s="179"/>
      <c r="AO31" s="179"/>
      <c r="AR31" s="34"/>
      <c r="BE31" s="183"/>
    </row>
    <row r="32" spans="2:71" s="2" customFormat="1" ht="14.55" hidden="1" customHeight="1" x14ac:dyDescent="0.3">
      <c r="B32" s="34"/>
      <c r="F32" s="25" t="s">
        <v>44</v>
      </c>
      <c r="L32" s="180">
        <v>0.15</v>
      </c>
      <c r="M32" s="179"/>
      <c r="N32" s="179"/>
      <c r="O32" s="179"/>
      <c r="P32" s="179"/>
      <c r="W32" s="178">
        <f>ROUND(BC94, 2)</f>
        <v>0</v>
      </c>
      <c r="X32" s="179"/>
      <c r="Y32" s="179"/>
      <c r="Z32" s="179"/>
      <c r="AA32" s="179"/>
      <c r="AB32" s="179"/>
      <c r="AC32" s="179"/>
      <c r="AD32" s="179"/>
      <c r="AE32" s="179"/>
      <c r="AK32" s="178">
        <v>0</v>
      </c>
      <c r="AL32" s="179"/>
      <c r="AM32" s="179"/>
      <c r="AN32" s="179"/>
      <c r="AO32" s="179"/>
      <c r="AR32" s="34"/>
      <c r="BE32" s="183"/>
    </row>
    <row r="33" spans="2:57" s="2" customFormat="1" ht="14.55" hidden="1" customHeight="1" x14ac:dyDescent="0.3">
      <c r="B33" s="34"/>
      <c r="F33" s="25" t="s">
        <v>45</v>
      </c>
      <c r="L33" s="180">
        <v>0</v>
      </c>
      <c r="M33" s="179"/>
      <c r="N33" s="179"/>
      <c r="O33" s="179"/>
      <c r="P33" s="179"/>
      <c r="W33" s="178">
        <f>ROUND(BD94, 2)</f>
        <v>0</v>
      </c>
      <c r="X33" s="179"/>
      <c r="Y33" s="179"/>
      <c r="Z33" s="179"/>
      <c r="AA33" s="179"/>
      <c r="AB33" s="179"/>
      <c r="AC33" s="179"/>
      <c r="AD33" s="179"/>
      <c r="AE33" s="179"/>
      <c r="AK33" s="178">
        <v>0</v>
      </c>
      <c r="AL33" s="179"/>
      <c r="AM33" s="179"/>
      <c r="AN33" s="179"/>
      <c r="AO33" s="179"/>
      <c r="AR33" s="34"/>
      <c r="BE33" s="183"/>
    </row>
    <row r="34" spans="2:57" s="1" customFormat="1" ht="7.05" customHeight="1" x14ac:dyDescent="0.3">
      <c r="B34" s="30"/>
      <c r="AR34" s="30"/>
      <c r="BE34" s="182"/>
    </row>
    <row r="35" spans="2:57" s="1" customFormat="1" ht="26" customHeight="1" x14ac:dyDescent="0.3">
      <c r="B35" s="30"/>
      <c r="C35" s="35"/>
      <c r="D35" s="36" t="s">
        <v>46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47</v>
      </c>
      <c r="U35" s="37"/>
      <c r="V35" s="37"/>
      <c r="W35" s="37"/>
      <c r="X35" s="213" t="s">
        <v>48</v>
      </c>
      <c r="Y35" s="214"/>
      <c r="Z35" s="214"/>
      <c r="AA35" s="214"/>
      <c r="AB35" s="214"/>
      <c r="AC35" s="37"/>
      <c r="AD35" s="37"/>
      <c r="AE35" s="37"/>
      <c r="AF35" s="37"/>
      <c r="AG35" s="37"/>
      <c r="AH35" s="37"/>
      <c r="AI35" s="37"/>
      <c r="AJ35" s="37"/>
      <c r="AK35" s="215">
        <f>SUM(AK26:AK33)</f>
        <v>0</v>
      </c>
      <c r="AL35" s="214"/>
      <c r="AM35" s="214"/>
      <c r="AN35" s="214"/>
      <c r="AO35" s="216"/>
      <c r="AP35" s="35"/>
      <c r="AQ35" s="35"/>
      <c r="AR35" s="30"/>
    </row>
    <row r="36" spans="2:57" s="1" customFormat="1" ht="7.05" customHeight="1" x14ac:dyDescent="0.3">
      <c r="B36" s="30"/>
      <c r="AR36" s="30"/>
    </row>
    <row r="37" spans="2:57" s="1" customFormat="1" ht="14.55" customHeight="1" x14ac:dyDescent="0.3">
      <c r="B37" s="30"/>
      <c r="AR37" s="30"/>
    </row>
    <row r="38" spans="2:57" ht="14.55" customHeight="1" x14ac:dyDescent="0.3">
      <c r="B38" s="18"/>
      <c r="AR38" s="18"/>
    </row>
    <row r="39" spans="2:57" ht="14.55" customHeight="1" x14ac:dyDescent="0.3">
      <c r="B39" s="18"/>
      <c r="AR39" s="18"/>
    </row>
    <row r="40" spans="2:57" ht="14.55" customHeight="1" x14ac:dyDescent="0.3">
      <c r="B40" s="18"/>
      <c r="AR40" s="18"/>
    </row>
    <row r="41" spans="2:57" ht="14.55" customHeight="1" x14ac:dyDescent="0.3">
      <c r="B41" s="18"/>
      <c r="AR41" s="18"/>
    </row>
    <row r="42" spans="2:57" ht="14.55" customHeight="1" x14ac:dyDescent="0.3">
      <c r="B42" s="18"/>
      <c r="AR42" s="18"/>
    </row>
    <row r="43" spans="2:57" ht="14.55" customHeight="1" x14ac:dyDescent="0.3">
      <c r="B43" s="18"/>
      <c r="AR43" s="18"/>
    </row>
    <row r="44" spans="2:57" ht="14.55" customHeight="1" x14ac:dyDescent="0.3">
      <c r="B44" s="18"/>
      <c r="AR44" s="18"/>
    </row>
    <row r="45" spans="2:57" ht="14.55" customHeight="1" x14ac:dyDescent="0.3">
      <c r="B45" s="18"/>
      <c r="AR45" s="18"/>
    </row>
    <row r="46" spans="2:57" ht="14.55" customHeight="1" x14ac:dyDescent="0.3">
      <c r="B46" s="18"/>
      <c r="AR46" s="18"/>
    </row>
    <row r="47" spans="2:57" ht="14.55" customHeight="1" x14ac:dyDescent="0.3">
      <c r="B47" s="18"/>
      <c r="AR47" s="18"/>
    </row>
    <row r="48" spans="2:57" ht="14.55" customHeight="1" x14ac:dyDescent="0.3">
      <c r="B48" s="18"/>
      <c r="AR48" s="18"/>
    </row>
    <row r="49" spans="2:44" s="1" customFormat="1" ht="14.55" customHeight="1" x14ac:dyDescent="0.3">
      <c r="B49" s="30"/>
      <c r="D49" s="39" t="s">
        <v>49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50</v>
      </c>
      <c r="AI49" s="40"/>
      <c r="AJ49" s="40"/>
      <c r="AK49" s="40"/>
      <c r="AL49" s="40"/>
      <c r="AM49" s="40"/>
      <c r="AN49" s="40"/>
      <c r="AO49" s="40"/>
      <c r="AR49" s="30"/>
    </row>
    <row r="50" spans="2:44" x14ac:dyDescent="0.3">
      <c r="B50" s="18"/>
      <c r="AR50" s="18"/>
    </row>
    <row r="51" spans="2:44" x14ac:dyDescent="0.3">
      <c r="B51" s="18"/>
      <c r="AR51" s="18"/>
    </row>
    <row r="52" spans="2:44" x14ac:dyDescent="0.3">
      <c r="B52" s="18"/>
      <c r="AR52" s="18"/>
    </row>
    <row r="53" spans="2:44" x14ac:dyDescent="0.3">
      <c r="B53" s="18"/>
      <c r="AR53" s="18"/>
    </row>
    <row r="54" spans="2:44" x14ac:dyDescent="0.3">
      <c r="B54" s="18"/>
      <c r="AR54" s="18"/>
    </row>
    <row r="55" spans="2:44" x14ac:dyDescent="0.3">
      <c r="B55" s="18"/>
      <c r="AR55" s="18"/>
    </row>
    <row r="56" spans="2:44" x14ac:dyDescent="0.3">
      <c r="B56" s="18"/>
      <c r="AR56" s="18"/>
    </row>
    <row r="57" spans="2:44" x14ac:dyDescent="0.3">
      <c r="B57" s="18"/>
      <c r="AR57" s="18"/>
    </row>
    <row r="58" spans="2:44" x14ac:dyDescent="0.3">
      <c r="B58" s="18"/>
      <c r="AR58" s="18"/>
    </row>
    <row r="59" spans="2:44" x14ac:dyDescent="0.3">
      <c r="B59" s="18"/>
      <c r="AR59" s="18"/>
    </row>
    <row r="60" spans="2:44" s="1" customFormat="1" ht="12.75" x14ac:dyDescent="0.3">
      <c r="B60" s="30"/>
      <c r="D60" s="41" t="s">
        <v>51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1" t="s">
        <v>52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1" t="s">
        <v>51</v>
      </c>
      <c r="AI60" s="32"/>
      <c r="AJ60" s="32"/>
      <c r="AK60" s="32"/>
      <c r="AL60" s="32"/>
      <c r="AM60" s="41" t="s">
        <v>52</v>
      </c>
      <c r="AN60" s="32"/>
      <c r="AO60" s="32"/>
      <c r="AR60" s="30"/>
    </row>
    <row r="61" spans="2:44" x14ac:dyDescent="0.3">
      <c r="B61" s="18"/>
      <c r="AR61" s="18"/>
    </row>
    <row r="62" spans="2:44" x14ac:dyDescent="0.3">
      <c r="B62" s="18"/>
      <c r="AR62" s="18"/>
    </row>
    <row r="63" spans="2:44" x14ac:dyDescent="0.3">
      <c r="B63" s="18"/>
      <c r="AR63" s="18"/>
    </row>
    <row r="64" spans="2:44" s="1" customFormat="1" ht="13.15" x14ac:dyDescent="0.3">
      <c r="B64" s="30"/>
      <c r="D64" s="39" t="s">
        <v>53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54</v>
      </c>
      <c r="AI64" s="40"/>
      <c r="AJ64" s="40"/>
      <c r="AK64" s="40"/>
      <c r="AL64" s="40"/>
      <c r="AM64" s="40"/>
      <c r="AN64" s="40"/>
      <c r="AO64" s="40"/>
      <c r="AR64" s="30"/>
    </row>
    <row r="65" spans="2:44" x14ac:dyDescent="0.3">
      <c r="B65" s="18"/>
      <c r="AR65" s="18"/>
    </row>
    <row r="66" spans="2:44" x14ac:dyDescent="0.3">
      <c r="B66" s="18"/>
      <c r="AR66" s="18"/>
    </row>
    <row r="67" spans="2:44" x14ac:dyDescent="0.3">
      <c r="B67" s="18"/>
      <c r="AR67" s="18"/>
    </row>
    <row r="68" spans="2:44" x14ac:dyDescent="0.3">
      <c r="B68" s="18"/>
      <c r="AR68" s="18"/>
    </row>
    <row r="69" spans="2:44" x14ac:dyDescent="0.3">
      <c r="B69" s="18"/>
      <c r="AR69" s="18"/>
    </row>
    <row r="70" spans="2:44" x14ac:dyDescent="0.3">
      <c r="B70" s="18"/>
      <c r="AR70" s="18"/>
    </row>
    <row r="71" spans="2:44" x14ac:dyDescent="0.3">
      <c r="B71" s="18"/>
      <c r="AR71" s="18"/>
    </row>
    <row r="72" spans="2:44" x14ac:dyDescent="0.3">
      <c r="B72" s="18"/>
      <c r="AR72" s="18"/>
    </row>
    <row r="73" spans="2:44" x14ac:dyDescent="0.3">
      <c r="B73" s="18"/>
      <c r="AR73" s="18"/>
    </row>
    <row r="74" spans="2:44" x14ac:dyDescent="0.3">
      <c r="B74" s="18"/>
      <c r="AR74" s="18"/>
    </row>
    <row r="75" spans="2:44" s="1" customFormat="1" ht="12.75" x14ac:dyDescent="0.3">
      <c r="B75" s="30"/>
      <c r="D75" s="41" t="s">
        <v>51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1" t="s">
        <v>52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1" t="s">
        <v>51</v>
      </c>
      <c r="AI75" s="32"/>
      <c r="AJ75" s="32"/>
      <c r="AK75" s="32"/>
      <c r="AL75" s="32"/>
      <c r="AM75" s="41" t="s">
        <v>52</v>
      </c>
      <c r="AN75" s="32"/>
      <c r="AO75" s="32"/>
      <c r="AR75" s="30"/>
    </row>
    <row r="76" spans="2:44" s="1" customFormat="1" x14ac:dyDescent="0.3">
      <c r="B76" s="30"/>
      <c r="AR76" s="30"/>
    </row>
    <row r="77" spans="2:44" s="1" customFormat="1" ht="7.05" customHeight="1" x14ac:dyDescent="0.3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30"/>
    </row>
    <row r="81" spans="1:91" s="1" customFormat="1" ht="7.05" customHeight="1" x14ac:dyDescent="0.3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30"/>
    </row>
    <row r="82" spans="1:91" s="1" customFormat="1" ht="25.05" customHeight="1" x14ac:dyDescent="0.3">
      <c r="B82" s="30"/>
      <c r="C82" s="19" t="s">
        <v>55</v>
      </c>
      <c r="AR82" s="30"/>
    </row>
    <row r="83" spans="1:91" s="1" customFormat="1" ht="7.05" customHeight="1" x14ac:dyDescent="0.3">
      <c r="B83" s="30"/>
      <c r="AR83" s="30"/>
    </row>
    <row r="84" spans="1:91" s="3" customFormat="1" ht="12" customHeight="1" x14ac:dyDescent="0.3">
      <c r="B84" s="46"/>
      <c r="C84" s="25" t="s">
        <v>13</v>
      </c>
      <c r="L84" s="3">
        <f>K5</f>
        <v>1</v>
      </c>
      <c r="AR84" s="46"/>
    </row>
    <row r="85" spans="1:91" s="4" customFormat="1" ht="37.049999999999997" customHeight="1" x14ac:dyDescent="0.3">
      <c r="B85" s="47"/>
      <c r="C85" s="48" t="s">
        <v>15</v>
      </c>
      <c r="L85" s="204" t="str">
        <f>K6</f>
        <v>ZŠ Zliv - Zlepšování rovného přístupu k inkluzivním a kvalitním službám v oblasti vzdělávání</v>
      </c>
      <c r="M85" s="205"/>
      <c r="N85" s="205"/>
      <c r="O85" s="205"/>
      <c r="P85" s="205"/>
      <c r="Q85" s="205"/>
      <c r="R85" s="205"/>
      <c r="S85" s="205"/>
      <c r="T85" s="205"/>
      <c r="U85" s="205"/>
      <c r="V85" s="205"/>
      <c r="W85" s="205"/>
      <c r="X85" s="205"/>
      <c r="Y85" s="205"/>
      <c r="Z85" s="205"/>
      <c r="AA85" s="205"/>
      <c r="AB85" s="205"/>
      <c r="AC85" s="205"/>
      <c r="AD85" s="205"/>
      <c r="AE85" s="205"/>
      <c r="AF85" s="205"/>
      <c r="AG85" s="205"/>
      <c r="AH85" s="205"/>
      <c r="AI85" s="205"/>
      <c r="AJ85" s="205"/>
      <c r="AR85" s="47"/>
    </row>
    <row r="86" spans="1:91" s="1" customFormat="1" ht="7.05" customHeight="1" x14ac:dyDescent="0.3">
      <c r="B86" s="30"/>
      <c r="AR86" s="30"/>
    </row>
    <row r="87" spans="1:91" s="1" customFormat="1" ht="12" customHeight="1" x14ac:dyDescent="0.3">
      <c r="B87" s="30"/>
      <c r="C87" s="25" t="s">
        <v>19</v>
      </c>
      <c r="L87" s="49" t="str">
        <f>IF(K8="","",K8)</f>
        <v>Zliv</v>
      </c>
      <c r="AI87" s="25" t="s">
        <v>21</v>
      </c>
      <c r="AM87" s="206" t="str">
        <f>IF(AN8= "","",AN8)</f>
        <v>11. 12. 2023</v>
      </c>
      <c r="AN87" s="206"/>
      <c r="AR87" s="30"/>
    </row>
    <row r="88" spans="1:91" s="1" customFormat="1" ht="7.05" customHeight="1" x14ac:dyDescent="0.3">
      <c r="B88" s="30"/>
      <c r="AR88" s="30"/>
    </row>
    <row r="89" spans="1:91" s="1" customFormat="1" ht="15.3" customHeight="1" x14ac:dyDescent="0.3">
      <c r="B89" s="30"/>
      <c r="C89" s="25" t="s">
        <v>23</v>
      </c>
      <c r="L89" s="3" t="str">
        <f>IF(E11= "","",E11)</f>
        <v>Město Zliv</v>
      </c>
      <c r="AI89" s="25" t="s">
        <v>31</v>
      </c>
      <c r="AM89" s="207" t="str">
        <f>IF(E17="","",E17)</f>
        <v xml:space="preserve"> </v>
      </c>
      <c r="AN89" s="208"/>
      <c r="AO89" s="208"/>
      <c r="AP89" s="208"/>
      <c r="AR89" s="30"/>
      <c r="AS89" s="209" t="s">
        <v>56</v>
      </c>
      <c r="AT89" s="210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1:91" s="1" customFormat="1" ht="15.3" customHeight="1" x14ac:dyDescent="0.3">
      <c r="B90" s="30"/>
      <c r="C90" s="25" t="s">
        <v>29</v>
      </c>
      <c r="L90" s="3" t="str">
        <f>IF(E14= "Vyplň údaj","",E14)</f>
        <v/>
      </c>
      <c r="AI90" s="25" t="s">
        <v>34</v>
      </c>
      <c r="AM90" s="207" t="str">
        <f>IF(E20="","",E20)</f>
        <v xml:space="preserve"> </v>
      </c>
      <c r="AN90" s="208"/>
      <c r="AO90" s="208"/>
      <c r="AP90" s="208"/>
      <c r="AR90" s="30"/>
      <c r="AS90" s="211"/>
      <c r="AT90" s="212"/>
      <c r="BD90" s="53"/>
    </row>
    <row r="91" spans="1:91" s="1" customFormat="1" ht="11" customHeight="1" x14ac:dyDescent="0.3">
      <c r="B91" s="30"/>
      <c r="AR91" s="30"/>
      <c r="AS91" s="211"/>
      <c r="AT91" s="212"/>
      <c r="BD91" s="53"/>
    </row>
    <row r="92" spans="1:91" s="1" customFormat="1" ht="29.25" customHeight="1" x14ac:dyDescent="0.3">
      <c r="B92" s="30"/>
      <c r="C92" s="196" t="s">
        <v>57</v>
      </c>
      <c r="D92" s="197"/>
      <c r="E92" s="197"/>
      <c r="F92" s="197"/>
      <c r="G92" s="197"/>
      <c r="H92" s="54"/>
      <c r="I92" s="198" t="s">
        <v>58</v>
      </c>
      <c r="J92" s="197"/>
      <c r="K92" s="197"/>
      <c r="L92" s="197"/>
      <c r="M92" s="197"/>
      <c r="N92" s="197"/>
      <c r="O92" s="197"/>
      <c r="P92" s="197"/>
      <c r="Q92" s="197"/>
      <c r="R92" s="197"/>
      <c r="S92" s="197"/>
      <c r="T92" s="197"/>
      <c r="U92" s="197"/>
      <c r="V92" s="197"/>
      <c r="W92" s="197"/>
      <c r="X92" s="197"/>
      <c r="Y92" s="197"/>
      <c r="Z92" s="197"/>
      <c r="AA92" s="197"/>
      <c r="AB92" s="197"/>
      <c r="AC92" s="197"/>
      <c r="AD92" s="197"/>
      <c r="AE92" s="197"/>
      <c r="AF92" s="197"/>
      <c r="AG92" s="199" t="s">
        <v>59</v>
      </c>
      <c r="AH92" s="197"/>
      <c r="AI92" s="197"/>
      <c r="AJ92" s="197"/>
      <c r="AK92" s="197"/>
      <c r="AL92" s="197"/>
      <c r="AM92" s="197"/>
      <c r="AN92" s="198" t="s">
        <v>60</v>
      </c>
      <c r="AO92" s="197"/>
      <c r="AP92" s="200"/>
      <c r="AQ92" s="55" t="s">
        <v>61</v>
      </c>
      <c r="AR92" s="30"/>
      <c r="AS92" s="56" t="s">
        <v>62</v>
      </c>
      <c r="AT92" s="57" t="s">
        <v>63</v>
      </c>
      <c r="AU92" s="57" t="s">
        <v>64</v>
      </c>
      <c r="AV92" s="57" t="s">
        <v>65</v>
      </c>
      <c r="AW92" s="57" t="s">
        <v>66</v>
      </c>
      <c r="AX92" s="57" t="s">
        <v>67</v>
      </c>
      <c r="AY92" s="57" t="s">
        <v>68</v>
      </c>
      <c r="AZ92" s="57" t="s">
        <v>69</v>
      </c>
      <c r="BA92" s="57" t="s">
        <v>70</v>
      </c>
      <c r="BB92" s="57" t="s">
        <v>71</v>
      </c>
      <c r="BC92" s="57" t="s">
        <v>72</v>
      </c>
      <c r="BD92" s="58" t="s">
        <v>73</v>
      </c>
    </row>
    <row r="93" spans="1:91" s="1" customFormat="1" ht="11" customHeight="1" x14ac:dyDescent="0.3">
      <c r="B93" s="30"/>
      <c r="AR93" s="30"/>
      <c r="AS93" s="59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1:91" s="5" customFormat="1" ht="32.549999999999997" customHeight="1" x14ac:dyDescent="0.3">
      <c r="B94" s="60"/>
      <c r="C94" s="61" t="s">
        <v>74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201">
        <f>ROUND(SUM(AG95:AG97),2)</f>
        <v>0</v>
      </c>
      <c r="AH94" s="201"/>
      <c r="AI94" s="201"/>
      <c r="AJ94" s="201"/>
      <c r="AK94" s="201"/>
      <c r="AL94" s="201"/>
      <c r="AM94" s="201"/>
      <c r="AN94" s="202">
        <f>SUM(AG94,AT94)</f>
        <v>0</v>
      </c>
      <c r="AO94" s="202"/>
      <c r="AP94" s="202"/>
      <c r="AQ94" s="64" t="s">
        <v>1</v>
      </c>
      <c r="AR94" s="60"/>
      <c r="AS94" s="65">
        <f>ROUND(SUM(AS95:AS97),2)</f>
        <v>0</v>
      </c>
      <c r="AT94" s="66">
        <f>ROUND(SUM(AV94:AW94),2)</f>
        <v>0</v>
      </c>
      <c r="AU94" s="67">
        <f>ROUND(SUM(AU95:AU97),5)</f>
        <v>0</v>
      </c>
      <c r="AV94" s="66">
        <f>ROUND(AZ94*L29,2)</f>
        <v>0</v>
      </c>
      <c r="AW94" s="66">
        <f>ROUND(BA94*L30,2)</f>
        <v>0</v>
      </c>
      <c r="AX94" s="66">
        <f>ROUND(BB94*L29,2)</f>
        <v>0</v>
      </c>
      <c r="AY94" s="66">
        <f>ROUND(BC94*L30,2)</f>
        <v>0</v>
      </c>
      <c r="AZ94" s="66">
        <f>ROUND(SUM(AZ95:AZ97),2)</f>
        <v>0</v>
      </c>
      <c r="BA94" s="66">
        <f>ROUND(SUM(BA95:BA97),2)</f>
        <v>0</v>
      </c>
      <c r="BB94" s="66">
        <f>ROUND(SUM(BB95:BB97),2)</f>
        <v>0</v>
      </c>
      <c r="BC94" s="66">
        <f>ROUND(SUM(BC95:BC97),2)</f>
        <v>0</v>
      </c>
      <c r="BD94" s="68">
        <f>ROUND(SUM(BD95:BD97),2)</f>
        <v>0</v>
      </c>
      <c r="BS94" s="69" t="s">
        <v>75</v>
      </c>
      <c r="BT94" s="69" t="s">
        <v>76</v>
      </c>
      <c r="BU94" s="70" t="s">
        <v>77</v>
      </c>
      <c r="BV94" s="69" t="s">
        <v>78</v>
      </c>
      <c r="BW94" s="69" t="s">
        <v>4</v>
      </c>
      <c r="BX94" s="69" t="s">
        <v>79</v>
      </c>
      <c r="CL94" s="69" t="s">
        <v>1</v>
      </c>
    </row>
    <row r="95" spans="1:91" s="6" customFormat="1" ht="16.5" customHeight="1" x14ac:dyDescent="0.3">
      <c r="A95" s="71" t="s">
        <v>80</v>
      </c>
      <c r="B95" s="72"/>
      <c r="C95" s="73"/>
      <c r="D95" s="195" t="s">
        <v>81</v>
      </c>
      <c r="E95" s="195"/>
      <c r="F95" s="195"/>
      <c r="G95" s="195"/>
      <c r="H95" s="195"/>
      <c r="I95" s="74"/>
      <c r="J95" s="195" t="s">
        <v>82</v>
      </c>
      <c r="K95" s="195"/>
      <c r="L95" s="195"/>
      <c r="M95" s="195"/>
      <c r="N95" s="195"/>
      <c r="O95" s="195"/>
      <c r="P95" s="195"/>
      <c r="Q95" s="195"/>
      <c r="R95" s="195"/>
      <c r="S95" s="195"/>
      <c r="T95" s="195"/>
      <c r="U95" s="195"/>
      <c r="V95" s="195"/>
      <c r="W95" s="195"/>
      <c r="X95" s="195"/>
      <c r="Y95" s="195"/>
      <c r="Z95" s="195"/>
      <c r="AA95" s="195"/>
      <c r="AB95" s="195"/>
      <c r="AC95" s="195"/>
      <c r="AD95" s="195"/>
      <c r="AE95" s="195"/>
      <c r="AF95" s="195"/>
      <c r="AG95" s="193">
        <f>'SO 01 - Učebny'!J30</f>
        <v>0</v>
      </c>
      <c r="AH95" s="194"/>
      <c r="AI95" s="194"/>
      <c r="AJ95" s="194"/>
      <c r="AK95" s="194"/>
      <c r="AL95" s="194"/>
      <c r="AM95" s="194"/>
      <c r="AN95" s="193">
        <f>SUM(AG95,AT95)</f>
        <v>0</v>
      </c>
      <c r="AO95" s="194"/>
      <c r="AP95" s="194"/>
      <c r="AQ95" s="75" t="s">
        <v>83</v>
      </c>
      <c r="AR95" s="72"/>
      <c r="AS95" s="76">
        <v>0</v>
      </c>
      <c r="AT95" s="77">
        <f>ROUND(SUM(AV95:AW95),2)</f>
        <v>0</v>
      </c>
      <c r="AU95" s="78">
        <f>'SO 01 - Učebny'!P137</f>
        <v>0</v>
      </c>
      <c r="AV95" s="77">
        <f>'SO 01 - Učebny'!J33</f>
        <v>0</v>
      </c>
      <c r="AW95" s="77">
        <f>'SO 01 - Učebny'!J34</f>
        <v>0</v>
      </c>
      <c r="AX95" s="77">
        <f>'SO 01 - Učebny'!J35</f>
        <v>0</v>
      </c>
      <c r="AY95" s="77">
        <f>'SO 01 - Učebny'!J36</f>
        <v>0</v>
      </c>
      <c r="AZ95" s="77">
        <f>'SO 01 - Učebny'!F33</f>
        <v>0</v>
      </c>
      <c r="BA95" s="77">
        <f>'SO 01 - Učebny'!F34</f>
        <v>0</v>
      </c>
      <c r="BB95" s="77">
        <f>'SO 01 - Učebny'!F35</f>
        <v>0</v>
      </c>
      <c r="BC95" s="77">
        <f>'SO 01 - Učebny'!F36</f>
        <v>0</v>
      </c>
      <c r="BD95" s="79">
        <f>'SO 01 - Učebny'!F37</f>
        <v>0</v>
      </c>
      <c r="BT95" s="80" t="s">
        <v>84</v>
      </c>
      <c r="BV95" s="80" t="s">
        <v>78</v>
      </c>
      <c r="BW95" s="80" t="s">
        <v>85</v>
      </c>
      <c r="BX95" s="80" t="s">
        <v>4</v>
      </c>
      <c r="CL95" s="80" t="s">
        <v>1</v>
      </c>
      <c r="CM95" s="80" t="s">
        <v>86</v>
      </c>
    </row>
    <row r="96" spans="1:91" s="6" customFormat="1" ht="16.5" customHeight="1" x14ac:dyDescent="0.3">
      <c r="A96" s="71" t="s">
        <v>80</v>
      </c>
      <c r="B96" s="72"/>
      <c r="C96" s="73"/>
      <c r="D96" s="195" t="s">
        <v>87</v>
      </c>
      <c r="E96" s="195"/>
      <c r="F96" s="195"/>
      <c r="G96" s="195"/>
      <c r="H96" s="195"/>
      <c r="I96" s="74"/>
      <c r="J96" s="195" t="s">
        <v>88</v>
      </c>
      <c r="K96" s="195"/>
      <c r="L96" s="195"/>
      <c r="M96" s="195"/>
      <c r="N96" s="195"/>
      <c r="O96" s="195"/>
      <c r="P96" s="195"/>
      <c r="Q96" s="195"/>
      <c r="R96" s="195"/>
      <c r="S96" s="195"/>
      <c r="T96" s="195"/>
      <c r="U96" s="195"/>
      <c r="V96" s="195"/>
      <c r="W96" s="195"/>
      <c r="X96" s="195"/>
      <c r="Y96" s="195"/>
      <c r="Z96" s="195"/>
      <c r="AA96" s="195"/>
      <c r="AB96" s="195"/>
      <c r="AC96" s="195"/>
      <c r="AD96" s="195"/>
      <c r="AE96" s="195"/>
      <c r="AF96" s="195"/>
      <c r="AG96" s="193">
        <f>'SO 02 - Jídelna'!J30</f>
        <v>0</v>
      </c>
      <c r="AH96" s="194"/>
      <c r="AI96" s="194"/>
      <c r="AJ96" s="194"/>
      <c r="AK96" s="194"/>
      <c r="AL96" s="194"/>
      <c r="AM96" s="194"/>
      <c r="AN96" s="193">
        <f>SUM(AG96,AT96)</f>
        <v>0</v>
      </c>
      <c r="AO96" s="194"/>
      <c r="AP96" s="194"/>
      <c r="AQ96" s="75" t="s">
        <v>83</v>
      </c>
      <c r="AR96" s="72"/>
      <c r="AS96" s="76">
        <v>0</v>
      </c>
      <c r="AT96" s="77">
        <f>ROUND(SUM(AV96:AW96),2)</f>
        <v>0</v>
      </c>
      <c r="AU96" s="78">
        <f>'SO 02 - Jídelna'!P132</f>
        <v>0</v>
      </c>
      <c r="AV96" s="77">
        <f>'SO 02 - Jídelna'!J33</f>
        <v>0</v>
      </c>
      <c r="AW96" s="77">
        <f>'SO 02 - Jídelna'!J34</f>
        <v>0</v>
      </c>
      <c r="AX96" s="77">
        <f>'SO 02 - Jídelna'!J35</f>
        <v>0</v>
      </c>
      <c r="AY96" s="77">
        <f>'SO 02 - Jídelna'!J36</f>
        <v>0</v>
      </c>
      <c r="AZ96" s="77">
        <f>'SO 02 - Jídelna'!F33</f>
        <v>0</v>
      </c>
      <c r="BA96" s="77">
        <f>'SO 02 - Jídelna'!F34</f>
        <v>0</v>
      </c>
      <c r="BB96" s="77">
        <f>'SO 02 - Jídelna'!F35</f>
        <v>0</v>
      </c>
      <c r="BC96" s="77">
        <f>'SO 02 - Jídelna'!F36</f>
        <v>0</v>
      </c>
      <c r="BD96" s="79">
        <f>'SO 02 - Jídelna'!F37</f>
        <v>0</v>
      </c>
      <c r="BT96" s="80" t="s">
        <v>84</v>
      </c>
      <c r="BV96" s="80" t="s">
        <v>78</v>
      </c>
      <c r="BW96" s="80" t="s">
        <v>89</v>
      </c>
      <c r="BX96" s="80" t="s">
        <v>4</v>
      </c>
      <c r="CL96" s="80" t="s">
        <v>1</v>
      </c>
      <c r="CM96" s="80" t="s">
        <v>86</v>
      </c>
    </row>
    <row r="97" spans="1:91" s="6" customFormat="1" ht="16.5" customHeight="1" x14ac:dyDescent="0.3">
      <c r="A97" s="71" t="s">
        <v>80</v>
      </c>
      <c r="B97" s="72"/>
      <c r="C97" s="73"/>
      <c r="D97" s="195" t="s">
        <v>90</v>
      </c>
      <c r="E97" s="195"/>
      <c r="F97" s="195"/>
      <c r="G97" s="195"/>
      <c r="H97" s="195"/>
      <c r="I97" s="74"/>
      <c r="J97" s="195" t="s">
        <v>91</v>
      </c>
      <c r="K97" s="195"/>
      <c r="L97" s="195"/>
      <c r="M97" s="195"/>
      <c r="N97" s="195"/>
      <c r="O97" s="195"/>
      <c r="P97" s="195"/>
      <c r="Q97" s="195"/>
      <c r="R97" s="195"/>
      <c r="S97" s="195"/>
      <c r="T97" s="195"/>
      <c r="U97" s="195"/>
      <c r="V97" s="195"/>
      <c r="W97" s="195"/>
      <c r="X97" s="195"/>
      <c r="Y97" s="195"/>
      <c r="Z97" s="195"/>
      <c r="AA97" s="195"/>
      <c r="AB97" s="195"/>
      <c r="AC97" s="195"/>
      <c r="AD97" s="195"/>
      <c r="AE97" s="195"/>
      <c r="AF97" s="195"/>
      <c r="AG97" s="193">
        <f>'SO 03 - Nová sborovna'!J30</f>
        <v>0</v>
      </c>
      <c r="AH97" s="194"/>
      <c r="AI97" s="194"/>
      <c r="AJ97" s="194"/>
      <c r="AK97" s="194"/>
      <c r="AL97" s="194"/>
      <c r="AM97" s="194"/>
      <c r="AN97" s="193">
        <f>SUM(AG97,AT97)</f>
        <v>0</v>
      </c>
      <c r="AO97" s="194"/>
      <c r="AP97" s="194"/>
      <c r="AQ97" s="75" t="s">
        <v>83</v>
      </c>
      <c r="AR97" s="72"/>
      <c r="AS97" s="81">
        <v>0</v>
      </c>
      <c r="AT97" s="82">
        <f>ROUND(SUM(AV97:AW97),2)</f>
        <v>0</v>
      </c>
      <c r="AU97" s="83">
        <f>'SO 03 - Nová sborovna'!P132</f>
        <v>0</v>
      </c>
      <c r="AV97" s="82">
        <f>'SO 03 - Nová sborovna'!J33</f>
        <v>0</v>
      </c>
      <c r="AW97" s="82">
        <f>'SO 03 - Nová sborovna'!J34</f>
        <v>0</v>
      </c>
      <c r="AX97" s="82">
        <f>'SO 03 - Nová sborovna'!J35</f>
        <v>0</v>
      </c>
      <c r="AY97" s="82">
        <f>'SO 03 - Nová sborovna'!J36</f>
        <v>0</v>
      </c>
      <c r="AZ97" s="82">
        <f>'SO 03 - Nová sborovna'!F33</f>
        <v>0</v>
      </c>
      <c r="BA97" s="82">
        <f>'SO 03 - Nová sborovna'!F34</f>
        <v>0</v>
      </c>
      <c r="BB97" s="82">
        <f>'SO 03 - Nová sborovna'!F35</f>
        <v>0</v>
      </c>
      <c r="BC97" s="82">
        <f>'SO 03 - Nová sborovna'!F36</f>
        <v>0</v>
      </c>
      <c r="BD97" s="84">
        <f>'SO 03 - Nová sborovna'!F37</f>
        <v>0</v>
      </c>
      <c r="BT97" s="80" t="s">
        <v>84</v>
      </c>
      <c r="BV97" s="80" t="s">
        <v>78</v>
      </c>
      <c r="BW97" s="80" t="s">
        <v>92</v>
      </c>
      <c r="BX97" s="80" t="s">
        <v>4</v>
      </c>
      <c r="CL97" s="80" t="s">
        <v>1</v>
      </c>
      <c r="CM97" s="80" t="s">
        <v>86</v>
      </c>
    </row>
    <row r="98" spans="1:91" s="1" customFormat="1" ht="30" customHeight="1" x14ac:dyDescent="0.3">
      <c r="B98" s="30"/>
      <c r="AR98" s="30"/>
    </row>
    <row r="99" spans="1:91" s="1" customFormat="1" ht="7.05" customHeight="1" x14ac:dyDescent="0.3">
      <c r="B99" s="42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30"/>
    </row>
  </sheetData>
  <mergeCells count="50">
    <mergeCell ref="AR2:BE2"/>
    <mergeCell ref="AN96:AP96"/>
    <mergeCell ref="AG96:AM96"/>
    <mergeCell ref="D96:H96"/>
    <mergeCell ref="J96:AF96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1:P31"/>
    <mergeCell ref="W32:AE32"/>
    <mergeCell ref="AK32:AO32"/>
    <mergeCell ref="L32:P32"/>
  </mergeCells>
  <hyperlinks>
    <hyperlink ref="A95" location="'SO 01 - Učebny'!C2" display="/" xr:uid="{00000000-0004-0000-0000-000000000000}"/>
    <hyperlink ref="A96" location="'SO 02 - Jídelna'!C2" display="/" xr:uid="{00000000-0004-0000-0000-000001000000}"/>
    <hyperlink ref="A97" location="'SO 03 - Nová sborovna'!C2" display="/" xr:uid="{00000000-0004-0000-0000-000002000000}"/>
  </hyperlinks>
  <pageMargins left="0.39370078740157483" right="0.39370078740157483" top="0.39370078740157483" bottom="0.39370078740157483" header="0" footer="0"/>
  <pageSetup paperSize="9" scale="75" fitToHeight="100" orientation="portrait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582"/>
  <sheetViews>
    <sheetView showGridLines="0" tabSelected="1" topLeftCell="A314" workbookViewId="0">
      <selection activeCell="F322" sqref="F322"/>
    </sheetView>
  </sheetViews>
  <sheetFormatPr defaultColWidth="8.75" defaultRowHeight="10.15" x14ac:dyDescent="0.3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.049999999999997" customHeight="1" x14ac:dyDescent="0.3">
      <c r="L2" s="203" t="s">
        <v>5</v>
      </c>
      <c r="M2" s="185"/>
      <c r="N2" s="185"/>
      <c r="O2" s="185"/>
      <c r="P2" s="185"/>
      <c r="Q2" s="185"/>
      <c r="R2" s="185"/>
      <c r="S2" s="185"/>
      <c r="T2" s="185"/>
      <c r="U2" s="185"/>
      <c r="V2" s="185"/>
      <c r="AT2" s="15" t="s">
        <v>85</v>
      </c>
    </row>
    <row r="3" spans="2:46" ht="7.05" customHeight="1" x14ac:dyDescent="0.3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86</v>
      </c>
    </row>
    <row r="4" spans="2:46" ht="25.05" customHeight="1" x14ac:dyDescent="0.3">
      <c r="B4" s="18"/>
      <c r="D4" s="19" t="s">
        <v>93</v>
      </c>
      <c r="L4" s="18"/>
      <c r="M4" s="85" t="s">
        <v>10</v>
      </c>
      <c r="AT4" s="15" t="s">
        <v>3</v>
      </c>
    </row>
    <row r="5" spans="2:46" ht="7.05" customHeight="1" x14ac:dyDescent="0.3">
      <c r="B5" s="18"/>
      <c r="L5" s="18"/>
    </row>
    <row r="6" spans="2:46" ht="12" customHeight="1" x14ac:dyDescent="0.3">
      <c r="B6" s="18"/>
      <c r="D6" s="25" t="s">
        <v>15</v>
      </c>
      <c r="L6" s="18"/>
    </row>
    <row r="7" spans="2:46" ht="26.25" customHeight="1" x14ac:dyDescent="0.3">
      <c r="B7" s="18"/>
      <c r="E7" s="218" t="str">
        <f>'Rekapitulace stavby'!K6</f>
        <v>ZŠ Zliv - Zlepšování rovného přístupu k inkluzivním a kvalitním službám v oblasti vzdělávání</v>
      </c>
      <c r="F7" s="219"/>
      <c r="G7" s="219"/>
      <c r="H7" s="219"/>
      <c r="L7" s="18"/>
    </row>
    <row r="8" spans="2:46" s="1" customFormat="1" ht="12" customHeight="1" x14ac:dyDescent="0.3">
      <c r="B8" s="30"/>
      <c r="D8" s="25" t="s">
        <v>94</v>
      </c>
      <c r="L8" s="30"/>
    </row>
    <row r="9" spans="2:46" s="1" customFormat="1" ht="16.5" customHeight="1" x14ac:dyDescent="0.3">
      <c r="B9" s="30"/>
      <c r="E9" s="204" t="s">
        <v>95</v>
      </c>
      <c r="F9" s="217"/>
      <c r="G9" s="217"/>
      <c r="H9" s="217"/>
      <c r="L9" s="30"/>
    </row>
    <row r="10" spans="2:46" s="1" customFormat="1" x14ac:dyDescent="0.3">
      <c r="B10" s="30"/>
      <c r="L10" s="30"/>
    </row>
    <row r="11" spans="2:46" s="1" customFormat="1" ht="12" customHeight="1" x14ac:dyDescent="0.3">
      <c r="B11" s="30"/>
      <c r="D11" s="25" t="s">
        <v>17</v>
      </c>
      <c r="F11" s="23" t="s">
        <v>1</v>
      </c>
      <c r="I11" s="25" t="s">
        <v>18</v>
      </c>
      <c r="J11" s="23" t="s">
        <v>1</v>
      </c>
      <c r="L11" s="30"/>
    </row>
    <row r="12" spans="2:46" s="1" customFormat="1" ht="12" customHeight="1" x14ac:dyDescent="0.3">
      <c r="B12" s="30"/>
      <c r="D12" s="25" t="s">
        <v>19</v>
      </c>
      <c r="F12" s="23" t="s">
        <v>20</v>
      </c>
      <c r="I12" s="25" t="s">
        <v>21</v>
      </c>
      <c r="J12" s="50" t="str">
        <f>'Rekapitulace stavby'!AN8</f>
        <v>11. 12. 2023</v>
      </c>
      <c r="L12" s="30"/>
    </row>
    <row r="13" spans="2:46" s="1" customFormat="1" ht="11" customHeight="1" x14ac:dyDescent="0.3">
      <c r="B13" s="30"/>
      <c r="L13" s="30"/>
    </row>
    <row r="14" spans="2:46" s="1" customFormat="1" ht="12" customHeight="1" x14ac:dyDescent="0.3">
      <c r="B14" s="30"/>
      <c r="D14" s="25" t="s">
        <v>23</v>
      </c>
      <c r="I14" s="25" t="s">
        <v>24</v>
      </c>
      <c r="J14" s="23" t="s">
        <v>25</v>
      </c>
      <c r="L14" s="30"/>
    </row>
    <row r="15" spans="2:46" s="1" customFormat="1" ht="18" customHeight="1" x14ac:dyDescent="0.3">
      <c r="B15" s="30"/>
      <c r="E15" s="23" t="s">
        <v>26</v>
      </c>
      <c r="I15" s="25" t="s">
        <v>27</v>
      </c>
      <c r="J15" s="23" t="s">
        <v>28</v>
      </c>
      <c r="L15" s="30"/>
    </row>
    <row r="16" spans="2:46" s="1" customFormat="1" ht="7.05" customHeight="1" x14ac:dyDescent="0.3">
      <c r="B16" s="30"/>
      <c r="L16" s="30"/>
    </row>
    <row r="17" spans="2:12" s="1" customFormat="1" ht="12" customHeight="1" x14ac:dyDescent="0.3">
      <c r="B17" s="30"/>
      <c r="D17" s="25" t="s">
        <v>29</v>
      </c>
      <c r="I17" s="25" t="s">
        <v>24</v>
      </c>
      <c r="J17" s="26" t="str">
        <f>'Rekapitulace stavby'!AN13</f>
        <v>Vyplň údaj</v>
      </c>
      <c r="L17" s="30"/>
    </row>
    <row r="18" spans="2:12" s="1" customFormat="1" ht="18" customHeight="1" x14ac:dyDescent="0.3">
      <c r="B18" s="30"/>
      <c r="E18" s="220" t="str">
        <f>'Rekapitulace stavby'!E14</f>
        <v>Vyplň údaj</v>
      </c>
      <c r="F18" s="184"/>
      <c r="G18" s="184"/>
      <c r="H18" s="184"/>
      <c r="I18" s="25" t="s">
        <v>27</v>
      </c>
      <c r="J18" s="26" t="str">
        <f>'Rekapitulace stavby'!AN14</f>
        <v>Vyplň údaj</v>
      </c>
      <c r="L18" s="30"/>
    </row>
    <row r="19" spans="2:12" s="1" customFormat="1" ht="7.05" customHeight="1" x14ac:dyDescent="0.3">
      <c r="B19" s="30"/>
      <c r="L19" s="30"/>
    </row>
    <row r="20" spans="2:12" s="1" customFormat="1" ht="12" customHeight="1" x14ac:dyDescent="0.3">
      <c r="B20" s="30"/>
      <c r="D20" s="25" t="s">
        <v>31</v>
      </c>
      <c r="I20" s="25" t="s">
        <v>24</v>
      </c>
      <c r="J20" s="23" t="str">
        <f>IF('Rekapitulace stavby'!AN16="","",'Rekapitulace stavby'!AN16)</f>
        <v/>
      </c>
      <c r="L20" s="30"/>
    </row>
    <row r="21" spans="2:12" s="1" customFormat="1" ht="18" customHeight="1" x14ac:dyDescent="0.3">
      <c r="B21" s="30"/>
      <c r="E21" s="23" t="str">
        <f>IF('Rekapitulace stavby'!E17="","",'Rekapitulace stavby'!E17)</f>
        <v xml:space="preserve"> </v>
      </c>
      <c r="I21" s="25" t="s">
        <v>27</v>
      </c>
      <c r="J21" s="23" t="str">
        <f>IF('Rekapitulace stavby'!AN17="","",'Rekapitulace stavby'!AN17)</f>
        <v/>
      </c>
      <c r="L21" s="30"/>
    </row>
    <row r="22" spans="2:12" s="1" customFormat="1" ht="7.05" customHeight="1" x14ac:dyDescent="0.3">
      <c r="B22" s="30"/>
      <c r="L22" s="30"/>
    </row>
    <row r="23" spans="2:12" s="1" customFormat="1" ht="12" customHeight="1" x14ac:dyDescent="0.3">
      <c r="B23" s="30"/>
      <c r="D23" s="25" t="s">
        <v>34</v>
      </c>
      <c r="I23" s="25" t="s">
        <v>24</v>
      </c>
      <c r="J23" s="23" t="str">
        <f>IF('Rekapitulace stavby'!AN19="","",'Rekapitulace stavby'!AN19)</f>
        <v/>
      </c>
      <c r="L23" s="30"/>
    </row>
    <row r="24" spans="2:12" s="1" customFormat="1" ht="18" customHeight="1" x14ac:dyDescent="0.3">
      <c r="B24" s="30"/>
      <c r="E24" s="23" t="str">
        <f>IF('Rekapitulace stavby'!E20="","",'Rekapitulace stavby'!E20)</f>
        <v xml:space="preserve"> </v>
      </c>
      <c r="I24" s="25" t="s">
        <v>27</v>
      </c>
      <c r="J24" s="23" t="str">
        <f>IF('Rekapitulace stavby'!AN20="","",'Rekapitulace stavby'!AN20)</f>
        <v/>
      </c>
      <c r="L24" s="30"/>
    </row>
    <row r="25" spans="2:12" s="1" customFormat="1" ht="7.05" customHeight="1" x14ac:dyDescent="0.3">
      <c r="B25" s="30"/>
      <c r="L25" s="30"/>
    </row>
    <row r="26" spans="2:12" s="1" customFormat="1" ht="12" customHeight="1" x14ac:dyDescent="0.3">
      <c r="B26" s="30"/>
      <c r="D26" s="25" t="s">
        <v>35</v>
      </c>
      <c r="L26" s="30"/>
    </row>
    <row r="27" spans="2:12" s="7" customFormat="1" ht="16.5" customHeight="1" x14ac:dyDescent="0.3">
      <c r="B27" s="86"/>
      <c r="E27" s="189" t="s">
        <v>1</v>
      </c>
      <c r="F27" s="189"/>
      <c r="G27" s="189"/>
      <c r="H27" s="189"/>
      <c r="L27" s="86"/>
    </row>
    <row r="28" spans="2:12" s="1" customFormat="1" ht="7.05" customHeight="1" x14ac:dyDescent="0.3">
      <c r="B28" s="30"/>
      <c r="L28" s="30"/>
    </row>
    <row r="29" spans="2:12" s="1" customFormat="1" ht="7.05" customHeight="1" x14ac:dyDescent="0.3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25.25" customHeight="1" x14ac:dyDescent="0.3">
      <c r="B30" s="30"/>
      <c r="D30" s="87" t="s">
        <v>36</v>
      </c>
      <c r="J30" s="63">
        <f>ROUND(J137, 2)</f>
        <v>0</v>
      </c>
      <c r="L30" s="30"/>
    </row>
    <row r="31" spans="2:12" s="1" customFormat="1" ht="7.05" customHeight="1" x14ac:dyDescent="0.3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14.55" customHeight="1" x14ac:dyDescent="0.3">
      <c r="B32" s="30"/>
      <c r="F32" s="33" t="s">
        <v>38</v>
      </c>
      <c r="I32" s="33" t="s">
        <v>37</v>
      </c>
      <c r="J32" s="33" t="s">
        <v>39</v>
      </c>
      <c r="L32" s="30"/>
    </row>
    <row r="33" spans="2:12" s="1" customFormat="1" ht="14.55" customHeight="1" x14ac:dyDescent="0.3">
      <c r="B33" s="30"/>
      <c r="D33" s="88" t="s">
        <v>40</v>
      </c>
      <c r="E33" s="25" t="s">
        <v>41</v>
      </c>
      <c r="F33" s="89">
        <f>ROUND((SUM(BE137:BE581)),  2)</f>
        <v>0</v>
      </c>
      <c r="I33" s="90">
        <v>0.21</v>
      </c>
      <c r="J33" s="89">
        <f>ROUND(((SUM(BE137:BE581))*I33),  2)</f>
        <v>0</v>
      </c>
      <c r="L33" s="30"/>
    </row>
    <row r="34" spans="2:12" s="1" customFormat="1" ht="14.55" customHeight="1" x14ac:dyDescent="0.3">
      <c r="B34" s="30"/>
      <c r="E34" s="25" t="s">
        <v>42</v>
      </c>
      <c r="F34" s="89">
        <f>ROUND((SUM(BF137:BF581)),  2)</f>
        <v>0</v>
      </c>
      <c r="I34" s="90">
        <v>0.15</v>
      </c>
      <c r="J34" s="89">
        <f>ROUND(((SUM(BF137:BF581))*I34),  2)</f>
        <v>0</v>
      </c>
      <c r="L34" s="30"/>
    </row>
    <row r="35" spans="2:12" s="1" customFormat="1" ht="14.55" hidden="1" customHeight="1" x14ac:dyDescent="0.3">
      <c r="B35" s="30"/>
      <c r="E35" s="25" t="s">
        <v>43</v>
      </c>
      <c r="F35" s="89">
        <f>ROUND((SUM(BG137:BG581)),  2)</f>
        <v>0</v>
      </c>
      <c r="I35" s="90">
        <v>0.21</v>
      </c>
      <c r="J35" s="89">
        <f>0</f>
        <v>0</v>
      </c>
      <c r="L35" s="30"/>
    </row>
    <row r="36" spans="2:12" s="1" customFormat="1" ht="14.55" hidden="1" customHeight="1" x14ac:dyDescent="0.3">
      <c r="B36" s="30"/>
      <c r="E36" s="25" t="s">
        <v>44</v>
      </c>
      <c r="F36" s="89">
        <f>ROUND((SUM(BH137:BH581)),  2)</f>
        <v>0</v>
      </c>
      <c r="I36" s="90">
        <v>0.15</v>
      </c>
      <c r="J36" s="89">
        <f>0</f>
        <v>0</v>
      </c>
      <c r="L36" s="30"/>
    </row>
    <row r="37" spans="2:12" s="1" customFormat="1" ht="14.55" hidden="1" customHeight="1" x14ac:dyDescent="0.3">
      <c r="B37" s="30"/>
      <c r="E37" s="25" t="s">
        <v>45</v>
      </c>
      <c r="F37" s="89">
        <f>ROUND((SUM(BI137:BI581)),  2)</f>
        <v>0</v>
      </c>
      <c r="I37" s="90">
        <v>0</v>
      </c>
      <c r="J37" s="89">
        <f>0</f>
        <v>0</v>
      </c>
      <c r="L37" s="30"/>
    </row>
    <row r="38" spans="2:12" s="1" customFormat="1" ht="7.05" customHeight="1" x14ac:dyDescent="0.3">
      <c r="B38" s="30"/>
      <c r="L38" s="30"/>
    </row>
    <row r="39" spans="2:12" s="1" customFormat="1" ht="25.25" customHeight="1" x14ac:dyDescent="0.3">
      <c r="B39" s="30"/>
      <c r="C39" s="91"/>
      <c r="D39" s="92" t="s">
        <v>46</v>
      </c>
      <c r="E39" s="54"/>
      <c r="F39" s="54"/>
      <c r="G39" s="93" t="s">
        <v>47</v>
      </c>
      <c r="H39" s="94" t="s">
        <v>48</v>
      </c>
      <c r="I39" s="54"/>
      <c r="J39" s="95">
        <f>SUM(J30:J37)</f>
        <v>0</v>
      </c>
      <c r="K39" s="96"/>
      <c r="L39" s="30"/>
    </row>
    <row r="40" spans="2:12" s="1" customFormat="1" ht="14.55" customHeight="1" x14ac:dyDescent="0.3">
      <c r="B40" s="30"/>
      <c r="L40" s="30"/>
    </row>
    <row r="41" spans="2:12" ht="14.55" customHeight="1" x14ac:dyDescent="0.3">
      <c r="B41" s="18"/>
      <c r="L41" s="18"/>
    </row>
    <row r="42" spans="2:12" ht="14.55" customHeight="1" x14ac:dyDescent="0.3">
      <c r="B42" s="18"/>
      <c r="L42" s="18"/>
    </row>
    <row r="43" spans="2:12" ht="14.55" customHeight="1" x14ac:dyDescent="0.3">
      <c r="B43" s="18"/>
      <c r="L43" s="18"/>
    </row>
    <row r="44" spans="2:12" ht="14.55" customHeight="1" x14ac:dyDescent="0.3">
      <c r="B44" s="18"/>
      <c r="L44" s="18"/>
    </row>
    <row r="45" spans="2:12" ht="14.55" customHeight="1" x14ac:dyDescent="0.3">
      <c r="B45" s="18"/>
      <c r="L45" s="18"/>
    </row>
    <row r="46" spans="2:12" ht="14.55" customHeight="1" x14ac:dyDescent="0.3">
      <c r="B46" s="18"/>
      <c r="L46" s="18"/>
    </row>
    <row r="47" spans="2:12" ht="14.55" customHeight="1" x14ac:dyDescent="0.3">
      <c r="B47" s="18"/>
      <c r="L47" s="18"/>
    </row>
    <row r="48" spans="2:12" ht="14.55" customHeight="1" x14ac:dyDescent="0.3">
      <c r="B48" s="18"/>
      <c r="L48" s="18"/>
    </row>
    <row r="49" spans="2:12" ht="14.55" customHeight="1" x14ac:dyDescent="0.3">
      <c r="B49" s="18"/>
      <c r="L49" s="18"/>
    </row>
    <row r="50" spans="2:12" s="1" customFormat="1" ht="14.55" customHeight="1" x14ac:dyDescent="0.3">
      <c r="B50" s="30"/>
      <c r="D50" s="39" t="s">
        <v>49</v>
      </c>
      <c r="E50" s="40"/>
      <c r="F50" s="40"/>
      <c r="G50" s="39" t="s">
        <v>50</v>
      </c>
      <c r="H50" s="40"/>
      <c r="I50" s="40"/>
      <c r="J50" s="40"/>
      <c r="K50" s="40"/>
      <c r="L50" s="30"/>
    </row>
    <row r="51" spans="2:12" x14ac:dyDescent="0.3">
      <c r="B51" s="18"/>
      <c r="L51" s="18"/>
    </row>
    <row r="52" spans="2:12" x14ac:dyDescent="0.3">
      <c r="B52" s="18"/>
      <c r="L52" s="18"/>
    </row>
    <row r="53" spans="2:12" x14ac:dyDescent="0.3">
      <c r="B53" s="18"/>
      <c r="L53" s="18"/>
    </row>
    <row r="54" spans="2:12" x14ac:dyDescent="0.3">
      <c r="B54" s="18"/>
      <c r="L54" s="18"/>
    </row>
    <row r="55" spans="2:12" x14ac:dyDescent="0.3">
      <c r="B55" s="18"/>
      <c r="L55" s="18"/>
    </row>
    <row r="56" spans="2:12" x14ac:dyDescent="0.3">
      <c r="B56" s="18"/>
      <c r="L56" s="18"/>
    </row>
    <row r="57" spans="2:12" x14ac:dyDescent="0.3">
      <c r="B57" s="18"/>
      <c r="L57" s="18"/>
    </row>
    <row r="58" spans="2:12" x14ac:dyDescent="0.3">
      <c r="B58" s="18"/>
      <c r="L58" s="18"/>
    </row>
    <row r="59" spans="2:12" x14ac:dyDescent="0.3">
      <c r="B59" s="18"/>
      <c r="L59" s="18"/>
    </row>
    <row r="60" spans="2:12" x14ac:dyDescent="0.3">
      <c r="B60" s="18"/>
      <c r="L60" s="18"/>
    </row>
    <row r="61" spans="2:12" s="1" customFormat="1" ht="12.75" x14ac:dyDescent="0.3">
      <c r="B61" s="30"/>
      <c r="D61" s="41" t="s">
        <v>51</v>
      </c>
      <c r="E61" s="32"/>
      <c r="F61" s="97" t="s">
        <v>52</v>
      </c>
      <c r="G61" s="41" t="s">
        <v>51</v>
      </c>
      <c r="H61" s="32"/>
      <c r="I61" s="32"/>
      <c r="J61" s="98" t="s">
        <v>52</v>
      </c>
      <c r="K61" s="32"/>
      <c r="L61" s="30"/>
    </row>
    <row r="62" spans="2:12" x14ac:dyDescent="0.3">
      <c r="B62" s="18"/>
      <c r="L62" s="18"/>
    </row>
    <row r="63" spans="2:12" x14ac:dyDescent="0.3">
      <c r="B63" s="18"/>
      <c r="L63" s="18"/>
    </row>
    <row r="64" spans="2:12" x14ac:dyDescent="0.3">
      <c r="B64" s="18"/>
      <c r="L64" s="18"/>
    </row>
    <row r="65" spans="2:12" s="1" customFormat="1" ht="13.15" x14ac:dyDescent="0.3">
      <c r="B65" s="30"/>
      <c r="D65" s="39" t="s">
        <v>53</v>
      </c>
      <c r="E65" s="40"/>
      <c r="F65" s="40"/>
      <c r="G65" s="39" t="s">
        <v>54</v>
      </c>
      <c r="H65" s="40"/>
      <c r="I65" s="40"/>
      <c r="J65" s="40"/>
      <c r="K65" s="40"/>
      <c r="L65" s="30"/>
    </row>
    <row r="66" spans="2:12" x14ac:dyDescent="0.3">
      <c r="B66" s="18"/>
      <c r="L66" s="18"/>
    </row>
    <row r="67" spans="2:12" x14ac:dyDescent="0.3">
      <c r="B67" s="18"/>
      <c r="L67" s="18"/>
    </row>
    <row r="68" spans="2:12" x14ac:dyDescent="0.3">
      <c r="B68" s="18"/>
      <c r="L68" s="18"/>
    </row>
    <row r="69" spans="2:12" x14ac:dyDescent="0.3">
      <c r="B69" s="18"/>
      <c r="L69" s="18"/>
    </row>
    <row r="70" spans="2:12" x14ac:dyDescent="0.3">
      <c r="B70" s="18"/>
      <c r="L70" s="18"/>
    </row>
    <row r="71" spans="2:12" x14ac:dyDescent="0.3">
      <c r="B71" s="18"/>
      <c r="L71" s="18"/>
    </row>
    <row r="72" spans="2:12" x14ac:dyDescent="0.3">
      <c r="B72" s="18"/>
      <c r="L72" s="18"/>
    </row>
    <row r="73" spans="2:12" x14ac:dyDescent="0.3">
      <c r="B73" s="18"/>
      <c r="L73" s="18"/>
    </row>
    <row r="74" spans="2:12" x14ac:dyDescent="0.3">
      <c r="B74" s="18"/>
      <c r="L74" s="18"/>
    </row>
    <row r="75" spans="2:12" x14ac:dyDescent="0.3">
      <c r="B75" s="18"/>
      <c r="L75" s="18"/>
    </row>
    <row r="76" spans="2:12" s="1" customFormat="1" ht="12.75" x14ac:dyDescent="0.3">
      <c r="B76" s="30"/>
      <c r="D76" s="41" t="s">
        <v>51</v>
      </c>
      <c r="E76" s="32"/>
      <c r="F76" s="97" t="s">
        <v>52</v>
      </c>
      <c r="G76" s="41" t="s">
        <v>51</v>
      </c>
      <c r="H76" s="32"/>
      <c r="I76" s="32"/>
      <c r="J76" s="98" t="s">
        <v>52</v>
      </c>
      <c r="K76" s="32"/>
      <c r="L76" s="30"/>
    </row>
    <row r="77" spans="2:12" s="1" customFormat="1" ht="14.55" customHeight="1" x14ac:dyDescent="0.3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7.05" customHeight="1" x14ac:dyDescent="0.3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5.05" customHeight="1" x14ac:dyDescent="0.3">
      <c r="B82" s="30"/>
      <c r="C82" s="19" t="s">
        <v>96</v>
      </c>
      <c r="L82" s="30"/>
    </row>
    <row r="83" spans="2:47" s="1" customFormat="1" ht="7.05" customHeight="1" x14ac:dyDescent="0.3">
      <c r="B83" s="30"/>
      <c r="L83" s="30"/>
    </row>
    <row r="84" spans="2:47" s="1" customFormat="1" ht="12" customHeight="1" x14ac:dyDescent="0.3">
      <c r="B84" s="30"/>
      <c r="C84" s="25" t="s">
        <v>15</v>
      </c>
      <c r="L84" s="30"/>
    </row>
    <row r="85" spans="2:47" s="1" customFormat="1" ht="26.25" customHeight="1" x14ac:dyDescent="0.3">
      <c r="B85" s="30"/>
      <c r="E85" s="218" t="str">
        <f>E7</f>
        <v>ZŠ Zliv - Zlepšování rovného přístupu k inkluzivním a kvalitním službám v oblasti vzdělávání</v>
      </c>
      <c r="F85" s="219"/>
      <c r="G85" s="219"/>
      <c r="H85" s="219"/>
      <c r="L85" s="30"/>
    </row>
    <row r="86" spans="2:47" s="1" customFormat="1" ht="12" customHeight="1" x14ac:dyDescent="0.3">
      <c r="B86" s="30"/>
      <c r="C86" s="25" t="s">
        <v>94</v>
      </c>
      <c r="L86" s="30"/>
    </row>
    <row r="87" spans="2:47" s="1" customFormat="1" ht="16.5" customHeight="1" x14ac:dyDescent="0.3">
      <c r="B87" s="30"/>
      <c r="E87" s="204" t="str">
        <f>E9</f>
        <v>SO 01 - Učebny</v>
      </c>
      <c r="F87" s="217"/>
      <c r="G87" s="217"/>
      <c r="H87" s="217"/>
      <c r="L87" s="30"/>
    </row>
    <row r="88" spans="2:47" s="1" customFormat="1" ht="7.05" customHeight="1" x14ac:dyDescent="0.3">
      <c r="B88" s="30"/>
      <c r="L88" s="30"/>
    </row>
    <row r="89" spans="2:47" s="1" customFormat="1" ht="12" customHeight="1" x14ac:dyDescent="0.3">
      <c r="B89" s="30"/>
      <c r="C89" s="25" t="s">
        <v>19</v>
      </c>
      <c r="F89" s="23" t="str">
        <f>F12</f>
        <v>Zliv</v>
      </c>
      <c r="I89" s="25" t="s">
        <v>21</v>
      </c>
      <c r="J89" s="50" t="str">
        <f>IF(J12="","",J12)</f>
        <v>11. 12. 2023</v>
      </c>
      <c r="L89" s="30"/>
    </row>
    <row r="90" spans="2:47" s="1" customFormat="1" ht="7.05" customHeight="1" x14ac:dyDescent="0.3">
      <c r="B90" s="30"/>
      <c r="L90" s="30"/>
    </row>
    <row r="91" spans="2:47" s="1" customFormat="1" ht="15.3" customHeight="1" x14ac:dyDescent="0.3">
      <c r="B91" s="30"/>
      <c r="C91" s="25" t="s">
        <v>23</v>
      </c>
      <c r="F91" s="23" t="str">
        <f>E15</f>
        <v>Město Zliv</v>
      </c>
      <c r="I91" s="25" t="s">
        <v>31</v>
      </c>
      <c r="J91" s="28" t="str">
        <f>E21</f>
        <v xml:space="preserve"> </v>
      </c>
      <c r="L91" s="30"/>
    </row>
    <row r="92" spans="2:47" s="1" customFormat="1" ht="15.3" customHeight="1" x14ac:dyDescent="0.3">
      <c r="B92" s="30"/>
      <c r="C92" s="25" t="s">
        <v>29</v>
      </c>
      <c r="F92" s="23" t="str">
        <f>IF(E18="","",E18)</f>
        <v>Vyplň údaj</v>
      </c>
      <c r="I92" s="25" t="s">
        <v>34</v>
      </c>
      <c r="J92" s="28" t="str">
        <f>E24</f>
        <v xml:space="preserve"> </v>
      </c>
      <c r="L92" s="30"/>
    </row>
    <row r="93" spans="2:47" s="1" customFormat="1" ht="10.25" customHeight="1" x14ac:dyDescent="0.3">
      <c r="B93" s="30"/>
      <c r="L93" s="30"/>
    </row>
    <row r="94" spans="2:47" s="1" customFormat="1" ht="29.25" customHeight="1" x14ac:dyDescent="0.3">
      <c r="B94" s="30"/>
      <c r="C94" s="99" t="s">
        <v>97</v>
      </c>
      <c r="D94" s="91"/>
      <c r="E94" s="91"/>
      <c r="F94" s="91"/>
      <c r="G94" s="91"/>
      <c r="H94" s="91"/>
      <c r="I94" s="91"/>
      <c r="J94" s="100" t="s">
        <v>98</v>
      </c>
      <c r="K94" s="91"/>
      <c r="L94" s="30"/>
    </row>
    <row r="95" spans="2:47" s="1" customFormat="1" ht="10.25" customHeight="1" x14ac:dyDescent="0.3">
      <c r="B95" s="30"/>
      <c r="L95" s="30"/>
    </row>
    <row r="96" spans="2:47" s="1" customFormat="1" ht="23" customHeight="1" x14ac:dyDescent="0.3">
      <c r="B96" s="30"/>
      <c r="C96" s="101" t="s">
        <v>99</v>
      </c>
      <c r="J96" s="63">
        <f>J137</f>
        <v>0</v>
      </c>
      <c r="L96" s="30"/>
      <c r="AU96" s="15" t="s">
        <v>100</v>
      </c>
    </row>
    <row r="97" spans="2:12" s="8" customFormat="1" ht="25.05" customHeight="1" x14ac:dyDescent="0.3">
      <c r="B97" s="102"/>
      <c r="D97" s="103" t="s">
        <v>101</v>
      </c>
      <c r="E97" s="104"/>
      <c r="F97" s="104"/>
      <c r="G97" s="104"/>
      <c r="H97" s="104"/>
      <c r="I97" s="104"/>
      <c r="J97" s="105">
        <f>J138</f>
        <v>0</v>
      </c>
      <c r="L97" s="102"/>
    </row>
    <row r="98" spans="2:12" s="9" customFormat="1" ht="20" customHeight="1" x14ac:dyDescent="0.3">
      <c r="B98" s="106"/>
      <c r="D98" s="107" t="s">
        <v>102</v>
      </c>
      <c r="E98" s="108"/>
      <c r="F98" s="108"/>
      <c r="G98" s="108"/>
      <c r="H98" s="108"/>
      <c r="I98" s="108"/>
      <c r="J98" s="109">
        <f>J139</f>
        <v>0</v>
      </c>
      <c r="L98" s="106"/>
    </row>
    <row r="99" spans="2:12" s="9" customFormat="1" ht="20" customHeight="1" x14ac:dyDescent="0.3">
      <c r="B99" s="106"/>
      <c r="D99" s="107" t="s">
        <v>103</v>
      </c>
      <c r="E99" s="108"/>
      <c r="F99" s="108"/>
      <c r="G99" s="108"/>
      <c r="H99" s="108"/>
      <c r="I99" s="108"/>
      <c r="J99" s="109">
        <f>J164</f>
        <v>0</v>
      </c>
      <c r="L99" s="106"/>
    </row>
    <row r="100" spans="2:12" s="9" customFormat="1" ht="20" customHeight="1" x14ac:dyDescent="0.3">
      <c r="B100" s="106"/>
      <c r="D100" s="107" t="s">
        <v>104</v>
      </c>
      <c r="E100" s="108"/>
      <c r="F100" s="108"/>
      <c r="G100" s="108"/>
      <c r="H100" s="108"/>
      <c r="I100" s="108"/>
      <c r="J100" s="109">
        <f>J198</f>
        <v>0</v>
      </c>
      <c r="L100" s="106"/>
    </row>
    <row r="101" spans="2:12" s="9" customFormat="1" ht="20" customHeight="1" x14ac:dyDescent="0.3">
      <c r="B101" s="106"/>
      <c r="D101" s="107" t="s">
        <v>105</v>
      </c>
      <c r="E101" s="108"/>
      <c r="F101" s="108"/>
      <c r="G101" s="108"/>
      <c r="H101" s="108"/>
      <c r="I101" s="108"/>
      <c r="J101" s="109">
        <f>J206</f>
        <v>0</v>
      </c>
      <c r="L101" s="106"/>
    </row>
    <row r="102" spans="2:12" s="8" customFormat="1" ht="25.05" customHeight="1" x14ac:dyDescent="0.3">
      <c r="B102" s="102"/>
      <c r="D102" s="103" t="s">
        <v>106</v>
      </c>
      <c r="E102" s="104"/>
      <c r="F102" s="104"/>
      <c r="G102" s="104"/>
      <c r="H102" s="104"/>
      <c r="I102" s="104"/>
      <c r="J102" s="105">
        <f>J208</f>
        <v>0</v>
      </c>
      <c r="L102" s="102"/>
    </row>
    <row r="103" spans="2:12" s="9" customFormat="1" ht="20" customHeight="1" x14ac:dyDescent="0.3">
      <c r="B103" s="106"/>
      <c r="D103" s="107" t="s">
        <v>107</v>
      </c>
      <c r="E103" s="108"/>
      <c r="F103" s="108"/>
      <c r="G103" s="108"/>
      <c r="H103" s="108"/>
      <c r="I103" s="108"/>
      <c r="J103" s="109">
        <f>J209</f>
        <v>0</v>
      </c>
      <c r="L103" s="106"/>
    </row>
    <row r="104" spans="2:12" s="9" customFormat="1" ht="20" customHeight="1" x14ac:dyDescent="0.3">
      <c r="B104" s="106"/>
      <c r="D104" s="107" t="s">
        <v>108</v>
      </c>
      <c r="E104" s="108"/>
      <c r="F104" s="108"/>
      <c r="G104" s="108"/>
      <c r="H104" s="108"/>
      <c r="I104" s="108"/>
      <c r="J104" s="109">
        <f>J231</f>
        <v>0</v>
      </c>
      <c r="L104" s="106"/>
    </row>
    <row r="105" spans="2:12" s="9" customFormat="1" ht="20" customHeight="1" x14ac:dyDescent="0.3">
      <c r="B105" s="106"/>
      <c r="D105" s="107" t="s">
        <v>109</v>
      </c>
      <c r="E105" s="108"/>
      <c r="F105" s="108"/>
      <c r="G105" s="108"/>
      <c r="H105" s="108"/>
      <c r="I105" s="108"/>
      <c r="J105" s="109">
        <f>J238</f>
        <v>0</v>
      </c>
      <c r="L105" s="106"/>
    </row>
    <row r="106" spans="2:12" s="9" customFormat="1" ht="20" customHeight="1" x14ac:dyDescent="0.3">
      <c r="B106" s="106"/>
      <c r="D106" s="107" t="s">
        <v>110</v>
      </c>
      <c r="E106" s="108"/>
      <c r="F106" s="108"/>
      <c r="G106" s="108"/>
      <c r="H106" s="108"/>
      <c r="I106" s="108"/>
      <c r="J106" s="109">
        <f>J320</f>
        <v>0</v>
      </c>
      <c r="L106" s="106"/>
    </row>
    <row r="107" spans="2:12" s="9" customFormat="1" ht="20" customHeight="1" x14ac:dyDescent="0.3">
      <c r="B107" s="106"/>
      <c r="D107" s="107" t="s">
        <v>111</v>
      </c>
      <c r="E107" s="108"/>
      <c r="F107" s="108"/>
      <c r="G107" s="108"/>
      <c r="H107" s="108"/>
      <c r="I107" s="108"/>
      <c r="J107" s="109">
        <f>J328</f>
        <v>0</v>
      </c>
      <c r="L107" s="106"/>
    </row>
    <row r="108" spans="2:12" s="9" customFormat="1" ht="20" customHeight="1" x14ac:dyDescent="0.3">
      <c r="B108" s="106"/>
      <c r="D108" s="107" t="s">
        <v>112</v>
      </c>
      <c r="E108" s="108"/>
      <c r="F108" s="108"/>
      <c r="G108" s="108"/>
      <c r="H108" s="108"/>
      <c r="I108" s="108"/>
      <c r="J108" s="109">
        <f>J344</f>
        <v>0</v>
      </c>
      <c r="L108" s="106"/>
    </row>
    <row r="109" spans="2:12" s="9" customFormat="1" ht="20" customHeight="1" x14ac:dyDescent="0.3">
      <c r="B109" s="106"/>
      <c r="D109" s="107" t="s">
        <v>113</v>
      </c>
      <c r="E109" s="108"/>
      <c r="F109" s="108"/>
      <c r="G109" s="108"/>
      <c r="H109" s="108"/>
      <c r="I109" s="108"/>
      <c r="J109" s="109">
        <f>J365</f>
        <v>0</v>
      </c>
      <c r="L109" s="106"/>
    </row>
    <row r="110" spans="2:12" s="9" customFormat="1" ht="20" customHeight="1" x14ac:dyDescent="0.3">
      <c r="B110" s="106"/>
      <c r="D110" s="107" t="s">
        <v>114</v>
      </c>
      <c r="E110" s="108"/>
      <c r="F110" s="108"/>
      <c r="G110" s="108"/>
      <c r="H110" s="108"/>
      <c r="I110" s="108"/>
      <c r="J110" s="109">
        <f>J423</f>
        <v>0</v>
      </c>
      <c r="L110" s="106"/>
    </row>
    <row r="111" spans="2:12" s="9" customFormat="1" ht="20" customHeight="1" x14ac:dyDescent="0.3">
      <c r="B111" s="106"/>
      <c r="D111" s="107" t="s">
        <v>115</v>
      </c>
      <c r="E111" s="108"/>
      <c r="F111" s="108"/>
      <c r="G111" s="108"/>
      <c r="H111" s="108"/>
      <c r="I111" s="108"/>
      <c r="J111" s="109">
        <f>J449</f>
        <v>0</v>
      </c>
      <c r="L111" s="106"/>
    </row>
    <row r="112" spans="2:12" s="9" customFormat="1" ht="20" customHeight="1" x14ac:dyDescent="0.3">
      <c r="B112" s="106"/>
      <c r="D112" s="107" t="s">
        <v>116</v>
      </c>
      <c r="E112" s="108"/>
      <c r="F112" s="108"/>
      <c r="G112" s="108"/>
      <c r="H112" s="108"/>
      <c r="I112" s="108"/>
      <c r="J112" s="109">
        <f>J511</f>
        <v>0</v>
      </c>
      <c r="L112" s="106"/>
    </row>
    <row r="113" spans="2:12" s="9" customFormat="1" ht="20" customHeight="1" x14ac:dyDescent="0.3">
      <c r="B113" s="106"/>
      <c r="D113" s="107" t="s">
        <v>117</v>
      </c>
      <c r="E113" s="108"/>
      <c r="F113" s="108"/>
      <c r="G113" s="108"/>
      <c r="H113" s="108"/>
      <c r="I113" s="108"/>
      <c r="J113" s="109">
        <f>J520</f>
        <v>0</v>
      </c>
      <c r="L113" s="106"/>
    </row>
    <row r="114" spans="2:12" s="9" customFormat="1" ht="20" customHeight="1" x14ac:dyDescent="0.3">
      <c r="B114" s="106"/>
      <c r="D114" s="107" t="s">
        <v>118</v>
      </c>
      <c r="E114" s="108"/>
      <c r="F114" s="108"/>
      <c r="G114" s="108"/>
      <c r="H114" s="108"/>
      <c r="I114" s="108"/>
      <c r="J114" s="109">
        <f>J558</f>
        <v>0</v>
      </c>
      <c r="L114" s="106"/>
    </row>
    <row r="115" spans="2:12" s="8" customFormat="1" ht="25.05" customHeight="1" x14ac:dyDescent="0.3">
      <c r="B115" s="102"/>
      <c r="D115" s="103" t="s">
        <v>119</v>
      </c>
      <c r="E115" s="104"/>
      <c r="F115" s="104"/>
      <c r="G115" s="104"/>
      <c r="H115" s="104"/>
      <c r="I115" s="104"/>
      <c r="J115" s="105">
        <f>J577</f>
        <v>0</v>
      </c>
      <c r="L115" s="102"/>
    </row>
    <row r="116" spans="2:12" s="9" customFormat="1" ht="20" customHeight="1" x14ac:dyDescent="0.3">
      <c r="B116" s="106"/>
      <c r="D116" s="107" t="s">
        <v>120</v>
      </c>
      <c r="E116" s="108"/>
      <c r="F116" s="108"/>
      <c r="G116" s="108"/>
      <c r="H116" s="108"/>
      <c r="I116" s="108"/>
      <c r="J116" s="109">
        <f>J578</f>
        <v>0</v>
      </c>
      <c r="L116" s="106"/>
    </row>
    <row r="117" spans="2:12" s="9" customFormat="1" ht="20" customHeight="1" x14ac:dyDescent="0.3">
      <c r="B117" s="106"/>
      <c r="D117" s="107" t="s">
        <v>121</v>
      </c>
      <c r="E117" s="108"/>
      <c r="F117" s="108"/>
      <c r="G117" s="108"/>
      <c r="H117" s="108"/>
      <c r="I117" s="108"/>
      <c r="J117" s="109">
        <f>J580</f>
        <v>0</v>
      </c>
      <c r="L117" s="106"/>
    </row>
    <row r="118" spans="2:12" s="1" customFormat="1" ht="21.75" customHeight="1" x14ac:dyDescent="0.3">
      <c r="B118" s="30"/>
      <c r="L118" s="30"/>
    </row>
    <row r="119" spans="2:12" s="1" customFormat="1" ht="7.05" customHeight="1" x14ac:dyDescent="0.3">
      <c r="B119" s="42"/>
      <c r="C119" s="43"/>
      <c r="D119" s="43"/>
      <c r="E119" s="43"/>
      <c r="F119" s="43"/>
      <c r="G119" s="43"/>
      <c r="H119" s="43"/>
      <c r="I119" s="43"/>
      <c r="J119" s="43"/>
      <c r="K119" s="43"/>
      <c r="L119" s="30"/>
    </row>
    <row r="123" spans="2:12" s="1" customFormat="1" ht="7.05" customHeight="1" x14ac:dyDescent="0.3">
      <c r="B123" s="44"/>
      <c r="C123" s="45"/>
      <c r="D123" s="45"/>
      <c r="E123" s="45"/>
      <c r="F123" s="45"/>
      <c r="G123" s="45"/>
      <c r="H123" s="45"/>
      <c r="I123" s="45"/>
      <c r="J123" s="45"/>
      <c r="K123" s="45"/>
      <c r="L123" s="30"/>
    </row>
    <row r="124" spans="2:12" s="1" customFormat="1" ht="25.05" customHeight="1" x14ac:dyDescent="0.3">
      <c r="B124" s="30"/>
      <c r="C124" s="19" t="s">
        <v>122</v>
      </c>
      <c r="L124" s="30"/>
    </row>
    <row r="125" spans="2:12" s="1" customFormat="1" ht="7.05" customHeight="1" x14ac:dyDescent="0.3">
      <c r="B125" s="30"/>
      <c r="L125" s="30"/>
    </row>
    <row r="126" spans="2:12" s="1" customFormat="1" ht="12" customHeight="1" x14ac:dyDescent="0.3">
      <c r="B126" s="30"/>
      <c r="C126" s="25" t="s">
        <v>15</v>
      </c>
      <c r="L126" s="30"/>
    </row>
    <row r="127" spans="2:12" s="1" customFormat="1" ht="26.25" customHeight="1" x14ac:dyDescent="0.3">
      <c r="B127" s="30"/>
      <c r="E127" s="218" t="str">
        <f>E7</f>
        <v>ZŠ Zliv - Zlepšování rovného přístupu k inkluzivním a kvalitním službám v oblasti vzdělávání</v>
      </c>
      <c r="F127" s="219"/>
      <c r="G127" s="219"/>
      <c r="H127" s="219"/>
      <c r="L127" s="30"/>
    </row>
    <row r="128" spans="2:12" s="1" customFormat="1" ht="12" customHeight="1" x14ac:dyDescent="0.3">
      <c r="B128" s="30"/>
      <c r="C128" s="25" t="s">
        <v>94</v>
      </c>
      <c r="L128" s="30"/>
    </row>
    <row r="129" spans="2:65" s="1" customFormat="1" ht="16.5" customHeight="1" x14ac:dyDescent="0.3">
      <c r="B129" s="30"/>
      <c r="E129" s="204" t="str">
        <f>E9</f>
        <v>SO 01 - Učebny</v>
      </c>
      <c r="F129" s="217"/>
      <c r="G129" s="217"/>
      <c r="H129" s="217"/>
      <c r="L129" s="30"/>
    </row>
    <row r="130" spans="2:65" s="1" customFormat="1" ht="7.05" customHeight="1" x14ac:dyDescent="0.3">
      <c r="B130" s="30"/>
      <c r="L130" s="30"/>
    </row>
    <row r="131" spans="2:65" s="1" customFormat="1" ht="12" customHeight="1" x14ac:dyDescent="0.3">
      <c r="B131" s="30"/>
      <c r="C131" s="25" t="s">
        <v>19</v>
      </c>
      <c r="F131" s="23" t="str">
        <f>F12</f>
        <v>Zliv</v>
      </c>
      <c r="I131" s="25" t="s">
        <v>21</v>
      </c>
      <c r="J131" s="50" t="str">
        <f>IF(J12="","",J12)</f>
        <v>11. 12. 2023</v>
      </c>
      <c r="L131" s="30"/>
    </row>
    <row r="132" spans="2:65" s="1" customFormat="1" ht="7.05" customHeight="1" x14ac:dyDescent="0.3">
      <c r="B132" s="30"/>
      <c r="L132" s="30"/>
    </row>
    <row r="133" spans="2:65" s="1" customFormat="1" ht="15.3" customHeight="1" x14ac:dyDescent="0.3">
      <c r="B133" s="30"/>
      <c r="C133" s="25" t="s">
        <v>23</v>
      </c>
      <c r="F133" s="23" t="str">
        <f>E15</f>
        <v>Město Zliv</v>
      </c>
      <c r="I133" s="25" t="s">
        <v>31</v>
      </c>
      <c r="J133" s="28" t="str">
        <f>E21</f>
        <v xml:space="preserve"> </v>
      </c>
      <c r="L133" s="30"/>
    </row>
    <row r="134" spans="2:65" s="1" customFormat="1" ht="15.3" customHeight="1" x14ac:dyDescent="0.3">
      <c r="B134" s="30"/>
      <c r="C134" s="25" t="s">
        <v>29</v>
      </c>
      <c r="F134" s="23" t="str">
        <f>IF(E18="","",E18)</f>
        <v>Vyplň údaj</v>
      </c>
      <c r="I134" s="25" t="s">
        <v>34</v>
      </c>
      <c r="J134" s="28" t="str">
        <f>E24</f>
        <v xml:space="preserve"> </v>
      </c>
      <c r="L134" s="30"/>
    </row>
    <row r="135" spans="2:65" s="1" customFormat="1" ht="10.25" customHeight="1" x14ac:dyDescent="0.3">
      <c r="B135" s="30"/>
      <c r="L135" s="30"/>
    </row>
    <row r="136" spans="2:65" s="10" customFormat="1" ht="29.25" customHeight="1" x14ac:dyDescent="0.3">
      <c r="B136" s="110"/>
      <c r="C136" s="111" t="s">
        <v>123</v>
      </c>
      <c r="D136" s="112" t="s">
        <v>61</v>
      </c>
      <c r="E136" s="112" t="s">
        <v>57</v>
      </c>
      <c r="F136" s="112" t="s">
        <v>58</v>
      </c>
      <c r="G136" s="112" t="s">
        <v>124</v>
      </c>
      <c r="H136" s="112" t="s">
        <v>125</v>
      </c>
      <c r="I136" s="112" t="s">
        <v>126</v>
      </c>
      <c r="J136" s="113" t="s">
        <v>98</v>
      </c>
      <c r="K136" s="114" t="s">
        <v>127</v>
      </c>
      <c r="L136" s="110"/>
      <c r="M136" s="56" t="s">
        <v>1</v>
      </c>
      <c r="N136" s="57" t="s">
        <v>40</v>
      </c>
      <c r="O136" s="57" t="s">
        <v>128</v>
      </c>
      <c r="P136" s="57" t="s">
        <v>129</v>
      </c>
      <c r="Q136" s="57" t="s">
        <v>130</v>
      </c>
      <c r="R136" s="57" t="s">
        <v>131</v>
      </c>
      <c r="S136" s="57" t="s">
        <v>132</v>
      </c>
      <c r="T136" s="58" t="s">
        <v>133</v>
      </c>
    </row>
    <row r="137" spans="2:65" s="1" customFormat="1" ht="23" customHeight="1" x14ac:dyDescent="0.4">
      <c r="B137" s="30"/>
      <c r="C137" s="61" t="s">
        <v>134</v>
      </c>
      <c r="J137" s="115">
        <f>BK137</f>
        <v>0</v>
      </c>
      <c r="L137" s="30"/>
      <c r="M137" s="59"/>
      <c r="N137" s="51"/>
      <c r="O137" s="51"/>
      <c r="P137" s="116">
        <f>P138+P208+P577</f>
        <v>0</v>
      </c>
      <c r="Q137" s="51"/>
      <c r="R137" s="116">
        <f>R138+R208+R577</f>
        <v>140.62356696999998</v>
      </c>
      <c r="S137" s="51"/>
      <c r="T137" s="117">
        <f>T138+T208+T577</f>
        <v>129.20392200999999</v>
      </c>
      <c r="AT137" s="15" t="s">
        <v>75</v>
      </c>
      <c r="AU137" s="15" t="s">
        <v>100</v>
      </c>
      <c r="BK137" s="118">
        <f>BK138+BK208+BK577</f>
        <v>0</v>
      </c>
    </row>
    <row r="138" spans="2:65" s="11" customFormat="1" ht="26" customHeight="1" x14ac:dyDescent="0.4">
      <c r="B138" s="119"/>
      <c r="D138" s="120" t="s">
        <v>75</v>
      </c>
      <c r="E138" s="121" t="s">
        <v>135</v>
      </c>
      <c r="F138" s="121" t="s">
        <v>136</v>
      </c>
      <c r="I138" s="122"/>
      <c r="J138" s="123">
        <f>BK138</f>
        <v>0</v>
      </c>
      <c r="L138" s="119"/>
      <c r="M138" s="124"/>
      <c r="P138" s="125">
        <f>P139+P164+P198+P206</f>
        <v>0</v>
      </c>
      <c r="R138" s="125">
        <f>R139+R164+R198+R206</f>
        <v>121.28470067999999</v>
      </c>
      <c r="T138" s="126">
        <f>T139+T164+T198+T206</f>
        <v>91.314799999999991</v>
      </c>
      <c r="AR138" s="120" t="s">
        <v>84</v>
      </c>
      <c r="AT138" s="127" t="s">
        <v>75</v>
      </c>
      <c r="AU138" s="127" t="s">
        <v>76</v>
      </c>
      <c r="AY138" s="120" t="s">
        <v>137</v>
      </c>
      <c r="BK138" s="128">
        <f>BK139+BK164+BK198+BK206</f>
        <v>0</v>
      </c>
    </row>
    <row r="139" spans="2:65" s="11" customFormat="1" ht="23" customHeight="1" x14ac:dyDescent="0.35">
      <c r="B139" s="119"/>
      <c r="D139" s="120" t="s">
        <v>75</v>
      </c>
      <c r="E139" s="129" t="s">
        <v>138</v>
      </c>
      <c r="F139" s="129" t="s">
        <v>139</v>
      </c>
      <c r="I139" s="122"/>
      <c r="J139" s="130">
        <f>BK139</f>
        <v>0</v>
      </c>
      <c r="L139" s="119"/>
      <c r="M139" s="124"/>
      <c r="P139" s="125">
        <f>SUM(P140:P163)</f>
        <v>0</v>
      </c>
      <c r="R139" s="125">
        <f>SUM(R140:R163)</f>
        <v>121.24851439999999</v>
      </c>
      <c r="T139" s="126">
        <f>SUM(T140:T163)</f>
        <v>0</v>
      </c>
      <c r="AR139" s="120" t="s">
        <v>84</v>
      </c>
      <c r="AT139" s="127" t="s">
        <v>75</v>
      </c>
      <c r="AU139" s="127" t="s">
        <v>84</v>
      </c>
      <c r="AY139" s="120" t="s">
        <v>137</v>
      </c>
      <c r="BK139" s="128">
        <f>SUM(BK140:BK163)</f>
        <v>0</v>
      </c>
    </row>
    <row r="140" spans="2:65" s="1" customFormat="1" ht="24.3" customHeight="1" x14ac:dyDescent="0.3">
      <c r="B140" s="131"/>
      <c r="C140" s="132" t="s">
        <v>84</v>
      </c>
      <c r="D140" s="132" t="s">
        <v>140</v>
      </c>
      <c r="E140" s="133" t="s">
        <v>141</v>
      </c>
      <c r="F140" s="134" t="s">
        <v>142</v>
      </c>
      <c r="G140" s="135" t="s">
        <v>143</v>
      </c>
      <c r="H140" s="136">
        <v>31.1</v>
      </c>
      <c r="I140" s="137"/>
      <c r="J140" s="138">
        <f>ROUND(I140*H140,2)</f>
        <v>0</v>
      </c>
      <c r="K140" s="139"/>
      <c r="L140" s="30"/>
      <c r="M140" s="140" t="s">
        <v>1</v>
      </c>
      <c r="N140" s="141" t="s">
        <v>41</v>
      </c>
      <c r="P140" s="142">
        <f>O140*H140</f>
        <v>0</v>
      </c>
      <c r="Q140" s="142">
        <v>1.32E-2</v>
      </c>
      <c r="R140" s="142">
        <f>Q140*H140</f>
        <v>0.41052</v>
      </c>
      <c r="S140" s="142">
        <v>0</v>
      </c>
      <c r="T140" s="143">
        <f>S140*H140</f>
        <v>0</v>
      </c>
      <c r="AR140" s="144" t="s">
        <v>144</v>
      </c>
      <c r="AT140" s="144" t="s">
        <v>140</v>
      </c>
      <c r="AU140" s="144" t="s">
        <v>86</v>
      </c>
      <c r="AY140" s="15" t="s">
        <v>137</v>
      </c>
      <c r="BE140" s="145">
        <f>IF(N140="základní",J140,0)</f>
        <v>0</v>
      </c>
      <c r="BF140" s="145">
        <f>IF(N140="snížená",J140,0)</f>
        <v>0</v>
      </c>
      <c r="BG140" s="145">
        <f>IF(N140="zákl. přenesená",J140,0)</f>
        <v>0</v>
      </c>
      <c r="BH140" s="145">
        <f>IF(N140="sníž. přenesená",J140,0)</f>
        <v>0</v>
      </c>
      <c r="BI140" s="145">
        <f>IF(N140="nulová",J140,0)</f>
        <v>0</v>
      </c>
      <c r="BJ140" s="15" t="s">
        <v>84</v>
      </c>
      <c r="BK140" s="145">
        <f>ROUND(I140*H140,2)</f>
        <v>0</v>
      </c>
      <c r="BL140" s="15" t="s">
        <v>144</v>
      </c>
      <c r="BM140" s="144" t="s">
        <v>145</v>
      </c>
    </row>
    <row r="141" spans="2:65" s="12" customFormat="1" x14ac:dyDescent="0.3">
      <c r="B141" s="146"/>
      <c r="D141" s="147" t="s">
        <v>146</v>
      </c>
      <c r="E141" s="148" t="s">
        <v>1</v>
      </c>
      <c r="F141" s="149" t="s">
        <v>147</v>
      </c>
      <c r="H141" s="150">
        <v>31.1</v>
      </c>
      <c r="I141" s="151"/>
      <c r="L141" s="146"/>
      <c r="M141" s="152"/>
      <c r="T141" s="153"/>
      <c r="AT141" s="148" t="s">
        <v>146</v>
      </c>
      <c r="AU141" s="148" t="s">
        <v>86</v>
      </c>
      <c r="AV141" s="12" t="s">
        <v>86</v>
      </c>
      <c r="AW141" s="12" t="s">
        <v>33</v>
      </c>
      <c r="AX141" s="12" t="s">
        <v>84</v>
      </c>
      <c r="AY141" s="148" t="s">
        <v>137</v>
      </c>
    </row>
    <row r="142" spans="2:65" s="1" customFormat="1" ht="24.3" customHeight="1" x14ac:dyDescent="0.3">
      <c r="B142" s="131"/>
      <c r="C142" s="132" t="s">
        <v>86</v>
      </c>
      <c r="D142" s="132" t="s">
        <v>140</v>
      </c>
      <c r="E142" s="133" t="s">
        <v>148</v>
      </c>
      <c r="F142" s="134" t="s">
        <v>149</v>
      </c>
      <c r="G142" s="135" t="s">
        <v>143</v>
      </c>
      <c r="H142" s="136">
        <v>31.1</v>
      </c>
      <c r="I142" s="137"/>
      <c r="J142" s="138">
        <f>ROUND(I142*H142,2)</f>
        <v>0</v>
      </c>
      <c r="K142" s="139"/>
      <c r="L142" s="30"/>
      <c r="M142" s="140" t="s">
        <v>1</v>
      </c>
      <c r="N142" s="141" t="s">
        <v>41</v>
      </c>
      <c r="P142" s="142">
        <f>O142*H142</f>
        <v>0</v>
      </c>
      <c r="Q142" s="142">
        <v>6.7999999999999996E-3</v>
      </c>
      <c r="R142" s="142">
        <f>Q142*H142</f>
        <v>0.21148</v>
      </c>
      <c r="S142" s="142">
        <v>0</v>
      </c>
      <c r="T142" s="143">
        <f>S142*H142</f>
        <v>0</v>
      </c>
      <c r="AR142" s="144" t="s">
        <v>144</v>
      </c>
      <c r="AT142" s="144" t="s">
        <v>140</v>
      </c>
      <c r="AU142" s="144" t="s">
        <v>86</v>
      </c>
      <c r="AY142" s="15" t="s">
        <v>137</v>
      </c>
      <c r="BE142" s="145">
        <f>IF(N142="základní",J142,0)</f>
        <v>0</v>
      </c>
      <c r="BF142" s="145">
        <f>IF(N142="snížená",J142,0)</f>
        <v>0</v>
      </c>
      <c r="BG142" s="145">
        <f>IF(N142="zákl. přenesená",J142,0)</f>
        <v>0</v>
      </c>
      <c r="BH142" s="145">
        <f>IF(N142="sníž. přenesená",J142,0)</f>
        <v>0</v>
      </c>
      <c r="BI142" s="145">
        <f>IF(N142="nulová",J142,0)</f>
        <v>0</v>
      </c>
      <c r="BJ142" s="15" t="s">
        <v>84</v>
      </c>
      <c r="BK142" s="145">
        <f>ROUND(I142*H142,2)</f>
        <v>0</v>
      </c>
      <c r="BL142" s="15" t="s">
        <v>144</v>
      </c>
      <c r="BM142" s="144" t="s">
        <v>150</v>
      </c>
    </row>
    <row r="143" spans="2:65" s="1" customFormat="1" ht="33" customHeight="1" x14ac:dyDescent="0.3">
      <c r="B143" s="131"/>
      <c r="C143" s="132" t="s">
        <v>151</v>
      </c>
      <c r="D143" s="132" t="s">
        <v>140</v>
      </c>
      <c r="E143" s="133" t="s">
        <v>152</v>
      </c>
      <c r="F143" s="134" t="s">
        <v>153</v>
      </c>
      <c r="G143" s="135" t="s">
        <v>154</v>
      </c>
      <c r="H143" s="136">
        <v>48.152000000000001</v>
      </c>
      <c r="I143" s="137"/>
      <c r="J143" s="138">
        <f>ROUND(I143*H143,2)</f>
        <v>0</v>
      </c>
      <c r="K143" s="139"/>
      <c r="L143" s="30"/>
      <c r="M143" s="140" t="s">
        <v>1</v>
      </c>
      <c r="N143" s="141" t="s">
        <v>41</v>
      </c>
      <c r="P143" s="142">
        <f>O143*H143</f>
        <v>0</v>
      </c>
      <c r="Q143" s="142">
        <v>2.5018699999999998</v>
      </c>
      <c r="R143" s="142">
        <f>Q143*H143</f>
        <v>120.47004423999999</v>
      </c>
      <c r="S143" s="142">
        <v>0</v>
      </c>
      <c r="T143" s="143">
        <f>S143*H143</f>
        <v>0</v>
      </c>
      <c r="AR143" s="144" t="s">
        <v>144</v>
      </c>
      <c r="AT143" s="144" t="s">
        <v>140</v>
      </c>
      <c r="AU143" s="144" t="s">
        <v>86</v>
      </c>
      <c r="AY143" s="15" t="s">
        <v>137</v>
      </c>
      <c r="BE143" s="145">
        <f>IF(N143="základní",J143,0)</f>
        <v>0</v>
      </c>
      <c r="BF143" s="145">
        <f>IF(N143="snížená",J143,0)</f>
        <v>0</v>
      </c>
      <c r="BG143" s="145">
        <f>IF(N143="zákl. přenesená",J143,0)</f>
        <v>0</v>
      </c>
      <c r="BH143" s="145">
        <f>IF(N143="sníž. přenesená",J143,0)</f>
        <v>0</v>
      </c>
      <c r="BI143" s="145">
        <f>IF(N143="nulová",J143,0)</f>
        <v>0</v>
      </c>
      <c r="BJ143" s="15" t="s">
        <v>84</v>
      </c>
      <c r="BK143" s="145">
        <f>ROUND(I143*H143,2)</f>
        <v>0</v>
      </c>
      <c r="BL143" s="15" t="s">
        <v>144</v>
      </c>
      <c r="BM143" s="144" t="s">
        <v>155</v>
      </c>
    </row>
    <row r="144" spans="2:65" s="12" customFormat="1" x14ac:dyDescent="0.3">
      <c r="B144" s="146"/>
      <c r="D144" s="147" t="s">
        <v>146</v>
      </c>
      <c r="E144" s="148" t="s">
        <v>1</v>
      </c>
      <c r="F144" s="149" t="s">
        <v>156</v>
      </c>
      <c r="H144" s="150">
        <v>3.4710000000000001</v>
      </c>
      <c r="I144" s="151"/>
      <c r="L144" s="146"/>
      <c r="M144" s="152"/>
      <c r="T144" s="153"/>
      <c r="AT144" s="148" t="s">
        <v>146</v>
      </c>
      <c r="AU144" s="148" t="s">
        <v>86</v>
      </c>
      <c r="AV144" s="12" t="s">
        <v>86</v>
      </c>
      <c r="AW144" s="12" t="s">
        <v>33</v>
      </c>
      <c r="AX144" s="12" t="s">
        <v>76</v>
      </c>
      <c r="AY144" s="148" t="s">
        <v>137</v>
      </c>
    </row>
    <row r="145" spans="2:65" s="12" customFormat="1" x14ac:dyDescent="0.3">
      <c r="B145" s="146"/>
      <c r="D145" s="147" t="s">
        <v>146</v>
      </c>
      <c r="E145" s="148" t="s">
        <v>1</v>
      </c>
      <c r="F145" s="149" t="s">
        <v>157</v>
      </c>
      <c r="H145" s="150">
        <v>3.4710000000000001</v>
      </c>
      <c r="I145" s="151"/>
      <c r="L145" s="146"/>
      <c r="M145" s="152"/>
      <c r="T145" s="153"/>
      <c r="AT145" s="148" t="s">
        <v>146</v>
      </c>
      <c r="AU145" s="148" t="s">
        <v>86</v>
      </c>
      <c r="AV145" s="12" t="s">
        <v>86</v>
      </c>
      <c r="AW145" s="12" t="s">
        <v>33</v>
      </c>
      <c r="AX145" s="12" t="s">
        <v>76</v>
      </c>
      <c r="AY145" s="148" t="s">
        <v>137</v>
      </c>
    </row>
    <row r="146" spans="2:65" s="12" customFormat="1" x14ac:dyDescent="0.3">
      <c r="B146" s="146"/>
      <c r="D146" s="147" t="s">
        <v>146</v>
      </c>
      <c r="E146" s="148" t="s">
        <v>1</v>
      </c>
      <c r="F146" s="149" t="s">
        <v>158</v>
      </c>
      <c r="H146" s="150">
        <v>3.4710000000000001</v>
      </c>
      <c r="I146" s="151"/>
      <c r="L146" s="146"/>
      <c r="M146" s="152"/>
      <c r="T146" s="153"/>
      <c r="AT146" s="148" t="s">
        <v>146</v>
      </c>
      <c r="AU146" s="148" t="s">
        <v>86</v>
      </c>
      <c r="AV146" s="12" t="s">
        <v>86</v>
      </c>
      <c r="AW146" s="12" t="s">
        <v>33</v>
      </c>
      <c r="AX146" s="12" t="s">
        <v>76</v>
      </c>
      <c r="AY146" s="148" t="s">
        <v>137</v>
      </c>
    </row>
    <row r="147" spans="2:65" s="12" customFormat="1" ht="20.25" x14ac:dyDescent="0.3">
      <c r="B147" s="146"/>
      <c r="D147" s="147" t="s">
        <v>146</v>
      </c>
      <c r="E147" s="148" t="s">
        <v>1</v>
      </c>
      <c r="F147" s="149" t="s">
        <v>159</v>
      </c>
      <c r="H147" s="150">
        <v>4.6210000000000004</v>
      </c>
      <c r="I147" s="151"/>
      <c r="L147" s="146"/>
      <c r="M147" s="152"/>
      <c r="T147" s="153"/>
      <c r="AT147" s="148" t="s">
        <v>146</v>
      </c>
      <c r="AU147" s="148" t="s">
        <v>86</v>
      </c>
      <c r="AV147" s="12" t="s">
        <v>86</v>
      </c>
      <c r="AW147" s="12" t="s">
        <v>33</v>
      </c>
      <c r="AX147" s="12" t="s">
        <v>76</v>
      </c>
      <c r="AY147" s="148" t="s">
        <v>137</v>
      </c>
    </row>
    <row r="148" spans="2:65" s="12" customFormat="1" ht="20.25" x14ac:dyDescent="0.3">
      <c r="B148" s="146"/>
      <c r="D148" s="147" t="s">
        <v>146</v>
      </c>
      <c r="E148" s="148" t="s">
        <v>1</v>
      </c>
      <c r="F148" s="149" t="s">
        <v>160</v>
      </c>
      <c r="H148" s="150">
        <v>3.4710000000000001</v>
      </c>
      <c r="I148" s="151"/>
      <c r="L148" s="146"/>
      <c r="M148" s="152"/>
      <c r="T148" s="153"/>
      <c r="AT148" s="148" t="s">
        <v>146</v>
      </c>
      <c r="AU148" s="148" t="s">
        <v>86</v>
      </c>
      <c r="AV148" s="12" t="s">
        <v>86</v>
      </c>
      <c r="AW148" s="12" t="s">
        <v>33</v>
      </c>
      <c r="AX148" s="12" t="s">
        <v>76</v>
      </c>
      <c r="AY148" s="148" t="s">
        <v>137</v>
      </c>
    </row>
    <row r="149" spans="2:65" s="12" customFormat="1" ht="20.25" x14ac:dyDescent="0.3">
      <c r="B149" s="146"/>
      <c r="D149" s="147" t="s">
        <v>146</v>
      </c>
      <c r="E149" s="148" t="s">
        <v>1</v>
      </c>
      <c r="F149" s="149" t="s">
        <v>161</v>
      </c>
      <c r="H149" s="150">
        <v>3.4710000000000001</v>
      </c>
      <c r="I149" s="151"/>
      <c r="L149" s="146"/>
      <c r="M149" s="152"/>
      <c r="T149" s="153"/>
      <c r="AT149" s="148" t="s">
        <v>146</v>
      </c>
      <c r="AU149" s="148" t="s">
        <v>86</v>
      </c>
      <c r="AV149" s="12" t="s">
        <v>86</v>
      </c>
      <c r="AW149" s="12" t="s">
        <v>33</v>
      </c>
      <c r="AX149" s="12" t="s">
        <v>76</v>
      </c>
      <c r="AY149" s="148" t="s">
        <v>137</v>
      </c>
    </row>
    <row r="150" spans="2:65" s="12" customFormat="1" ht="20.25" x14ac:dyDescent="0.3">
      <c r="B150" s="146"/>
      <c r="D150" s="147" t="s">
        <v>146</v>
      </c>
      <c r="E150" s="148" t="s">
        <v>1</v>
      </c>
      <c r="F150" s="149" t="s">
        <v>162</v>
      </c>
      <c r="H150" s="150">
        <v>4.6210000000000004</v>
      </c>
      <c r="I150" s="151"/>
      <c r="L150" s="146"/>
      <c r="M150" s="152"/>
      <c r="T150" s="153"/>
      <c r="AT150" s="148" t="s">
        <v>146</v>
      </c>
      <c r="AU150" s="148" t="s">
        <v>86</v>
      </c>
      <c r="AV150" s="12" t="s">
        <v>86</v>
      </c>
      <c r="AW150" s="12" t="s">
        <v>33</v>
      </c>
      <c r="AX150" s="12" t="s">
        <v>76</v>
      </c>
      <c r="AY150" s="148" t="s">
        <v>137</v>
      </c>
    </row>
    <row r="151" spans="2:65" s="12" customFormat="1" ht="20.25" x14ac:dyDescent="0.3">
      <c r="B151" s="146"/>
      <c r="D151" s="147" t="s">
        <v>146</v>
      </c>
      <c r="E151" s="148" t="s">
        <v>1</v>
      </c>
      <c r="F151" s="149" t="s">
        <v>163</v>
      </c>
      <c r="H151" s="150">
        <v>3.4710000000000001</v>
      </c>
      <c r="I151" s="151"/>
      <c r="L151" s="146"/>
      <c r="M151" s="152"/>
      <c r="T151" s="153"/>
      <c r="AT151" s="148" t="s">
        <v>146</v>
      </c>
      <c r="AU151" s="148" t="s">
        <v>86</v>
      </c>
      <c r="AV151" s="12" t="s">
        <v>86</v>
      </c>
      <c r="AW151" s="12" t="s">
        <v>33</v>
      </c>
      <c r="AX151" s="12" t="s">
        <v>76</v>
      </c>
      <c r="AY151" s="148" t="s">
        <v>137</v>
      </c>
    </row>
    <row r="152" spans="2:65" s="12" customFormat="1" ht="20.25" x14ac:dyDescent="0.3">
      <c r="B152" s="146"/>
      <c r="D152" s="147" t="s">
        <v>146</v>
      </c>
      <c r="E152" s="148" t="s">
        <v>1</v>
      </c>
      <c r="F152" s="149" t="s">
        <v>164</v>
      </c>
      <c r="H152" s="150">
        <v>6.234</v>
      </c>
      <c r="I152" s="151"/>
      <c r="L152" s="146"/>
      <c r="M152" s="152"/>
      <c r="T152" s="153"/>
      <c r="AT152" s="148" t="s">
        <v>146</v>
      </c>
      <c r="AU152" s="148" t="s">
        <v>86</v>
      </c>
      <c r="AV152" s="12" t="s">
        <v>86</v>
      </c>
      <c r="AW152" s="12" t="s">
        <v>33</v>
      </c>
      <c r="AX152" s="12" t="s">
        <v>76</v>
      </c>
      <c r="AY152" s="148" t="s">
        <v>137</v>
      </c>
    </row>
    <row r="153" spans="2:65" s="12" customFormat="1" x14ac:dyDescent="0.3">
      <c r="B153" s="146"/>
      <c r="D153" s="147" t="s">
        <v>146</v>
      </c>
      <c r="E153" s="148" t="s">
        <v>1</v>
      </c>
      <c r="F153" s="149" t="s">
        <v>165</v>
      </c>
      <c r="H153" s="150">
        <v>3.91</v>
      </c>
      <c r="I153" s="151"/>
      <c r="L153" s="146"/>
      <c r="M153" s="152"/>
      <c r="T153" s="153"/>
      <c r="AT153" s="148" t="s">
        <v>146</v>
      </c>
      <c r="AU153" s="148" t="s">
        <v>86</v>
      </c>
      <c r="AV153" s="12" t="s">
        <v>86</v>
      </c>
      <c r="AW153" s="12" t="s">
        <v>33</v>
      </c>
      <c r="AX153" s="12" t="s">
        <v>76</v>
      </c>
      <c r="AY153" s="148" t="s">
        <v>137</v>
      </c>
    </row>
    <row r="154" spans="2:65" s="12" customFormat="1" x14ac:dyDescent="0.3">
      <c r="B154" s="146"/>
      <c r="D154" s="147" t="s">
        <v>146</v>
      </c>
      <c r="E154" s="148" t="s">
        <v>1</v>
      </c>
      <c r="F154" s="149" t="s">
        <v>166</v>
      </c>
      <c r="H154" s="150">
        <v>3.4710000000000001</v>
      </c>
      <c r="I154" s="151"/>
      <c r="L154" s="146"/>
      <c r="M154" s="152"/>
      <c r="T154" s="153"/>
      <c r="AT154" s="148" t="s">
        <v>146</v>
      </c>
      <c r="AU154" s="148" t="s">
        <v>86</v>
      </c>
      <c r="AV154" s="12" t="s">
        <v>86</v>
      </c>
      <c r="AW154" s="12" t="s">
        <v>33</v>
      </c>
      <c r="AX154" s="12" t="s">
        <v>76</v>
      </c>
      <c r="AY154" s="148" t="s">
        <v>137</v>
      </c>
    </row>
    <row r="155" spans="2:65" s="12" customFormat="1" x14ac:dyDescent="0.3">
      <c r="B155" s="146"/>
      <c r="D155" s="147" t="s">
        <v>146</v>
      </c>
      <c r="E155" s="148" t="s">
        <v>1</v>
      </c>
      <c r="F155" s="149" t="s">
        <v>167</v>
      </c>
      <c r="H155" s="150">
        <v>3.4710000000000001</v>
      </c>
      <c r="I155" s="151"/>
      <c r="L155" s="146"/>
      <c r="M155" s="152"/>
      <c r="T155" s="153"/>
      <c r="AT155" s="148" t="s">
        <v>146</v>
      </c>
      <c r="AU155" s="148" t="s">
        <v>86</v>
      </c>
      <c r="AV155" s="12" t="s">
        <v>86</v>
      </c>
      <c r="AW155" s="12" t="s">
        <v>33</v>
      </c>
      <c r="AX155" s="12" t="s">
        <v>76</v>
      </c>
      <c r="AY155" s="148" t="s">
        <v>137</v>
      </c>
    </row>
    <row r="156" spans="2:65" s="12" customFormat="1" x14ac:dyDescent="0.3">
      <c r="B156" s="146"/>
      <c r="D156" s="147" t="s">
        <v>146</v>
      </c>
      <c r="E156" s="148" t="s">
        <v>1</v>
      </c>
      <c r="F156" s="149" t="s">
        <v>168</v>
      </c>
      <c r="H156" s="150">
        <v>0.998</v>
      </c>
      <c r="I156" s="151"/>
      <c r="L156" s="146"/>
      <c r="M156" s="152"/>
      <c r="T156" s="153"/>
      <c r="AT156" s="148" t="s">
        <v>146</v>
      </c>
      <c r="AU156" s="148" t="s">
        <v>86</v>
      </c>
      <c r="AV156" s="12" t="s">
        <v>86</v>
      </c>
      <c r="AW156" s="12" t="s">
        <v>33</v>
      </c>
      <c r="AX156" s="12" t="s">
        <v>76</v>
      </c>
      <c r="AY156" s="148" t="s">
        <v>137</v>
      </c>
    </row>
    <row r="157" spans="2:65" s="13" customFormat="1" x14ac:dyDescent="0.3">
      <c r="B157" s="154"/>
      <c r="D157" s="147" t="s">
        <v>146</v>
      </c>
      <c r="E157" s="155" t="s">
        <v>1</v>
      </c>
      <c r="F157" s="156" t="s">
        <v>169</v>
      </c>
      <c r="H157" s="157">
        <v>48.152000000000008</v>
      </c>
      <c r="I157" s="158"/>
      <c r="L157" s="154"/>
      <c r="M157" s="159"/>
      <c r="T157" s="160"/>
      <c r="AT157" s="155" t="s">
        <v>146</v>
      </c>
      <c r="AU157" s="155" t="s">
        <v>86</v>
      </c>
      <c r="AV157" s="13" t="s">
        <v>144</v>
      </c>
      <c r="AW157" s="13" t="s">
        <v>33</v>
      </c>
      <c r="AX157" s="13" t="s">
        <v>84</v>
      </c>
      <c r="AY157" s="155" t="s">
        <v>137</v>
      </c>
    </row>
    <row r="158" spans="2:65" s="1" customFormat="1" ht="24.3" customHeight="1" x14ac:dyDescent="0.3">
      <c r="B158" s="131"/>
      <c r="C158" s="132" t="s">
        <v>144</v>
      </c>
      <c r="D158" s="132" t="s">
        <v>140</v>
      </c>
      <c r="E158" s="133" t="s">
        <v>170</v>
      </c>
      <c r="F158" s="134" t="s">
        <v>171</v>
      </c>
      <c r="G158" s="135" t="s">
        <v>154</v>
      </c>
      <c r="H158" s="136">
        <v>48.152000000000001</v>
      </c>
      <c r="I158" s="137"/>
      <c r="J158" s="138">
        <f>ROUND(I158*H158,2)</f>
        <v>0</v>
      </c>
      <c r="K158" s="139"/>
      <c r="L158" s="30"/>
      <c r="M158" s="140" t="s">
        <v>1</v>
      </c>
      <c r="N158" s="141" t="s">
        <v>41</v>
      </c>
      <c r="P158" s="142">
        <f>O158*H158</f>
        <v>0</v>
      </c>
      <c r="Q158" s="142">
        <v>0</v>
      </c>
      <c r="R158" s="142">
        <f>Q158*H158</f>
        <v>0</v>
      </c>
      <c r="S158" s="142">
        <v>0</v>
      </c>
      <c r="T158" s="143">
        <f>S158*H158</f>
        <v>0</v>
      </c>
      <c r="AR158" s="144" t="s">
        <v>144</v>
      </c>
      <c r="AT158" s="144" t="s">
        <v>140</v>
      </c>
      <c r="AU158" s="144" t="s">
        <v>86</v>
      </c>
      <c r="AY158" s="15" t="s">
        <v>137</v>
      </c>
      <c r="BE158" s="145">
        <f>IF(N158="základní",J158,0)</f>
        <v>0</v>
      </c>
      <c r="BF158" s="145">
        <f>IF(N158="snížená",J158,0)</f>
        <v>0</v>
      </c>
      <c r="BG158" s="145">
        <f>IF(N158="zákl. přenesená",J158,0)</f>
        <v>0</v>
      </c>
      <c r="BH158" s="145">
        <f>IF(N158="sníž. přenesená",J158,0)</f>
        <v>0</v>
      </c>
      <c r="BI158" s="145">
        <f>IF(N158="nulová",J158,0)</f>
        <v>0</v>
      </c>
      <c r="BJ158" s="15" t="s">
        <v>84</v>
      </c>
      <c r="BK158" s="145">
        <f>ROUND(I158*H158,2)</f>
        <v>0</v>
      </c>
      <c r="BL158" s="15" t="s">
        <v>144</v>
      </c>
      <c r="BM158" s="144" t="s">
        <v>172</v>
      </c>
    </row>
    <row r="159" spans="2:65" s="1" customFormat="1" ht="24.3" customHeight="1" x14ac:dyDescent="0.3">
      <c r="B159" s="131"/>
      <c r="C159" s="132" t="s">
        <v>173</v>
      </c>
      <c r="D159" s="132" t="s">
        <v>140</v>
      </c>
      <c r="E159" s="133" t="s">
        <v>174</v>
      </c>
      <c r="F159" s="134" t="s">
        <v>175</v>
      </c>
      <c r="G159" s="135" t="s">
        <v>154</v>
      </c>
      <c r="H159" s="136">
        <v>48.152000000000001</v>
      </c>
      <c r="I159" s="137"/>
      <c r="J159" s="138">
        <f>ROUND(I159*H159,2)</f>
        <v>0</v>
      </c>
      <c r="K159" s="139"/>
      <c r="L159" s="30"/>
      <c r="M159" s="140" t="s">
        <v>1</v>
      </c>
      <c r="N159" s="141" t="s">
        <v>41</v>
      </c>
      <c r="P159" s="142">
        <f>O159*H159</f>
        <v>0</v>
      </c>
      <c r="Q159" s="142">
        <v>3.0300000000000001E-3</v>
      </c>
      <c r="R159" s="142">
        <f>Q159*H159</f>
        <v>0.14590056000000001</v>
      </c>
      <c r="S159" s="142">
        <v>0</v>
      </c>
      <c r="T159" s="143">
        <f>S159*H159</f>
        <v>0</v>
      </c>
      <c r="AR159" s="144" t="s">
        <v>144</v>
      </c>
      <c r="AT159" s="144" t="s">
        <v>140</v>
      </c>
      <c r="AU159" s="144" t="s">
        <v>86</v>
      </c>
      <c r="AY159" s="15" t="s">
        <v>137</v>
      </c>
      <c r="BE159" s="145">
        <f>IF(N159="základní",J159,0)</f>
        <v>0</v>
      </c>
      <c r="BF159" s="145">
        <f>IF(N159="snížená",J159,0)</f>
        <v>0</v>
      </c>
      <c r="BG159" s="145">
        <f>IF(N159="zákl. přenesená",J159,0)</f>
        <v>0</v>
      </c>
      <c r="BH159" s="145">
        <f>IF(N159="sníž. přenesená",J159,0)</f>
        <v>0</v>
      </c>
      <c r="BI159" s="145">
        <f>IF(N159="nulová",J159,0)</f>
        <v>0</v>
      </c>
      <c r="BJ159" s="15" t="s">
        <v>84</v>
      </c>
      <c r="BK159" s="145">
        <f>ROUND(I159*H159,2)</f>
        <v>0</v>
      </c>
      <c r="BL159" s="15" t="s">
        <v>144</v>
      </c>
      <c r="BM159" s="144" t="s">
        <v>176</v>
      </c>
    </row>
    <row r="160" spans="2:65" s="1" customFormat="1" ht="38" customHeight="1" x14ac:dyDescent="0.3">
      <c r="B160" s="131"/>
      <c r="C160" s="132" t="s">
        <v>138</v>
      </c>
      <c r="D160" s="132" t="s">
        <v>140</v>
      </c>
      <c r="E160" s="133" t="s">
        <v>177</v>
      </c>
      <c r="F160" s="134" t="s">
        <v>178</v>
      </c>
      <c r="G160" s="135" t="s">
        <v>179</v>
      </c>
      <c r="H160" s="136">
        <v>528.48</v>
      </c>
      <c r="I160" s="137"/>
      <c r="J160" s="138">
        <f>ROUND(I160*H160,2)</f>
        <v>0</v>
      </c>
      <c r="K160" s="139"/>
      <c r="L160" s="30"/>
      <c r="M160" s="140" t="s">
        <v>1</v>
      </c>
      <c r="N160" s="141" t="s">
        <v>41</v>
      </c>
      <c r="P160" s="142">
        <f>O160*H160</f>
        <v>0</v>
      </c>
      <c r="Q160" s="142">
        <v>2.0000000000000002E-5</v>
      </c>
      <c r="R160" s="142">
        <f>Q160*H160</f>
        <v>1.0569600000000002E-2</v>
      </c>
      <c r="S160" s="142">
        <v>0</v>
      </c>
      <c r="T160" s="143">
        <f>S160*H160</f>
        <v>0</v>
      </c>
      <c r="AR160" s="144" t="s">
        <v>144</v>
      </c>
      <c r="AT160" s="144" t="s">
        <v>140</v>
      </c>
      <c r="AU160" s="144" t="s">
        <v>86</v>
      </c>
      <c r="AY160" s="15" t="s">
        <v>137</v>
      </c>
      <c r="BE160" s="145">
        <f>IF(N160="základní",J160,0)</f>
        <v>0</v>
      </c>
      <c r="BF160" s="145">
        <f>IF(N160="snížená",J160,0)</f>
        <v>0</v>
      </c>
      <c r="BG160" s="145">
        <f>IF(N160="zákl. přenesená",J160,0)</f>
        <v>0</v>
      </c>
      <c r="BH160" s="145">
        <f>IF(N160="sníž. přenesená",J160,0)</f>
        <v>0</v>
      </c>
      <c r="BI160" s="145">
        <f>IF(N160="nulová",J160,0)</f>
        <v>0</v>
      </c>
      <c r="BJ160" s="15" t="s">
        <v>84</v>
      </c>
      <c r="BK160" s="145">
        <f>ROUND(I160*H160,2)</f>
        <v>0</v>
      </c>
      <c r="BL160" s="15" t="s">
        <v>144</v>
      </c>
      <c r="BM160" s="144" t="s">
        <v>180</v>
      </c>
    </row>
    <row r="161" spans="2:65" s="12" customFormat="1" x14ac:dyDescent="0.3">
      <c r="B161" s="146"/>
      <c r="D161" s="147" t="s">
        <v>146</v>
      </c>
      <c r="E161" s="148" t="s">
        <v>1</v>
      </c>
      <c r="F161" s="149" t="s">
        <v>181</v>
      </c>
      <c r="H161" s="150">
        <v>32.76</v>
      </c>
      <c r="I161" s="151"/>
      <c r="L161" s="146"/>
      <c r="M161" s="152"/>
      <c r="T161" s="153"/>
      <c r="AT161" s="148" t="s">
        <v>146</v>
      </c>
      <c r="AU161" s="148" t="s">
        <v>86</v>
      </c>
      <c r="AV161" s="12" t="s">
        <v>86</v>
      </c>
      <c r="AW161" s="12" t="s">
        <v>33</v>
      </c>
      <c r="AX161" s="12" t="s">
        <v>76</v>
      </c>
      <c r="AY161" s="148" t="s">
        <v>137</v>
      </c>
    </row>
    <row r="162" spans="2:65" s="12" customFormat="1" x14ac:dyDescent="0.3">
      <c r="B162" s="146"/>
      <c r="D162" s="147" t="s">
        <v>146</v>
      </c>
      <c r="E162" s="148" t="s">
        <v>1</v>
      </c>
      <c r="F162" s="149" t="s">
        <v>182</v>
      </c>
      <c r="H162" s="150">
        <v>32.76</v>
      </c>
      <c r="I162" s="151"/>
      <c r="L162" s="146"/>
      <c r="M162" s="152"/>
      <c r="T162" s="153"/>
      <c r="AT162" s="148" t="s">
        <v>146</v>
      </c>
      <c r="AU162" s="148" t="s">
        <v>86</v>
      </c>
      <c r="AV162" s="12" t="s">
        <v>86</v>
      </c>
      <c r="AW162" s="12" t="s">
        <v>33</v>
      </c>
      <c r="AX162" s="12" t="s">
        <v>76</v>
      </c>
      <c r="AY162" s="148" t="s">
        <v>137</v>
      </c>
    </row>
    <row r="163" spans="2:65" s="13" customFormat="1" x14ac:dyDescent="0.3">
      <c r="B163" s="154"/>
      <c r="D163" s="147" t="s">
        <v>146</v>
      </c>
      <c r="E163" s="155" t="s">
        <v>1</v>
      </c>
      <c r="F163" s="156" t="s">
        <v>169</v>
      </c>
      <c r="H163" s="157">
        <v>462.96</v>
      </c>
      <c r="I163" s="158"/>
      <c r="L163" s="154"/>
      <c r="M163" s="159"/>
      <c r="T163" s="160"/>
      <c r="AT163" s="155" t="s">
        <v>146</v>
      </c>
      <c r="AU163" s="155" t="s">
        <v>86</v>
      </c>
      <c r="AV163" s="13" t="s">
        <v>144</v>
      </c>
      <c r="AW163" s="13" t="s">
        <v>33</v>
      </c>
      <c r="AX163" s="13" t="s">
        <v>76</v>
      </c>
      <c r="AY163" s="155" t="s">
        <v>137</v>
      </c>
    </row>
    <row r="164" spans="2:65" s="11" customFormat="1" ht="23" customHeight="1" x14ac:dyDescent="0.35">
      <c r="B164" s="119"/>
      <c r="D164" s="120" t="s">
        <v>75</v>
      </c>
      <c r="E164" s="129" t="s">
        <v>183</v>
      </c>
      <c r="F164" s="129" t="s">
        <v>184</v>
      </c>
      <c r="I164" s="122"/>
      <c r="J164" s="130">
        <f>BK164</f>
        <v>0</v>
      </c>
      <c r="L164" s="119"/>
      <c r="M164" s="124"/>
      <c r="P164" s="125">
        <f>SUM(P165:P197)</f>
        <v>0</v>
      </c>
      <c r="R164" s="125">
        <f>SUM(R165:R197)</f>
        <v>3.6186280000000001E-2</v>
      </c>
      <c r="T164" s="126">
        <f>SUM(T165:T197)</f>
        <v>91.314799999999991</v>
      </c>
      <c r="AR164" s="120" t="s">
        <v>84</v>
      </c>
      <c r="AT164" s="127" t="s">
        <v>75</v>
      </c>
      <c r="AU164" s="127" t="s">
        <v>84</v>
      </c>
      <c r="AY164" s="120" t="s">
        <v>137</v>
      </c>
      <c r="BK164" s="128">
        <f>SUM(BK165:BK197)</f>
        <v>0</v>
      </c>
    </row>
    <row r="165" spans="2:65" s="1" customFormat="1" ht="16.5" customHeight="1" x14ac:dyDescent="0.3">
      <c r="B165" s="131"/>
      <c r="C165" s="132" t="s">
        <v>185</v>
      </c>
      <c r="D165" s="132" t="s">
        <v>140</v>
      </c>
      <c r="E165" s="133" t="s">
        <v>186</v>
      </c>
      <c r="F165" s="134" t="s">
        <v>187</v>
      </c>
      <c r="G165" s="135" t="s">
        <v>188</v>
      </c>
      <c r="H165" s="136">
        <v>1</v>
      </c>
      <c r="I165" s="137"/>
      <c r="J165" s="138">
        <f>ROUND(I165*H165,2)</f>
        <v>0</v>
      </c>
      <c r="K165" s="139"/>
      <c r="L165" s="30"/>
      <c r="M165" s="140" t="s">
        <v>1</v>
      </c>
      <c r="N165" s="141" t="s">
        <v>41</v>
      </c>
      <c r="P165" s="142">
        <f>O165*H165</f>
        <v>0</v>
      </c>
      <c r="Q165" s="142">
        <v>0</v>
      </c>
      <c r="R165" s="142">
        <f>Q165*H165</f>
        <v>0</v>
      </c>
      <c r="S165" s="142">
        <v>0</v>
      </c>
      <c r="T165" s="143">
        <f>S165*H165</f>
        <v>0</v>
      </c>
      <c r="AR165" s="144" t="s">
        <v>144</v>
      </c>
      <c r="AT165" s="144" t="s">
        <v>140</v>
      </c>
      <c r="AU165" s="144" t="s">
        <v>86</v>
      </c>
      <c r="AY165" s="15" t="s">
        <v>137</v>
      </c>
      <c r="BE165" s="145">
        <f>IF(N165="základní",J165,0)</f>
        <v>0</v>
      </c>
      <c r="BF165" s="145">
        <f>IF(N165="snížená",J165,0)</f>
        <v>0</v>
      </c>
      <c r="BG165" s="145">
        <f>IF(N165="zákl. přenesená",J165,0)</f>
        <v>0</v>
      </c>
      <c r="BH165" s="145">
        <f>IF(N165="sníž. přenesená",J165,0)</f>
        <v>0</v>
      </c>
      <c r="BI165" s="145">
        <f>IF(N165="nulová",J165,0)</f>
        <v>0</v>
      </c>
      <c r="BJ165" s="15" t="s">
        <v>84</v>
      </c>
      <c r="BK165" s="145">
        <f>ROUND(I165*H165,2)</f>
        <v>0</v>
      </c>
      <c r="BL165" s="15" t="s">
        <v>144</v>
      </c>
      <c r="BM165" s="144" t="s">
        <v>189</v>
      </c>
    </row>
    <row r="166" spans="2:65" s="1" customFormat="1" ht="24.3" customHeight="1" x14ac:dyDescent="0.3">
      <c r="B166" s="131"/>
      <c r="C166" s="132" t="s">
        <v>190</v>
      </c>
      <c r="D166" s="132" t="s">
        <v>140</v>
      </c>
      <c r="E166" s="133" t="s">
        <v>191</v>
      </c>
      <c r="F166" s="134" t="s">
        <v>192</v>
      </c>
      <c r="G166" s="135" t="s">
        <v>143</v>
      </c>
      <c r="H166" s="136">
        <v>904.65700000000004</v>
      </c>
      <c r="I166" s="137"/>
      <c r="J166" s="138">
        <f>ROUND(I166*H166,2)</f>
        <v>0</v>
      </c>
      <c r="K166" s="139"/>
      <c r="L166" s="30"/>
      <c r="M166" s="140" t="s">
        <v>1</v>
      </c>
      <c r="N166" s="141" t="s">
        <v>41</v>
      </c>
      <c r="P166" s="142">
        <f>O166*H166</f>
        <v>0</v>
      </c>
      <c r="Q166" s="142">
        <v>4.0000000000000003E-5</v>
      </c>
      <c r="R166" s="142">
        <f>Q166*H166</f>
        <v>3.6186280000000001E-2</v>
      </c>
      <c r="S166" s="142">
        <v>0</v>
      </c>
      <c r="T166" s="143">
        <f>S166*H166</f>
        <v>0</v>
      </c>
      <c r="AR166" s="144" t="s">
        <v>144</v>
      </c>
      <c r="AT166" s="144" t="s">
        <v>140</v>
      </c>
      <c r="AU166" s="144" t="s">
        <v>86</v>
      </c>
      <c r="AY166" s="15" t="s">
        <v>137</v>
      </c>
      <c r="BE166" s="145">
        <f>IF(N166="základní",J166,0)</f>
        <v>0</v>
      </c>
      <c r="BF166" s="145">
        <f>IF(N166="snížená",J166,0)</f>
        <v>0</v>
      </c>
      <c r="BG166" s="145">
        <f>IF(N166="zákl. přenesená",J166,0)</f>
        <v>0</v>
      </c>
      <c r="BH166" s="145">
        <f>IF(N166="sníž. přenesená",J166,0)</f>
        <v>0</v>
      </c>
      <c r="BI166" s="145">
        <f>IF(N166="nulová",J166,0)</f>
        <v>0</v>
      </c>
      <c r="BJ166" s="15" t="s">
        <v>84</v>
      </c>
      <c r="BK166" s="145">
        <f>ROUND(I166*H166,2)</f>
        <v>0</v>
      </c>
      <c r="BL166" s="15" t="s">
        <v>144</v>
      </c>
      <c r="BM166" s="144" t="s">
        <v>193</v>
      </c>
    </row>
    <row r="167" spans="2:65" s="12" customFormat="1" x14ac:dyDescent="0.3">
      <c r="B167" s="146"/>
      <c r="D167" s="147" t="s">
        <v>146</v>
      </c>
      <c r="E167" s="148" t="s">
        <v>1</v>
      </c>
      <c r="F167" s="149" t="s">
        <v>194</v>
      </c>
      <c r="H167" s="150">
        <v>55.438000000000002</v>
      </c>
      <c r="I167" s="151"/>
      <c r="L167" s="146"/>
      <c r="M167" s="152"/>
      <c r="T167" s="153"/>
      <c r="AT167" s="148" t="s">
        <v>146</v>
      </c>
      <c r="AU167" s="148" t="s">
        <v>86</v>
      </c>
      <c r="AV167" s="12" t="s">
        <v>86</v>
      </c>
      <c r="AW167" s="12" t="s">
        <v>33</v>
      </c>
      <c r="AX167" s="12" t="s">
        <v>76</v>
      </c>
      <c r="AY167" s="148" t="s">
        <v>137</v>
      </c>
    </row>
    <row r="168" spans="2:65" s="12" customFormat="1" x14ac:dyDescent="0.3">
      <c r="B168" s="146"/>
      <c r="D168" s="147" t="s">
        <v>146</v>
      </c>
      <c r="E168" s="148" t="s">
        <v>1</v>
      </c>
      <c r="F168" s="149" t="s">
        <v>195</v>
      </c>
      <c r="H168" s="150">
        <v>55.438000000000002</v>
      </c>
      <c r="I168" s="151"/>
      <c r="L168" s="146"/>
      <c r="M168" s="152"/>
      <c r="T168" s="153"/>
      <c r="AT168" s="148" t="s">
        <v>146</v>
      </c>
      <c r="AU168" s="148" t="s">
        <v>86</v>
      </c>
      <c r="AV168" s="12" t="s">
        <v>86</v>
      </c>
      <c r="AW168" s="12" t="s">
        <v>33</v>
      </c>
      <c r="AX168" s="12" t="s">
        <v>76</v>
      </c>
      <c r="AY168" s="148" t="s">
        <v>137</v>
      </c>
    </row>
    <row r="169" spans="2:65" s="12" customFormat="1" x14ac:dyDescent="0.3">
      <c r="B169" s="146"/>
      <c r="D169" s="147" t="s">
        <v>146</v>
      </c>
      <c r="E169" s="148" t="s">
        <v>1</v>
      </c>
      <c r="F169" s="149" t="s">
        <v>196</v>
      </c>
      <c r="H169" s="150">
        <v>55.438000000000002</v>
      </c>
      <c r="I169" s="151"/>
      <c r="L169" s="146"/>
      <c r="M169" s="152"/>
      <c r="T169" s="153"/>
      <c r="AT169" s="148" t="s">
        <v>146</v>
      </c>
      <c r="AU169" s="148" t="s">
        <v>86</v>
      </c>
      <c r="AV169" s="12" t="s">
        <v>86</v>
      </c>
      <c r="AW169" s="12" t="s">
        <v>33</v>
      </c>
      <c r="AX169" s="12" t="s">
        <v>76</v>
      </c>
      <c r="AY169" s="148" t="s">
        <v>137</v>
      </c>
    </row>
    <row r="170" spans="2:65" s="12" customFormat="1" x14ac:dyDescent="0.3">
      <c r="B170" s="146"/>
      <c r="D170" s="147" t="s">
        <v>146</v>
      </c>
      <c r="E170" s="148" t="s">
        <v>1</v>
      </c>
      <c r="F170" s="149" t="s">
        <v>197</v>
      </c>
      <c r="H170" s="150">
        <v>74.063000000000002</v>
      </c>
      <c r="I170" s="151"/>
      <c r="L170" s="146"/>
      <c r="M170" s="152"/>
      <c r="T170" s="153"/>
      <c r="AT170" s="148" t="s">
        <v>146</v>
      </c>
      <c r="AU170" s="148" t="s">
        <v>86</v>
      </c>
      <c r="AV170" s="12" t="s">
        <v>86</v>
      </c>
      <c r="AW170" s="12" t="s">
        <v>33</v>
      </c>
      <c r="AX170" s="12" t="s">
        <v>76</v>
      </c>
      <c r="AY170" s="148" t="s">
        <v>137</v>
      </c>
    </row>
    <row r="171" spans="2:65" s="12" customFormat="1" x14ac:dyDescent="0.3">
      <c r="B171" s="146"/>
      <c r="D171" s="147" t="s">
        <v>146</v>
      </c>
      <c r="E171" s="148" t="s">
        <v>1</v>
      </c>
      <c r="F171" s="149" t="s">
        <v>198</v>
      </c>
      <c r="H171" s="150">
        <v>55.438000000000002</v>
      </c>
      <c r="I171" s="151"/>
      <c r="L171" s="146"/>
      <c r="M171" s="152"/>
      <c r="T171" s="153"/>
      <c r="AT171" s="148" t="s">
        <v>146</v>
      </c>
      <c r="AU171" s="148" t="s">
        <v>86</v>
      </c>
      <c r="AV171" s="12" t="s">
        <v>86</v>
      </c>
      <c r="AW171" s="12" t="s">
        <v>33</v>
      </c>
      <c r="AX171" s="12" t="s">
        <v>76</v>
      </c>
      <c r="AY171" s="148" t="s">
        <v>137</v>
      </c>
    </row>
    <row r="172" spans="2:65" s="12" customFormat="1" x14ac:dyDescent="0.3">
      <c r="B172" s="146"/>
      <c r="D172" s="147" t="s">
        <v>146</v>
      </c>
      <c r="E172" s="148" t="s">
        <v>1</v>
      </c>
      <c r="F172" s="149" t="s">
        <v>199</v>
      </c>
      <c r="H172" s="150">
        <v>55.438000000000002</v>
      </c>
      <c r="I172" s="151"/>
      <c r="L172" s="146"/>
      <c r="M172" s="152"/>
      <c r="T172" s="153"/>
      <c r="AT172" s="148" t="s">
        <v>146</v>
      </c>
      <c r="AU172" s="148" t="s">
        <v>86</v>
      </c>
      <c r="AV172" s="12" t="s">
        <v>86</v>
      </c>
      <c r="AW172" s="12" t="s">
        <v>33</v>
      </c>
      <c r="AX172" s="12" t="s">
        <v>76</v>
      </c>
      <c r="AY172" s="148" t="s">
        <v>137</v>
      </c>
    </row>
    <row r="173" spans="2:65" s="12" customFormat="1" x14ac:dyDescent="0.3">
      <c r="B173" s="146"/>
      <c r="D173" s="147" t="s">
        <v>146</v>
      </c>
      <c r="E173" s="148" t="s">
        <v>1</v>
      </c>
      <c r="F173" s="149" t="s">
        <v>200</v>
      </c>
      <c r="H173" s="150">
        <v>74.063000000000002</v>
      </c>
      <c r="I173" s="151"/>
      <c r="L173" s="146"/>
      <c r="M173" s="152"/>
      <c r="T173" s="153"/>
      <c r="AT173" s="148" t="s">
        <v>146</v>
      </c>
      <c r="AU173" s="148" t="s">
        <v>86</v>
      </c>
      <c r="AV173" s="12" t="s">
        <v>86</v>
      </c>
      <c r="AW173" s="12" t="s">
        <v>33</v>
      </c>
      <c r="AX173" s="12" t="s">
        <v>76</v>
      </c>
      <c r="AY173" s="148" t="s">
        <v>137</v>
      </c>
    </row>
    <row r="174" spans="2:65" s="12" customFormat="1" x14ac:dyDescent="0.3">
      <c r="B174" s="146"/>
      <c r="D174" s="147" t="s">
        <v>146</v>
      </c>
      <c r="E174" s="148" t="s">
        <v>1</v>
      </c>
      <c r="F174" s="149" t="s">
        <v>201</v>
      </c>
      <c r="H174" s="150">
        <v>55.438000000000002</v>
      </c>
      <c r="I174" s="151"/>
      <c r="L174" s="146"/>
      <c r="M174" s="152"/>
      <c r="T174" s="153"/>
      <c r="AT174" s="148" t="s">
        <v>146</v>
      </c>
      <c r="AU174" s="148" t="s">
        <v>86</v>
      </c>
      <c r="AV174" s="12" t="s">
        <v>86</v>
      </c>
      <c r="AW174" s="12" t="s">
        <v>33</v>
      </c>
      <c r="AX174" s="12" t="s">
        <v>76</v>
      </c>
      <c r="AY174" s="148" t="s">
        <v>137</v>
      </c>
    </row>
    <row r="175" spans="2:65" s="12" customFormat="1" x14ac:dyDescent="0.3">
      <c r="B175" s="146"/>
      <c r="D175" s="147" t="s">
        <v>146</v>
      </c>
      <c r="E175" s="148" t="s">
        <v>1</v>
      </c>
      <c r="F175" s="149" t="s">
        <v>202</v>
      </c>
      <c r="H175" s="150">
        <v>102.202</v>
      </c>
      <c r="I175" s="151"/>
      <c r="L175" s="146"/>
      <c r="M175" s="152"/>
      <c r="T175" s="153"/>
      <c r="AT175" s="148" t="s">
        <v>146</v>
      </c>
      <c r="AU175" s="148" t="s">
        <v>86</v>
      </c>
      <c r="AV175" s="12" t="s">
        <v>86</v>
      </c>
      <c r="AW175" s="12" t="s">
        <v>33</v>
      </c>
      <c r="AX175" s="12" t="s">
        <v>76</v>
      </c>
      <c r="AY175" s="148" t="s">
        <v>137</v>
      </c>
    </row>
    <row r="176" spans="2:65" s="12" customFormat="1" x14ac:dyDescent="0.3">
      <c r="B176" s="146"/>
      <c r="D176" s="147" t="s">
        <v>146</v>
      </c>
      <c r="E176" s="148" t="s">
        <v>1</v>
      </c>
      <c r="F176" s="149" t="s">
        <v>203</v>
      </c>
      <c r="H176" s="150">
        <v>129.012</v>
      </c>
      <c r="I176" s="151"/>
      <c r="L176" s="146"/>
      <c r="M176" s="152"/>
      <c r="T176" s="153"/>
      <c r="AT176" s="148" t="s">
        <v>146</v>
      </c>
      <c r="AU176" s="148" t="s">
        <v>86</v>
      </c>
      <c r="AV176" s="12" t="s">
        <v>86</v>
      </c>
      <c r="AW176" s="12" t="s">
        <v>33</v>
      </c>
      <c r="AX176" s="12" t="s">
        <v>76</v>
      </c>
      <c r="AY176" s="148" t="s">
        <v>137</v>
      </c>
    </row>
    <row r="177" spans="2:65" s="12" customFormat="1" x14ac:dyDescent="0.3">
      <c r="B177" s="146"/>
      <c r="D177" s="147" t="s">
        <v>146</v>
      </c>
      <c r="E177" s="148" t="s">
        <v>1</v>
      </c>
      <c r="F177" s="149" t="s">
        <v>204</v>
      </c>
      <c r="H177" s="150">
        <v>65.173000000000002</v>
      </c>
      <c r="I177" s="151"/>
      <c r="L177" s="146"/>
      <c r="M177" s="152"/>
      <c r="T177" s="153"/>
      <c r="AT177" s="148" t="s">
        <v>146</v>
      </c>
      <c r="AU177" s="148" t="s">
        <v>86</v>
      </c>
      <c r="AV177" s="12" t="s">
        <v>86</v>
      </c>
      <c r="AW177" s="12" t="s">
        <v>33</v>
      </c>
      <c r="AX177" s="12" t="s">
        <v>76</v>
      </c>
      <c r="AY177" s="148" t="s">
        <v>137</v>
      </c>
    </row>
    <row r="178" spans="2:65" s="12" customFormat="1" x14ac:dyDescent="0.3">
      <c r="B178" s="146"/>
      <c r="D178" s="147" t="s">
        <v>146</v>
      </c>
      <c r="E178" s="148" t="s">
        <v>1</v>
      </c>
      <c r="F178" s="149" t="s">
        <v>205</v>
      </c>
      <c r="H178" s="150">
        <v>55.438000000000002</v>
      </c>
      <c r="I178" s="151"/>
      <c r="L178" s="146"/>
      <c r="M178" s="152"/>
      <c r="T178" s="153"/>
      <c r="AT178" s="148" t="s">
        <v>146</v>
      </c>
      <c r="AU178" s="148" t="s">
        <v>86</v>
      </c>
      <c r="AV178" s="12" t="s">
        <v>86</v>
      </c>
      <c r="AW178" s="12" t="s">
        <v>33</v>
      </c>
      <c r="AX178" s="12" t="s">
        <v>76</v>
      </c>
      <c r="AY178" s="148" t="s">
        <v>137</v>
      </c>
    </row>
    <row r="179" spans="2:65" s="12" customFormat="1" x14ac:dyDescent="0.3">
      <c r="B179" s="146"/>
      <c r="D179" s="147" t="s">
        <v>146</v>
      </c>
      <c r="E179" s="148" t="s">
        <v>1</v>
      </c>
      <c r="F179" s="149" t="s">
        <v>206</v>
      </c>
      <c r="H179" s="150">
        <v>55.438000000000002</v>
      </c>
      <c r="I179" s="151"/>
      <c r="L179" s="146"/>
      <c r="M179" s="152"/>
      <c r="T179" s="153"/>
      <c r="AT179" s="148" t="s">
        <v>146</v>
      </c>
      <c r="AU179" s="148" t="s">
        <v>86</v>
      </c>
      <c r="AV179" s="12" t="s">
        <v>86</v>
      </c>
      <c r="AW179" s="12" t="s">
        <v>33</v>
      </c>
      <c r="AX179" s="12" t="s">
        <v>76</v>
      </c>
      <c r="AY179" s="148" t="s">
        <v>137</v>
      </c>
    </row>
    <row r="180" spans="2:65" s="12" customFormat="1" x14ac:dyDescent="0.3">
      <c r="B180" s="146"/>
      <c r="D180" s="147" t="s">
        <v>146</v>
      </c>
      <c r="E180" s="148" t="s">
        <v>1</v>
      </c>
      <c r="F180" s="149" t="s">
        <v>207</v>
      </c>
      <c r="H180" s="150">
        <v>16.64</v>
      </c>
      <c r="I180" s="151"/>
      <c r="L180" s="146"/>
      <c r="M180" s="152"/>
      <c r="T180" s="153"/>
      <c r="AT180" s="148" t="s">
        <v>146</v>
      </c>
      <c r="AU180" s="148" t="s">
        <v>86</v>
      </c>
      <c r="AV180" s="12" t="s">
        <v>86</v>
      </c>
      <c r="AW180" s="12" t="s">
        <v>33</v>
      </c>
      <c r="AX180" s="12" t="s">
        <v>76</v>
      </c>
      <c r="AY180" s="148" t="s">
        <v>137</v>
      </c>
    </row>
    <row r="181" spans="2:65" s="13" customFormat="1" x14ac:dyDescent="0.3">
      <c r="B181" s="154"/>
      <c r="D181" s="147" t="s">
        <v>146</v>
      </c>
      <c r="E181" s="155" t="s">
        <v>1</v>
      </c>
      <c r="F181" s="156" t="s">
        <v>169</v>
      </c>
      <c r="H181" s="157">
        <v>904.65699999999981</v>
      </c>
      <c r="I181" s="158"/>
      <c r="L181" s="154"/>
      <c r="M181" s="159"/>
      <c r="T181" s="160"/>
      <c r="AT181" s="155" t="s">
        <v>146</v>
      </c>
      <c r="AU181" s="155" t="s">
        <v>86</v>
      </c>
      <c r="AV181" s="13" t="s">
        <v>144</v>
      </c>
      <c r="AW181" s="13" t="s">
        <v>33</v>
      </c>
      <c r="AX181" s="13" t="s">
        <v>84</v>
      </c>
      <c r="AY181" s="155" t="s">
        <v>137</v>
      </c>
    </row>
    <row r="182" spans="2:65" s="1" customFormat="1" ht="24.3" customHeight="1" x14ac:dyDescent="0.3">
      <c r="B182" s="131"/>
      <c r="C182" s="132" t="s">
        <v>208</v>
      </c>
      <c r="D182" s="132" t="s">
        <v>140</v>
      </c>
      <c r="E182" s="133" t="s">
        <v>209</v>
      </c>
      <c r="F182" s="134" t="s">
        <v>210</v>
      </c>
      <c r="G182" s="135" t="s">
        <v>154</v>
      </c>
      <c r="H182" s="136">
        <v>64.203000000000003</v>
      </c>
      <c r="I182" s="137"/>
      <c r="J182" s="138">
        <f>ROUND(I182*H182,2)</f>
        <v>0</v>
      </c>
      <c r="K182" s="139"/>
      <c r="L182" s="30"/>
      <c r="M182" s="140" t="s">
        <v>1</v>
      </c>
      <c r="N182" s="141" t="s">
        <v>41</v>
      </c>
      <c r="P182" s="142">
        <f>O182*H182</f>
        <v>0</v>
      </c>
      <c r="Q182" s="142">
        <v>0</v>
      </c>
      <c r="R182" s="142">
        <f>Q182*H182</f>
        <v>0</v>
      </c>
      <c r="S182" s="142">
        <v>1.4</v>
      </c>
      <c r="T182" s="143">
        <f>S182*H182</f>
        <v>89.884199999999993</v>
      </c>
      <c r="AR182" s="144" t="s">
        <v>144</v>
      </c>
      <c r="AT182" s="144" t="s">
        <v>140</v>
      </c>
      <c r="AU182" s="144" t="s">
        <v>86</v>
      </c>
      <c r="AY182" s="15" t="s">
        <v>137</v>
      </c>
      <c r="BE182" s="145">
        <f>IF(N182="základní",J182,0)</f>
        <v>0</v>
      </c>
      <c r="BF182" s="145">
        <f>IF(N182="snížená",J182,0)</f>
        <v>0</v>
      </c>
      <c r="BG182" s="145">
        <f>IF(N182="zákl. přenesená",J182,0)</f>
        <v>0</v>
      </c>
      <c r="BH182" s="145">
        <f>IF(N182="sníž. přenesená",J182,0)</f>
        <v>0</v>
      </c>
      <c r="BI182" s="145">
        <f>IF(N182="nulová",J182,0)</f>
        <v>0</v>
      </c>
      <c r="BJ182" s="15" t="s">
        <v>84</v>
      </c>
      <c r="BK182" s="145">
        <f>ROUND(I182*H182,2)</f>
        <v>0</v>
      </c>
      <c r="BL182" s="15" t="s">
        <v>144</v>
      </c>
      <c r="BM182" s="144" t="s">
        <v>211</v>
      </c>
    </row>
    <row r="183" spans="2:65" s="12" customFormat="1" x14ac:dyDescent="0.3">
      <c r="B183" s="146"/>
      <c r="D183" s="147" t="s">
        <v>146</v>
      </c>
      <c r="E183" s="148" t="s">
        <v>1</v>
      </c>
      <c r="F183" s="149" t="s">
        <v>212</v>
      </c>
      <c r="H183" s="150">
        <v>4.6280000000000001</v>
      </c>
      <c r="I183" s="151"/>
      <c r="L183" s="146"/>
      <c r="M183" s="152"/>
      <c r="T183" s="153"/>
      <c r="AT183" s="148" t="s">
        <v>146</v>
      </c>
      <c r="AU183" s="148" t="s">
        <v>86</v>
      </c>
      <c r="AV183" s="12" t="s">
        <v>86</v>
      </c>
      <c r="AW183" s="12" t="s">
        <v>33</v>
      </c>
      <c r="AX183" s="12" t="s">
        <v>76</v>
      </c>
      <c r="AY183" s="148" t="s">
        <v>137</v>
      </c>
    </row>
    <row r="184" spans="2:65" s="12" customFormat="1" x14ac:dyDescent="0.3">
      <c r="B184" s="146"/>
      <c r="D184" s="147" t="s">
        <v>146</v>
      </c>
      <c r="E184" s="148" t="s">
        <v>1</v>
      </c>
      <c r="F184" s="149" t="s">
        <v>213</v>
      </c>
      <c r="H184" s="150">
        <v>4.6280000000000001</v>
      </c>
      <c r="I184" s="151"/>
      <c r="L184" s="146"/>
      <c r="M184" s="152"/>
      <c r="T184" s="153"/>
      <c r="AT184" s="148" t="s">
        <v>146</v>
      </c>
      <c r="AU184" s="148" t="s">
        <v>86</v>
      </c>
      <c r="AV184" s="12" t="s">
        <v>86</v>
      </c>
      <c r="AW184" s="12" t="s">
        <v>33</v>
      </c>
      <c r="AX184" s="12" t="s">
        <v>76</v>
      </c>
      <c r="AY184" s="148" t="s">
        <v>137</v>
      </c>
    </row>
    <row r="185" spans="2:65" s="12" customFormat="1" x14ac:dyDescent="0.3">
      <c r="B185" s="146"/>
      <c r="D185" s="147" t="s">
        <v>146</v>
      </c>
      <c r="E185" s="148" t="s">
        <v>1</v>
      </c>
      <c r="F185" s="149" t="s">
        <v>214</v>
      </c>
      <c r="H185" s="150">
        <v>4.6280000000000001</v>
      </c>
      <c r="I185" s="151"/>
      <c r="L185" s="146"/>
      <c r="M185" s="152"/>
      <c r="T185" s="153"/>
      <c r="AT185" s="148" t="s">
        <v>146</v>
      </c>
      <c r="AU185" s="148" t="s">
        <v>86</v>
      </c>
      <c r="AV185" s="12" t="s">
        <v>86</v>
      </c>
      <c r="AW185" s="12" t="s">
        <v>33</v>
      </c>
      <c r="AX185" s="12" t="s">
        <v>76</v>
      </c>
      <c r="AY185" s="148" t="s">
        <v>137</v>
      </c>
    </row>
    <row r="186" spans="2:65" s="12" customFormat="1" ht="20.25" x14ac:dyDescent="0.3">
      <c r="B186" s="146"/>
      <c r="D186" s="147" t="s">
        <v>146</v>
      </c>
      <c r="E186" s="148" t="s">
        <v>1</v>
      </c>
      <c r="F186" s="149" t="s">
        <v>215</v>
      </c>
      <c r="H186" s="150">
        <v>6.1609999999999996</v>
      </c>
      <c r="I186" s="151"/>
      <c r="L186" s="146"/>
      <c r="M186" s="152"/>
      <c r="T186" s="153"/>
      <c r="AT186" s="148" t="s">
        <v>146</v>
      </c>
      <c r="AU186" s="148" t="s">
        <v>86</v>
      </c>
      <c r="AV186" s="12" t="s">
        <v>86</v>
      </c>
      <c r="AW186" s="12" t="s">
        <v>33</v>
      </c>
      <c r="AX186" s="12" t="s">
        <v>76</v>
      </c>
      <c r="AY186" s="148" t="s">
        <v>137</v>
      </c>
    </row>
    <row r="187" spans="2:65" s="12" customFormat="1" ht="20.25" x14ac:dyDescent="0.3">
      <c r="B187" s="146"/>
      <c r="D187" s="147" t="s">
        <v>146</v>
      </c>
      <c r="E187" s="148" t="s">
        <v>1</v>
      </c>
      <c r="F187" s="149" t="s">
        <v>216</v>
      </c>
      <c r="H187" s="150">
        <v>4.6280000000000001</v>
      </c>
      <c r="I187" s="151"/>
      <c r="L187" s="146"/>
      <c r="M187" s="152"/>
      <c r="T187" s="153"/>
      <c r="AT187" s="148" t="s">
        <v>146</v>
      </c>
      <c r="AU187" s="148" t="s">
        <v>86</v>
      </c>
      <c r="AV187" s="12" t="s">
        <v>86</v>
      </c>
      <c r="AW187" s="12" t="s">
        <v>33</v>
      </c>
      <c r="AX187" s="12" t="s">
        <v>76</v>
      </c>
      <c r="AY187" s="148" t="s">
        <v>137</v>
      </c>
    </row>
    <row r="188" spans="2:65" s="12" customFormat="1" ht="20.25" x14ac:dyDescent="0.3">
      <c r="B188" s="146"/>
      <c r="D188" s="147" t="s">
        <v>146</v>
      </c>
      <c r="E188" s="148" t="s">
        <v>1</v>
      </c>
      <c r="F188" s="149" t="s">
        <v>217</v>
      </c>
      <c r="H188" s="150">
        <v>4.6280000000000001</v>
      </c>
      <c r="I188" s="151"/>
      <c r="L188" s="146"/>
      <c r="M188" s="152"/>
      <c r="T188" s="153"/>
      <c r="AT188" s="148" t="s">
        <v>146</v>
      </c>
      <c r="AU188" s="148" t="s">
        <v>86</v>
      </c>
      <c r="AV188" s="12" t="s">
        <v>86</v>
      </c>
      <c r="AW188" s="12" t="s">
        <v>33</v>
      </c>
      <c r="AX188" s="12" t="s">
        <v>76</v>
      </c>
      <c r="AY188" s="148" t="s">
        <v>137</v>
      </c>
    </row>
    <row r="189" spans="2:65" s="12" customFormat="1" ht="20.25" x14ac:dyDescent="0.3">
      <c r="B189" s="146"/>
      <c r="D189" s="147" t="s">
        <v>146</v>
      </c>
      <c r="E189" s="148" t="s">
        <v>1</v>
      </c>
      <c r="F189" s="149" t="s">
        <v>218</v>
      </c>
      <c r="H189" s="150">
        <v>6.1609999999999996</v>
      </c>
      <c r="I189" s="151"/>
      <c r="L189" s="146"/>
      <c r="M189" s="152"/>
      <c r="T189" s="153"/>
      <c r="AT189" s="148" t="s">
        <v>146</v>
      </c>
      <c r="AU189" s="148" t="s">
        <v>86</v>
      </c>
      <c r="AV189" s="12" t="s">
        <v>86</v>
      </c>
      <c r="AW189" s="12" t="s">
        <v>33</v>
      </c>
      <c r="AX189" s="12" t="s">
        <v>76</v>
      </c>
      <c r="AY189" s="148" t="s">
        <v>137</v>
      </c>
    </row>
    <row r="190" spans="2:65" s="12" customFormat="1" ht="20.25" x14ac:dyDescent="0.3">
      <c r="B190" s="146"/>
      <c r="D190" s="147" t="s">
        <v>146</v>
      </c>
      <c r="E190" s="148" t="s">
        <v>1</v>
      </c>
      <c r="F190" s="149" t="s">
        <v>219</v>
      </c>
      <c r="H190" s="150">
        <v>4.6280000000000001</v>
      </c>
      <c r="I190" s="151"/>
      <c r="L190" s="146"/>
      <c r="M190" s="152"/>
      <c r="T190" s="153"/>
      <c r="AT190" s="148" t="s">
        <v>146</v>
      </c>
      <c r="AU190" s="148" t="s">
        <v>86</v>
      </c>
      <c r="AV190" s="12" t="s">
        <v>86</v>
      </c>
      <c r="AW190" s="12" t="s">
        <v>33</v>
      </c>
      <c r="AX190" s="12" t="s">
        <v>76</v>
      </c>
      <c r="AY190" s="148" t="s">
        <v>137</v>
      </c>
    </row>
    <row r="191" spans="2:65" s="12" customFormat="1" ht="20.25" x14ac:dyDescent="0.3">
      <c r="B191" s="146"/>
      <c r="D191" s="147" t="s">
        <v>146</v>
      </c>
      <c r="E191" s="148" t="s">
        <v>1</v>
      </c>
      <c r="F191" s="149" t="s">
        <v>220</v>
      </c>
      <c r="H191" s="150">
        <v>8.3119999999999994</v>
      </c>
      <c r="I191" s="151"/>
      <c r="L191" s="146"/>
      <c r="M191" s="152"/>
      <c r="T191" s="153"/>
      <c r="AT191" s="148" t="s">
        <v>146</v>
      </c>
      <c r="AU191" s="148" t="s">
        <v>86</v>
      </c>
      <c r="AV191" s="12" t="s">
        <v>86</v>
      </c>
      <c r="AW191" s="12" t="s">
        <v>33</v>
      </c>
      <c r="AX191" s="12" t="s">
        <v>76</v>
      </c>
      <c r="AY191" s="148" t="s">
        <v>137</v>
      </c>
    </row>
    <row r="192" spans="2:65" s="12" customFormat="1" x14ac:dyDescent="0.3">
      <c r="B192" s="146"/>
      <c r="D192" s="147" t="s">
        <v>146</v>
      </c>
      <c r="E192" s="148" t="s">
        <v>1</v>
      </c>
      <c r="F192" s="149" t="s">
        <v>221</v>
      </c>
      <c r="H192" s="150">
        <v>5.2140000000000004</v>
      </c>
      <c r="I192" s="151"/>
      <c r="L192" s="146"/>
      <c r="M192" s="152"/>
      <c r="T192" s="153"/>
      <c r="AT192" s="148" t="s">
        <v>146</v>
      </c>
      <c r="AU192" s="148" t="s">
        <v>86</v>
      </c>
      <c r="AV192" s="12" t="s">
        <v>86</v>
      </c>
      <c r="AW192" s="12" t="s">
        <v>33</v>
      </c>
      <c r="AX192" s="12" t="s">
        <v>76</v>
      </c>
      <c r="AY192" s="148" t="s">
        <v>137</v>
      </c>
    </row>
    <row r="193" spans="2:65" s="12" customFormat="1" x14ac:dyDescent="0.3">
      <c r="B193" s="146"/>
      <c r="D193" s="147" t="s">
        <v>146</v>
      </c>
      <c r="E193" s="148" t="s">
        <v>1</v>
      </c>
      <c r="F193" s="149" t="s">
        <v>222</v>
      </c>
      <c r="H193" s="150">
        <v>4.6280000000000001</v>
      </c>
      <c r="I193" s="151"/>
      <c r="L193" s="146"/>
      <c r="M193" s="152"/>
      <c r="T193" s="153"/>
      <c r="AT193" s="148" t="s">
        <v>146</v>
      </c>
      <c r="AU193" s="148" t="s">
        <v>86</v>
      </c>
      <c r="AV193" s="12" t="s">
        <v>86</v>
      </c>
      <c r="AW193" s="12" t="s">
        <v>33</v>
      </c>
      <c r="AX193" s="12" t="s">
        <v>76</v>
      </c>
      <c r="AY193" s="148" t="s">
        <v>137</v>
      </c>
    </row>
    <row r="194" spans="2:65" s="12" customFormat="1" x14ac:dyDescent="0.3">
      <c r="B194" s="146"/>
      <c r="D194" s="147" t="s">
        <v>146</v>
      </c>
      <c r="E194" s="148" t="s">
        <v>1</v>
      </c>
      <c r="F194" s="149" t="s">
        <v>223</v>
      </c>
      <c r="H194" s="150">
        <v>4.6280000000000001</v>
      </c>
      <c r="I194" s="151"/>
      <c r="L194" s="146"/>
      <c r="M194" s="152"/>
      <c r="T194" s="153"/>
      <c r="AT194" s="148" t="s">
        <v>146</v>
      </c>
      <c r="AU194" s="148" t="s">
        <v>86</v>
      </c>
      <c r="AV194" s="12" t="s">
        <v>86</v>
      </c>
      <c r="AW194" s="12" t="s">
        <v>33</v>
      </c>
      <c r="AX194" s="12" t="s">
        <v>76</v>
      </c>
      <c r="AY194" s="148" t="s">
        <v>137</v>
      </c>
    </row>
    <row r="195" spans="2:65" s="12" customFormat="1" x14ac:dyDescent="0.3">
      <c r="B195" s="146"/>
      <c r="D195" s="147" t="s">
        <v>146</v>
      </c>
      <c r="E195" s="148" t="s">
        <v>1</v>
      </c>
      <c r="F195" s="149" t="s">
        <v>224</v>
      </c>
      <c r="H195" s="150">
        <v>1.331</v>
      </c>
      <c r="I195" s="151"/>
      <c r="L195" s="146"/>
      <c r="M195" s="152"/>
      <c r="T195" s="153"/>
      <c r="AT195" s="148" t="s">
        <v>146</v>
      </c>
      <c r="AU195" s="148" t="s">
        <v>86</v>
      </c>
      <c r="AV195" s="12" t="s">
        <v>86</v>
      </c>
      <c r="AW195" s="12" t="s">
        <v>33</v>
      </c>
      <c r="AX195" s="12" t="s">
        <v>76</v>
      </c>
      <c r="AY195" s="148" t="s">
        <v>137</v>
      </c>
    </row>
    <row r="196" spans="2:65" s="13" customFormat="1" x14ac:dyDescent="0.3">
      <c r="B196" s="154"/>
      <c r="D196" s="147" t="s">
        <v>146</v>
      </c>
      <c r="E196" s="155" t="s">
        <v>1</v>
      </c>
      <c r="F196" s="156" t="s">
        <v>169</v>
      </c>
      <c r="H196" s="157">
        <v>64.203000000000003</v>
      </c>
      <c r="I196" s="158"/>
      <c r="L196" s="154"/>
      <c r="M196" s="159"/>
      <c r="T196" s="160"/>
      <c r="AT196" s="155" t="s">
        <v>146</v>
      </c>
      <c r="AU196" s="155" t="s">
        <v>86</v>
      </c>
      <c r="AV196" s="13" t="s">
        <v>144</v>
      </c>
      <c r="AW196" s="13" t="s">
        <v>33</v>
      </c>
      <c r="AX196" s="13" t="s">
        <v>84</v>
      </c>
      <c r="AY196" s="155" t="s">
        <v>137</v>
      </c>
    </row>
    <row r="197" spans="2:65" s="1" customFormat="1" ht="38" customHeight="1" x14ac:dyDescent="0.3">
      <c r="B197" s="131"/>
      <c r="C197" s="132" t="s">
        <v>183</v>
      </c>
      <c r="D197" s="132" t="s">
        <v>140</v>
      </c>
      <c r="E197" s="133" t="s">
        <v>225</v>
      </c>
      <c r="F197" s="134" t="s">
        <v>226</v>
      </c>
      <c r="G197" s="135" t="s">
        <v>143</v>
      </c>
      <c r="H197" s="136">
        <v>31.1</v>
      </c>
      <c r="I197" s="137"/>
      <c r="J197" s="138">
        <f>ROUND(I197*H197,2)</f>
        <v>0</v>
      </c>
      <c r="K197" s="139"/>
      <c r="L197" s="30"/>
      <c r="M197" s="140" t="s">
        <v>1</v>
      </c>
      <c r="N197" s="141" t="s">
        <v>41</v>
      </c>
      <c r="P197" s="142">
        <f>O197*H197</f>
        <v>0</v>
      </c>
      <c r="Q197" s="142">
        <v>0</v>
      </c>
      <c r="R197" s="142">
        <f>Q197*H197</f>
        <v>0</v>
      </c>
      <c r="S197" s="142">
        <v>4.5999999999999999E-2</v>
      </c>
      <c r="T197" s="143">
        <f>S197*H197</f>
        <v>1.4306000000000001</v>
      </c>
      <c r="AR197" s="144" t="s">
        <v>144</v>
      </c>
      <c r="AT197" s="144" t="s">
        <v>140</v>
      </c>
      <c r="AU197" s="144" t="s">
        <v>86</v>
      </c>
      <c r="AY197" s="15" t="s">
        <v>137</v>
      </c>
      <c r="BE197" s="145">
        <f>IF(N197="základní",J197,0)</f>
        <v>0</v>
      </c>
      <c r="BF197" s="145">
        <f>IF(N197="snížená",J197,0)</f>
        <v>0</v>
      </c>
      <c r="BG197" s="145">
        <f>IF(N197="zákl. přenesená",J197,0)</f>
        <v>0</v>
      </c>
      <c r="BH197" s="145">
        <f>IF(N197="sníž. přenesená",J197,0)</f>
        <v>0</v>
      </c>
      <c r="BI197" s="145">
        <f>IF(N197="nulová",J197,0)</f>
        <v>0</v>
      </c>
      <c r="BJ197" s="15" t="s">
        <v>84</v>
      </c>
      <c r="BK197" s="145">
        <f>ROUND(I197*H197,2)</f>
        <v>0</v>
      </c>
      <c r="BL197" s="15" t="s">
        <v>144</v>
      </c>
      <c r="BM197" s="144" t="s">
        <v>227</v>
      </c>
    </row>
    <row r="198" spans="2:65" s="11" customFormat="1" ht="23" customHeight="1" x14ac:dyDescent="0.35">
      <c r="B198" s="119"/>
      <c r="D198" s="120" t="s">
        <v>75</v>
      </c>
      <c r="E198" s="129" t="s">
        <v>228</v>
      </c>
      <c r="F198" s="129" t="s">
        <v>229</v>
      </c>
      <c r="I198" s="122"/>
      <c r="J198" s="130">
        <f>BK198</f>
        <v>0</v>
      </c>
      <c r="L198" s="119"/>
      <c r="M198" s="124"/>
      <c r="P198" s="125">
        <f>SUM(P199:P205)</f>
        <v>0</v>
      </c>
      <c r="R198" s="125">
        <f>SUM(R199:R205)</f>
        <v>0</v>
      </c>
      <c r="T198" s="126">
        <f>SUM(T199:T205)</f>
        <v>0</v>
      </c>
      <c r="AR198" s="120" t="s">
        <v>84</v>
      </c>
      <c r="AT198" s="127" t="s">
        <v>75</v>
      </c>
      <c r="AU198" s="127" t="s">
        <v>84</v>
      </c>
      <c r="AY198" s="120" t="s">
        <v>137</v>
      </c>
      <c r="BK198" s="128">
        <f>SUM(BK199:BK205)</f>
        <v>0</v>
      </c>
    </row>
    <row r="199" spans="2:65" s="1" customFormat="1" ht="24.3" customHeight="1" x14ac:dyDescent="0.3">
      <c r="B199" s="131"/>
      <c r="C199" s="132" t="s">
        <v>230</v>
      </c>
      <c r="D199" s="132" t="s">
        <v>140</v>
      </c>
      <c r="E199" s="133" t="s">
        <v>231</v>
      </c>
      <c r="F199" s="134" t="s">
        <v>232</v>
      </c>
      <c r="G199" s="135" t="s">
        <v>233</v>
      </c>
      <c r="H199" s="136">
        <v>129.20400000000001</v>
      </c>
      <c r="I199" s="137"/>
      <c r="J199" s="138">
        <f>ROUND(I199*H199,2)</f>
        <v>0</v>
      </c>
      <c r="K199" s="139"/>
      <c r="L199" s="30"/>
      <c r="M199" s="140" t="s">
        <v>1</v>
      </c>
      <c r="N199" s="141" t="s">
        <v>41</v>
      </c>
      <c r="P199" s="142">
        <f>O199*H199</f>
        <v>0</v>
      </c>
      <c r="Q199" s="142">
        <v>0</v>
      </c>
      <c r="R199" s="142">
        <f>Q199*H199</f>
        <v>0</v>
      </c>
      <c r="S199" s="142">
        <v>0</v>
      </c>
      <c r="T199" s="143">
        <f>S199*H199</f>
        <v>0</v>
      </c>
      <c r="AR199" s="144" t="s">
        <v>144</v>
      </c>
      <c r="AT199" s="144" t="s">
        <v>140</v>
      </c>
      <c r="AU199" s="144" t="s">
        <v>86</v>
      </c>
      <c r="AY199" s="15" t="s">
        <v>137</v>
      </c>
      <c r="BE199" s="145">
        <f>IF(N199="základní",J199,0)</f>
        <v>0</v>
      </c>
      <c r="BF199" s="145">
        <f>IF(N199="snížená",J199,0)</f>
        <v>0</v>
      </c>
      <c r="BG199" s="145">
        <f>IF(N199="zákl. přenesená",J199,0)</f>
        <v>0</v>
      </c>
      <c r="BH199" s="145">
        <f>IF(N199="sníž. přenesená",J199,0)</f>
        <v>0</v>
      </c>
      <c r="BI199" s="145">
        <f>IF(N199="nulová",J199,0)</f>
        <v>0</v>
      </c>
      <c r="BJ199" s="15" t="s">
        <v>84</v>
      </c>
      <c r="BK199" s="145">
        <f>ROUND(I199*H199,2)</f>
        <v>0</v>
      </c>
      <c r="BL199" s="15" t="s">
        <v>144</v>
      </c>
      <c r="BM199" s="144" t="s">
        <v>234</v>
      </c>
    </row>
    <row r="200" spans="2:65" s="1" customFormat="1" ht="24.3" customHeight="1" x14ac:dyDescent="0.3">
      <c r="B200" s="131"/>
      <c r="C200" s="132" t="s">
        <v>235</v>
      </c>
      <c r="D200" s="132" t="s">
        <v>140</v>
      </c>
      <c r="E200" s="133" t="s">
        <v>236</v>
      </c>
      <c r="F200" s="134" t="s">
        <v>237</v>
      </c>
      <c r="G200" s="135" t="s">
        <v>233</v>
      </c>
      <c r="H200" s="136">
        <v>129.20400000000001</v>
      </c>
      <c r="I200" s="137"/>
      <c r="J200" s="138">
        <f>ROUND(I200*H200,2)</f>
        <v>0</v>
      </c>
      <c r="K200" s="139"/>
      <c r="L200" s="30"/>
      <c r="M200" s="140" t="s">
        <v>1</v>
      </c>
      <c r="N200" s="141" t="s">
        <v>41</v>
      </c>
      <c r="P200" s="142">
        <f>O200*H200</f>
        <v>0</v>
      </c>
      <c r="Q200" s="142">
        <v>0</v>
      </c>
      <c r="R200" s="142">
        <f>Q200*H200</f>
        <v>0</v>
      </c>
      <c r="S200" s="142">
        <v>0</v>
      </c>
      <c r="T200" s="143">
        <f>S200*H200</f>
        <v>0</v>
      </c>
      <c r="AR200" s="144" t="s">
        <v>144</v>
      </c>
      <c r="AT200" s="144" t="s">
        <v>140</v>
      </c>
      <c r="AU200" s="144" t="s">
        <v>86</v>
      </c>
      <c r="AY200" s="15" t="s">
        <v>137</v>
      </c>
      <c r="BE200" s="145">
        <f>IF(N200="základní",J200,0)</f>
        <v>0</v>
      </c>
      <c r="BF200" s="145">
        <f>IF(N200="snížená",J200,0)</f>
        <v>0</v>
      </c>
      <c r="BG200" s="145">
        <f>IF(N200="zákl. přenesená",J200,0)</f>
        <v>0</v>
      </c>
      <c r="BH200" s="145">
        <f>IF(N200="sníž. přenesená",J200,0)</f>
        <v>0</v>
      </c>
      <c r="BI200" s="145">
        <f>IF(N200="nulová",J200,0)</f>
        <v>0</v>
      </c>
      <c r="BJ200" s="15" t="s">
        <v>84</v>
      </c>
      <c r="BK200" s="145">
        <f>ROUND(I200*H200,2)</f>
        <v>0</v>
      </c>
      <c r="BL200" s="15" t="s">
        <v>144</v>
      </c>
      <c r="BM200" s="144" t="s">
        <v>238</v>
      </c>
    </row>
    <row r="201" spans="2:65" s="1" customFormat="1" ht="24.3" customHeight="1" x14ac:dyDescent="0.3">
      <c r="B201" s="131"/>
      <c r="C201" s="132" t="s">
        <v>239</v>
      </c>
      <c r="D201" s="132" t="s">
        <v>140</v>
      </c>
      <c r="E201" s="133" t="s">
        <v>240</v>
      </c>
      <c r="F201" s="134" t="s">
        <v>241</v>
      </c>
      <c r="G201" s="135" t="s">
        <v>233</v>
      </c>
      <c r="H201" s="136">
        <v>1292.04</v>
      </c>
      <c r="I201" s="137"/>
      <c r="J201" s="138">
        <f>ROUND(I201*H201,2)</f>
        <v>0</v>
      </c>
      <c r="K201" s="139"/>
      <c r="L201" s="30"/>
      <c r="M201" s="140" t="s">
        <v>1</v>
      </c>
      <c r="N201" s="141" t="s">
        <v>41</v>
      </c>
      <c r="P201" s="142">
        <f>O201*H201</f>
        <v>0</v>
      </c>
      <c r="Q201" s="142">
        <v>0</v>
      </c>
      <c r="R201" s="142">
        <f>Q201*H201</f>
        <v>0</v>
      </c>
      <c r="S201" s="142">
        <v>0</v>
      </c>
      <c r="T201" s="143">
        <f>S201*H201</f>
        <v>0</v>
      </c>
      <c r="AR201" s="144" t="s">
        <v>144</v>
      </c>
      <c r="AT201" s="144" t="s">
        <v>140</v>
      </c>
      <c r="AU201" s="144" t="s">
        <v>86</v>
      </c>
      <c r="AY201" s="15" t="s">
        <v>137</v>
      </c>
      <c r="BE201" s="145">
        <f>IF(N201="základní",J201,0)</f>
        <v>0</v>
      </c>
      <c r="BF201" s="145">
        <f>IF(N201="snížená",J201,0)</f>
        <v>0</v>
      </c>
      <c r="BG201" s="145">
        <f>IF(N201="zákl. přenesená",J201,0)</f>
        <v>0</v>
      </c>
      <c r="BH201" s="145">
        <f>IF(N201="sníž. přenesená",J201,0)</f>
        <v>0</v>
      </c>
      <c r="BI201" s="145">
        <f>IF(N201="nulová",J201,0)</f>
        <v>0</v>
      </c>
      <c r="BJ201" s="15" t="s">
        <v>84</v>
      </c>
      <c r="BK201" s="145">
        <f>ROUND(I201*H201,2)</f>
        <v>0</v>
      </c>
      <c r="BL201" s="15" t="s">
        <v>144</v>
      </c>
      <c r="BM201" s="144" t="s">
        <v>242</v>
      </c>
    </row>
    <row r="202" spans="2:65" s="12" customFormat="1" x14ac:dyDescent="0.3">
      <c r="B202" s="146"/>
      <c r="D202" s="147" t="s">
        <v>146</v>
      </c>
      <c r="F202" s="149" t="s">
        <v>243</v>
      </c>
      <c r="H202" s="150">
        <v>1292.04</v>
      </c>
      <c r="I202" s="151"/>
      <c r="L202" s="146"/>
      <c r="M202" s="152"/>
      <c r="T202" s="153"/>
      <c r="AT202" s="148" t="s">
        <v>146</v>
      </c>
      <c r="AU202" s="148" t="s">
        <v>86</v>
      </c>
      <c r="AV202" s="12" t="s">
        <v>86</v>
      </c>
      <c r="AW202" s="12" t="s">
        <v>3</v>
      </c>
      <c r="AX202" s="12" t="s">
        <v>84</v>
      </c>
      <c r="AY202" s="148" t="s">
        <v>137</v>
      </c>
    </row>
    <row r="203" spans="2:65" s="1" customFormat="1" ht="33" customHeight="1" x14ac:dyDescent="0.3">
      <c r="B203" s="131"/>
      <c r="C203" s="132" t="s">
        <v>244</v>
      </c>
      <c r="D203" s="132" t="s">
        <v>140</v>
      </c>
      <c r="E203" s="133" t="s">
        <v>245</v>
      </c>
      <c r="F203" s="134" t="s">
        <v>246</v>
      </c>
      <c r="G203" s="135" t="s">
        <v>233</v>
      </c>
      <c r="H203" s="136">
        <v>1.2829999999999999</v>
      </c>
      <c r="I203" s="137"/>
      <c r="J203" s="138">
        <f>ROUND(I203*H203,2)</f>
        <v>0</v>
      </c>
      <c r="K203" s="139"/>
      <c r="L203" s="30"/>
      <c r="M203" s="140" t="s">
        <v>1</v>
      </c>
      <c r="N203" s="141" t="s">
        <v>41</v>
      </c>
      <c r="P203" s="142">
        <f>O203*H203</f>
        <v>0</v>
      </c>
      <c r="Q203" s="142">
        <v>0</v>
      </c>
      <c r="R203" s="142">
        <f>Q203*H203</f>
        <v>0</v>
      </c>
      <c r="S203" s="142">
        <v>0</v>
      </c>
      <c r="T203" s="143">
        <f>S203*H203</f>
        <v>0</v>
      </c>
      <c r="AR203" s="144" t="s">
        <v>144</v>
      </c>
      <c r="AT203" s="144" t="s">
        <v>140</v>
      </c>
      <c r="AU203" s="144" t="s">
        <v>86</v>
      </c>
      <c r="AY203" s="15" t="s">
        <v>137</v>
      </c>
      <c r="BE203" s="145">
        <f>IF(N203="základní",J203,0)</f>
        <v>0</v>
      </c>
      <c r="BF203" s="145">
        <f>IF(N203="snížená",J203,0)</f>
        <v>0</v>
      </c>
      <c r="BG203" s="145">
        <f>IF(N203="zákl. přenesená",J203,0)</f>
        <v>0</v>
      </c>
      <c r="BH203" s="145">
        <f>IF(N203="sníž. přenesená",J203,0)</f>
        <v>0</v>
      </c>
      <c r="BI203" s="145">
        <f>IF(N203="nulová",J203,0)</f>
        <v>0</v>
      </c>
      <c r="BJ203" s="15" t="s">
        <v>84</v>
      </c>
      <c r="BK203" s="145">
        <f>ROUND(I203*H203,2)</f>
        <v>0</v>
      </c>
      <c r="BL203" s="15" t="s">
        <v>144</v>
      </c>
      <c r="BM203" s="144" t="s">
        <v>247</v>
      </c>
    </row>
    <row r="204" spans="2:65" s="1" customFormat="1" ht="33" customHeight="1" x14ac:dyDescent="0.3">
      <c r="B204" s="131"/>
      <c r="C204" s="132" t="s">
        <v>248</v>
      </c>
      <c r="D204" s="132" t="s">
        <v>140</v>
      </c>
      <c r="E204" s="133" t="s">
        <v>249</v>
      </c>
      <c r="F204" s="134" t="s">
        <v>250</v>
      </c>
      <c r="G204" s="135" t="s">
        <v>233</v>
      </c>
      <c r="H204" s="136">
        <v>91.314999999999998</v>
      </c>
      <c r="I204" s="137"/>
      <c r="J204" s="138">
        <f>ROUND(I204*H204,2)</f>
        <v>0</v>
      </c>
      <c r="K204" s="139"/>
      <c r="L204" s="30"/>
      <c r="M204" s="140" t="s">
        <v>1</v>
      </c>
      <c r="N204" s="141" t="s">
        <v>41</v>
      </c>
      <c r="P204" s="142">
        <f>O204*H204</f>
        <v>0</v>
      </c>
      <c r="Q204" s="142">
        <v>0</v>
      </c>
      <c r="R204" s="142">
        <f>Q204*H204</f>
        <v>0</v>
      </c>
      <c r="S204" s="142">
        <v>0</v>
      </c>
      <c r="T204" s="143">
        <f>S204*H204</f>
        <v>0</v>
      </c>
      <c r="AR204" s="144" t="s">
        <v>144</v>
      </c>
      <c r="AT204" s="144" t="s">
        <v>140</v>
      </c>
      <c r="AU204" s="144" t="s">
        <v>86</v>
      </c>
      <c r="AY204" s="15" t="s">
        <v>137</v>
      </c>
      <c r="BE204" s="145">
        <f>IF(N204="základní",J204,0)</f>
        <v>0</v>
      </c>
      <c r="BF204" s="145">
        <f>IF(N204="snížená",J204,0)</f>
        <v>0</v>
      </c>
      <c r="BG204" s="145">
        <f>IF(N204="zákl. přenesená",J204,0)</f>
        <v>0</v>
      </c>
      <c r="BH204" s="145">
        <f>IF(N204="sníž. přenesená",J204,0)</f>
        <v>0</v>
      </c>
      <c r="BI204" s="145">
        <f>IF(N204="nulová",J204,0)</f>
        <v>0</v>
      </c>
      <c r="BJ204" s="15" t="s">
        <v>84</v>
      </c>
      <c r="BK204" s="145">
        <f>ROUND(I204*H204,2)</f>
        <v>0</v>
      </c>
      <c r="BL204" s="15" t="s">
        <v>144</v>
      </c>
      <c r="BM204" s="144" t="s">
        <v>251</v>
      </c>
    </row>
    <row r="205" spans="2:65" s="1" customFormat="1" ht="33" customHeight="1" x14ac:dyDescent="0.3">
      <c r="B205" s="131"/>
      <c r="C205" s="132" t="s">
        <v>8</v>
      </c>
      <c r="D205" s="132" t="s">
        <v>140</v>
      </c>
      <c r="E205" s="133" t="s">
        <v>252</v>
      </c>
      <c r="F205" s="134" t="s">
        <v>253</v>
      </c>
      <c r="G205" s="135" t="s">
        <v>233</v>
      </c>
      <c r="H205" s="136">
        <v>34.463000000000001</v>
      </c>
      <c r="I205" s="137"/>
      <c r="J205" s="138">
        <f>ROUND(I205*H205,2)</f>
        <v>0</v>
      </c>
      <c r="K205" s="139"/>
      <c r="L205" s="30"/>
      <c r="M205" s="140" t="s">
        <v>1</v>
      </c>
      <c r="N205" s="141" t="s">
        <v>41</v>
      </c>
      <c r="P205" s="142">
        <f>O205*H205</f>
        <v>0</v>
      </c>
      <c r="Q205" s="142">
        <v>0</v>
      </c>
      <c r="R205" s="142">
        <f>Q205*H205</f>
        <v>0</v>
      </c>
      <c r="S205" s="142">
        <v>0</v>
      </c>
      <c r="T205" s="143">
        <f>S205*H205</f>
        <v>0</v>
      </c>
      <c r="AR205" s="144" t="s">
        <v>144</v>
      </c>
      <c r="AT205" s="144" t="s">
        <v>140</v>
      </c>
      <c r="AU205" s="144" t="s">
        <v>86</v>
      </c>
      <c r="AY205" s="15" t="s">
        <v>137</v>
      </c>
      <c r="BE205" s="145">
        <f>IF(N205="základní",J205,0)</f>
        <v>0</v>
      </c>
      <c r="BF205" s="145">
        <f>IF(N205="snížená",J205,0)</f>
        <v>0</v>
      </c>
      <c r="BG205" s="145">
        <f>IF(N205="zákl. přenesená",J205,0)</f>
        <v>0</v>
      </c>
      <c r="BH205" s="145">
        <f>IF(N205="sníž. přenesená",J205,0)</f>
        <v>0</v>
      </c>
      <c r="BI205" s="145">
        <f>IF(N205="nulová",J205,0)</f>
        <v>0</v>
      </c>
      <c r="BJ205" s="15" t="s">
        <v>84</v>
      </c>
      <c r="BK205" s="145">
        <f>ROUND(I205*H205,2)</f>
        <v>0</v>
      </c>
      <c r="BL205" s="15" t="s">
        <v>144</v>
      </c>
      <c r="BM205" s="144" t="s">
        <v>254</v>
      </c>
    </row>
    <row r="206" spans="2:65" s="11" customFormat="1" ht="23" customHeight="1" x14ac:dyDescent="0.35">
      <c r="B206" s="119"/>
      <c r="D206" s="120" t="s">
        <v>75</v>
      </c>
      <c r="E206" s="129" t="s">
        <v>255</v>
      </c>
      <c r="F206" s="129" t="s">
        <v>256</v>
      </c>
      <c r="I206" s="122"/>
      <c r="J206" s="130">
        <f>BK206</f>
        <v>0</v>
      </c>
      <c r="L206" s="119"/>
      <c r="M206" s="124"/>
      <c r="P206" s="125">
        <f>P207</f>
        <v>0</v>
      </c>
      <c r="R206" s="125">
        <f>R207</f>
        <v>0</v>
      </c>
      <c r="T206" s="126">
        <f>T207</f>
        <v>0</v>
      </c>
      <c r="AR206" s="120" t="s">
        <v>84</v>
      </c>
      <c r="AT206" s="127" t="s">
        <v>75</v>
      </c>
      <c r="AU206" s="127" t="s">
        <v>84</v>
      </c>
      <c r="AY206" s="120" t="s">
        <v>137</v>
      </c>
      <c r="BK206" s="128">
        <f>BK207</f>
        <v>0</v>
      </c>
    </row>
    <row r="207" spans="2:65" s="1" customFormat="1" ht="24.3" customHeight="1" x14ac:dyDescent="0.3">
      <c r="B207" s="131"/>
      <c r="C207" s="132" t="s">
        <v>257</v>
      </c>
      <c r="D207" s="132" t="s">
        <v>140</v>
      </c>
      <c r="E207" s="133" t="s">
        <v>258</v>
      </c>
      <c r="F207" s="134" t="s">
        <v>259</v>
      </c>
      <c r="G207" s="135" t="s">
        <v>233</v>
      </c>
      <c r="H207" s="136">
        <v>121.285</v>
      </c>
      <c r="I207" s="137"/>
      <c r="J207" s="138">
        <f>ROUND(I207*H207,2)</f>
        <v>0</v>
      </c>
      <c r="K207" s="139"/>
      <c r="L207" s="30"/>
      <c r="M207" s="140" t="s">
        <v>1</v>
      </c>
      <c r="N207" s="141" t="s">
        <v>41</v>
      </c>
      <c r="P207" s="142">
        <f>O207*H207</f>
        <v>0</v>
      </c>
      <c r="Q207" s="142">
        <v>0</v>
      </c>
      <c r="R207" s="142">
        <f>Q207*H207</f>
        <v>0</v>
      </c>
      <c r="S207" s="142">
        <v>0</v>
      </c>
      <c r="T207" s="143">
        <f>S207*H207</f>
        <v>0</v>
      </c>
      <c r="AR207" s="144" t="s">
        <v>144</v>
      </c>
      <c r="AT207" s="144" t="s">
        <v>140</v>
      </c>
      <c r="AU207" s="144" t="s">
        <v>86</v>
      </c>
      <c r="AY207" s="15" t="s">
        <v>137</v>
      </c>
      <c r="BE207" s="145">
        <f>IF(N207="základní",J207,0)</f>
        <v>0</v>
      </c>
      <c r="BF207" s="145">
        <f>IF(N207="snížená",J207,0)</f>
        <v>0</v>
      </c>
      <c r="BG207" s="145">
        <f>IF(N207="zákl. přenesená",J207,0)</f>
        <v>0</v>
      </c>
      <c r="BH207" s="145">
        <f>IF(N207="sníž. přenesená",J207,0)</f>
        <v>0</v>
      </c>
      <c r="BI207" s="145">
        <f>IF(N207="nulová",J207,0)</f>
        <v>0</v>
      </c>
      <c r="BJ207" s="15" t="s">
        <v>84</v>
      </c>
      <c r="BK207" s="145">
        <f>ROUND(I207*H207,2)</f>
        <v>0</v>
      </c>
      <c r="BL207" s="15" t="s">
        <v>144</v>
      </c>
      <c r="BM207" s="144" t="s">
        <v>260</v>
      </c>
    </row>
    <row r="208" spans="2:65" s="11" customFormat="1" ht="26" customHeight="1" x14ac:dyDescent="0.4">
      <c r="B208" s="119"/>
      <c r="D208" s="120" t="s">
        <v>75</v>
      </c>
      <c r="E208" s="121" t="s">
        <v>261</v>
      </c>
      <c r="F208" s="121" t="s">
        <v>262</v>
      </c>
      <c r="I208" s="122"/>
      <c r="J208" s="123">
        <f>BK208</f>
        <v>0</v>
      </c>
      <c r="L208" s="119"/>
      <c r="M208" s="124"/>
      <c r="P208" s="125">
        <f>P209+P231+P238+P320+P328+P344+P365+P423+P449+P511+P520+P558</f>
        <v>0</v>
      </c>
      <c r="R208" s="125">
        <f>R209+R231+R238+R320+R328+R344+R365+R423+R449+R511+R520+R558</f>
        <v>19.338866290000002</v>
      </c>
      <c r="T208" s="126">
        <f>T209+T231+T238+T320+T328+T344+T365+T423+T449+T511+T520+T558</f>
        <v>37.889122009999994</v>
      </c>
      <c r="AR208" s="120" t="s">
        <v>86</v>
      </c>
      <c r="AT208" s="127" t="s">
        <v>75</v>
      </c>
      <c r="AU208" s="127" t="s">
        <v>76</v>
      </c>
      <c r="AY208" s="120" t="s">
        <v>137</v>
      </c>
      <c r="BK208" s="128">
        <f>BK209+BK231+BK238+BK320+BK328+BK344+BK365+BK423+BK449+BK511+BK520+BK558</f>
        <v>0</v>
      </c>
    </row>
    <row r="209" spans="2:65" s="11" customFormat="1" ht="23" customHeight="1" x14ac:dyDescent="0.35">
      <c r="B209" s="119"/>
      <c r="D209" s="120" t="s">
        <v>75</v>
      </c>
      <c r="E209" s="129" t="s">
        <v>263</v>
      </c>
      <c r="F209" s="129" t="s">
        <v>264</v>
      </c>
      <c r="I209" s="122"/>
      <c r="J209" s="130">
        <f>BK209</f>
        <v>0</v>
      </c>
      <c r="L209" s="119"/>
      <c r="M209" s="124"/>
      <c r="P209" s="125">
        <f>SUM(P210:P230)</f>
        <v>0</v>
      </c>
      <c r="R209" s="125">
        <f>SUM(R210:R230)</f>
        <v>1.473376</v>
      </c>
      <c r="T209" s="126">
        <f>SUM(T210:T230)</f>
        <v>0</v>
      </c>
      <c r="AR209" s="120" t="s">
        <v>86</v>
      </c>
      <c r="AT209" s="127" t="s">
        <v>75</v>
      </c>
      <c r="AU209" s="127" t="s">
        <v>84</v>
      </c>
      <c r="AY209" s="120" t="s">
        <v>137</v>
      </c>
      <c r="BK209" s="128">
        <f>SUM(BK210:BK230)</f>
        <v>0</v>
      </c>
    </row>
    <row r="210" spans="2:65" s="1" customFormat="1" ht="24.3" customHeight="1" x14ac:dyDescent="0.3">
      <c r="B210" s="131"/>
      <c r="C210" s="132" t="s">
        <v>265</v>
      </c>
      <c r="D210" s="132" t="s">
        <v>140</v>
      </c>
      <c r="E210" s="133" t="s">
        <v>266</v>
      </c>
      <c r="F210" s="134" t="s">
        <v>267</v>
      </c>
      <c r="G210" s="135" t="s">
        <v>143</v>
      </c>
      <c r="H210" s="136">
        <v>802.49199999999996</v>
      </c>
      <c r="I210" s="137"/>
      <c r="J210" s="138">
        <f>ROUND(I210*H210,2)</f>
        <v>0</v>
      </c>
      <c r="K210" s="139"/>
      <c r="L210" s="30"/>
      <c r="M210" s="140" t="s">
        <v>1</v>
      </c>
      <c r="N210" s="141" t="s">
        <v>41</v>
      </c>
      <c r="P210" s="142">
        <f>O210*H210</f>
        <v>0</v>
      </c>
      <c r="Q210" s="142">
        <v>0</v>
      </c>
      <c r="R210" s="142">
        <f>Q210*H210</f>
        <v>0</v>
      </c>
      <c r="S210" s="142">
        <v>0</v>
      </c>
      <c r="T210" s="143">
        <f>S210*H210</f>
        <v>0</v>
      </c>
      <c r="AR210" s="144" t="s">
        <v>257</v>
      </c>
      <c r="AT210" s="144" t="s">
        <v>140</v>
      </c>
      <c r="AU210" s="144" t="s">
        <v>86</v>
      </c>
      <c r="AY210" s="15" t="s">
        <v>137</v>
      </c>
      <c r="BE210" s="145">
        <f>IF(N210="základní",J210,0)</f>
        <v>0</v>
      </c>
      <c r="BF210" s="145">
        <f>IF(N210="snížená",J210,0)</f>
        <v>0</v>
      </c>
      <c r="BG210" s="145">
        <f>IF(N210="zákl. přenesená",J210,0)</f>
        <v>0</v>
      </c>
      <c r="BH210" s="145">
        <f>IF(N210="sníž. přenesená",J210,0)</f>
        <v>0</v>
      </c>
      <c r="BI210" s="145">
        <f>IF(N210="nulová",J210,0)</f>
        <v>0</v>
      </c>
      <c r="BJ210" s="15" t="s">
        <v>84</v>
      </c>
      <c r="BK210" s="145">
        <f>ROUND(I210*H210,2)</f>
        <v>0</v>
      </c>
      <c r="BL210" s="15" t="s">
        <v>257</v>
      </c>
      <c r="BM210" s="144" t="s">
        <v>268</v>
      </c>
    </row>
    <row r="211" spans="2:65" s="12" customFormat="1" x14ac:dyDescent="0.3">
      <c r="B211" s="146"/>
      <c r="D211" s="147" t="s">
        <v>146</v>
      </c>
      <c r="E211" s="148" t="s">
        <v>1</v>
      </c>
      <c r="F211" s="149" t="s">
        <v>269</v>
      </c>
      <c r="H211" s="150">
        <v>57.844999999999999</v>
      </c>
      <c r="I211" s="151"/>
      <c r="L211" s="146"/>
      <c r="M211" s="152"/>
      <c r="T211" s="153"/>
      <c r="AT211" s="148" t="s">
        <v>146</v>
      </c>
      <c r="AU211" s="148" t="s">
        <v>86</v>
      </c>
      <c r="AV211" s="12" t="s">
        <v>86</v>
      </c>
      <c r="AW211" s="12" t="s">
        <v>33</v>
      </c>
      <c r="AX211" s="12" t="s">
        <v>76</v>
      </c>
      <c r="AY211" s="148" t="s">
        <v>137</v>
      </c>
    </row>
    <row r="212" spans="2:65" s="12" customFormat="1" x14ac:dyDescent="0.3">
      <c r="B212" s="146"/>
      <c r="D212" s="147" t="s">
        <v>146</v>
      </c>
      <c r="E212" s="148" t="s">
        <v>1</v>
      </c>
      <c r="F212" s="149" t="s">
        <v>270</v>
      </c>
      <c r="H212" s="150">
        <v>57.844999999999999</v>
      </c>
      <c r="I212" s="151"/>
      <c r="L212" s="146"/>
      <c r="M212" s="152"/>
      <c r="T212" s="153"/>
      <c r="AT212" s="148" t="s">
        <v>146</v>
      </c>
      <c r="AU212" s="148" t="s">
        <v>86</v>
      </c>
      <c r="AV212" s="12" t="s">
        <v>86</v>
      </c>
      <c r="AW212" s="12" t="s">
        <v>33</v>
      </c>
      <c r="AX212" s="12" t="s">
        <v>76</v>
      </c>
      <c r="AY212" s="148" t="s">
        <v>137</v>
      </c>
    </row>
    <row r="213" spans="2:65" s="12" customFormat="1" x14ac:dyDescent="0.3">
      <c r="B213" s="146"/>
      <c r="D213" s="147" t="s">
        <v>146</v>
      </c>
      <c r="E213" s="148" t="s">
        <v>1</v>
      </c>
      <c r="F213" s="149" t="s">
        <v>271</v>
      </c>
      <c r="H213" s="150">
        <v>57.844999999999999</v>
      </c>
      <c r="I213" s="151"/>
      <c r="L213" s="146"/>
      <c r="M213" s="152"/>
      <c r="T213" s="153"/>
      <c r="AT213" s="148" t="s">
        <v>146</v>
      </c>
      <c r="AU213" s="148" t="s">
        <v>86</v>
      </c>
      <c r="AV213" s="12" t="s">
        <v>86</v>
      </c>
      <c r="AW213" s="12" t="s">
        <v>33</v>
      </c>
      <c r="AX213" s="12" t="s">
        <v>76</v>
      </c>
      <c r="AY213" s="148" t="s">
        <v>137</v>
      </c>
    </row>
    <row r="214" spans="2:65" s="12" customFormat="1" x14ac:dyDescent="0.3">
      <c r="B214" s="146"/>
      <c r="D214" s="147" t="s">
        <v>146</v>
      </c>
      <c r="E214" s="148" t="s">
        <v>1</v>
      </c>
      <c r="F214" s="149" t="s">
        <v>272</v>
      </c>
      <c r="H214" s="150">
        <v>77.010000000000005</v>
      </c>
      <c r="I214" s="151"/>
      <c r="L214" s="146"/>
      <c r="M214" s="152"/>
      <c r="T214" s="153"/>
      <c r="AT214" s="148" t="s">
        <v>146</v>
      </c>
      <c r="AU214" s="148" t="s">
        <v>86</v>
      </c>
      <c r="AV214" s="12" t="s">
        <v>86</v>
      </c>
      <c r="AW214" s="12" t="s">
        <v>33</v>
      </c>
      <c r="AX214" s="12" t="s">
        <v>76</v>
      </c>
      <c r="AY214" s="148" t="s">
        <v>137</v>
      </c>
    </row>
    <row r="215" spans="2:65" s="12" customFormat="1" ht="20.25" x14ac:dyDescent="0.3">
      <c r="B215" s="146"/>
      <c r="D215" s="147" t="s">
        <v>146</v>
      </c>
      <c r="E215" s="148" t="s">
        <v>1</v>
      </c>
      <c r="F215" s="149" t="s">
        <v>273</v>
      </c>
      <c r="H215" s="150">
        <v>57.844999999999999</v>
      </c>
      <c r="I215" s="151"/>
      <c r="L215" s="146"/>
      <c r="M215" s="152"/>
      <c r="T215" s="153"/>
      <c r="AT215" s="148" t="s">
        <v>146</v>
      </c>
      <c r="AU215" s="148" t="s">
        <v>86</v>
      </c>
      <c r="AV215" s="12" t="s">
        <v>86</v>
      </c>
      <c r="AW215" s="12" t="s">
        <v>33</v>
      </c>
      <c r="AX215" s="12" t="s">
        <v>76</v>
      </c>
      <c r="AY215" s="148" t="s">
        <v>137</v>
      </c>
    </row>
    <row r="216" spans="2:65" s="12" customFormat="1" ht="20.25" x14ac:dyDescent="0.3">
      <c r="B216" s="146"/>
      <c r="D216" s="147" t="s">
        <v>146</v>
      </c>
      <c r="E216" s="148" t="s">
        <v>1</v>
      </c>
      <c r="F216" s="149" t="s">
        <v>274</v>
      </c>
      <c r="H216" s="150">
        <v>57.844999999999999</v>
      </c>
      <c r="I216" s="151"/>
      <c r="L216" s="146"/>
      <c r="M216" s="152"/>
      <c r="T216" s="153"/>
      <c r="AT216" s="148" t="s">
        <v>146</v>
      </c>
      <c r="AU216" s="148" t="s">
        <v>86</v>
      </c>
      <c r="AV216" s="12" t="s">
        <v>86</v>
      </c>
      <c r="AW216" s="12" t="s">
        <v>33</v>
      </c>
      <c r="AX216" s="12" t="s">
        <v>76</v>
      </c>
      <c r="AY216" s="148" t="s">
        <v>137</v>
      </c>
    </row>
    <row r="217" spans="2:65" s="12" customFormat="1" ht="20.25" x14ac:dyDescent="0.3">
      <c r="B217" s="146"/>
      <c r="D217" s="147" t="s">
        <v>146</v>
      </c>
      <c r="E217" s="148" t="s">
        <v>1</v>
      </c>
      <c r="F217" s="149" t="s">
        <v>275</v>
      </c>
      <c r="H217" s="150">
        <v>77.010000000000005</v>
      </c>
      <c r="I217" s="151"/>
      <c r="L217" s="146"/>
      <c r="M217" s="152"/>
      <c r="T217" s="153"/>
      <c r="AT217" s="148" t="s">
        <v>146</v>
      </c>
      <c r="AU217" s="148" t="s">
        <v>86</v>
      </c>
      <c r="AV217" s="12" t="s">
        <v>86</v>
      </c>
      <c r="AW217" s="12" t="s">
        <v>33</v>
      </c>
      <c r="AX217" s="12" t="s">
        <v>76</v>
      </c>
      <c r="AY217" s="148" t="s">
        <v>137</v>
      </c>
    </row>
    <row r="218" spans="2:65" s="12" customFormat="1" ht="20.25" x14ac:dyDescent="0.3">
      <c r="B218" s="146"/>
      <c r="D218" s="147" t="s">
        <v>146</v>
      </c>
      <c r="E218" s="148" t="s">
        <v>1</v>
      </c>
      <c r="F218" s="149" t="s">
        <v>276</v>
      </c>
      <c r="H218" s="150">
        <v>57.844999999999999</v>
      </c>
      <c r="I218" s="151"/>
      <c r="L218" s="146"/>
      <c r="M218" s="152"/>
      <c r="T218" s="153"/>
      <c r="AT218" s="148" t="s">
        <v>146</v>
      </c>
      <c r="AU218" s="148" t="s">
        <v>86</v>
      </c>
      <c r="AV218" s="12" t="s">
        <v>86</v>
      </c>
      <c r="AW218" s="12" t="s">
        <v>33</v>
      </c>
      <c r="AX218" s="12" t="s">
        <v>76</v>
      </c>
      <c r="AY218" s="148" t="s">
        <v>137</v>
      </c>
    </row>
    <row r="219" spans="2:65" s="12" customFormat="1" ht="20.25" x14ac:dyDescent="0.3">
      <c r="B219" s="146"/>
      <c r="D219" s="147" t="s">
        <v>146</v>
      </c>
      <c r="E219" s="148" t="s">
        <v>1</v>
      </c>
      <c r="F219" s="149" t="s">
        <v>277</v>
      </c>
      <c r="H219" s="150">
        <v>103.899</v>
      </c>
      <c r="I219" s="151"/>
      <c r="L219" s="146"/>
      <c r="M219" s="152"/>
      <c r="T219" s="153"/>
      <c r="AT219" s="148" t="s">
        <v>146</v>
      </c>
      <c r="AU219" s="148" t="s">
        <v>86</v>
      </c>
      <c r="AV219" s="12" t="s">
        <v>86</v>
      </c>
      <c r="AW219" s="12" t="s">
        <v>33</v>
      </c>
      <c r="AX219" s="12" t="s">
        <v>76</v>
      </c>
      <c r="AY219" s="148" t="s">
        <v>137</v>
      </c>
    </row>
    <row r="220" spans="2:65" s="12" customFormat="1" x14ac:dyDescent="0.3">
      <c r="B220" s="146"/>
      <c r="D220" s="147" t="s">
        <v>146</v>
      </c>
      <c r="E220" s="148" t="s">
        <v>1</v>
      </c>
      <c r="F220" s="149" t="s">
        <v>278</v>
      </c>
      <c r="H220" s="150">
        <v>65.173000000000002</v>
      </c>
      <c r="I220" s="151"/>
      <c r="L220" s="146"/>
      <c r="M220" s="152"/>
      <c r="T220" s="153"/>
      <c r="AT220" s="148" t="s">
        <v>146</v>
      </c>
      <c r="AU220" s="148" t="s">
        <v>86</v>
      </c>
      <c r="AV220" s="12" t="s">
        <v>86</v>
      </c>
      <c r="AW220" s="12" t="s">
        <v>33</v>
      </c>
      <c r="AX220" s="12" t="s">
        <v>76</v>
      </c>
      <c r="AY220" s="148" t="s">
        <v>137</v>
      </c>
    </row>
    <row r="221" spans="2:65" s="12" customFormat="1" x14ac:dyDescent="0.3">
      <c r="B221" s="146"/>
      <c r="D221" s="147" t="s">
        <v>146</v>
      </c>
      <c r="E221" s="148" t="s">
        <v>1</v>
      </c>
      <c r="F221" s="149" t="s">
        <v>279</v>
      </c>
      <c r="H221" s="150">
        <v>57.844999999999999</v>
      </c>
      <c r="I221" s="151"/>
      <c r="L221" s="146"/>
      <c r="M221" s="152"/>
      <c r="T221" s="153"/>
      <c r="AT221" s="148" t="s">
        <v>146</v>
      </c>
      <c r="AU221" s="148" t="s">
        <v>86</v>
      </c>
      <c r="AV221" s="12" t="s">
        <v>86</v>
      </c>
      <c r="AW221" s="12" t="s">
        <v>33</v>
      </c>
      <c r="AX221" s="12" t="s">
        <v>76</v>
      </c>
      <c r="AY221" s="148" t="s">
        <v>137</v>
      </c>
    </row>
    <row r="222" spans="2:65" s="12" customFormat="1" x14ac:dyDescent="0.3">
      <c r="B222" s="146"/>
      <c r="D222" s="147" t="s">
        <v>146</v>
      </c>
      <c r="E222" s="148" t="s">
        <v>1</v>
      </c>
      <c r="F222" s="149" t="s">
        <v>280</v>
      </c>
      <c r="H222" s="150">
        <v>57.844999999999999</v>
      </c>
      <c r="I222" s="151"/>
      <c r="L222" s="146"/>
      <c r="M222" s="152"/>
      <c r="T222" s="153"/>
      <c r="AT222" s="148" t="s">
        <v>146</v>
      </c>
      <c r="AU222" s="148" t="s">
        <v>86</v>
      </c>
      <c r="AV222" s="12" t="s">
        <v>86</v>
      </c>
      <c r="AW222" s="12" t="s">
        <v>33</v>
      </c>
      <c r="AX222" s="12" t="s">
        <v>76</v>
      </c>
      <c r="AY222" s="148" t="s">
        <v>137</v>
      </c>
    </row>
    <row r="223" spans="2:65" s="12" customFormat="1" x14ac:dyDescent="0.3">
      <c r="B223" s="146"/>
      <c r="D223" s="147" t="s">
        <v>146</v>
      </c>
      <c r="E223" s="148" t="s">
        <v>1</v>
      </c>
      <c r="F223" s="149" t="s">
        <v>207</v>
      </c>
      <c r="H223" s="150">
        <v>16.64</v>
      </c>
      <c r="I223" s="151"/>
      <c r="L223" s="146"/>
      <c r="M223" s="152"/>
      <c r="T223" s="153"/>
      <c r="AT223" s="148" t="s">
        <v>146</v>
      </c>
      <c r="AU223" s="148" t="s">
        <v>86</v>
      </c>
      <c r="AV223" s="12" t="s">
        <v>86</v>
      </c>
      <c r="AW223" s="12" t="s">
        <v>33</v>
      </c>
      <c r="AX223" s="12" t="s">
        <v>76</v>
      </c>
      <c r="AY223" s="148" t="s">
        <v>137</v>
      </c>
    </row>
    <row r="224" spans="2:65" s="13" customFormat="1" x14ac:dyDescent="0.3">
      <c r="B224" s="154"/>
      <c r="D224" s="147" t="s">
        <v>146</v>
      </c>
      <c r="E224" s="155" t="s">
        <v>1</v>
      </c>
      <c r="F224" s="156" t="s">
        <v>169</v>
      </c>
      <c r="H224" s="157">
        <v>802.49200000000008</v>
      </c>
      <c r="I224" s="158"/>
      <c r="L224" s="154"/>
      <c r="M224" s="159"/>
      <c r="T224" s="160"/>
      <c r="AT224" s="155" t="s">
        <v>146</v>
      </c>
      <c r="AU224" s="155" t="s">
        <v>86</v>
      </c>
      <c r="AV224" s="13" t="s">
        <v>144</v>
      </c>
      <c r="AW224" s="13" t="s">
        <v>33</v>
      </c>
      <c r="AX224" s="13" t="s">
        <v>84</v>
      </c>
      <c r="AY224" s="155" t="s">
        <v>137</v>
      </c>
    </row>
    <row r="225" spans="2:65" s="1" customFormat="1" ht="33" customHeight="1" x14ac:dyDescent="0.3">
      <c r="B225" s="131"/>
      <c r="C225" s="161" t="s">
        <v>281</v>
      </c>
      <c r="D225" s="161" t="s">
        <v>282</v>
      </c>
      <c r="E225" s="162" t="s">
        <v>283</v>
      </c>
      <c r="F225" s="163" t="s">
        <v>284</v>
      </c>
      <c r="G225" s="164" t="s">
        <v>143</v>
      </c>
      <c r="H225" s="165">
        <v>842.61699999999996</v>
      </c>
      <c r="I225" s="166"/>
      <c r="J225" s="167">
        <f>ROUND(I225*H225,2)</f>
        <v>0</v>
      </c>
      <c r="K225" s="168"/>
      <c r="L225" s="169"/>
      <c r="M225" s="170" t="s">
        <v>1</v>
      </c>
      <c r="N225" s="171" t="s">
        <v>41</v>
      </c>
      <c r="P225" s="142">
        <f>O225*H225</f>
        <v>0</v>
      </c>
      <c r="Q225" s="142">
        <v>1.5E-3</v>
      </c>
      <c r="R225" s="142">
        <f>Q225*H225</f>
        <v>1.2639255</v>
      </c>
      <c r="S225" s="142">
        <v>0</v>
      </c>
      <c r="T225" s="143">
        <f>S225*H225</f>
        <v>0</v>
      </c>
      <c r="AR225" s="144" t="s">
        <v>285</v>
      </c>
      <c r="AT225" s="144" t="s">
        <v>282</v>
      </c>
      <c r="AU225" s="144" t="s">
        <v>86</v>
      </c>
      <c r="AY225" s="15" t="s">
        <v>137</v>
      </c>
      <c r="BE225" s="145">
        <f>IF(N225="základní",J225,0)</f>
        <v>0</v>
      </c>
      <c r="BF225" s="145">
        <f>IF(N225="snížená",J225,0)</f>
        <v>0</v>
      </c>
      <c r="BG225" s="145">
        <f>IF(N225="zákl. přenesená",J225,0)</f>
        <v>0</v>
      </c>
      <c r="BH225" s="145">
        <f>IF(N225="sníž. přenesená",J225,0)</f>
        <v>0</v>
      </c>
      <c r="BI225" s="145">
        <f>IF(N225="nulová",J225,0)</f>
        <v>0</v>
      </c>
      <c r="BJ225" s="15" t="s">
        <v>84</v>
      </c>
      <c r="BK225" s="145">
        <f>ROUND(I225*H225,2)</f>
        <v>0</v>
      </c>
      <c r="BL225" s="15" t="s">
        <v>257</v>
      </c>
      <c r="BM225" s="144" t="s">
        <v>286</v>
      </c>
    </row>
    <row r="226" spans="2:65" s="12" customFormat="1" x14ac:dyDescent="0.3">
      <c r="B226" s="146"/>
      <c r="D226" s="147" t="s">
        <v>146</v>
      </c>
      <c r="F226" s="149" t="s">
        <v>287</v>
      </c>
      <c r="H226" s="150">
        <v>842.61699999999996</v>
      </c>
      <c r="I226" s="151"/>
      <c r="L226" s="146"/>
      <c r="M226" s="152"/>
      <c r="T226" s="153"/>
      <c r="AT226" s="148" t="s">
        <v>146</v>
      </c>
      <c r="AU226" s="148" t="s">
        <v>86</v>
      </c>
      <c r="AV226" s="12" t="s">
        <v>86</v>
      </c>
      <c r="AW226" s="12" t="s">
        <v>3</v>
      </c>
      <c r="AX226" s="12" t="s">
        <v>84</v>
      </c>
      <c r="AY226" s="148" t="s">
        <v>137</v>
      </c>
    </row>
    <row r="227" spans="2:65" s="1" customFormat="1" ht="24.3" customHeight="1" x14ac:dyDescent="0.3">
      <c r="B227" s="131"/>
      <c r="C227" s="132" t="s">
        <v>288</v>
      </c>
      <c r="D227" s="132" t="s">
        <v>140</v>
      </c>
      <c r="E227" s="133" t="s">
        <v>289</v>
      </c>
      <c r="F227" s="134" t="s">
        <v>290</v>
      </c>
      <c r="G227" s="135" t="s">
        <v>143</v>
      </c>
      <c r="H227" s="136">
        <v>802.49199999999996</v>
      </c>
      <c r="I227" s="137"/>
      <c r="J227" s="138">
        <f>ROUND(I227*H227,2)</f>
        <v>0</v>
      </c>
      <c r="K227" s="139"/>
      <c r="L227" s="30"/>
      <c r="M227" s="140" t="s">
        <v>1</v>
      </c>
      <c r="N227" s="141" t="s">
        <v>41</v>
      </c>
      <c r="P227" s="142">
        <f>O227*H227</f>
        <v>0</v>
      </c>
      <c r="Q227" s="142">
        <v>3.0000000000000001E-5</v>
      </c>
      <c r="R227" s="142">
        <f>Q227*H227</f>
        <v>2.4074760000000001E-2</v>
      </c>
      <c r="S227" s="142">
        <v>0</v>
      </c>
      <c r="T227" s="143">
        <f>S227*H227</f>
        <v>0</v>
      </c>
      <c r="AR227" s="144" t="s">
        <v>257</v>
      </c>
      <c r="AT227" s="144" t="s">
        <v>140</v>
      </c>
      <c r="AU227" s="144" t="s">
        <v>86</v>
      </c>
      <c r="AY227" s="15" t="s">
        <v>137</v>
      </c>
      <c r="BE227" s="145">
        <f>IF(N227="základní",J227,0)</f>
        <v>0</v>
      </c>
      <c r="BF227" s="145">
        <f>IF(N227="snížená",J227,0)</f>
        <v>0</v>
      </c>
      <c r="BG227" s="145">
        <f>IF(N227="zákl. přenesená",J227,0)</f>
        <v>0</v>
      </c>
      <c r="BH227" s="145">
        <f>IF(N227="sníž. přenesená",J227,0)</f>
        <v>0</v>
      </c>
      <c r="BI227" s="145">
        <f>IF(N227="nulová",J227,0)</f>
        <v>0</v>
      </c>
      <c r="BJ227" s="15" t="s">
        <v>84</v>
      </c>
      <c r="BK227" s="145">
        <f>ROUND(I227*H227,2)</f>
        <v>0</v>
      </c>
      <c r="BL227" s="15" t="s">
        <v>257</v>
      </c>
      <c r="BM227" s="144" t="s">
        <v>291</v>
      </c>
    </row>
    <row r="228" spans="2:65" s="1" customFormat="1" ht="24.3" customHeight="1" x14ac:dyDescent="0.3">
      <c r="B228" s="131"/>
      <c r="C228" s="161" t="s">
        <v>292</v>
      </c>
      <c r="D228" s="161" t="s">
        <v>282</v>
      </c>
      <c r="E228" s="162" t="s">
        <v>293</v>
      </c>
      <c r="F228" s="163" t="s">
        <v>294</v>
      </c>
      <c r="G228" s="164" t="s">
        <v>143</v>
      </c>
      <c r="H228" s="165">
        <v>842.61699999999996</v>
      </c>
      <c r="I228" s="166"/>
      <c r="J228" s="167">
        <f>ROUND(I228*H228,2)</f>
        <v>0</v>
      </c>
      <c r="K228" s="168"/>
      <c r="L228" s="169"/>
      <c r="M228" s="170" t="s">
        <v>1</v>
      </c>
      <c r="N228" s="171" t="s">
        <v>41</v>
      </c>
      <c r="P228" s="142">
        <f>O228*H228</f>
        <v>0</v>
      </c>
      <c r="Q228" s="142">
        <v>2.2000000000000001E-4</v>
      </c>
      <c r="R228" s="142">
        <f>Q228*H228</f>
        <v>0.18537574000000001</v>
      </c>
      <c r="S228" s="142">
        <v>0</v>
      </c>
      <c r="T228" s="143">
        <f>S228*H228</f>
        <v>0</v>
      </c>
      <c r="AR228" s="144" t="s">
        <v>285</v>
      </c>
      <c r="AT228" s="144" t="s">
        <v>282</v>
      </c>
      <c r="AU228" s="144" t="s">
        <v>86</v>
      </c>
      <c r="AY228" s="15" t="s">
        <v>137</v>
      </c>
      <c r="BE228" s="145">
        <f>IF(N228="základní",J228,0)</f>
        <v>0</v>
      </c>
      <c r="BF228" s="145">
        <f>IF(N228="snížená",J228,0)</f>
        <v>0</v>
      </c>
      <c r="BG228" s="145">
        <f>IF(N228="zákl. přenesená",J228,0)</f>
        <v>0</v>
      </c>
      <c r="BH228" s="145">
        <f>IF(N228="sníž. přenesená",J228,0)</f>
        <v>0</v>
      </c>
      <c r="BI228" s="145">
        <f>IF(N228="nulová",J228,0)</f>
        <v>0</v>
      </c>
      <c r="BJ228" s="15" t="s">
        <v>84</v>
      </c>
      <c r="BK228" s="145">
        <f>ROUND(I228*H228,2)</f>
        <v>0</v>
      </c>
      <c r="BL228" s="15" t="s">
        <v>257</v>
      </c>
      <c r="BM228" s="144" t="s">
        <v>295</v>
      </c>
    </row>
    <row r="229" spans="2:65" s="12" customFormat="1" x14ac:dyDescent="0.3">
      <c r="B229" s="146"/>
      <c r="D229" s="147" t="s">
        <v>146</v>
      </c>
      <c r="F229" s="149" t="s">
        <v>287</v>
      </c>
      <c r="H229" s="150">
        <v>842.61699999999996</v>
      </c>
      <c r="I229" s="151"/>
      <c r="L229" s="146"/>
      <c r="M229" s="152"/>
      <c r="T229" s="153"/>
      <c r="AT229" s="148" t="s">
        <v>146</v>
      </c>
      <c r="AU229" s="148" t="s">
        <v>86</v>
      </c>
      <c r="AV229" s="12" t="s">
        <v>86</v>
      </c>
      <c r="AW229" s="12" t="s">
        <v>3</v>
      </c>
      <c r="AX229" s="12" t="s">
        <v>84</v>
      </c>
      <c r="AY229" s="148" t="s">
        <v>137</v>
      </c>
    </row>
    <row r="230" spans="2:65" s="1" customFormat="1" ht="24.3" customHeight="1" x14ac:dyDescent="0.3">
      <c r="B230" s="131"/>
      <c r="C230" s="132" t="s">
        <v>7</v>
      </c>
      <c r="D230" s="132" t="s">
        <v>140</v>
      </c>
      <c r="E230" s="133" t="s">
        <v>296</v>
      </c>
      <c r="F230" s="134" t="s">
        <v>297</v>
      </c>
      <c r="G230" s="135" t="s">
        <v>233</v>
      </c>
      <c r="H230" s="136">
        <v>1.4730000000000001</v>
      </c>
      <c r="I230" s="137"/>
      <c r="J230" s="138">
        <f>ROUND(I230*H230,2)</f>
        <v>0</v>
      </c>
      <c r="K230" s="139"/>
      <c r="L230" s="30"/>
      <c r="M230" s="140" t="s">
        <v>1</v>
      </c>
      <c r="N230" s="141" t="s">
        <v>41</v>
      </c>
      <c r="P230" s="142">
        <f>O230*H230</f>
        <v>0</v>
      </c>
      <c r="Q230" s="142">
        <v>0</v>
      </c>
      <c r="R230" s="142">
        <f>Q230*H230</f>
        <v>0</v>
      </c>
      <c r="S230" s="142">
        <v>0</v>
      </c>
      <c r="T230" s="143">
        <f>S230*H230</f>
        <v>0</v>
      </c>
      <c r="AR230" s="144" t="s">
        <v>257</v>
      </c>
      <c r="AT230" s="144" t="s">
        <v>140</v>
      </c>
      <c r="AU230" s="144" t="s">
        <v>86</v>
      </c>
      <c r="AY230" s="15" t="s">
        <v>137</v>
      </c>
      <c r="BE230" s="145">
        <f>IF(N230="základní",J230,0)</f>
        <v>0</v>
      </c>
      <c r="BF230" s="145">
        <f>IF(N230="snížená",J230,0)</f>
        <v>0</v>
      </c>
      <c r="BG230" s="145">
        <f>IF(N230="zákl. přenesená",J230,0)</f>
        <v>0</v>
      </c>
      <c r="BH230" s="145">
        <f>IF(N230="sníž. přenesená",J230,0)</f>
        <v>0</v>
      </c>
      <c r="BI230" s="145">
        <f>IF(N230="nulová",J230,0)</f>
        <v>0</v>
      </c>
      <c r="BJ230" s="15" t="s">
        <v>84</v>
      </c>
      <c r="BK230" s="145">
        <f>ROUND(I230*H230,2)</f>
        <v>0</v>
      </c>
      <c r="BL230" s="15" t="s">
        <v>257</v>
      </c>
      <c r="BM230" s="144" t="s">
        <v>298</v>
      </c>
    </row>
    <row r="231" spans="2:65" s="11" customFormat="1" ht="23" customHeight="1" x14ac:dyDescent="0.35">
      <c r="B231" s="119"/>
      <c r="D231" s="120" t="s">
        <v>75</v>
      </c>
      <c r="E231" s="129" t="s">
        <v>299</v>
      </c>
      <c r="F231" s="129" t="s">
        <v>300</v>
      </c>
      <c r="I231" s="122"/>
      <c r="J231" s="130">
        <f>BK231</f>
        <v>0</v>
      </c>
      <c r="L231" s="119"/>
      <c r="M231" s="124"/>
      <c r="P231" s="125">
        <f>SUM(P232:P237)</f>
        <v>0</v>
      </c>
      <c r="R231" s="125">
        <f>SUM(R232:R237)</f>
        <v>0</v>
      </c>
      <c r="T231" s="126">
        <f>SUM(T232:T237)</f>
        <v>0</v>
      </c>
      <c r="AR231" s="120" t="s">
        <v>86</v>
      </c>
      <c r="AT231" s="127" t="s">
        <v>75</v>
      </c>
      <c r="AU231" s="127" t="s">
        <v>84</v>
      </c>
      <c r="AY231" s="120" t="s">
        <v>137</v>
      </c>
      <c r="BK231" s="128">
        <f>SUM(BK232:BK237)</f>
        <v>0</v>
      </c>
    </row>
    <row r="232" spans="2:65" s="1" customFormat="1" ht="24.3" customHeight="1" x14ac:dyDescent="0.3">
      <c r="B232" s="131"/>
      <c r="C232" s="132" t="s">
        <v>301</v>
      </c>
      <c r="D232" s="132" t="s">
        <v>140</v>
      </c>
      <c r="E232" s="133" t="s">
        <v>302</v>
      </c>
      <c r="F232" s="134" t="s">
        <v>303</v>
      </c>
      <c r="G232" s="135" t="s">
        <v>304</v>
      </c>
      <c r="H232" s="136">
        <v>3</v>
      </c>
      <c r="I232" s="137"/>
      <c r="J232" s="138">
        <f>ROUND(I232*H232,2)</f>
        <v>0</v>
      </c>
      <c r="K232" s="139"/>
      <c r="L232" s="30"/>
      <c r="M232" s="140" t="s">
        <v>1</v>
      </c>
      <c r="N232" s="141" t="s">
        <v>41</v>
      </c>
      <c r="P232" s="142">
        <f>O232*H232</f>
        <v>0</v>
      </c>
      <c r="Q232" s="142">
        <v>0</v>
      </c>
      <c r="R232" s="142">
        <f>Q232*H232</f>
        <v>0</v>
      </c>
      <c r="S232" s="142">
        <v>0</v>
      </c>
      <c r="T232" s="143">
        <f>S232*H232</f>
        <v>0</v>
      </c>
      <c r="AR232" s="144" t="s">
        <v>257</v>
      </c>
      <c r="AT232" s="144" t="s">
        <v>140</v>
      </c>
      <c r="AU232" s="144" t="s">
        <v>86</v>
      </c>
      <c r="AY232" s="15" t="s">
        <v>137</v>
      </c>
      <c r="BE232" s="145">
        <f>IF(N232="základní",J232,0)</f>
        <v>0</v>
      </c>
      <c r="BF232" s="145">
        <f>IF(N232="snížená",J232,0)</f>
        <v>0</v>
      </c>
      <c r="BG232" s="145">
        <f>IF(N232="zákl. přenesená",J232,0)</f>
        <v>0</v>
      </c>
      <c r="BH232" s="145">
        <f>IF(N232="sníž. přenesená",J232,0)</f>
        <v>0</v>
      </c>
      <c r="BI232" s="145">
        <f>IF(N232="nulová",J232,0)</f>
        <v>0</v>
      </c>
      <c r="BJ232" s="15" t="s">
        <v>84</v>
      </c>
      <c r="BK232" s="145">
        <f>ROUND(I232*H232,2)</f>
        <v>0</v>
      </c>
      <c r="BL232" s="15" t="s">
        <v>257</v>
      </c>
      <c r="BM232" s="144" t="s">
        <v>305</v>
      </c>
    </row>
    <row r="233" spans="2:65" s="12" customFormat="1" x14ac:dyDescent="0.3">
      <c r="B233" s="146"/>
      <c r="D233" s="147" t="s">
        <v>146</v>
      </c>
      <c r="E233" s="148" t="s">
        <v>1</v>
      </c>
      <c r="F233" s="149" t="s">
        <v>306</v>
      </c>
      <c r="H233" s="150">
        <v>3</v>
      </c>
      <c r="I233" s="151"/>
      <c r="L233" s="146"/>
      <c r="M233" s="152"/>
      <c r="T233" s="153"/>
      <c r="AT233" s="148" t="s">
        <v>146</v>
      </c>
      <c r="AU233" s="148" t="s">
        <v>86</v>
      </c>
      <c r="AV233" s="12" t="s">
        <v>86</v>
      </c>
      <c r="AW233" s="12" t="s">
        <v>33</v>
      </c>
      <c r="AX233" s="12" t="s">
        <v>84</v>
      </c>
      <c r="AY233" s="148" t="s">
        <v>137</v>
      </c>
    </row>
    <row r="234" spans="2:65" s="1" customFormat="1" ht="24.3" customHeight="1" x14ac:dyDescent="0.3">
      <c r="B234" s="131"/>
      <c r="C234" s="132" t="s">
        <v>307</v>
      </c>
      <c r="D234" s="132" t="s">
        <v>140</v>
      </c>
      <c r="E234" s="133" t="s">
        <v>308</v>
      </c>
      <c r="F234" s="134" t="s">
        <v>309</v>
      </c>
      <c r="G234" s="135" t="s">
        <v>304</v>
      </c>
      <c r="H234" s="136">
        <v>6</v>
      </c>
      <c r="I234" s="137"/>
      <c r="J234" s="138">
        <f>ROUND(I234*H234,2)</f>
        <v>0</v>
      </c>
      <c r="K234" s="139"/>
      <c r="L234" s="30"/>
      <c r="M234" s="140" t="s">
        <v>1</v>
      </c>
      <c r="N234" s="141" t="s">
        <v>41</v>
      </c>
      <c r="P234" s="142">
        <f>O234*H234</f>
        <v>0</v>
      </c>
      <c r="Q234" s="142">
        <v>0</v>
      </c>
      <c r="R234" s="142">
        <f>Q234*H234</f>
        <v>0</v>
      </c>
      <c r="S234" s="142">
        <v>0</v>
      </c>
      <c r="T234" s="143">
        <f>S234*H234</f>
        <v>0</v>
      </c>
      <c r="AR234" s="144" t="s">
        <v>257</v>
      </c>
      <c r="AT234" s="144" t="s">
        <v>140</v>
      </c>
      <c r="AU234" s="144" t="s">
        <v>86</v>
      </c>
      <c r="AY234" s="15" t="s">
        <v>137</v>
      </c>
      <c r="BE234" s="145">
        <f>IF(N234="základní",J234,0)</f>
        <v>0</v>
      </c>
      <c r="BF234" s="145">
        <f>IF(N234="snížená",J234,0)</f>
        <v>0</v>
      </c>
      <c r="BG234" s="145">
        <f>IF(N234="zákl. přenesená",J234,0)</f>
        <v>0</v>
      </c>
      <c r="BH234" s="145">
        <f>IF(N234="sníž. přenesená",J234,0)</f>
        <v>0</v>
      </c>
      <c r="BI234" s="145">
        <f>IF(N234="nulová",J234,0)</f>
        <v>0</v>
      </c>
      <c r="BJ234" s="15" t="s">
        <v>84</v>
      </c>
      <c r="BK234" s="145">
        <f>ROUND(I234*H234,2)</f>
        <v>0</v>
      </c>
      <c r="BL234" s="15" t="s">
        <v>257</v>
      </c>
      <c r="BM234" s="144" t="s">
        <v>310</v>
      </c>
    </row>
    <row r="235" spans="2:65" s="1" customFormat="1" ht="24.3" customHeight="1" x14ac:dyDescent="0.3">
      <c r="B235" s="131"/>
      <c r="C235" s="132" t="s">
        <v>311</v>
      </c>
      <c r="D235" s="132" t="s">
        <v>140</v>
      </c>
      <c r="E235" s="133" t="s">
        <v>312</v>
      </c>
      <c r="F235" s="134" t="s">
        <v>313</v>
      </c>
      <c r="G235" s="135" t="s">
        <v>304</v>
      </c>
      <c r="H235" s="136">
        <v>3</v>
      </c>
      <c r="I235" s="137"/>
      <c r="J235" s="138">
        <f>ROUND(I235*H235,2)</f>
        <v>0</v>
      </c>
      <c r="K235" s="139"/>
      <c r="L235" s="30"/>
      <c r="M235" s="140" t="s">
        <v>1</v>
      </c>
      <c r="N235" s="141" t="s">
        <v>41</v>
      </c>
      <c r="P235" s="142">
        <f>O235*H235</f>
        <v>0</v>
      </c>
      <c r="Q235" s="142">
        <v>0</v>
      </c>
      <c r="R235" s="142">
        <f>Q235*H235</f>
        <v>0</v>
      </c>
      <c r="S235" s="142">
        <v>0</v>
      </c>
      <c r="T235" s="143">
        <f>S235*H235</f>
        <v>0</v>
      </c>
      <c r="AR235" s="144" t="s">
        <v>257</v>
      </c>
      <c r="AT235" s="144" t="s">
        <v>140</v>
      </c>
      <c r="AU235" s="144" t="s">
        <v>86</v>
      </c>
      <c r="AY235" s="15" t="s">
        <v>137</v>
      </c>
      <c r="BE235" s="145">
        <f>IF(N235="základní",J235,0)</f>
        <v>0</v>
      </c>
      <c r="BF235" s="145">
        <f>IF(N235="snížená",J235,0)</f>
        <v>0</v>
      </c>
      <c r="BG235" s="145">
        <f>IF(N235="zákl. přenesená",J235,0)</f>
        <v>0</v>
      </c>
      <c r="BH235" s="145">
        <f>IF(N235="sníž. přenesená",J235,0)</f>
        <v>0</v>
      </c>
      <c r="BI235" s="145">
        <f>IF(N235="nulová",J235,0)</f>
        <v>0</v>
      </c>
      <c r="BJ235" s="15" t="s">
        <v>84</v>
      </c>
      <c r="BK235" s="145">
        <f>ROUND(I235*H235,2)</f>
        <v>0</v>
      </c>
      <c r="BL235" s="15" t="s">
        <v>257</v>
      </c>
      <c r="BM235" s="144" t="s">
        <v>314</v>
      </c>
    </row>
    <row r="236" spans="2:65" s="1" customFormat="1" ht="24.3" customHeight="1" x14ac:dyDescent="0.3">
      <c r="B236" s="131"/>
      <c r="C236" s="132" t="s">
        <v>315</v>
      </c>
      <c r="D236" s="132" t="s">
        <v>140</v>
      </c>
      <c r="E236" s="133" t="s">
        <v>316</v>
      </c>
      <c r="F236" s="134" t="s">
        <v>317</v>
      </c>
      <c r="G236" s="135" t="s">
        <v>188</v>
      </c>
      <c r="H236" s="136">
        <v>3</v>
      </c>
      <c r="I236" s="137"/>
      <c r="J236" s="138">
        <f>ROUND(I236*H236,2)</f>
        <v>0</v>
      </c>
      <c r="K236" s="139"/>
      <c r="L236" s="30"/>
      <c r="M236" s="140" t="s">
        <v>1</v>
      </c>
      <c r="N236" s="141" t="s">
        <v>41</v>
      </c>
      <c r="P236" s="142">
        <f>O236*H236</f>
        <v>0</v>
      </c>
      <c r="Q236" s="142">
        <v>0</v>
      </c>
      <c r="R236" s="142">
        <f>Q236*H236</f>
        <v>0</v>
      </c>
      <c r="S236" s="142">
        <v>0</v>
      </c>
      <c r="T236" s="143">
        <f>S236*H236</f>
        <v>0</v>
      </c>
      <c r="AR236" s="144" t="s">
        <v>257</v>
      </c>
      <c r="AT236" s="144" t="s">
        <v>140</v>
      </c>
      <c r="AU236" s="144" t="s">
        <v>86</v>
      </c>
      <c r="AY236" s="15" t="s">
        <v>137</v>
      </c>
      <c r="BE236" s="145">
        <f>IF(N236="základní",J236,0)</f>
        <v>0</v>
      </c>
      <c r="BF236" s="145">
        <f>IF(N236="snížená",J236,0)</f>
        <v>0</v>
      </c>
      <c r="BG236" s="145">
        <f>IF(N236="zákl. přenesená",J236,0)</f>
        <v>0</v>
      </c>
      <c r="BH236" s="145">
        <f>IF(N236="sníž. přenesená",J236,0)</f>
        <v>0</v>
      </c>
      <c r="BI236" s="145">
        <f>IF(N236="nulová",J236,0)</f>
        <v>0</v>
      </c>
      <c r="BJ236" s="15" t="s">
        <v>84</v>
      </c>
      <c r="BK236" s="145">
        <f>ROUND(I236*H236,2)</f>
        <v>0</v>
      </c>
      <c r="BL236" s="15" t="s">
        <v>257</v>
      </c>
      <c r="BM236" s="144" t="s">
        <v>318</v>
      </c>
    </row>
    <row r="237" spans="2:65" s="1" customFormat="1" ht="44.25" customHeight="1" x14ac:dyDescent="0.3">
      <c r="B237" s="131"/>
      <c r="C237" s="132" t="s">
        <v>319</v>
      </c>
      <c r="D237" s="132" t="s">
        <v>140</v>
      </c>
      <c r="E237" s="133" t="s">
        <v>320</v>
      </c>
      <c r="F237" s="134" t="s">
        <v>321</v>
      </c>
      <c r="G237" s="135" t="s">
        <v>322</v>
      </c>
      <c r="H237" s="172"/>
      <c r="I237" s="137"/>
      <c r="J237" s="138">
        <f>ROUND(I237*H237,2)</f>
        <v>0</v>
      </c>
      <c r="K237" s="139"/>
      <c r="L237" s="30"/>
      <c r="M237" s="140" t="s">
        <v>1</v>
      </c>
      <c r="N237" s="141" t="s">
        <v>41</v>
      </c>
      <c r="P237" s="142">
        <f>O237*H237</f>
        <v>0</v>
      </c>
      <c r="Q237" s="142">
        <v>0</v>
      </c>
      <c r="R237" s="142">
        <f>Q237*H237</f>
        <v>0</v>
      </c>
      <c r="S237" s="142">
        <v>0</v>
      </c>
      <c r="T237" s="143">
        <f>S237*H237</f>
        <v>0</v>
      </c>
      <c r="AR237" s="144" t="s">
        <v>257</v>
      </c>
      <c r="AT237" s="144" t="s">
        <v>140</v>
      </c>
      <c r="AU237" s="144" t="s">
        <v>86</v>
      </c>
      <c r="AY237" s="15" t="s">
        <v>137</v>
      </c>
      <c r="BE237" s="145">
        <f>IF(N237="základní",J237,0)</f>
        <v>0</v>
      </c>
      <c r="BF237" s="145">
        <f>IF(N237="snížená",J237,0)</f>
        <v>0</v>
      </c>
      <c r="BG237" s="145">
        <f>IF(N237="zákl. přenesená",J237,0)</f>
        <v>0</v>
      </c>
      <c r="BH237" s="145">
        <f>IF(N237="sníž. přenesená",J237,0)</f>
        <v>0</v>
      </c>
      <c r="BI237" s="145">
        <f>IF(N237="nulová",J237,0)</f>
        <v>0</v>
      </c>
      <c r="BJ237" s="15" t="s">
        <v>84</v>
      </c>
      <c r="BK237" s="145">
        <f>ROUND(I237*H237,2)</f>
        <v>0</v>
      </c>
      <c r="BL237" s="15" t="s">
        <v>257</v>
      </c>
      <c r="BM237" s="144" t="s">
        <v>323</v>
      </c>
    </row>
    <row r="238" spans="2:65" s="11" customFormat="1" ht="23" customHeight="1" x14ac:dyDescent="0.35">
      <c r="B238" s="119"/>
      <c r="D238" s="120" t="s">
        <v>75</v>
      </c>
      <c r="E238" s="129" t="s">
        <v>324</v>
      </c>
      <c r="F238" s="129" t="s">
        <v>325</v>
      </c>
      <c r="I238" s="122"/>
      <c r="J238" s="130">
        <f>BK238</f>
        <v>0</v>
      </c>
      <c r="L238" s="119"/>
      <c r="M238" s="124"/>
      <c r="P238" s="125">
        <f>SUM(P239:P319)</f>
        <v>0</v>
      </c>
      <c r="R238" s="125">
        <f>SUM(R239:R319)</f>
        <v>0.31947999999999999</v>
      </c>
      <c r="T238" s="126">
        <f>SUM(T239:T319)</f>
        <v>0.20144999999999999</v>
      </c>
      <c r="AR238" s="120" t="s">
        <v>86</v>
      </c>
      <c r="AT238" s="127" t="s">
        <v>75</v>
      </c>
      <c r="AU238" s="127" t="s">
        <v>84</v>
      </c>
      <c r="AY238" s="120" t="s">
        <v>137</v>
      </c>
      <c r="BK238" s="128">
        <f>SUM(BK239:BK319)</f>
        <v>0</v>
      </c>
    </row>
    <row r="239" spans="2:65" s="1" customFormat="1" ht="44.25" customHeight="1" x14ac:dyDescent="0.3">
      <c r="B239" s="131"/>
      <c r="C239" s="132" t="s">
        <v>326</v>
      </c>
      <c r="D239" s="132" t="s">
        <v>140</v>
      </c>
      <c r="E239" s="133" t="s">
        <v>327</v>
      </c>
      <c r="F239" s="134" t="s">
        <v>328</v>
      </c>
      <c r="G239" s="135" t="s">
        <v>188</v>
      </c>
      <c r="H239" s="136">
        <v>78</v>
      </c>
      <c r="I239" s="137"/>
      <c r="J239" s="138">
        <f t="shared" ref="J239:J245" si="0">ROUND(I239*H239,2)</f>
        <v>0</v>
      </c>
      <c r="K239" s="139"/>
      <c r="L239" s="30"/>
      <c r="M239" s="140" t="s">
        <v>1</v>
      </c>
      <c r="N239" s="141" t="s">
        <v>41</v>
      </c>
      <c r="P239" s="142">
        <f t="shared" ref="P239:P245" si="1">O239*H239</f>
        <v>0</v>
      </c>
      <c r="Q239" s="142">
        <v>0</v>
      </c>
      <c r="R239" s="142">
        <f t="shared" ref="R239:R245" si="2">Q239*H239</f>
        <v>0</v>
      </c>
      <c r="S239" s="142">
        <v>0</v>
      </c>
      <c r="T239" s="143">
        <f t="shared" ref="T239:T245" si="3">S239*H239</f>
        <v>0</v>
      </c>
      <c r="AR239" s="144" t="s">
        <v>257</v>
      </c>
      <c r="AT239" s="144" t="s">
        <v>140</v>
      </c>
      <c r="AU239" s="144" t="s">
        <v>86</v>
      </c>
      <c r="AY239" s="15" t="s">
        <v>137</v>
      </c>
      <c r="BE239" s="145">
        <f t="shared" ref="BE239:BE245" si="4">IF(N239="základní",J239,0)</f>
        <v>0</v>
      </c>
      <c r="BF239" s="145">
        <f t="shared" ref="BF239:BF245" si="5">IF(N239="snížená",J239,0)</f>
        <v>0</v>
      </c>
      <c r="BG239" s="145">
        <f t="shared" ref="BG239:BG245" si="6">IF(N239="zákl. přenesená",J239,0)</f>
        <v>0</v>
      </c>
      <c r="BH239" s="145">
        <f t="shared" ref="BH239:BH245" si="7">IF(N239="sníž. přenesená",J239,0)</f>
        <v>0</v>
      </c>
      <c r="BI239" s="145">
        <f t="shared" ref="BI239:BI245" si="8">IF(N239="nulová",J239,0)</f>
        <v>0</v>
      </c>
      <c r="BJ239" s="15" t="s">
        <v>84</v>
      </c>
      <c r="BK239" s="145">
        <f t="shared" ref="BK239:BK245" si="9">ROUND(I239*H239,2)</f>
        <v>0</v>
      </c>
      <c r="BL239" s="15" t="s">
        <v>257</v>
      </c>
      <c r="BM239" s="144" t="s">
        <v>329</v>
      </c>
    </row>
    <row r="240" spans="2:65" s="1" customFormat="1" ht="16.5" customHeight="1" x14ac:dyDescent="0.3">
      <c r="B240" s="131"/>
      <c r="C240" s="161" t="s">
        <v>330</v>
      </c>
      <c r="D240" s="161" t="s">
        <v>282</v>
      </c>
      <c r="E240" s="162" t="s">
        <v>331</v>
      </c>
      <c r="F240" s="163" t="s">
        <v>332</v>
      </c>
      <c r="G240" s="164" t="s">
        <v>188</v>
      </c>
      <c r="H240" s="165">
        <v>78</v>
      </c>
      <c r="I240" s="166"/>
      <c r="J240" s="167">
        <f t="shared" si="0"/>
        <v>0</v>
      </c>
      <c r="K240" s="168"/>
      <c r="L240" s="169"/>
      <c r="M240" s="170" t="s">
        <v>1</v>
      </c>
      <c r="N240" s="171" t="s">
        <v>41</v>
      </c>
      <c r="P240" s="142">
        <f t="shared" si="1"/>
        <v>0</v>
      </c>
      <c r="Q240" s="142">
        <v>0</v>
      </c>
      <c r="R240" s="142">
        <f t="shared" si="2"/>
        <v>0</v>
      </c>
      <c r="S240" s="142">
        <v>0</v>
      </c>
      <c r="T240" s="143">
        <f t="shared" si="3"/>
        <v>0</v>
      </c>
      <c r="AR240" s="144" t="s">
        <v>285</v>
      </c>
      <c r="AT240" s="144" t="s">
        <v>282</v>
      </c>
      <c r="AU240" s="144" t="s">
        <v>86</v>
      </c>
      <c r="AY240" s="15" t="s">
        <v>137</v>
      </c>
      <c r="BE240" s="145">
        <f t="shared" si="4"/>
        <v>0</v>
      </c>
      <c r="BF240" s="145">
        <f t="shared" si="5"/>
        <v>0</v>
      </c>
      <c r="BG240" s="145">
        <f t="shared" si="6"/>
        <v>0</v>
      </c>
      <c r="BH240" s="145">
        <f t="shared" si="7"/>
        <v>0</v>
      </c>
      <c r="BI240" s="145">
        <f t="shared" si="8"/>
        <v>0</v>
      </c>
      <c r="BJ240" s="15" t="s">
        <v>84</v>
      </c>
      <c r="BK240" s="145">
        <f t="shared" si="9"/>
        <v>0</v>
      </c>
      <c r="BL240" s="15" t="s">
        <v>257</v>
      </c>
      <c r="BM240" s="144" t="s">
        <v>333</v>
      </c>
    </row>
    <row r="241" spans="2:65" s="1" customFormat="1" ht="38" customHeight="1" x14ac:dyDescent="0.3">
      <c r="B241" s="131"/>
      <c r="C241" s="132" t="s">
        <v>334</v>
      </c>
      <c r="D241" s="132" t="s">
        <v>140</v>
      </c>
      <c r="E241" s="133" t="s">
        <v>335</v>
      </c>
      <c r="F241" s="134" t="s">
        <v>336</v>
      </c>
      <c r="G241" s="135" t="s">
        <v>179</v>
      </c>
      <c r="H241" s="136">
        <v>361</v>
      </c>
      <c r="I241" s="137"/>
      <c r="J241" s="138">
        <f t="shared" si="0"/>
        <v>0</v>
      </c>
      <c r="K241" s="139"/>
      <c r="L241" s="30"/>
      <c r="M241" s="140" t="s">
        <v>1</v>
      </c>
      <c r="N241" s="141" t="s">
        <v>41</v>
      </c>
      <c r="P241" s="142">
        <f t="shared" si="1"/>
        <v>0</v>
      </c>
      <c r="Q241" s="142">
        <v>0</v>
      </c>
      <c r="R241" s="142">
        <f t="shared" si="2"/>
        <v>0</v>
      </c>
      <c r="S241" s="142">
        <v>0</v>
      </c>
      <c r="T241" s="143">
        <f t="shared" si="3"/>
        <v>0</v>
      </c>
      <c r="AR241" s="144" t="s">
        <v>257</v>
      </c>
      <c r="AT241" s="144" t="s">
        <v>140</v>
      </c>
      <c r="AU241" s="144" t="s">
        <v>86</v>
      </c>
      <c r="AY241" s="15" t="s">
        <v>137</v>
      </c>
      <c r="BE241" s="145">
        <f t="shared" si="4"/>
        <v>0</v>
      </c>
      <c r="BF241" s="145">
        <f t="shared" si="5"/>
        <v>0</v>
      </c>
      <c r="BG241" s="145">
        <f t="shared" si="6"/>
        <v>0</v>
      </c>
      <c r="BH241" s="145">
        <f t="shared" si="7"/>
        <v>0</v>
      </c>
      <c r="BI241" s="145">
        <f t="shared" si="8"/>
        <v>0</v>
      </c>
      <c r="BJ241" s="15" t="s">
        <v>84</v>
      </c>
      <c r="BK241" s="145">
        <f t="shared" si="9"/>
        <v>0</v>
      </c>
      <c r="BL241" s="15" t="s">
        <v>257</v>
      </c>
      <c r="BM241" s="144" t="s">
        <v>337</v>
      </c>
    </row>
    <row r="242" spans="2:65" s="1" customFormat="1" ht="16.5" customHeight="1" x14ac:dyDescent="0.3">
      <c r="B242" s="131"/>
      <c r="C242" s="161" t="s">
        <v>338</v>
      </c>
      <c r="D242" s="161" t="s">
        <v>282</v>
      </c>
      <c r="E242" s="162" t="s">
        <v>339</v>
      </c>
      <c r="F242" s="163" t="s">
        <v>340</v>
      </c>
      <c r="G242" s="164" t="s">
        <v>179</v>
      </c>
      <c r="H242" s="165">
        <v>361</v>
      </c>
      <c r="I242" s="166"/>
      <c r="J242" s="167">
        <f t="shared" si="0"/>
        <v>0</v>
      </c>
      <c r="K242" s="168"/>
      <c r="L242" s="169"/>
      <c r="M242" s="170" t="s">
        <v>1</v>
      </c>
      <c r="N242" s="171" t="s">
        <v>41</v>
      </c>
      <c r="P242" s="142">
        <f t="shared" si="1"/>
        <v>0</v>
      </c>
      <c r="Q242" s="142">
        <v>0</v>
      </c>
      <c r="R242" s="142">
        <f t="shared" si="2"/>
        <v>0</v>
      </c>
      <c r="S242" s="142">
        <v>0</v>
      </c>
      <c r="T242" s="143">
        <f t="shared" si="3"/>
        <v>0</v>
      </c>
      <c r="AR242" s="144" t="s">
        <v>285</v>
      </c>
      <c r="AT242" s="144" t="s">
        <v>282</v>
      </c>
      <c r="AU242" s="144" t="s">
        <v>86</v>
      </c>
      <c r="AY242" s="15" t="s">
        <v>137</v>
      </c>
      <c r="BE242" s="145">
        <f t="shared" si="4"/>
        <v>0</v>
      </c>
      <c r="BF242" s="145">
        <f t="shared" si="5"/>
        <v>0</v>
      </c>
      <c r="BG242" s="145">
        <f t="shared" si="6"/>
        <v>0</v>
      </c>
      <c r="BH242" s="145">
        <f t="shared" si="7"/>
        <v>0</v>
      </c>
      <c r="BI242" s="145">
        <f t="shared" si="8"/>
        <v>0</v>
      </c>
      <c r="BJ242" s="15" t="s">
        <v>84</v>
      </c>
      <c r="BK242" s="145">
        <f t="shared" si="9"/>
        <v>0</v>
      </c>
      <c r="BL242" s="15" t="s">
        <v>257</v>
      </c>
      <c r="BM242" s="144" t="s">
        <v>341</v>
      </c>
    </row>
    <row r="243" spans="2:65" s="1" customFormat="1" ht="38" customHeight="1" x14ac:dyDescent="0.3">
      <c r="B243" s="131"/>
      <c r="C243" s="132" t="s">
        <v>342</v>
      </c>
      <c r="D243" s="132" t="s">
        <v>140</v>
      </c>
      <c r="E243" s="133" t="s">
        <v>343</v>
      </c>
      <c r="F243" s="134" t="s">
        <v>344</v>
      </c>
      <c r="G243" s="135" t="s">
        <v>179</v>
      </c>
      <c r="H243" s="136">
        <v>424</v>
      </c>
      <c r="I243" s="137"/>
      <c r="J243" s="138">
        <f t="shared" si="0"/>
        <v>0</v>
      </c>
      <c r="K243" s="139"/>
      <c r="L243" s="30"/>
      <c r="M243" s="140" t="s">
        <v>1</v>
      </c>
      <c r="N243" s="141" t="s">
        <v>41</v>
      </c>
      <c r="P243" s="142">
        <f t="shared" si="1"/>
        <v>0</v>
      </c>
      <c r="Q243" s="142">
        <v>0</v>
      </c>
      <c r="R243" s="142">
        <f t="shared" si="2"/>
        <v>0</v>
      </c>
      <c r="S243" s="142">
        <v>0</v>
      </c>
      <c r="T243" s="143">
        <f t="shared" si="3"/>
        <v>0</v>
      </c>
      <c r="AR243" s="144" t="s">
        <v>257</v>
      </c>
      <c r="AT243" s="144" t="s">
        <v>140</v>
      </c>
      <c r="AU243" s="144" t="s">
        <v>86</v>
      </c>
      <c r="AY243" s="15" t="s">
        <v>137</v>
      </c>
      <c r="BE243" s="145">
        <f t="shared" si="4"/>
        <v>0</v>
      </c>
      <c r="BF243" s="145">
        <f t="shared" si="5"/>
        <v>0</v>
      </c>
      <c r="BG243" s="145">
        <f t="shared" si="6"/>
        <v>0</v>
      </c>
      <c r="BH243" s="145">
        <f t="shared" si="7"/>
        <v>0</v>
      </c>
      <c r="BI243" s="145">
        <f t="shared" si="8"/>
        <v>0</v>
      </c>
      <c r="BJ243" s="15" t="s">
        <v>84</v>
      </c>
      <c r="BK243" s="145">
        <f t="shared" si="9"/>
        <v>0</v>
      </c>
      <c r="BL243" s="15" t="s">
        <v>257</v>
      </c>
      <c r="BM243" s="144" t="s">
        <v>345</v>
      </c>
    </row>
    <row r="244" spans="2:65" s="1" customFormat="1" ht="16.5" customHeight="1" x14ac:dyDescent="0.3">
      <c r="B244" s="131"/>
      <c r="C244" s="161" t="s">
        <v>285</v>
      </c>
      <c r="D244" s="161" t="s">
        <v>282</v>
      </c>
      <c r="E244" s="162" t="s">
        <v>346</v>
      </c>
      <c r="F244" s="163" t="s">
        <v>347</v>
      </c>
      <c r="G244" s="164" t="s">
        <v>179</v>
      </c>
      <c r="H244" s="165">
        <v>424</v>
      </c>
      <c r="I244" s="166"/>
      <c r="J244" s="167">
        <f t="shared" si="0"/>
        <v>0</v>
      </c>
      <c r="K244" s="168"/>
      <c r="L244" s="169"/>
      <c r="M244" s="170" t="s">
        <v>1</v>
      </c>
      <c r="N244" s="171" t="s">
        <v>41</v>
      </c>
      <c r="P244" s="142">
        <f t="shared" si="1"/>
        <v>0</v>
      </c>
      <c r="Q244" s="142">
        <v>0</v>
      </c>
      <c r="R244" s="142">
        <f t="shared" si="2"/>
        <v>0</v>
      </c>
      <c r="S244" s="142">
        <v>0</v>
      </c>
      <c r="T244" s="143">
        <f t="shared" si="3"/>
        <v>0</v>
      </c>
      <c r="AR244" s="144" t="s">
        <v>285</v>
      </c>
      <c r="AT244" s="144" t="s">
        <v>282</v>
      </c>
      <c r="AU244" s="144" t="s">
        <v>86</v>
      </c>
      <c r="AY244" s="15" t="s">
        <v>137</v>
      </c>
      <c r="BE244" s="145">
        <f t="shared" si="4"/>
        <v>0</v>
      </c>
      <c r="BF244" s="145">
        <f t="shared" si="5"/>
        <v>0</v>
      </c>
      <c r="BG244" s="145">
        <f t="shared" si="6"/>
        <v>0</v>
      </c>
      <c r="BH244" s="145">
        <f t="shared" si="7"/>
        <v>0</v>
      </c>
      <c r="BI244" s="145">
        <f t="shared" si="8"/>
        <v>0</v>
      </c>
      <c r="BJ244" s="15" t="s">
        <v>84</v>
      </c>
      <c r="BK244" s="145">
        <f t="shared" si="9"/>
        <v>0</v>
      </c>
      <c r="BL244" s="15" t="s">
        <v>257</v>
      </c>
      <c r="BM244" s="144" t="s">
        <v>348</v>
      </c>
    </row>
    <row r="245" spans="2:65" s="1" customFormat="1" ht="24.3" customHeight="1" x14ac:dyDescent="0.3">
      <c r="B245" s="131"/>
      <c r="C245" s="132" t="s">
        <v>349</v>
      </c>
      <c r="D245" s="132" t="s">
        <v>140</v>
      </c>
      <c r="E245" s="133" t="s">
        <v>350</v>
      </c>
      <c r="F245" s="134" t="s">
        <v>351</v>
      </c>
      <c r="G245" s="135" t="s">
        <v>188</v>
      </c>
      <c r="H245" s="136">
        <v>30</v>
      </c>
      <c r="I245" s="137"/>
      <c r="J245" s="138">
        <f t="shared" si="0"/>
        <v>0</v>
      </c>
      <c r="K245" s="139"/>
      <c r="L245" s="30"/>
      <c r="M245" s="140" t="s">
        <v>1</v>
      </c>
      <c r="N245" s="141" t="s">
        <v>41</v>
      </c>
      <c r="P245" s="142">
        <f t="shared" si="1"/>
        <v>0</v>
      </c>
      <c r="Q245" s="142">
        <v>0</v>
      </c>
      <c r="R245" s="142">
        <f t="shared" si="2"/>
        <v>0</v>
      </c>
      <c r="S245" s="142">
        <v>0</v>
      </c>
      <c r="T245" s="143">
        <f t="shared" si="3"/>
        <v>0</v>
      </c>
      <c r="AR245" s="144" t="s">
        <v>257</v>
      </c>
      <c r="AT245" s="144" t="s">
        <v>140</v>
      </c>
      <c r="AU245" s="144" t="s">
        <v>86</v>
      </c>
      <c r="AY245" s="15" t="s">
        <v>137</v>
      </c>
      <c r="BE245" s="145">
        <f t="shared" si="4"/>
        <v>0</v>
      </c>
      <c r="BF245" s="145">
        <f t="shared" si="5"/>
        <v>0</v>
      </c>
      <c r="BG245" s="145">
        <f t="shared" si="6"/>
        <v>0</v>
      </c>
      <c r="BH245" s="145">
        <f t="shared" si="7"/>
        <v>0</v>
      </c>
      <c r="BI245" s="145">
        <f t="shared" si="8"/>
        <v>0</v>
      </c>
      <c r="BJ245" s="15" t="s">
        <v>84</v>
      </c>
      <c r="BK245" s="145">
        <f t="shared" si="9"/>
        <v>0</v>
      </c>
      <c r="BL245" s="15" t="s">
        <v>257</v>
      </c>
      <c r="BM245" s="144" t="s">
        <v>352</v>
      </c>
    </row>
    <row r="246" spans="2:65" s="12" customFormat="1" x14ac:dyDescent="0.3">
      <c r="B246" s="146"/>
      <c r="D246" s="147" t="s">
        <v>146</v>
      </c>
      <c r="E246" s="148" t="s">
        <v>1</v>
      </c>
      <c r="F246" s="149" t="s">
        <v>353</v>
      </c>
      <c r="H246" s="150">
        <v>2</v>
      </c>
      <c r="I246" s="151"/>
      <c r="L246" s="146"/>
      <c r="M246" s="152"/>
      <c r="T246" s="153"/>
      <c r="AT246" s="148" t="s">
        <v>146</v>
      </c>
      <c r="AU246" s="148" t="s">
        <v>86</v>
      </c>
      <c r="AV246" s="12" t="s">
        <v>86</v>
      </c>
      <c r="AW246" s="12" t="s">
        <v>33</v>
      </c>
      <c r="AX246" s="12" t="s">
        <v>76</v>
      </c>
      <c r="AY246" s="148" t="s">
        <v>137</v>
      </c>
    </row>
    <row r="247" spans="2:65" s="12" customFormat="1" x14ac:dyDescent="0.3">
      <c r="B247" s="146"/>
      <c r="D247" s="147" t="s">
        <v>146</v>
      </c>
      <c r="E247" s="148" t="s">
        <v>1</v>
      </c>
      <c r="F247" s="149" t="s">
        <v>354</v>
      </c>
      <c r="H247" s="150">
        <v>2</v>
      </c>
      <c r="I247" s="151"/>
      <c r="L247" s="146"/>
      <c r="M247" s="152"/>
      <c r="T247" s="153"/>
      <c r="AT247" s="148" t="s">
        <v>146</v>
      </c>
      <c r="AU247" s="148" t="s">
        <v>86</v>
      </c>
      <c r="AV247" s="12" t="s">
        <v>86</v>
      </c>
      <c r="AW247" s="12" t="s">
        <v>33</v>
      </c>
      <c r="AX247" s="12" t="s">
        <v>76</v>
      </c>
      <c r="AY247" s="148" t="s">
        <v>137</v>
      </c>
    </row>
    <row r="248" spans="2:65" s="12" customFormat="1" x14ac:dyDescent="0.3">
      <c r="B248" s="146"/>
      <c r="D248" s="147" t="s">
        <v>146</v>
      </c>
      <c r="E248" s="148" t="s">
        <v>1</v>
      </c>
      <c r="F248" s="149" t="s">
        <v>355</v>
      </c>
      <c r="H248" s="150">
        <v>2</v>
      </c>
      <c r="I248" s="151"/>
      <c r="L248" s="146"/>
      <c r="M248" s="152"/>
      <c r="T248" s="153"/>
      <c r="AT248" s="148" t="s">
        <v>146</v>
      </c>
      <c r="AU248" s="148" t="s">
        <v>86</v>
      </c>
      <c r="AV248" s="12" t="s">
        <v>86</v>
      </c>
      <c r="AW248" s="12" t="s">
        <v>33</v>
      </c>
      <c r="AX248" s="12" t="s">
        <v>76</v>
      </c>
      <c r="AY248" s="148" t="s">
        <v>137</v>
      </c>
    </row>
    <row r="249" spans="2:65" s="12" customFormat="1" x14ac:dyDescent="0.3">
      <c r="B249" s="146"/>
      <c r="D249" s="147" t="s">
        <v>146</v>
      </c>
      <c r="E249" s="148" t="s">
        <v>1</v>
      </c>
      <c r="F249" s="149" t="s">
        <v>356</v>
      </c>
      <c r="H249" s="150">
        <v>4</v>
      </c>
      <c r="I249" s="151"/>
      <c r="L249" s="146"/>
      <c r="M249" s="152"/>
      <c r="T249" s="153"/>
      <c r="AT249" s="148" t="s">
        <v>146</v>
      </c>
      <c r="AU249" s="148" t="s">
        <v>86</v>
      </c>
      <c r="AV249" s="12" t="s">
        <v>86</v>
      </c>
      <c r="AW249" s="12" t="s">
        <v>33</v>
      </c>
      <c r="AX249" s="12" t="s">
        <v>76</v>
      </c>
      <c r="AY249" s="148" t="s">
        <v>137</v>
      </c>
    </row>
    <row r="250" spans="2:65" s="12" customFormat="1" x14ac:dyDescent="0.3">
      <c r="B250" s="146"/>
      <c r="D250" s="147" t="s">
        <v>146</v>
      </c>
      <c r="E250" s="148" t="s">
        <v>1</v>
      </c>
      <c r="F250" s="149" t="s">
        <v>357</v>
      </c>
      <c r="H250" s="150">
        <v>3</v>
      </c>
      <c r="I250" s="151"/>
      <c r="L250" s="146"/>
      <c r="M250" s="152"/>
      <c r="T250" s="153"/>
      <c r="AT250" s="148" t="s">
        <v>146</v>
      </c>
      <c r="AU250" s="148" t="s">
        <v>86</v>
      </c>
      <c r="AV250" s="12" t="s">
        <v>86</v>
      </c>
      <c r="AW250" s="12" t="s">
        <v>33</v>
      </c>
      <c r="AX250" s="12" t="s">
        <v>76</v>
      </c>
      <c r="AY250" s="148" t="s">
        <v>137</v>
      </c>
    </row>
    <row r="251" spans="2:65" s="12" customFormat="1" x14ac:dyDescent="0.3">
      <c r="B251" s="146"/>
      <c r="D251" s="147" t="s">
        <v>146</v>
      </c>
      <c r="E251" s="148" t="s">
        <v>1</v>
      </c>
      <c r="F251" s="149" t="s">
        <v>358</v>
      </c>
      <c r="H251" s="150">
        <v>2</v>
      </c>
      <c r="I251" s="151"/>
      <c r="L251" s="146"/>
      <c r="M251" s="152"/>
      <c r="T251" s="153"/>
      <c r="AT251" s="148" t="s">
        <v>146</v>
      </c>
      <c r="AU251" s="148" t="s">
        <v>86</v>
      </c>
      <c r="AV251" s="12" t="s">
        <v>86</v>
      </c>
      <c r="AW251" s="12" t="s">
        <v>33</v>
      </c>
      <c r="AX251" s="12" t="s">
        <v>76</v>
      </c>
      <c r="AY251" s="148" t="s">
        <v>137</v>
      </c>
    </row>
    <row r="252" spans="2:65" s="12" customFormat="1" x14ac:dyDescent="0.3">
      <c r="B252" s="146"/>
      <c r="D252" s="147" t="s">
        <v>146</v>
      </c>
      <c r="E252" s="148" t="s">
        <v>1</v>
      </c>
      <c r="F252" s="149" t="s">
        <v>359</v>
      </c>
      <c r="H252" s="150">
        <v>3</v>
      </c>
      <c r="I252" s="151"/>
      <c r="L252" s="146"/>
      <c r="M252" s="152"/>
      <c r="T252" s="153"/>
      <c r="AT252" s="148" t="s">
        <v>146</v>
      </c>
      <c r="AU252" s="148" t="s">
        <v>86</v>
      </c>
      <c r="AV252" s="12" t="s">
        <v>86</v>
      </c>
      <c r="AW252" s="12" t="s">
        <v>33</v>
      </c>
      <c r="AX252" s="12" t="s">
        <v>76</v>
      </c>
      <c r="AY252" s="148" t="s">
        <v>137</v>
      </c>
    </row>
    <row r="253" spans="2:65" s="12" customFormat="1" x14ac:dyDescent="0.3">
      <c r="B253" s="146"/>
      <c r="D253" s="147" t="s">
        <v>146</v>
      </c>
      <c r="E253" s="148" t="s">
        <v>1</v>
      </c>
      <c r="F253" s="149" t="s">
        <v>360</v>
      </c>
      <c r="H253" s="150">
        <v>2</v>
      </c>
      <c r="I253" s="151"/>
      <c r="L253" s="146"/>
      <c r="M253" s="152"/>
      <c r="T253" s="153"/>
      <c r="AT253" s="148" t="s">
        <v>146</v>
      </c>
      <c r="AU253" s="148" t="s">
        <v>86</v>
      </c>
      <c r="AV253" s="12" t="s">
        <v>86</v>
      </c>
      <c r="AW253" s="12" t="s">
        <v>33</v>
      </c>
      <c r="AX253" s="12" t="s">
        <v>76</v>
      </c>
      <c r="AY253" s="148" t="s">
        <v>137</v>
      </c>
    </row>
    <row r="254" spans="2:65" s="12" customFormat="1" x14ac:dyDescent="0.3">
      <c r="B254" s="146"/>
      <c r="D254" s="147" t="s">
        <v>146</v>
      </c>
      <c r="E254" s="148" t="s">
        <v>1</v>
      </c>
      <c r="F254" s="149" t="s">
        <v>361</v>
      </c>
      <c r="H254" s="150">
        <v>3</v>
      </c>
      <c r="I254" s="151"/>
      <c r="L254" s="146"/>
      <c r="M254" s="152"/>
      <c r="T254" s="153"/>
      <c r="AT254" s="148" t="s">
        <v>146</v>
      </c>
      <c r="AU254" s="148" t="s">
        <v>86</v>
      </c>
      <c r="AV254" s="12" t="s">
        <v>86</v>
      </c>
      <c r="AW254" s="12" t="s">
        <v>33</v>
      </c>
      <c r="AX254" s="12" t="s">
        <v>76</v>
      </c>
      <c r="AY254" s="148" t="s">
        <v>137</v>
      </c>
    </row>
    <row r="255" spans="2:65" s="12" customFormat="1" x14ac:dyDescent="0.3">
      <c r="B255" s="146"/>
      <c r="D255" s="147" t="s">
        <v>146</v>
      </c>
      <c r="E255" s="148" t="s">
        <v>1</v>
      </c>
      <c r="F255" s="149" t="s">
        <v>362</v>
      </c>
      <c r="H255" s="150">
        <v>2</v>
      </c>
      <c r="I255" s="151"/>
      <c r="L255" s="146"/>
      <c r="M255" s="152"/>
      <c r="T255" s="153"/>
      <c r="AT255" s="148" t="s">
        <v>146</v>
      </c>
      <c r="AU255" s="148" t="s">
        <v>86</v>
      </c>
      <c r="AV255" s="12" t="s">
        <v>86</v>
      </c>
      <c r="AW255" s="12" t="s">
        <v>33</v>
      </c>
      <c r="AX255" s="12" t="s">
        <v>76</v>
      </c>
      <c r="AY255" s="148" t="s">
        <v>137</v>
      </c>
    </row>
    <row r="256" spans="2:65" s="12" customFormat="1" x14ac:dyDescent="0.3">
      <c r="B256" s="146"/>
      <c r="D256" s="147" t="s">
        <v>146</v>
      </c>
      <c r="E256" s="148" t="s">
        <v>1</v>
      </c>
      <c r="F256" s="149" t="s">
        <v>363</v>
      </c>
      <c r="H256" s="150">
        <v>2</v>
      </c>
      <c r="I256" s="151"/>
      <c r="L256" s="146"/>
      <c r="M256" s="152"/>
      <c r="T256" s="153"/>
      <c r="AT256" s="148" t="s">
        <v>146</v>
      </c>
      <c r="AU256" s="148" t="s">
        <v>86</v>
      </c>
      <c r="AV256" s="12" t="s">
        <v>86</v>
      </c>
      <c r="AW256" s="12" t="s">
        <v>33</v>
      </c>
      <c r="AX256" s="12" t="s">
        <v>76</v>
      </c>
      <c r="AY256" s="148" t="s">
        <v>137</v>
      </c>
    </row>
    <row r="257" spans="2:65" s="12" customFormat="1" x14ac:dyDescent="0.3">
      <c r="B257" s="146"/>
      <c r="D257" s="147" t="s">
        <v>146</v>
      </c>
      <c r="E257" s="148" t="s">
        <v>1</v>
      </c>
      <c r="F257" s="149" t="s">
        <v>364</v>
      </c>
      <c r="H257" s="150">
        <v>2</v>
      </c>
      <c r="I257" s="151"/>
      <c r="L257" s="146"/>
      <c r="M257" s="152"/>
      <c r="T257" s="153"/>
      <c r="AT257" s="148" t="s">
        <v>146</v>
      </c>
      <c r="AU257" s="148" t="s">
        <v>86</v>
      </c>
      <c r="AV257" s="12" t="s">
        <v>86</v>
      </c>
      <c r="AW257" s="12" t="s">
        <v>33</v>
      </c>
      <c r="AX257" s="12" t="s">
        <v>76</v>
      </c>
      <c r="AY257" s="148" t="s">
        <v>137</v>
      </c>
    </row>
    <row r="258" spans="2:65" s="12" customFormat="1" x14ac:dyDescent="0.3">
      <c r="B258" s="146"/>
      <c r="D258" s="147" t="s">
        <v>146</v>
      </c>
      <c r="E258" s="148" t="s">
        <v>1</v>
      </c>
      <c r="F258" s="149" t="s">
        <v>365</v>
      </c>
      <c r="H258" s="150">
        <v>1</v>
      </c>
      <c r="I258" s="151"/>
      <c r="L258" s="146"/>
      <c r="M258" s="152"/>
      <c r="T258" s="153"/>
      <c r="AT258" s="148" t="s">
        <v>146</v>
      </c>
      <c r="AU258" s="148" t="s">
        <v>86</v>
      </c>
      <c r="AV258" s="12" t="s">
        <v>86</v>
      </c>
      <c r="AW258" s="12" t="s">
        <v>33</v>
      </c>
      <c r="AX258" s="12" t="s">
        <v>76</v>
      </c>
      <c r="AY258" s="148" t="s">
        <v>137</v>
      </c>
    </row>
    <row r="259" spans="2:65" s="13" customFormat="1" x14ac:dyDescent="0.3">
      <c r="B259" s="154"/>
      <c r="D259" s="147" t="s">
        <v>146</v>
      </c>
      <c r="E259" s="155" t="s">
        <v>1</v>
      </c>
      <c r="F259" s="156" t="s">
        <v>169</v>
      </c>
      <c r="H259" s="157">
        <v>30</v>
      </c>
      <c r="I259" s="158"/>
      <c r="L259" s="154"/>
      <c r="M259" s="159"/>
      <c r="T259" s="160"/>
      <c r="AT259" s="155" t="s">
        <v>146</v>
      </c>
      <c r="AU259" s="155" t="s">
        <v>86</v>
      </c>
      <c r="AV259" s="13" t="s">
        <v>144</v>
      </c>
      <c r="AW259" s="13" t="s">
        <v>33</v>
      </c>
      <c r="AX259" s="13" t="s">
        <v>84</v>
      </c>
      <c r="AY259" s="155" t="s">
        <v>137</v>
      </c>
    </row>
    <row r="260" spans="2:65" s="1" customFormat="1" ht="16.5" customHeight="1" x14ac:dyDescent="0.3">
      <c r="B260" s="131"/>
      <c r="C260" s="161" t="s">
        <v>366</v>
      </c>
      <c r="D260" s="161" t="s">
        <v>282</v>
      </c>
      <c r="E260" s="162" t="s">
        <v>367</v>
      </c>
      <c r="F260" s="163" t="s">
        <v>368</v>
      </c>
      <c r="G260" s="164" t="s">
        <v>188</v>
      </c>
      <c r="H260" s="165">
        <v>30</v>
      </c>
      <c r="I260" s="166"/>
      <c r="J260" s="167">
        <f>ROUND(I260*H260,2)</f>
        <v>0</v>
      </c>
      <c r="K260" s="168"/>
      <c r="L260" s="169"/>
      <c r="M260" s="170" t="s">
        <v>1</v>
      </c>
      <c r="N260" s="171" t="s">
        <v>41</v>
      </c>
      <c r="P260" s="142">
        <f>O260*H260</f>
        <v>0</v>
      </c>
      <c r="Q260" s="142">
        <v>5.0000000000000002E-5</v>
      </c>
      <c r="R260" s="142">
        <f>Q260*H260</f>
        <v>1.5E-3</v>
      </c>
      <c r="S260" s="142">
        <v>0</v>
      </c>
      <c r="T260" s="143">
        <f>S260*H260</f>
        <v>0</v>
      </c>
      <c r="AR260" s="144" t="s">
        <v>285</v>
      </c>
      <c r="AT260" s="144" t="s">
        <v>282</v>
      </c>
      <c r="AU260" s="144" t="s">
        <v>86</v>
      </c>
      <c r="AY260" s="15" t="s">
        <v>137</v>
      </c>
      <c r="BE260" s="145">
        <f>IF(N260="základní",J260,0)</f>
        <v>0</v>
      </c>
      <c r="BF260" s="145">
        <f>IF(N260="snížená",J260,0)</f>
        <v>0</v>
      </c>
      <c r="BG260" s="145">
        <f>IF(N260="zákl. přenesená",J260,0)</f>
        <v>0</v>
      </c>
      <c r="BH260" s="145">
        <f>IF(N260="sníž. přenesená",J260,0)</f>
        <v>0</v>
      </c>
      <c r="BI260" s="145">
        <f>IF(N260="nulová",J260,0)</f>
        <v>0</v>
      </c>
      <c r="BJ260" s="15" t="s">
        <v>84</v>
      </c>
      <c r="BK260" s="145">
        <f>ROUND(I260*H260,2)</f>
        <v>0</v>
      </c>
      <c r="BL260" s="15" t="s">
        <v>257</v>
      </c>
      <c r="BM260" s="144" t="s">
        <v>369</v>
      </c>
    </row>
    <row r="261" spans="2:65" s="1" customFormat="1" ht="33" customHeight="1" x14ac:dyDescent="0.3">
      <c r="B261" s="131"/>
      <c r="C261" s="132" t="s">
        <v>370</v>
      </c>
      <c r="D261" s="132" t="s">
        <v>140</v>
      </c>
      <c r="E261" s="133" t="s">
        <v>371</v>
      </c>
      <c r="F261" s="134" t="s">
        <v>372</v>
      </c>
      <c r="G261" s="135" t="s">
        <v>188</v>
      </c>
      <c r="H261" s="136">
        <v>30</v>
      </c>
      <c r="I261" s="137"/>
      <c r="J261" s="138">
        <f>ROUND(I261*H261,2)</f>
        <v>0</v>
      </c>
      <c r="K261" s="139"/>
      <c r="L261" s="30"/>
      <c r="M261" s="140" t="s">
        <v>1</v>
      </c>
      <c r="N261" s="141" t="s">
        <v>41</v>
      </c>
      <c r="P261" s="142">
        <f>O261*H261</f>
        <v>0</v>
      </c>
      <c r="Q261" s="142">
        <v>0</v>
      </c>
      <c r="R261" s="142">
        <f>Q261*H261</f>
        <v>0</v>
      </c>
      <c r="S261" s="142">
        <v>5.0000000000000002E-5</v>
      </c>
      <c r="T261" s="143">
        <f>S261*H261</f>
        <v>1.5E-3</v>
      </c>
      <c r="AR261" s="144" t="s">
        <v>257</v>
      </c>
      <c r="AT261" s="144" t="s">
        <v>140</v>
      </c>
      <c r="AU261" s="144" t="s">
        <v>86</v>
      </c>
      <c r="AY261" s="15" t="s">
        <v>137</v>
      </c>
      <c r="BE261" s="145">
        <f>IF(N261="základní",J261,0)</f>
        <v>0</v>
      </c>
      <c r="BF261" s="145">
        <f>IF(N261="snížená",J261,0)</f>
        <v>0</v>
      </c>
      <c r="BG261" s="145">
        <f>IF(N261="zákl. přenesená",J261,0)</f>
        <v>0</v>
      </c>
      <c r="BH261" s="145">
        <f>IF(N261="sníž. přenesená",J261,0)</f>
        <v>0</v>
      </c>
      <c r="BI261" s="145">
        <f>IF(N261="nulová",J261,0)</f>
        <v>0</v>
      </c>
      <c r="BJ261" s="15" t="s">
        <v>84</v>
      </c>
      <c r="BK261" s="145">
        <f>ROUND(I261*H261,2)</f>
        <v>0</v>
      </c>
      <c r="BL261" s="15" t="s">
        <v>257</v>
      </c>
      <c r="BM261" s="144" t="s">
        <v>373</v>
      </c>
    </row>
    <row r="262" spans="2:65" s="1" customFormat="1" ht="24.3" customHeight="1" x14ac:dyDescent="0.3">
      <c r="B262" s="131"/>
      <c r="C262" s="132" t="s">
        <v>374</v>
      </c>
      <c r="D262" s="132" t="s">
        <v>140</v>
      </c>
      <c r="E262" s="133" t="s">
        <v>375</v>
      </c>
      <c r="F262" s="134" t="s">
        <v>376</v>
      </c>
      <c r="G262" s="135" t="s">
        <v>188</v>
      </c>
      <c r="H262" s="136">
        <v>151</v>
      </c>
      <c r="I262" s="137"/>
      <c r="J262" s="138">
        <f>ROUND(I262*H262,2)</f>
        <v>0</v>
      </c>
      <c r="K262" s="139"/>
      <c r="L262" s="30"/>
      <c r="M262" s="140" t="s">
        <v>1</v>
      </c>
      <c r="N262" s="141" t="s">
        <v>41</v>
      </c>
      <c r="P262" s="142">
        <f>O262*H262</f>
        <v>0</v>
      </c>
      <c r="Q262" s="142">
        <v>0</v>
      </c>
      <c r="R262" s="142">
        <f>Q262*H262</f>
        <v>0</v>
      </c>
      <c r="S262" s="142">
        <v>0</v>
      </c>
      <c r="T262" s="143">
        <f>S262*H262</f>
        <v>0</v>
      </c>
      <c r="AR262" s="144" t="s">
        <v>377</v>
      </c>
      <c r="AT262" s="144" t="s">
        <v>140</v>
      </c>
      <c r="AU262" s="144" t="s">
        <v>86</v>
      </c>
      <c r="AY262" s="15" t="s">
        <v>137</v>
      </c>
      <c r="BE262" s="145">
        <f>IF(N262="základní",J262,0)</f>
        <v>0</v>
      </c>
      <c r="BF262" s="145">
        <f>IF(N262="snížená",J262,0)</f>
        <v>0</v>
      </c>
      <c r="BG262" s="145">
        <f>IF(N262="zákl. přenesená",J262,0)</f>
        <v>0</v>
      </c>
      <c r="BH262" s="145">
        <f>IF(N262="sníž. přenesená",J262,0)</f>
        <v>0</v>
      </c>
      <c r="BI262" s="145">
        <f>IF(N262="nulová",J262,0)</f>
        <v>0</v>
      </c>
      <c r="BJ262" s="15" t="s">
        <v>84</v>
      </c>
      <c r="BK262" s="145">
        <f>ROUND(I262*H262,2)</f>
        <v>0</v>
      </c>
      <c r="BL262" s="15" t="s">
        <v>377</v>
      </c>
      <c r="BM262" s="144" t="s">
        <v>378</v>
      </c>
    </row>
    <row r="263" spans="2:65" s="12" customFormat="1" x14ac:dyDescent="0.3">
      <c r="B263" s="146"/>
      <c r="D263" s="147" t="s">
        <v>146</v>
      </c>
      <c r="E263" s="148" t="s">
        <v>1</v>
      </c>
      <c r="F263" s="149" t="s">
        <v>379</v>
      </c>
      <c r="H263" s="150">
        <v>8</v>
      </c>
      <c r="I263" s="151"/>
      <c r="L263" s="146"/>
      <c r="M263" s="152"/>
      <c r="T263" s="153"/>
      <c r="AT263" s="148" t="s">
        <v>146</v>
      </c>
      <c r="AU263" s="148" t="s">
        <v>86</v>
      </c>
      <c r="AV263" s="12" t="s">
        <v>86</v>
      </c>
      <c r="AW263" s="12" t="s">
        <v>33</v>
      </c>
      <c r="AX263" s="12" t="s">
        <v>76</v>
      </c>
      <c r="AY263" s="148" t="s">
        <v>137</v>
      </c>
    </row>
    <row r="264" spans="2:65" s="12" customFormat="1" x14ac:dyDescent="0.3">
      <c r="B264" s="146"/>
      <c r="D264" s="147" t="s">
        <v>146</v>
      </c>
      <c r="E264" s="148" t="s">
        <v>1</v>
      </c>
      <c r="F264" s="149" t="s">
        <v>380</v>
      </c>
      <c r="H264" s="150">
        <v>8</v>
      </c>
      <c r="I264" s="151"/>
      <c r="L264" s="146"/>
      <c r="M264" s="152"/>
      <c r="T264" s="153"/>
      <c r="AT264" s="148" t="s">
        <v>146</v>
      </c>
      <c r="AU264" s="148" t="s">
        <v>86</v>
      </c>
      <c r="AV264" s="12" t="s">
        <v>86</v>
      </c>
      <c r="AW264" s="12" t="s">
        <v>33</v>
      </c>
      <c r="AX264" s="12" t="s">
        <v>76</v>
      </c>
      <c r="AY264" s="148" t="s">
        <v>137</v>
      </c>
    </row>
    <row r="265" spans="2:65" s="12" customFormat="1" x14ac:dyDescent="0.3">
      <c r="B265" s="146"/>
      <c r="D265" s="147" t="s">
        <v>146</v>
      </c>
      <c r="E265" s="148" t="s">
        <v>1</v>
      </c>
      <c r="F265" s="149" t="s">
        <v>381</v>
      </c>
      <c r="H265" s="150">
        <v>8</v>
      </c>
      <c r="I265" s="151"/>
      <c r="L265" s="146"/>
      <c r="M265" s="152"/>
      <c r="T265" s="153"/>
      <c r="AT265" s="148" t="s">
        <v>146</v>
      </c>
      <c r="AU265" s="148" t="s">
        <v>86</v>
      </c>
      <c r="AV265" s="12" t="s">
        <v>86</v>
      </c>
      <c r="AW265" s="12" t="s">
        <v>33</v>
      </c>
      <c r="AX265" s="12" t="s">
        <v>76</v>
      </c>
      <c r="AY265" s="148" t="s">
        <v>137</v>
      </c>
    </row>
    <row r="266" spans="2:65" s="12" customFormat="1" x14ac:dyDescent="0.3">
      <c r="B266" s="146"/>
      <c r="D266" s="147" t="s">
        <v>146</v>
      </c>
      <c r="E266" s="148" t="s">
        <v>1</v>
      </c>
      <c r="F266" s="149" t="s">
        <v>382</v>
      </c>
      <c r="H266" s="150">
        <v>9</v>
      </c>
      <c r="I266" s="151"/>
      <c r="L266" s="146"/>
      <c r="M266" s="152"/>
      <c r="T266" s="153"/>
      <c r="AT266" s="148" t="s">
        <v>146</v>
      </c>
      <c r="AU266" s="148" t="s">
        <v>86</v>
      </c>
      <c r="AV266" s="12" t="s">
        <v>86</v>
      </c>
      <c r="AW266" s="12" t="s">
        <v>33</v>
      </c>
      <c r="AX266" s="12" t="s">
        <v>76</v>
      </c>
      <c r="AY266" s="148" t="s">
        <v>137</v>
      </c>
    </row>
    <row r="267" spans="2:65" s="12" customFormat="1" x14ac:dyDescent="0.3">
      <c r="B267" s="146"/>
      <c r="D267" s="147" t="s">
        <v>146</v>
      </c>
      <c r="E267" s="148" t="s">
        <v>1</v>
      </c>
      <c r="F267" s="149" t="s">
        <v>383</v>
      </c>
      <c r="H267" s="150">
        <v>7</v>
      </c>
      <c r="I267" s="151"/>
      <c r="L267" s="146"/>
      <c r="M267" s="152"/>
      <c r="T267" s="153"/>
      <c r="AT267" s="148" t="s">
        <v>146</v>
      </c>
      <c r="AU267" s="148" t="s">
        <v>86</v>
      </c>
      <c r="AV267" s="12" t="s">
        <v>86</v>
      </c>
      <c r="AW267" s="12" t="s">
        <v>33</v>
      </c>
      <c r="AX267" s="12" t="s">
        <v>76</v>
      </c>
      <c r="AY267" s="148" t="s">
        <v>137</v>
      </c>
    </row>
    <row r="268" spans="2:65" s="12" customFormat="1" x14ac:dyDescent="0.3">
      <c r="B268" s="146"/>
      <c r="D268" s="147" t="s">
        <v>146</v>
      </c>
      <c r="E268" s="148" t="s">
        <v>1</v>
      </c>
      <c r="F268" s="149" t="s">
        <v>384</v>
      </c>
      <c r="H268" s="150">
        <v>7</v>
      </c>
      <c r="I268" s="151"/>
      <c r="L268" s="146"/>
      <c r="M268" s="152"/>
      <c r="T268" s="153"/>
      <c r="AT268" s="148" t="s">
        <v>146</v>
      </c>
      <c r="AU268" s="148" t="s">
        <v>86</v>
      </c>
      <c r="AV268" s="12" t="s">
        <v>86</v>
      </c>
      <c r="AW268" s="12" t="s">
        <v>33</v>
      </c>
      <c r="AX268" s="12" t="s">
        <v>76</v>
      </c>
      <c r="AY268" s="148" t="s">
        <v>137</v>
      </c>
    </row>
    <row r="269" spans="2:65" s="12" customFormat="1" x14ac:dyDescent="0.3">
      <c r="B269" s="146"/>
      <c r="D269" s="147" t="s">
        <v>146</v>
      </c>
      <c r="E269" s="148" t="s">
        <v>1</v>
      </c>
      <c r="F269" s="149" t="s">
        <v>385</v>
      </c>
      <c r="H269" s="150">
        <v>10</v>
      </c>
      <c r="I269" s="151"/>
      <c r="L269" s="146"/>
      <c r="M269" s="152"/>
      <c r="T269" s="153"/>
      <c r="AT269" s="148" t="s">
        <v>146</v>
      </c>
      <c r="AU269" s="148" t="s">
        <v>86</v>
      </c>
      <c r="AV269" s="12" t="s">
        <v>86</v>
      </c>
      <c r="AW269" s="12" t="s">
        <v>33</v>
      </c>
      <c r="AX269" s="12" t="s">
        <v>76</v>
      </c>
      <c r="AY269" s="148" t="s">
        <v>137</v>
      </c>
    </row>
    <row r="270" spans="2:65" s="12" customFormat="1" x14ac:dyDescent="0.3">
      <c r="B270" s="146"/>
      <c r="D270" s="147" t="s">
        <v>146</v>
      </c>
      <c r="E270" s="148" t="s">
        <v>1</v>
      </c>
      <c r="F270" s="149" t="s">
        <v>386</v>
      </c>
      <c r="H270" s="150">
        <v>8</v>
      </c>
      <c r="I270" s="151"/>
      <c r="L270" s="146"/>
      <c r="M270" s="152"/>
      <c r="T270" s="153"/>
      <c r="AT270" s="148" t="s">
        <v>146</v>
      </c>
      <c r="AU270" s="148" t="s">
        <v>86</v>
      </c>
      <c r="AV270" s="12" t="s">
        <v>86</v>
      </c>
      <c r="AW270" s="12" t="s">
        <v>33</v>
      </c>
      <c r="AX270" s="12" t="s">
        <v>76</v>
      </c>
      <c r="AY270" s="148" t="s">
        <v>137</v>
      </c>
    </row>
    <row r="271" spans="2:65" s="12" customFormat="1" x14ac:dyDescent="0.3">
      <c r="B271" s="146"/>
      <c r="D271" s="147" t="s">
        <v>146</v>
      </c>
      <c r="E271" s="148" t="s">
        <v>1</v>
      </c>
      <c r="F271" s="149" t="s">
        <v>387</v>
      </c>
      <c r="H271" s="150">
        <v>45</v>
      </c>
      <c r="I271" s="151"/>
      <c r="L271" s="146"/>
      <c r="M271" s="152"/>
      <c r="T271" s="153"/>
      <c r="AT271" s="148" t="s">
        <v>146</v>
      </c>
      <c r="AU271" s="148" t="s">
        <v>86</v>
      </c>
      <c r="AV271" s="12" t="s">
        <v>86</v>
      </c>
      <c r="AW271" s="12" t="s">
        <v>33</v>
      </c>
      <c r="AX271" s="12" t="s">
        <v>76</v>
      </c>
      <c r="AY271" s="148" t="s">
        <v>137</v>
      </c>
    </row>
    <row r="272" spans="2:65" s="12" customFormat="1" x14ac:dyDescent="0.3">
      <c r="B272" s="146"/>
      <c r="D272" s="147" t="s">
        <v>146</v>
      </c>
      <c r="E272" s="148" t="s">
        <v>1</v>
      </c>
      <c r="F272" s="149" t="s">
        <v>388</v>
      </c>
      <c r="H272" s="150">
        <v>21</v>
      </c>
      <c r="I272" s="151"/>
      <c r="L272" s="146"/>
      <c r="M272" s="152"/>
      <c r="T272" s="153"/>
      <c r="AT272" s="148" t="s">
        <v>146</v>
      </c>
      <c r="AU272" s="148" t="s">
        <v>86</v>
      </c>
      <c r="AV272" s="12" t="s">
        <v>86</v>
      </c>
      <c r="AW272" s="12" t="s">
        <v>33</v>
      </c>
      <c r="AX272" s="12" t="s">
        <v>76</v>
      </c>
      <c r="AY272" s="148" t="s">
        <v>137</v>
      </c>
    </row>
    <row r="273" spans="2:65" s="12" customFormat="1" x14ac:dyDescent="0.3">
      <c r="B273" s="146"/>
      <c r="D273" s="147" t="s">
        <v>146</v>
      </c>
      <c r="E273" s="148" t="s">
        <v>1</v>
      </c>
      <c r="F273" s="149" t="s">
        <v>389</v>
      </c>
      <c r="H273" s="150">
        <v>8</v>
      </c>
      <c r="I273" s="151"/>
      <c r="L273" s="146"/>
      <c r="M273" s="152"/>
      <c r="T273" s="153"/>
      <c r="AT273" s="148" t="s">
        <v>146</v>
      </c>
      <c r="AU273" s="148" t="s">
        <v>86</v>
      </c>
      <c r="AV273" s="12" t="s">
        <v>86</v>
      </c>
      <c r="AW273" s="12" t="s">
        <v>33</v>
      </c>
      <c r="AX273" s="12" t="s">
        <v>76</v>
      </c>
      <c r="AY273" s="148" t="s">
        <v>137</v>
      </c>
    </row>
    <row r="274" spans="2:65" s="12" customFormat="1" x14ac:dyDescent="0.3">
      <c r="B274" s="146"/>
      <c r="D274" s="147" t="s">
        <v>146</v>
      </c>
      <c r="E274" s="148" t="s">
        <v>1</v>
      </c>
      <c r="F274" s="149" t="s">
        <v>390</v>
      </c>
      <c r="H274" s="150">
        <v>8</v>
      </c>
      <c r="I274" s="151"/>
      <c r="L274" s="146"/>
      <c r="M274" s="152"/>
      <c r="T274" s="153"/>
      <c r="AT274" s="148" t="s">
        <v>146</v>
      </c>
      <c r="AU274" s="148" t="s">
        <v>86</v>
      </c>
      <c r="AV274" s="12" t="s">
        <v>86</v>
      </c>
      <c r="AW274" s="12" t="s">
        <v>33</v>
      </c>
      <c r="AX274" s="12" t="s">
        <v>76</v>
      </c>
      <c r="AY274" s="148" t="s">
        <v>137</v>
      </c>
    </row>
    <row r="275" spans="2:65" s="12" customFormat="1" x14ac:dyDescent="0.3">
      <c r="B275" s="146"/>
      <c r="D275" s="147" t="s">
        <v>146</v>
      </c>
      <c r="E275" s="148" t="s">
        <v>1</v>
      </c>
      <c r="F275" s="149" t="s">
        <v>391</v>
      </c>
      <c r="H275" s="150">
        <v>4</v>
      </c>
      <c r="I275" s="151"/>
      <c r="L275" s="146"/>
      <c r="M275" s="152"/>
      <c r="T275" s="153"/>
      <c r="AT275" s="148" t="s">
        <v>146</v>
      </c>
      <c r="AU275" s="148" t="s">
        <v>86</v>
      </c>
      <c r="AV275" s="12" t="s">
        <v>86</v>
      </c>
      <c r="AW275" s="12" t="s">
        <v>33</v>
      </c>
      <c r="AX275" s="12" t="s">
        <v>76</v>
      </c>
      <c r="AY275" s="148" t="s">
        <v>137</v>
      </c>
    </row>
    <row r="276" spans="2:65" s="13" customFormat="1" x14ac:dyDescent="0.3">
      <c r="B276" s="154"/>
      <c r="D276" s="147" t="s">
        <v>146</v>
      </c>
      <c r="E276" s="155" t="s">
        <v>1</v>
      </c>
      <c r="F276" s="156" t="s">
        <v>169</v>
      </c>
      <c r="H276" s="157">
        <v>151</v>
      </c>
      <c r="I276" s="158"/>
      <c r="L276" s="154"/>
      <c r="M276" s="159"/>
      <c r="T276" s="160"/>
      <c r="AT276" s="155" t="s">
        <v>146</v>
      </c>
      <c r="AU276" s="155" t="s">
        <v>86</v>
      </c>
      <c r="AV276" s="13" t="s">
        <v>144</v>
      </c>
      <c r="AW276" s="13" t="s">
        <v>33</v>
      </c>
      <c r="AX276" s="13" t="s">
        <v>84</v>
      </c>
      <c r="AY276" s="155" t="s">
        <v>137</v>
      </c>
    </row>
    <row r="277" spans="2:65" s="1" customFormat="1" ht="16.5" customHeight="1" x14ac:dyDescent="0.3">
      <c r="B277" s="131"/>
      <c r="C277" s="161" t="s">
        <v>392</v>
      </c>
      <c r="D277" s="161" t="s">
        <v>282</v>
      </c>
      <c r="E277" s="162" t="s">
        <v>393</v>
      </c>
      <c r="F277" s="163" t="s">
        <v>394</v>
      </c>
      <c r="G277" s="164" t="s">
        <v>188</v>
      </c>
      <c r="H277" s="165">
        <v>151</v>
      </c>
      <c r="I277" s="166"/>
      <c r="J277" s="167">
        <f>ROUND(I277*H277,2)</f>
        <v>0</v>
      </c>
      <c r="K277" s="168"/>
      <c r="L277" s="169"/>
      <c r="M277" s="170" t="s">
        <v>1</v>
      </c>
      <c r="N277" s="171" t="s">
        <v>41</v>
      </c>
      <c r="P277" s="142">
        <f>O277*H277</f>
        <v>0</v>
      </c>
      <c r="Q277" s="142">
        <v>6.9999999999999994E-5</v>
      </c>
      <c r="R277" s="142">
        <f>Q277*H277</f>
        <v>1.057E-2</v>
      </c>
      <c r="S277" s="142">
        <v>0</v>
      </c>
      <c r="T277" s="143">
        <f>S277*H277</f>
        <v>0</v>
      </c>
      <c r="AR277" s="144" t="s">
        <v>395</v>
      </c>
      <c r="AT277" s="144" t="s">
        <v>282</v>
      </c>
      <c r="AU277" s="144" t="s">
        <v>86</v>
      </c>
      <c r="AY277" s="15" t="s">
        <v>137</v>
      </c>
      <c r="BE277" s="145">
        <f>IF(N277="základní",J277,0)</f>
        <v>0</v>
      </c>
      <c r="BF277" s="145">
        <f>IF(N277="snížená",J277,0)</f>
        <v>0</v>
      </c>
      <c r="BG277" s="145">
        <f>IF(N277="zákl. přenesená",J277,0)</f>
        <v>0</v>
      </c>
      <c r="BH277" s="145">
        <f>IF(N277="sníž. přenesená",J277,0)</f>
        <v>0</v>
      </c>
      <c r="BI277" s="145">
        <f>IF(N277="nulová",J277,0)</f>
        <v>0</v>
      </c>
      <c r="BJ277" s="15" t="s">
        <v>84</v>
      </c>
      <c r="BK277" s="145">
        <f>ROUND(I277*H277,2)</f>
        <v>0</v>
      </c>
      <c r="BL277" s="15" t="s">
        <v>377</v>
      </c>
      <c r="BM277" s="144" t="s">
        <v>396</v>
      </c>
    </row>
    <row r="278" spans="2:65" s="1" customFormat="1" ht="16.5" customHeight="1" x14ac:dyDescent="0.3">
      <c r="B278" s="131"/>
      <c r="C278" s="161" t="s">
        <v>397</v>
      </c>
      <c r="D278" s="161" t="s">
        <v>282</v>
      </c>
      <c r="E278" s="162" t="s">
        <v>398</v>
      </c>
      <c r="F278" s="163" t="s">
        <v>399</v>
      </c>
      <c r="G278" s="164" t="s">
        <v>188</v>
      </c>
      <c r="H278" s="165">
        <v>151</v>
      </c>
      <c r="I278" s="166"/>
      <c r="J278" s="167">
        <f>ROUND(I278*H278,2)</f>
        <v>0</v>
      </c>
      <c r="K278" s="168"/>
      <c r="L278" s="169"/>
      <c r="M278" s="170" t="s">
        <v>1</v>
      </c>
      <c r="N278" s="171" t="s">
        <v>41</v>
      </c>
      <c r="P278" s="142">
        <f>O278*H278</f>
        <v>0</v>
      </c>
      <c r="Q278" s="142">
        <v>3.0000000000000001E-5</v>
      </c>
      <c r="R278" s="142">
        <f>Q278*H278</f>
        <v>4.5300000000000002E-3</v>
      </c>
      <c r="S278" s="142">
        <v>0</v>
      </c>
      <c r="T278" s="143">
        <f>S278*H278</f>
        <v>0</v>
      </c>
      <c r="AR278" s="144" t="s">
        <v>395</v>
      </c>
      <c r="AT278" s="144" t="s">
        <v>282</v>
      </c>
      <c r="AU278" s="144" t="s">
        <v>86</v>
      </c>
      <c r="AY278" s="15" t="s">
        <v>137</v>
      </c>
      <c r="BE278" s="145">
        <f>IF(N278="základní",J278,0)</f>
        <v>0</v>
      </c>
      <c r="BF278" s="145">
        <f>IF(N278="snížená",J278,0)</f>
        <v>0</v>
      </c>
      <c r="BG278" s="145">
        <f>IF(N278="zákl. přenesená",J278,0)</f>
        <v>0</v>
      </c>
      <c r="BH278" s="145">
        <f>IF(N278="sníž. přenesená",J278,0)</f>
        <v>0</v>
      </c>
      <c r="BI278" s="145">
        <f>IF(N278="nulová",J278,0)</f>
        <v>0</v>
      </c>
      <c r="BJ278" s="15" t="s">
        <v>84</v>
      </c>
      <c r="BK278" s="145">
        <f>ROUND(I278*H278,2)</f>
        <v>0</v>
      </c>
      <c r="BL278" s="15" t="s">
        <v>377</v>
      </c>
      <c r="BM278" s="144" t="s">
        <v>400</v>
      </c>
    </row>
    <row r="279" spans="2:65" s="1" customFormat="1" ht="34.9" x14ac:dyDescent="0.3">
      <c r="B279" s="131"/>
      <c r="C279" s="161" t="s">
        <v>401</v>
      </c>
      <c r="D279" s="161" t="s">
        <v>282</v>
      </c>
      <c r="E279" s="162" t="s">
        <v>402</v>
      </c>
      <c r="F279" s="163" t="s">
        <v>884</v>
      </c>
      <c r="G279" s="164" t="s">
        <v>188</v>
      </c>
      <c r="H279" s="165">
        <v>151</v>
      </c>
      <c r="I279" s="166"/>
      <c r="J279" s="167">
        <f>ROUND(I279*H279,2)</f>
        <v>0</v>
      </c>
      <c r="K279" s="168"/>
      <c r="L279" s="169"/>
      <c r="M279" s="170" t="s">
        <v>1</v>
      </c>
      <c r="N279" s="171" t="s">
        <v>41</v>
      </c>
      <c r="P279" s="142">
        <f>O279*H279</f>
        <v>0</v>
      </c>
      <c r="Q279" s="142">
        <v>0</v>
      </c>
      <c r="R279" s="142">
        <f>Q279*H279</f>
        <v>0</v>
      </c>
      <c r="S279" s="142">
        <v>0</v>
      </c>
      <c r="T279" s="143">
        <f>S279*H279</f>
        <v>0</v>
      </c>
      <c r="AR279" s="144" t="s">
        <v>395</v>
      </c>
      <c r="AT279" s="144" t="s">
        <v>282</v>
      </c>
      <c r="AU279" s="144" t="s">
        <v>86</v>
      </c>
      <c r="AY279" s="15" t="s">
        <v>137</v>
      </c>
      <c r="BE279" s="145">
        <f>IF(N279="základní",J279,0)</f>
        <v>0</v>
      </c>
      <c r="BF279" s="145">
        <f>IF(N279="snížená",J279,0)</f>
        <v>0</v>
      </c>
      <c r="BG279" s="145">
        <f>IF(N279="zákl. přenesená",J279,0)</f>
        <v>0</v>
      </c>
      <c r="BH279" s="145">
        <f>IF(N279="sníž. přenesená",J279,0)</f>
        <v>0</v>
      </c>
      <c r="BI279" s="145">
        <f>IF(N279="nulová",J279,0)</f>
        <v>0</v>
      </c>
      <c r="BJ279" s="15" t="s">
        <v>84</v>
      </c>
      <c r="BK279" s="145">
        <f>ROUND(I279*H279,2)</f>
        <v>0</v>
      </c>
      <c r="BL279" s="15" t="s">
        <v>377</v>
      </c>
      <c r="BM279" s="144" t="s">
        <v>403</v>
      </c>
    </row>
    <row r="280" spans="2:65" s="1" customFormat="1" ht="38" customHeight="1" x14ac:dyDescent="0.3">
      <c r="B280" s="131"/>
      <c r="C280" s="132" t="s">
        <v>404</v>
      </c>
      <c r="D280" s="132" t="s">
        <v>140</v>
      </c>
      <c r="E280" s="133" t="s">
        <v>405</v>
      </c>
      <c r="F280" s="134" t="s">
        <v>406</v>
      </c>
      <c r="G280" s="135" t="s">
        <v>188</v>
      </c>
      <c r="H280" s="136">
        <v>151</v>
      </c>
      <c r="I280" s="137"/>
      <c r="J280" s="138">
        <f>ROUND(I280*H280,2)</f>
        <v>0</v>
      </c>
      <c r="K280" s="139"/>
      <c r="L280" s="30"/>
      <c r="M280" s="140" t="s">
        <v>1</v>
      </c>
      <c r="N280" s="141" t="s">
        <v>41</v>
      </c>
      <c r="P280" s="142">
        <f>O280*H280</f>
        <v>0</v>
      </c>
      <c r="Q280" s="142">
        <v>0</v>
      </c>
      <c r="R280" s="142">
        <f>Q280*H280</f>
        <v>0</v>
      </c>
      <c r="S280" s="142">
        <v>5.0000000000000002E-5</v>
      </c>
      <c r="T280" s="143">
        <f>S280*H280</f>
        <v>7.5500000000000003E-3</v>
      </c>
      <c r="AR280" s="144" t="s">
        <v>257</v>
      </c>
      <c r="AT280" s="144" t="s">
        <v>140</v>
      </c>
      <c r="AU280" s="144" t="s">
        <v>86</v>
      </c>
      <c r="AY280" s="15" t="s">
        <v>137</v>
      </c>
      <c r="BE280" s="145">
        <f>IF(N280="základní",J280,0)</f>
        <v>0</v>
      </c>
      <c r="BF280" s="145">
        <f>IF(N280="snížená",J280,0)</f>
        <v>0</v>
      </c>
      <c r="BG280" s="145">
        <f>IF(N280="zákl. přenesená",J280,0)</f>
        <v>0</v>
      </c>
      <c r="BH280" s="145">
        <f>IF(N280="sníž. přenesená",J280,0)</f>
        <v>0</v>
      </c>
      <c r="BI280" s="145">
        <f>IF(N280="nulová",J280,0)</f>
        <v>0</v>
      </c>
      <c r="BJ280" s="15" t="s">
        <v>84</v>
      </c>
      <c r="BK280" s="145">
        <f>ROUND(I280*H280,2)</f>
        <v>0</v>
      </c>
      <c r="BL280" s="15" t="s">
        <v>257</v>
      </c>
      <c r="BM280" s="144" t="s">
        <v>407</v>
      </c>
    </row>
    <row r="281" spans="2:65" s="1" customFormat="1" ht="34.9" x14ac:dyDescent="0.3">
      <c r="B281" s="131"/>
      <c r="C281" s="132" t="s">
        <v>408</v>
      </c>
      <c r="D281" s="132" t="s">
        <v>140</v>
      </c>
      <c r="E281" s="133" t="s">
        <v>409</v>
      </c>
      <c r="F281" s="134" t="s">
        <v>410</v>
      </c>
      <c r="G281" s="135" t="s">
        <v>188</v>
      </c>
      <c r="H281" s="136">
        <v>148</v>
      </c>
      <c r="I281" s="137"/>
      <c r="J281" s="138">
        <f>ROUND(I281*H281,2)</f>
        <v>0</v>
      </c>
      <c r="K281" s="139"/>
      <c r="L281" s="30"/>
      <c r="M281" s="140" t="s">
        <v>1</v>
      </c>
      <c r="N281" s="141" t="s">
        <v>41</v>
      </c>
      <c r="P281" s="142">
        <f>O281*H281</f>
        <v>0</v>
      </c>
      <c r="Q281" s="142">
        <v>0</v>
      </c>
      <c r="R281" s="142">
        <f>Q281*H281</f>
        <v>0</v>
      </c>
      <c r="S281" s="142">
        <v>1.2999999999999999E-3</v>
      </c>
      <c r="T281" s="143">
        <f>S281*H281</f>
        <v>0.19239999999999999</v>
      </c>
      <c r="AR281" s="144" t="s">
        <v>257</v>
      </c>
      <c r="AT281" s="144" t="s">
        <v>140</v>
      </c>
      <c r="AU281" s="144" t="s">
        <v>86</v>
      </c>
      <c r="AY281" s="15" t="s">
        <v>137</v>
      </c>
      <c r="BE281" s="145">
        <f>IF(N281="základní",J281,0)</f>
        <v>0</v>
      </c>
      <c r="BF281" s="145">
        <f>IF(N281="snížená",J281,0)</f>
        <v>0</v>
      </c>
      <c r="BG281" s="145">
        <f>IF(N281="zákl. přenesená",J281,0)</f>
        <v>0</v>
      </c>
      <c r="BH281" s="145">
        <f>IF(N281="sníž. přenesená",J281,0)</f>
        <v>0</v>
      </c>
      <c r="BI281" s="145">
        <f>IF(N281="nulová",J281,0)</f>
        <v>0</v>
      </c>
      <c r="BJ281" s="15" t="s">
        <v>84</v>
      </c>
      <c r="BK281" s="145">
        <f>ROUND(I281*H281,2)</f>
        <v>0</v>
      </c>
      <c r="BL281" s="15" t="s">
        <v>257</v>
      </c>
      <c r="BM281" s="144" t="s">
        <v>411</v>
      </c>
    </row>
    <row r="282" spans="2:65" s="12" customFormat="1" x14ac:dyDescent="0.3">
      <c r="B282" s="146"/>
      <c r="D282" s="147" t="s">
        <v>146</v>
      </c>
      <c r="E282" s="148" t="s">
        <v>1</v>
      </c>
      <c r="F282" s="149" t="s">
        <v>412</v>
      </c>
      <c r="H282" s="150">
        <v>11</v>
      </c>
      <c r="I282" s="151"/>
      <c r="L282" s="146"/>
      <c r="M282" s="152"/>
      <c r="T282" s="153"/>
      <c r="AT282" s="148" t="s">
        <v>146</v>
      </c>
      <c r="AU282" s="148" t="s">
        <v>86</v>
      </c>
      <c r="AV282" s="12" t="s">
        <v>86</v>
      </c>
      <c r="AW282" s="12" t="s">
        <v>33</v>
      </c>
      <c r="AX282" s="12" t="s">
        <v>76</v>
      </c>
      <c r="AY282" s="148" t="s">
        <v>137</v>
      </c>
    </row>
    <row r="283" spans="2:65" s="12" customFormat="1" x14ac:dyDescent="0.3">
      <c r="B283" s="146"/>
      <c r="D283" s="147" t="s">
        <v>146</v>
      </c>
      <c r="E283" s="148" t="s">
        <v>1</v>
      </c>
      <c r="F283" s="149" t="s">
        <v>413</v>
      </c>
      <c r="H283" s="150">
        <v>11</v>
      </c>
      <c r="I283" s="151"/>
      <c r="L283" s="146"/>
      <c r="M283" s="152"/>
      <c r="T283" s="153"/>
      <c r="AT283" s="148" t="s">
        <v>146</v>
      </c>
      <c r="AU283" s="148" t="s">
        <v>86</v>
      </c>
      <c r="AV283" s="12" t="s">
        <v>86</v>
      </c>
      <c r="AW283" s="12" t="s">
        <v>33</v>
      </c>
      <c r="AX283" s="12" t="s">
        <v>76</v>
      </c>
      <c r="AY283" s="148" t="s">
        <v>137</v>
      </c>
    </row>
    <row r="284" spans="2:65" s="12" customFormat="1" x14ac:dyDescent="0.3">
      <c r="B284" s="146"/>
      <c r="D284" s="147" t="s">
        <v>146</v>
      </c>
      <c r="E284" s="148" t="s">
        <v>1</v>
      </c>
      <c r="F284" s="149" t="s">
        <v>414</v>
      </c>
      <c r="H284" s="150">
        <v>11</v>
      </c>
      <c r="I284" s="151"/>
      <c r="L284" s="146"/>
      <c r="M284" s="152"/>
      <c r="T284" s="153"/>
      <c r="AT284" s="148" t="s">
        <v>146</v>
      </c>
      <c r="AU284" s="148" t="s">
        <v>86</v>
      </c>
      <c r="AV284" s="12" t="s">
        <v>86</v>
      </c>
      <c r="AW284" s="12" t="s">
        <v>33</v>
      </c>
      <c r="AX284" s="12" t="s">
        <v>76</v>
      </c>
      <c r="AY284" s="148" t="s">
        <v>137</v>
      </c>
    </row>
    <row r="285" spans="2:65" s="12" customFormat="1" x14ac:dyDescent="0.3">
      <c r="B285" s="146"/>
      <c r="D285" s="147" t="s">
        <v>146</v>
      </c>
      <c r="E285" s="148" t="s">
        <v>1</v>
      </c>
      <c r="F285" s="149" t="s">
        <v>415</v>
      </c>
      <c r="H285" s="150">
        <v>14</v>
      </c>
      <c r="I285" s="151"/>
      <c r="L285" s="146"/>
      <c r="M285" s="152"/>
      <c r="T285" s="153"/>
      <c r="AT285" s="148" t="s">
        <v>146</v>
      </c>
      <c r="AU285" s="148" t="s">
        <v>86</v>
      </c>
      <c r="AV285" s="12" t="s">
        <v>86</v>
      </c>
      <c r="AW285" s="12" t="s">
        <v>33</v>
      </c>
      <c r="AX285" s="12" t="s">
        <v>76</v>
      </c>
      <c r="AY285" s="148" t="s">
        <v>137</v>
      </c>
    </row>
    <row r="286" spans="2:65" s="12" customFormat="1" x14ac:dyDescent="0.3">
      <c r="B286" s="146"/>
      <c r="D286" s="147" t="s">
        <v>146</v>
      </c>
      <c r="E286" s="148" t="s">
        <v>1</v>
      </c>
      <c r="F286" s="149" t="s">
        <v>416</v>
      </c>
      <c r="H286" s="150">
        <v>11</v>
      </c>
      <c r="I286" s="151"/>
      <c r="L286" s="146"/>
      <c r="M286" s="152"/>
      <c r="T286" s="153"/>
      <c r="AT286" s="148" t="s">
        <v>146</v>
      </c>
      <c r="AU286" s="148" t="s">
        <v>86</v>
      </c>
      <c r="AV286" s="12" t="s">
        <v>86</v>
      </c>
      <c r="AW286" s="12" t="s">
        <v>33</v>
      </c>
      <c r="AX286" s="12" t="s">
        <v>76</v>
      </c>
      <c r="AY286" s="148" t="s">
        <v>137</v>
      </c>
    </row>
    <row r="287" spans="2:65" s="12" customFormat="1" x14ac:dyDescent="0.3">
      <c r="B287" s="146"/>
      <c r="D287" s="147" t="s">
        <v>146</v>
      </c>
      <c r="E287" s="148" t="s">
        <v>1</v>
      </c>
      <c r="F287" s="149" t="s">
        <v>417</v>
      </c>
      <c r="H287" s="150">
        <v>11</v>
      </c>
      <c r="I287" s="151"/>
      <c r="L287" s="146"/>
      <c r="M287" s="152"/>
      <c r="T287" s="153"/>
      <c r="AT287" s="148" t="s">
        <v>146</v>
      </c>
      <c r="AU287" s="148" t="s">
        <v>86</v>
      </c>
      <c r="AV287" s="12" t="s">
        <v>86</v>
      </c>
      <c r="AW287" s="12" t="s">
        <v>33</v>
      </c>
      <c r="AX287" s="12" t="s">
        <v>76</v>
      </c>
      <c r="AY287" s="148" t="s">
        <v>137</v>
      </c>
    </row>
    <row r="288" spans="2:65" s="12" customFormat="1" x14ac:dyDescent="0.3">
      <c r="B288" s="146"/>
      <c r="D288" s="147" t="s">
        <v>146</v>
      </c>
      <c r="E288" s="148" t="s">
        <v>1</v>
      </c>
      <c r="F288" s="149" t="s">
        <v>418</v>
      </c>
      <c r="H288" s="150">
        <v>14</v>
      </c>
      <c r="I288" s="151"/>
      <c r="L288" s="146"/>
      <c r="M288" s="152"/>
      <c r="T288" s="153"/>
      <c r="AT288" s="148" t="s">
        <v>146</v>
      </c>
      <c r="AU288" s="148" t="s">
        <v>86</v>
      </c>
      <c r="AV288" s="12" t="s">
        <v>86</v>
      </c>
      <c r="AW288" s="12" t="s">
        <v>33</v>
      </c>
      <c r="AX288" s="12" t="s">
        <v>76</v>
      </c>
      <c r="AY288" s="148" t="s">
        <v>137</v>
      </c>
    </row>
    <row r="289" spans="2:65" s="12" customFormat="1" x14ac:dyDescent="0.3">
      <c r="B289" s="146"/>
      <c r="D289" s="147" t="s">
        <v>146</v>
      </c>
      <c r="E289" s="148" t="s">
        <v>1</v>
      </c>
      <c r="F289" s="149" t="s">
        <v>419</v>
      </c>
      <c r="H289" s="150">
        <v>11</v>
      </c>
      <c r="I289" s="151"/>
      <c r="L289" s="146"/>
      <c r="M289" s="152"/>
      <c r="T289" s="153"/>
      <c r="AT289" s="148" t="s">
        <v>146</v>
      </c>
      <c r="AU289" s="148" t="s">
        <v>86</v>
      </c>
      <c r="AV289" s="12" t="s">
        <v>86</v>
      </c>
      <c r="AW289" s="12" t="s">
        <v>33</v>
      </c>
      <c r="AX289" s="12" t="s">
        <v>76</v>
      </c>
      <c r="AY289" s="148" t="s">
        <v>137</v>
      </c>
    </row>
    <row r="290" spans="2:65" s="12" customFormat="1" x14ac:dyDescent="0.3">
      <c r="B290" s="146"/>
      <c r="D290" s="147" t="s">
        <v>146</v>
      </c>
      <c r="E290" s="148" t="s">
        <v>1</v>
      </c>
      <c r="F290" s="149" t="s">
        <v>420</v>
      </c>
      <c r="H290" s="150">
        <v>7</v>
      </c>
      <c r="I290" s="151"/>
      <c r="L290" s="146"/>
      <c r="M290" s="152"/>
      <c r="T290" s="153"/>
      <c r="AT290" s="148" t="s">
        <v>146</v>
      </c>
      <c r="AU290" s="148" t="s">
        <v>86</v>
      </c>
      <c r="AV290" s="12" t="s">
        <v>86</v>
      </c>
      <c r="AW290" s="12" t="s">
        <v>33</v>
      </c>
      <c r="AX290" s="12" t="s">
        <v>76</v>
      </c>
      <c r="AY290" s="148" t="s">
        <v>137</v>
      </c>
    </row>
    <row r="291" spans="2:65" s="12" customFormat="1" x14ac:dyDescent="0.3">
      <c r="B291" s="146"/>
      <c r="D291" s="147" t="s">
        <v>146</v>
      </c>
      <c r="E291" s="148" t="s">
        <v>1</v>
      </c>
      <c r="F291" s="149" t="s">
        <v>421</v>
      </c>
      <c r="H291" s="150">
        <v>12</v>
      </c>
      <c r="I291" s="151"/>
      <c r="L291" s="146"/>
      <c r="M291" s="152"/>
      <c r="T291" s="153"/>
      <c r="AT291" s="148" t="s">
        <v>146</v>
      </c>
      <c r="AU291" s="148" t="s">
        <v>86</v>
      </c>
      <c r="AV291" s="12" t="s">
        <v>86</v>
      </c>
      <c r="AW291" s="12" t="s">
        <v>33</v>
      </c>
      <c r="AX291" s="12" t="s">
        <v>76</v>
      </c>
      <c r="AY291" s="148" t="s">
        <v>137</v>
      </c>
    </row>
    <row r="292" spans="2:65" s="12" customFormat="1" x14ac:dyDescent="0.3">
      <c r="B292" s="146"/>
      <c r="D292" s="147" t="s">
        <v>146</v>
      </c>
      <c r="E292" s="148" t="s">
        <v>1</v>
      </c>
      <c r="F292" s="149" t="s">
        <v>422</v>
      </c>
      <c r="H292" s="150">
        <v>9</v>
      </c>
      <c r="I292" s="151"/>
      <c r="L292" s="146"/>
      <c r="M292" s="152"/>
      <c r="T292" s="153"/>
      <c r="AT292" s="148" t="s">
        <v>146</v>
      </c>
      <c r="AU292" s="148" t="s">
        <v>86</v>
      </c>
      <c r="AV292" s="12" t="s">
        <v>86</v>
      </c>
      <c r="AW292" s="12" t="s">
        <v>33</v>
      </c>
      <c r="AX292" s="12" t="s">
        <v>76</v>
      </c>
      <c r="AY292" s="148" t="s">
        <v>137</v>
      </c>
    </row>
    <row r="293" spans="2:65" s="12" customFormat="1" x14ac:dyDescent="0.3">
      <c r="B293" s="146"/>
      <c r="D293" s="147" t="s">
        <v>146</v>
      </c>
      <c r="E293" s="148" t="s">
        <v>1</v>
      </c>
      <c r="F293" s="149" t="s">
        <v>423</v>
      </c>
      <c r="H293" s="150">
        <v>11</v>
      </c>
      <c r="I293" s="151"/>
      <c r="L293" s="146"/>
      <c r="M293" s="152"/>
      <c r="T293" s="153"/>
      <c r="AT293" s="148" t="s">
        <v>146</v>
      </c>
      <c r="AU293" s="148" t="s">
        <v>86</v>
      </c>
      <c r="AV293" s="12" t="s">
        <v>86</v>
      </c>
      <c r="AW293" s="12" t="s">
        <v>33</v>
      </c>
      <c r="AX293" s="12" t="s">
        <v>76</v>
      </c>
      <c r="AY293" s="148" t="s">
        <v>137</v>
      </c>
    </row>
    <row r="294" spans="2:65" s="12" customFormat="1" x14ac:dyDescent="0.3">
      <c r="B294" s="146"/>
      <c r="D294" s="147" t="s">
        <v>146</v>
      </c>
      <c r="E294" s="148" t="s">
        <v>1</v>
      </c>
      <c r="F294" s="149" t="s">
        <v>424</v>
      </c>
      <c r="H294" s="150">
        <v>11</v>
      </c>
      <c r="I294" s="151"/>
      <c r="L294" s="146"/>
      <c r="M294" s="152"/>
      <c r="T294" s="153"/>
      <c r="AT294" s="148" t="s">
        <v>146</v>
      </c>
      <c r="AU294" s="148" t="s">
        <v>86</v>
      </c>
      <c r="AV294" s="12" t="s">
        <v>86</v>
      </c>
      <c r="AW294" s="12" t="s">
        <v>33</v>
      </c>
      <c r="AX294" s="12" t="s">
        <v>76</v>
      </c>
      <c r="AY294" s="148" t="s">
        <v>137</v>
      </c>
    </row>
    <row r="295" spans="2:65" s="12" customFormat="1" x14ac:dyDescent="0.3">
      <c r="B295" s="146"/>
      <c r="D295" s="147" t="s">
        <v>146</v>
      </c>
      <c r="E295" s="148" t="s">
        <v>1</v>
      </c>
      <c r="F295" s="149" t="s">
        <v>391</v>
      </c>
      <c r="H295" s="150">
        <v>4</v>
      </c>
      <c r="I295" s="151"/>
      <c r="L295" s="146"/>
      <c r="M295" s="152"/>
      <c r="T295" s="153"/>
      <c r="AT295" s="148" t="s">
        <v>146</v>
      </c>
      <c r="AU295" s="148" t="s">
        <v>86</v>
      </c>
      <c r="AV295" s="12" t="s">
        <v>86</v>
      </c>
      <c r="AW295" s="12" t="s">
        <v>33</v>
      </c>
      <c r="AX295" s="12" t="s">
        <v>76</v>
      </c>
      <c r="AY295" s="148" t="s">
        <v>137</v>
      </c>
    </row>
    <row r="296" spans="2:65" s="13" customFormat="1" x14ac:dyDescent="0.3">
      <c r="B296" s="154"/>
      <c r="D296" s="147" t="s">
        <v>146</v>
      </c>
      <c r="E296" s="155" t="s">
        <v>1</v>
      </c>
      <c r="F296" s="156" t="s">
        <v>169</v>
      </c>
      <c r="H296" s="157">
        <v>148</v>
      </c>
      <c r="I296" s="158"/>
      <c r="L296" s="154"/>
      <c r="M296" s="159"/>
      <c r="T296" s="160"/>
      <c r="AT296" s="155" t="s">
        <v>146</v>
      </c>
      <c r="AU296" s="155" t="s">
        <v>86</v>
      </c>
      <c r="AV296" s="13" t="s">
        <v>144</v>
      </c>
      <c r="AW296" s="13" t="s">
        <v>33</v>
      </c>
      <c r="AX296" s="13" t="s">
        <v>84</v>
      </c>
      <c r="AY296" s="155" t="s">
        <v>137</v>
      </c>
    </row>
    <row r="297" spans="2:65" s="1" customFormat="1" ht="23.25" x14ac:dyDescent="0.3">
      <c r="B297" s="131"/>
      <c r="C297" s="132" t="s">
        <v>425</v>
      </c>
      <c r="D297" s="132" t="s">
        <v>140</v>
      </c>
      <c r="E297" s="133" t="s">
        <v>426</v>
      </c>
      <c r="F297" s="134" t="s">
        <v>427</v>
      </c>
      <c r="G297" s="135" t="s">
        <v>188</v>
      </c>
      <c r="H297" s="136">
        <v>136</v>
      </c>
      <c r="I297" s="137"/>
      <c r="J297" s="138">
        <f>ROUND(I297*H297,2)</f>
        <v>0</v>
      </c>
      <c r="K297" s="139"/>
      <c r="L297" s="30"/>
      <c r="M297" s="140" t="s">
        <v>1</v>
      </c>
      <c r="N297" s="141" t="s">
        <v>41</v>
      </c>
      <c r="P297" s="142">
        <f>O297*H297</f>
        <v>0</v>
      </c>
      <c r="Q297" s="142">
        <v>0</v>
      </c>
      <c r="R297" s="142">
        <f>Q297*H297</f>
        <v>0</v>
      </c>
      <c r="S297" s="142">
        <v>0</v>
      </c>
      <c r="T297" s="143">
        <f>S297*H297</f>
        <v>0</v>
      </c>
      <c r="AR297" s="144" t="s">
        <v>257</v>
      </c>
      <c r="AT297" s="144" t="s">
        <v>140</v>
      </c>
      <c r="AU297" s="144" t="s">
        <v>86</v>
      </c>
      <c r="AY297" s="15" t="s">
        <v>137</v>
      </c>
      <c r="BE297" s="145">
        <f>IF(N297="základní",J297,0)</f>
        <v>0</v>
      </c>
      <c r="BF297" s="145">
        <f>IF(N297="snížená",J297,0)</f>
        <v>0</v>
      </c>
      <c r="BG297" s="145">
        <f>IF(N297="zákl. přenesená",J297,0)</f>
        <v>0</v>
      </c>
      <c r="BH297" s="145">
        <f>IF(N297="sníž. přenesená",J297,0)</f>
        <v>0</v>
      </c>
      <c r="BI297" s="145">
        <f>IF(N297="nulová",J297,0)</f>
        <v>0</v>
      </c>
      <c r="BJ297" s="15" t="s">
        <v>84</v>
      </c>
      <c r="BK297" s="145">
        <f>ROUND(I297*H297,2)</f>
        <v>0</v>
      </c>
      <c r="BL297" s="15" t="s">
        <v>257</v>
      </c>
      <c r="BM297" s="144" t="s">
        <v>428</v>
      </c>
    </row>
    <row r="298" spans="2:65" s="12" customFormat="1" x14ac:dyDescent="0.3">
      <c r="B298" s="146"/>
      <c r="D298" s="147" t="s">
        <v>146</v>
      </c>
      <c r="E298" s="148" t="s">
        <v>1</v>
      </c>
      <c r="F298" s="149" t="s">
        <v>412</v>
      </c>
      <c r="H298" s="150">
        <v>11</v>
      </c>
      <c r="I298" s="151"/>
      <c r="L298" s="146"/>
      <c r="M298" s="152"/>
      <c r="T298" s="153"/>
      <c r="AT298" s="148" t="s">
        <v>146</v>
      </c>
      <c r="AU298" s="148" t="s">
        <v>86</v>
      </c>
      <c r="AV298" s="12" t="s">
        <v>86</v>
      </c>
      <c r="AW298" s="12" t="s">
        <v>33</v>
      </c>
      <c r="AX298" s="12" t="s">
        <v>76</v>
      </c>
      <c r="AY298" s="148" t="s">
        <v>137</v>
      </c>
    </row>
    <row r="299" spans="2:65" s="12" customFormat="1" x14ac:dyDescent="0.3">
      <c r="B299" s="146"/>
      <c r="D299" s="147" t="s">
        <v>146</v>
      </c>
      <c r="E299" s="148" t="s">
        <v>1</v>
      </c>
      <c r="F299" s="149" t="s">
        <v>413</v>
      </c>
      <c r="H299" s="150">
        <v>11</v>
      </c>
      <c r="I299" s="151"/>
      <c r="L299" s="146"/>
      <c r="M299" s="152"/>
      <c r="T299" s="153"/>
      <c r="AT299" s="148" t="s">
        <v>146</v>
      </c>
      <c r="AU299" s="148" t="s">
        <v>86</v>
      </c>
      <c r="AV299" s="12" t="s">
        <v>86</v>
      </c>
      <c r="AW299" s="12" t="s">
        <v>33</v>
      </c>
      <c r="AX299" s="12" t="s">
        <v>76</v>
      </c>
      <c r="AY299" s="148" t="s">
        <v>137</v>
      </c>
    </row>
    <row r="300" spans="2:65" s="12" customFormat="1" x14ac:dyDescent="0.3">
      <c r="B300" s="146"/>
      <c r="D300" s="147" t="s">
        <v>146</v>
      </c>
      <c r="E300" s="148" t="s">
        <v>1</v>
      </c>
      <c r="F300" s="149" t="s">
        <v>414</v>
      </c>
      <c r="H300" s="150">
        <v>11</v>
      </c>
      <c r="I300" s="151"/>
      <c r="L300" s="146"/>
      <c r="M300" s="152"/>
      <c r="T300" s="153"/>
      <c r="AT300" s="148" t="s">
        <v>146</v>
      </c>
      <c r="AU300" s="148" t="s">
        <v>86</v>
      </c>
      <c r="AV300" s="12" t="s">
        <v>86</v>
      </c>
      <c r="AW300" s="12" t="s">
        <v>33</v>
      </c>
      <c r="AX300" s="12" t="s">
        <v>76</v>
      </c>
      <c r="AY300" s="148" t="s">
        <v>137</v>
      </c>
    </row>
    <row r="301" spans="2:65" s="12" customFormat="1" x14ac:dyDescent="0.3">
      <c r="B301" s="146"/>
      <c r="D301" s="147" t="s">
        <v>146</v>
      </c>
      <c r="E301" s="148" t="s">
        <v>1</v>
      </c>
      <c r="F301" s="149" t="s">
        <v>415</v>
      </c>
      <c r="H301" s="150">
        <v>14</v>
      </c>
      <c r="I301" s="151"/>
      <c r="L301" s="146"/>
      <c r="M301" s="152"/>
      <c r="T301" s="153"/>
      <c r="AT301" s="148" t="s">
        <v>146</v>
      </c>
      <c r="AU301" s="148" t="s">
        <v>86</v>
      </c>
      <c r="AV301" s="12" t="s">
        <v>86</v>
      </c>
      <c r="AW301" s="12" t="s">
        <v>33</v>
      </c>
      <c r="AX301" s="12" t="s">
        <v>76</v>
      </c>
      <c r="AY301" s="148" t="s">
        <v>137</v>
      </c>
    </row>
    <row r="302" spans="2:65" s="12" customFormat="1" x14ac:dyDescent="0.3">
      <c r="B302" s="146"/>
      <c r="D302" s="147" t="s">
        <v>146</v>
      </c>
      <c r="E302" s="148" t="s">
        <v>1</v>
      </c>
      <c r="F302" s="149" t="s">
        <v>416</v>
      </c>
      <c r="H302" s="150">
        <v>11</v>
      </c>
      <c r="I302" s="151"/>
      <c r="L302" s="146"/>
      <c r="M302" s="152"/>
      <c r="T302" s="153"/>
      <c r="AT302" s="148" t="s">
        <v>146</v>
      </c>
      <c r="AU302" s="148" t="s">
        <v>86</v>
      </c>
      <c r="AV302" s="12" t="s">
        <v>86</v>
      </c>
      <c r="AW302" s="12" t="s">
        <v>33</v>
      </c>
      <c r="AX302" s="12" t="s">
        <v>76</v>
      </c>
      <c r="AY302" s="148" t="s">
        <v>137</v>
      </c>
    </row>
    <row r="303" spans="2:65" s="12" customFormat="1" x14ac:dyDescent="0.3">
      <c r="B303" s="146"/>
      <c r="D303" s="147" t="s">
        <v>146</v>
      </c>
      <c r="E303" s="148" t="s">
        <v>1</v>
      </c>
      <c r="F303" s="149" t="s">
        <v>417</v>
      </c>
      <c r="H303" s="150">
        <v>11</v>
      </c>
      <c r="I303" s="151"/>
      <c r="L303" s="146"/>
      <c r="M303" s="152"/>
      <c r="T303" s="153"/>
      <c r="AT303" s="148" t="s">
        <v>146</v>
      </c>
      <c r="AU303" s="148" t="s">
        <v>86</v>
      </c>
      <c r="AV303" s="12" t="s">
        <v>86</v>
      </c>
      <c r="AW303" s="12" t="s">
        <v>33</v>
      </c>
      <c r="AX303" s="12" t="s">
        <v>76</v>
      </c>
      <c r="AY303" s="148" t="s">
        <v>137</v>
      </c>
    </row>
    <row r="304" spans="2:65" s="12" customFormat="1" x14ac:dyDescent="0.3">
      <c r="B304" s="146"/>
      <c r="D304" s="147" t="s">
        <v>146</v>
      </c>
      <c r="E304" s="148" t="s">
        <v>1</v>
      </c>
      <c r="F304" s="149" t="s">
        <v>418</v>
      </c>
      <c r="H304" s="150">
        <v>14</v>
      </c>
      <c r="I304" s="151"/>
      <c r="L304" s="146"/>
      <c r="M304" s="152"/>
      <c r="T304" s="153"/>
      <c r="AT304" s="148" t="s">
        <v>146</v>
      </c>
      <c r="AU304" s="148" t="s">
        <v>86</v>
      </c>
      <c r="AV304" s="12" t="s">
        <v>86</v>
      </c>
      <c r="AW304" s="12" t="s">
        <v>33</v>
      </c>
      <c r="AX304" s="12" t="s">
        <v>76</v>
      </c>
      <c r="AY304" s="148" t="s">
        <v>137</v>
      </c>
    </row>
    <row r="305" spans="2:65" s="12" customFormat="1" x14ac:dyDescent="0.3">
      <c r="B305" s="146"/>
      <c r="D305" s="147" t="s">
        <v>146</v>
      </c>
      <c r="E305" s="148" t="s">
        <v>1</v>
      </c>
      <c r="F305" s="149" t="s">
        <v>419</v>
      </c>
      <c r="H305" s="150">
        <v>11</v>
      </c>
      <c r="I305" s="151"/>
      <c r="L305" s="146"/>
      <c r="M305" s="152"/>
      <c r="T305" s="153"/>
      <c r="AT305" s="148" t="s">
        <v>146</v>
      </c>
      <c r="AU305" s="148" t="s">
        <v>86</v>
      </c>
      <c r="AV305" s="12" t="s">
        <v>86</v>
      </c>
      <c r="AW305" s="12" t="s">
        <v>33</v>
      </c>
      <c r="AX305" s="12" t="s">
        <v>76</v>
      </c>
      <c r="AY305" s="148" t="s">
        <v>137</v>
      </c>
    </row>
    <row r="306" spans="2:65" s="12" customFormat="1" x14ac:dyDescent="0.3">
      <c r="B306" s="146"/>
      <c r="D306" s="147" t="s">
        <v>146</v>
      </c>
      <c r="E306" s="148" t="s">
        <v>1</v>
      </c>
      <c r="F306" s="149" t="s">
        <v>420</v>
      </c>
      <c r="H306" s="150">
        <v>7</v>
      </c>
      <c r="I306" s="151"/>
      <c r="L306" s="146"/>
      <c r="M306" s="152"/>
      <c r="T306" s="153"/>
      <c r="AT306" s="148" t="s">
        <v>146</v>
      </c>
      <c r="AU306" s="148" t="s">
        <v>86</v>
      </c>
      <c r="AV306" s="12" t="s">
        <v>86</v>
      </c>
      <c r="AW306" s="12" t="s">
        <v>33</v>
      </c>
      <c r="AX306" s="12" t="s">
        <v>76</v>
      </c>
      <c r="AY306" s="148" t="s">
        <v>137</v>
      </c>
    </row>
    <row r="307" spans="2:65" s="12" customFormat="1" x14ac:dyDescent="0.3">
      <c r="B307" s="146"/>
      <c r="D307" s="147" t="s">
        <v>146</v>
      </c>
      <c r="E307" s="148" t="s">
        <v>1</v>
      </c>
      <c r="F307" s="149" t="s">
        <v>422</v>
      </c>
      <c r="H307" s="150">
        <v>9</v>
      </c>
      <c r="I307" s="151"/>
      <c r="L307" s="146"/>
      <c r="M307" s="152"/>
      <c r="T307" s="153"/>
      <c r="AT307" s="148" t="s">
        <v>146</v>
      </c>
      <c r="AU307" s="148" t="s">
        <v>86</v>
      </c>
      <c r="AV307" s="12" t="s">
        <v>86</v>
      </c>
      <c r="AW307" s="12" t="s">
        <v>33</v>
      </c>
      <c r="AX307" s="12" t="s">
        <v>76</v>
      </c>
      <c r="AY307" s="148" t="s">
        <v>137</v>
      </c>
    </row>
    <row r="308" spans="2:65" s="12" customFormat="1" x14ac:dyDescent="0.3">
      <c r="B308" s="146"/>
      <c r="D308" s="147" t="s">
        <v>146</v>
      </c>
      <c r="E308" s="148" t="s">
        <v>1</v>
      </c>
      <c r="F308" s="149" t="s">
        <v>423</v>
      </c>
      <c r="H308" s="150">
        <v>11</v>
      </c>
      <c r="I308" s="151"/>
      <c r="L308" s="146"/>
      <c r="M308" s="152"/>
      <c r="T308" s="153"/>
      <c r="AT308" s="148" t="s">
        <v>146</v>
      </c>
      <c r="AU308" s="148" t="s">
        <v>86</v>
      </c>
      <c r="AV308" s="12" t="s">
        <v>86</v>
      </c>
      <c r="AW308" s="12" t="s">
        <v>33</v>
      </c>
      <c r="AX308" s="12" t="s">
        <v>76</v>
      </c>
      <c r="AY308" s="148" t="s">
        <v>137</v>
      </c>
    </row>
    <row r="309" spans="2:65" s="12" customFormat="1" x14ac:dyDescent="0.3">
      <c r="B309" s="146"/>
      <c r="D309" s="147" t="s">
        <v>146</v>
      </c>
      <c r="E309" s="148" t="s">
        <v>1</v>
      </c>
      <c r="F309" s="149" t="s">
        <v>424</v>
      </c>
      <c r="H309" s="150">
        <v>11</v>
      </c>
      <c r="I309" s="151"/>
      <c r="L309" s="146"/>
      <c r="M309" s="152"/>
      <c r="T309" s="153"/>
      <c r="AT309" s="148" t="s">
        <v>146</v>
      </c>
      <c r="AU309" s="148" t="s">
        <v>86</v>
      </c>
      <c r="AV309" s="12" t="s">
        <v>86</v>
      </c>
      <c r="AW309" s="12" t="s">
        <v>33</v>
      </c>
      <c r="AX309" s="12" t="s">
        <v>76</v>
      </c>
      <c r="AY309" s="148" t="s">
        <v>137</v>
      </c>
    </row>
    <row r="310" spans="2:65" s="12" customFormat="1" x14ac:dyDescent="0.3">
      <c r="B310" s="146"/>
      <c r="D310" s="147" t="s">
        <v>146</v>
      </c>
      <c r="E310" s="148" t="s">
        <v>1</v>
      </c>
      <c r="F310" s="149" t="s">
        <v>391</v>
      </c>
      <c r="H310" s="150">
        <v>4</v>
      </c>
      <c r="I310" s="151"/>
      <c r="L310" s="146"/>
      <c r="M310" s="152"/>
      <c r="T310" s="153"/>
      <c r="AT310" s="148" t="s">
        <v>146</v>
      </c>
      <c r="AU310" s="148" t="s">
        <v>86</v>
      </c>
      <c r="AV310" s="12" t="s">
        <v>86</v>
      </c>
      <c r="AW310" s="12" t="s">
        <v>33</v>
      </c>
      <c r="AX310" s="12" t="s">
        <v>76</v>
      </c>
      <c r="AY310" s="148" t="s">
        <v>137</v>
      </c>
    </row>
    <row r="311" spans="2:65" s="13" customFormat="1" x14ac:dyDescent="0.3">
      <c r="B311" s="154"/>
      <c r="D311" s="147" t="s">
        <v>146</v>
      </c>
      <c r="E311" s="155" t="s">
        <v>1</v>
      </c>
      <c r="F311" s="156" t="s">
        <v>169</v>
      </c>
      <c r="H311" s="157">
        <v>136</v>
      </c>
      <c r="I311" s="158"/>
      <c r="L311" s="154"/>
      <c r="M311" s="159"/>
      <c r="T311" s="160"/>
      <c r="AT311" s="155" t="s">
        <v>146</v>
      </c>
      <c r="AU311" s="155" t="s">
        <v>86</v>
      </c>
      <c r="AV311" s="13" t="s">
        <v>144</v>
      </c>
      <c r="AW311" s="13" t="s">
        <v>33</v>
      </c>
      <c r="AX311" s="13" t="s">
        <v>84</v>
      </c>
      <c r="AY311" s="155" t="s">
        <v>137</v>
      </c>
    </row>
    <row r="312" spans="2:65" s="1" customFormat="1" ht="11.65" x14ac:dyDescent="0.3">
      <c r="B312" s="131"/>
      <c r="C312" s="161" t="s">
        <v>429</v>
      </c>
      <c r="D312" s="161" t="s">
        <v>282</v>
      </c>
      <c r="E312" s="162" t="s">
        <v>430</v>
      </c>
      <c r="F312" s="163" t="s">
        <v>431</v>
      </c>
      <c r="G312" s="164" t="s">
        <v>188</v>
      </c>
      <c r="H312" s="165">
        <v>136</v>
      </c>
      <c r="I312" s="166"/>
      <c r="J312" s="167">
        <f>ROUND(I312*H312,2)</f>
        <v>0</v>
      </c>
      <c r="K312" s="168"/>
      <c r="L312" s="169"/>
      <c r="M312" s="170" t="s">
        <v>1</v>
      </c>
      <c r="N312" s="171" t="s">
        <v>41</v>
      </c>
      <c r="P312" s="142">
        <f>O312*H312</f>
        <v>0</v>
      </c>
      <c r="Q312" s="142">
        <v>2.1299999999999999E-3</v>
      </c>
      <c r="R312" s="142">
        <f>Q312*H312</f>
        <v>0.28967999999999999</v>
      </c>
      <c r="S312" s="142">
        <v>0</v>
      </c>
      <c r="T312" s="143">
        <f>S312*H312</f>
        <v>0</v>
      </c>
      <c r="AR312" s="144" t="s">
        <v>285</v>
      </c>
      <c r="AT312" s="144" t="s">
        <v>282</v>
      </c>
      <c r="AU312" s="144" t="s">
        <v>86</v>
      </c>
      <c r="AY312" s="15" t="s">
        <v>137</v>
      </c>
      <c r="BE312" s="145">
        <f>IF(N312="základní",J312,0)</f>
        <v>0</v>
      </c>
      <c r="BF312" s="145">
        <f>IF(N312="snížená",J312,0)</f>
        <v>0</v>
      </c>
      <c r="BG312" s="145">
        <f>IF(N312="zákl. přenesená",J312,0)</f>
        <v>0</v>
      </c>
      <c r="BH312" s="145">
        <f>IF(N312="sníž. přenesená",J312,0)</f>
        <v>0</v>
      </c>
      <c r="BI312" s="145">
        <f>IF(N312="nulová",J312,0)</f>
        <v>0</v>
      </c>
      <c r="BJ312" s="15" t="s">
        <v>84</v>
      </c>
      <c r="BK312" s="145">
        <f>ROUND(I312*H312,2)</f>
        <v>0</v>
      </c>
      <c r="BL312" s="15" t="s">
        <v>257</v>
      </c>
      <c r="BM312" s="144" t="s">
        <v>432</v>
      </c>
    </row>
    <row r="313" spans="2:65" s="1" customFormat="1" ht="23.25" x14ac:dyDescent="0.3">
      <c r="B313" s="131"/>
      <c r="C313" s="132" t="s">
        <v>433</v>
      </c>
      <c r="D313" s="132" t="s">
        <v>140</v>
      </c>
      <c r="E313" s="133" t="s">
        <v>434</v>
      </c>
      <c r="F313" s="134" t="s">
        <v>435</v>
      </c>
      <c r="G313" s="135" t="s">
        <v>188</v>
      </c>
      <c r="H313" s="136">
        <v>12</v>
      </c>
      <c r="I313" s="137"/>
      <c r="J313" s="138">
        <f>ROUND(I313*H313,2)</f>
        <v>0</v>
      </c>
      <c r="K313" s="139"/>
      <c r="L313" s="30"/>
      <c r="M313" s="140" t="s">
        <v>1</v>
      </c>
      <c r="N313" s="141" t="s">
        <v>41</v>
      </c>
      <c r="P313" s="142">
        <f>O313*H313</f>
        <v>0</v>
      </c>
      <c r="Q313" s="142">
        <v>0</v>
      </c>
      <c r="R313" s="142">
        <f>Q313*H313</f>
        <v>0</v>
      </c>
      <c r="S313" s="142">
        <v>0</v>
      </c>
      <c r="T313" s="143">
        <f>S313*H313</f>
        <v>0</v>
      </c>
      <c r="AR313" s="144" t="s">
        <v>257</v>
      </c>
      <c r="AT313" s="144" t="s">
        <v>140</v>
      </c>
      <c r="AU313" s="144" t="s">
        <v>86</v>
      </c>
      <c r="AY313" s="15" t="s">
        <v>137</v>
      </c>
      <c r="BE313" s="145">
        <f>IF(N313="základní",J313,0)</f>
        <v>0</v>
      </c>
      <c r="BF313" s="145">
        <f>IF(N313="snížená",J313,0)</f>
        <v>0</v>
      </c>
      <c r="BG313" s="145">
        <f>IF(N313="zákl. přenesená",J313,0)</f>
        <v>0</v>
      </c>
      <c r="BH313" s="145">
        <f>IF(N313="sníž. přenesená",J313,0)</f>
        <v>0</v>
      </c>
      <c r="BI313" s="145">
        <f>IF(N313="nulová",J313,0)</f>
        <v>0</v>
      </c>
      <c r="BJ313" s="15" t="s">
        <v>84</v>
      </c>
      <c r="BK313" s="145">
        <f>ROUND(I313*H313,2)</f>
        <v>0</v>
      </c>
      <c r="BL313" s="15" t="s">
        <v>257</v>
      </c>
      <c r="BM313" s="144" t="s">
        <v>436</v>
      </c>
    </row>
    <row r="314" spans="2:65" s="12" customFormat="1" x14ac:dyDescent="0.3">
      <c r="B314" s="146"/>
      <c r="D314" s="147" t="s">
        <v>146</v>
      </c>
      <c r="E314" s="148" t="s">
        <v>1</v>
      </c>
      <c r="F314" s="149" t="s">
        <v>421</v>
      </c>
      <c r="H314" s="150">
        <v>12</v>
      </c>
      <c r="I314" s="151"/>
      <c r="L314" s="146"/>
      <c r="M314" s="152"/>
      <c r="T314" s="153"/>
      <c r="AT314" s="148" t="s">
        <v>146</v>
      </c>
      <c r="AU314" s="148" t="s">
        <v>86</v>
      </c>
      <c r="AV314" s="12" t="s">
        <v>86</v>
      </c>
      <c r="AW314" s="12" t="s">
        <v>33</v>
      </c>
      <c r="AX314" s="12" t="s">
        <v>84</v>
      </c>
      <c r="AY314" s="148" t="s">
        <v>137</v>
      </c>
    </row>
    <row r="315" spans="2:65" s="1" customFormat="1" ht="16.5" customHeight="1" x14ac:dyDescent="0.3">
      <c r="B315" s="131"/>
      <c r="C315" s="161" t="s">
        <v>437</v>
      </c>
      <c r="D315" s="161" t="s">
        <v>282</v>
      </c>
      <c r="E315" s="162" t="s">
        <v>438</v>
      </c>
      <c r="F315" s="163" t="s">
        <v>439</v>
      </c>
      <c r="G315" s="164" t="s">
        <v>188</v>
      </c>
      <c r="H315" s="165">
        <v>12</v>
      </c>
      <c r="I315" s="166"/>
      <c r="J315" s="167">
        <f>ROUND(I315*H315,2)</f>
        <v>0</v>
      </c>
      <c r="K315" s="168"/>
      <c r="L315" s="169"/>
      <c r="M315" s="170" t="s">
        <v>1</v>
      </c>
      <c r="N315" s="171" t="s">
        <v>41</v>
      </c>
      <c r="P315" s="142">
        <f>O315*H315</f>
        <v>0</v>
      </c>
      <c r="Q315" s="142">
        <v>1.1000000000000001E-3</v>
      </c>
      <c r="R315" s="142">
        <f>Q315*H315</f>
        <v>1.32E-2</v>
      </c>
      <c r="S315" s="142">
        <v>0</v>
      </c>
      <c r="T315" s="143">
        <f>S315*H315</f>
        <v>0</v>
      </c>
      <c r="AR315" s="144" t="s">
        <v>285</v>
      </c>
      <c r="AT315" s="144" t="s">
        <v>282</v>
      </c>
      <c r="AU315" s="144" t="s">
        <v>86</v>
      </c>
      <c r="AY315" s="15" t="s">
        <v>137</v>
      </c>
      <c r="BE315" s="145">
        <f>IF(N315="základní",J315,0)</f>
        <v>0</v>
      </c>
      <c r="BF315" s="145">
        <f>IF(N315="snížená",J315,0)</f>
        <v>0</v>
      </c>
      <c r="BG315" s="145">
        <f>IF(N315="zákl. přenesená",J315,0)</f>
        <v>0</v>
      </c>
      <c r="BH315" s="145">
        <f>IF(N315="sníž. přenesená",J315,0)</f>
        <v>0</v>
      </c>
      <c r="BI315" s="145">
        <f>IF(N315="nulová",J315,0)</f>
        <v>0</v>
      </c>
      <c r="BJ315" s="15" t="s">
        <v>84</v>
      </c>
      <c r="BK315" s="145">
        <f>ROUND(I315*H315,2)</f>
        <v>0</v>
      </c>
      <c r="BL315" s="15" t="s">
        <v>257</v>
      </c>
      <c r="BM315" s="144" t="s">
        <v>440</v>
      </c>
    </row>
    <row r="316" spans="2:65" s="1" customFormat="1" ht="24.3" customHeight="1" x14ac:dyDescent="0.3">
      <c r="B316" s="131"/>
      <c r="C316" s="132" t="s">
        <v>441</v>
      </c>
      <c r="D316" s="132" t="s">
        <v>140</v>
      </c>
      <c r="E316" s="133" t="s">
        <v>442</v>
      </c>
      <c r="F316" s="134" t="s">
        <v>443</v>
      </c>
      <c r="G316" s="135" t="s">
        <v>188</v>
      </c>
      <c r="H316" s="136">
        <v>1</v>
      </c>
      <c r="I316" s="137"/>
      <c r="J316" s="138">
        <f>ROUND(I316*H316,2)</f>
        <v>0</v>
      </c>
      <c r="K316" s="139"/>
      <c r="L316" s="30"/>
      <c r="M316" s="140" t="s">
        <v>1</v>
      </c>
      <c r="N316" s="141" t="s">
        <v>41</v>
      </c>
      <c r="P316" s="142">
        <f>O316*H316</f>
        <v>0</v>
      </c>
      <c r="Q316" s="142">
        <v>0</v>
      </c>
      <c r="R316" s="142">
        <f>Q316*H316</f>
        <v>0</v>
      </c>
      <c r="S316" s="142">
        <v>0</v>
      </c>
      <c r="T316" s="143">
        <f>S316*H316</f>
        <v>0</v>
      </c>
      <c r="AR316" s="144" t="s">
        <v>257</v>
      </c>
      <c r="AT316" s="144" t="s">
        <v>140</v>
      </c>
      <c r="AU316" s="144" t="s">
        <v>86</v>
      </c>
      <c r="AY316" s="15" t="s">
        <v>137</v>
      </c>
      <c r="BE316" s="145">
        <f>IF(N316="základní",J316,0)</f>
        <v>0</v>
      </c>
      <c r="BF316" s="145">
        <f>IF(N316="snížená",J316,0)</f>
        <v>0</v>
      </c>
      <c r="BG316" s="145">
        <f>IF(N316="zákl. přenesená",J316,0)</f>
        <v>0</v>
      </c>
      <c r="BH316" s="145">
        <f>IF(N316="sníž. přenesená",J316,0)</f>
        <v>0</v>
      </c>
      <c r="BI316" s="145">
        <f>IF(N316="nulová",J316,0)</f>
        <v>0</v>
      </c>
      <c r="BJ316" s="15" t="s">
        <v>84</v>
      </c>
      <c r="BK316" s="145">
        <f>ROUND(I316*H316,2)</f>
        <v>0</v>
      </c>
      <c r="BL316" s="15" t="s">
        <v>257</v>
      </c>
      <c r="BM316" s="144" t="s">
        <v>444</v>
      </c>
    </row>
    <row r="317" spans="2:65" s="1" customFormat="1" ht="16.5" customHeight="1" x14ac:dyDescent="0.3">
      <c r="B317" s="131"/>
      <c r="C317" s="161" t="s">
        <v>445</v>
      </c>
      <c r="D317" s="161" t="s">
        <v>282</v>
      </c>
      <c r="E317" s="162" t="s">
        <v>446</v>
      </c>
      <c r="F317" s="163" t="s">
        <v>447</v>
      </c>
      <c r="G317" s="164" t="s">
        <v>188</v>
      </c>
      <c r="H317" s="165">
        <v>1</v>
      </c>
      <c r="I317" s="166"/>
      <c r="J317" s="167">
        <f>ROUND(I317*H317,2)</f>
        <v>0</v>
      </c>
      <c r="K317" s="168"/>
      <c r="L317" s="169"/>
      <c r="M317" s="170" t="s">
        <v>1</v>
      </c>
      <c r="N317" s="171" t="s">
        <v>41</v>
      </c>
      <c r="P317" s="142">
        <f>O317*H317</f>
        <v>0</v>
      </c>
      <c r="Q317" s="142">
        <v>0</v>
      </c>
      <c r="R317" s="142">
        <f>Q317*H317</f>
        <v>0</v>
      </c>
      <c r="S317" s="142">
        <v>0</v>
      </c>
      <c r="T317" s="143">
        <f>S317*H317</f>
        <v>0</v>
      </c>
      <c r="AR317" s="144" t="s">
        <v>448</v>
      </c>
      <c r="AT317" s="144" t="s">
        <v>282</v>
      </c>
      <c r="AU317" s="144" t="s">
        <v>86</v>
      </c>
      <c r="AY317" s="15" t="s">
        <v>137</v>
      </c>
      <c r="BE317" s="145">
        <f>IF(N317="základní",J317,0)</f>
        <v>0</v>
      </c>
      <c r="BF317" s="145">
        <f>IF(N317="snížená",J317,0)</f>
        <v>0</v>
      </c>
      <c r="BG317" s="145">
        <f>IF(N317="zákl. přenesená",J317,0)</f>
        <v>0</v>
      </c>
      <c r="BH317" s="145">
        <f>IF(N317="sníž. přenesená",J317,0)</f>
        <v>0</v>
      </c>
      <c r="BI317" s="145">
        <f>IF(N317="nulová",J317,0)</f>
        <v>0</v>
      </c>
      <c r="BJ317" s="15" t="s">
        <v>84</v>
      </c>
      <c r="BK317" s="145">
        <f>ROUND(I317*H317,2)</f>
        <v>0</v>
      </c>
      <c r="BL317" s="15" t="s">
        <v>448</v>
      </c>
      <c r="BM317" s="144" t="s">
        <v>449</v>
      </c>
    </row>
    <row r="318" spans="2:65" s="1" customFormat="1" ht="16.5" customHeight="1" x14ac:dyDescent="0.3">
      <c r="B318" s="131"/>
      <c r="C318" s="132" t="s">
        <v>450</v>
      </c>
      <c r="D318" s="132" t="s">
        <v>140</v>
      </c>
      <c r="E318" s="133" t="s">
        <v>451</v>
      </c>
      <c r="F318" s="134" t="s">
        <v>452</v>
      </c>
      <c r="G318" s="135" t="s">
        <v>453</v>
      </c>
      <c r="H318" s="136">
        <v>320</v>
      </c>
      <c r="I318" s="137"/>
      <c r="J318" s="138">
        <f>ROUND(I318*H318,2)</f>
        <v>0</v>
      </c>
      <c r="K318" s="139"/>
      <c r="L318" s="30"/>
      <c r="M318" s="140" t="s">
        <v>1</v>
      </c>
      <c r="N318" s="141" t="s">
        <v>41</v>
      </c>
      <c r="P318" s="142">
        <f>O318*H318</f>
        <v>0</v>
      </c>
      <c r="Q318" s="142">
        <v>0</v>
      </c>
      <c r="R318" s="142">
        <f>Q318*H318</f>
        <v>0</v>
      </c>
      <c r="S318" s="142">
        <v>0</v>
      </c>
      <c r="T318" s="143">
        <f>S318*H318</f>
        <v>0</v>
      </c>
      <c r="AR318" s="144" t="s">
        <v>144</v>
      </c>
      <c r="AT318" s="144" t="s">
        <v>140</v>
      </c>
      <c r="AU318" s="144" t="s">
        <v>86</v>
      </c>
      <c r="AY318" s="15" t="s">
        <v>137</v>
      </c>
      <c r="BE318" s="145">
        <f>IF(N318="základní",J318,0)</f>
        <v>0</v>
      </c>
      <c r="BF318" s="145">
        <f>IF(N318="snížená",J318,0)</f>
        <v>0</v>
      </c>
      <c r="BG318" s="145">
        <f>IF(N318="zákl. přenesená",J318,0)</f>
        <v>0</v>
      </c>
      <c r="BH318" s="145">
        <f>IF(N318="sníž. přenesená",J318,0)</f>
        <v>0</v>
      </c>
      <c r="BI318" s="145">
        <f>IF(N318="nulová",J318,0)</f>
        <v>0</v>
      </c>
      <c r="BJ318" s="15" t="s">
        <v>84</v>
      </c>
      <c r="BK318" s="145">
        <f>ROUND(I318*H318,2)</f>
        <v>0</v>
      </c>
      <c r="BL318" s="15" t="s">
        <v>144</v>
      </c>
      <c r="BM318" s="144" t="s">
        <v>454</v>
      </c>
    </row>
    <row r="319" spans="2:65" s="1" customFormat="1" ht="24.3" customHeight="1" x14ac:dyDescent="0.3">
      <c r="B319" s="131"/>
      <c r="C319" s="132" t="s">
        <v>455</v>
      </c>
      <c r="D319" s="132" t="s">
        <v>140</v>
      </c>
      <c r="E319" s="133" t="s">
        <v>456</v>
      </c>
      <c r="F319" s="134" t="s">
        <v>457</v>
      </c>
      <c r="G319" s="135" t="s">
        <v>322</v>
      </c>
      <c r="H319" s="172"/>
      <c r="I319" s="137"/>
      <c r="J319" s="138">
        <f>ROUND(I319*H319,2)</f>
        <v>0</v>
      </c>
      <c r="K319" s="139"/>
      <c r="L319" s="30"/>
      <c r="M319" s="140" t="s">
        <v>1</v>
      </c>
      <c r="N319" s="141" t="s">
        <v>41</v>
      </c>
      <c r="P319" s="142">
        <f>O319*H319</f>
        <v>0</v>
      </c>
      <c r="Q319" s="142">
        <v>0</v>
      </c>
      <c r="R319" s="142">
        <f>Q319*H319</f>
        <v>0</v>
      </c>
      <c r="S319" s="142">
        <v>0</v>
      </c>
      <c r="T319" s="143">
        <f>S319*H319</f>
        <v>0</v>
      </c>
      <c r="AR319" s="144" t="s">
        <v>257</v>
      </c>
      <c r="AT319" s="144" t="s">
        <v>140</v>
      </c>
      <c r="AU319" s="144" t="s">
        <v>86</v>
      </c>
      <c r="AY319" s="15" t="s">
        <v>137</v>
      </c>
      <c r="BE319" s="145">
        <f>IF(N319="základní",J319,0)</f>
        <v>0</v>
      </c>
      <c r="BF319" s="145">
        <f>IF(N319="snížená",J319,0)</f>
        <v>0</v>
      </c>
      <c r="BG319" s="145">
        <f>IF(N319="zákl. přenesená",J319,0)</f>
        <v>0</v>
      </c>
      <c r="BH319" s="145">
        <f>IF(N319="sníž. přenesená",J319,0)</f>
        <v>0</v>
      </c>
      <c r="BI319" s="145">
        <f>IF(N319="nulová",J319,0)</f>
        <v>0</v>
      </c>
      <c r="BJ319" s="15" t="s">
        <v>84</v>
      </c>
      <c r="BK319" s="145">
        <f>ROUND(I319*H319,2)</f>
        <v>0</v>
      </c>
      <c r="BL319" s="15" t="s">
        <v>257</v>
      </c>
      <c r="BM319" s="144" t="s">
        <v>458</v>
      </c>
    </row>
    <row r="320" spans="2:65" s="11" customFormat="1" ht="23" customHeight="1" x14ac:dyDescent="0.35">
      <c r="B320" s="119"/>
      <c r="D320" s="120" t="s">
        <v>75</v>
      </c>
      <c r="E320" s="129" t="s">
        <v>459</v>
      </c>
      <c r="F320" s="129" t="s">
        <v>460</v>
      </c>
      <c r="I320" s="122"/>
      <c r="J320" s="130">
        <f>BK320</f>
        <v>0</v>
      </c>
      <c r="L320" s="119"/>
      <c r="M320" s="124"/>
      <c r="P320" s="125">
        <f>SUM(P321:P327)</f>
        <v>0</v>
      </c>
      <c r="R320" s="125">
        <f>SUM(R321:R327)</f>
        <v>0</v>
      </c>
      <c r="T320" s="126">
        <f>SUM(T321:T327)</f>
        <v>0</v>
      </c>
      <c r="AR320" s="120" t="s">
        <v>86</v>
      </c>
      <c r="AT320" s="127" t="s">
        <v>75</v>
      </c>
      <c r="AU320" s="127" t="s">
        <v>84</v>
      </c>
      <c r="AY320" s="120" t="s">
        <v>137</v>
      </c>
      <c r="BK320" s="128">
        <f>SUM(BK321:BK327)</f>
        <v>0</v>
      </c>
    </row>
    <row r="321" spans="2:65" s="1" customFormat="1" ht="34.9" x14ac:dyDescent="0.3">
      <c r="B321" s="131"/>
      <c r="C321" s="132" t="s">
        <v>461</v>
      </c>
      <c r="D321" s="132" t="s">
        <v>140</v>
      </c>
      <c r="E321" s="133" t="s">
        <v>462</v>
      </c>
      <c r="F321" s="134" t="s">
        <v>463</v>
      </c>
      <c r="G321" s="135" t="s">
        <v>179</v>
      </c>
      <c r="H321" s="136">
        <v>215</v>
      </c>
      <c r="I321" s="137"/>
      <c r="J321" s="138">
        <f t="shared" ref="J321:J327" si="10">ROUND(I321*H321,2)</f>
        <v>0</v>
      </c>
      <c r="K321" s="139"/>
      <c r="L321" s="30"/>
      <c r="M321" s="140" t="s">
        <v>1</v>
      </c>
      <c r="N321" s="141" t="s">
        <v>41</v>
      </c>
      <c r="P321" s="142">
        <f t="shared" ref="P321:P327" si="11">O321*H321</f>
        <v>0</v>
      </c>
      <c r="Q321" s="142">
        <v>0</v>
      </c>
      <c r="R321" s="142">
        <f t="shared" ref="R321:R327" si="12">Q321*H321</f>
        <v>0</v>
      </c>
      <c r="S321" s="142">
        <v>0</v>
      </c>
      <c r="T321" s="143">
        <f t="shared" ref="T321:T327" si="13">S321*H321</f>
        <v>0</v>
      </c>
      <c r="AR321" s="144" t="s">
        <v>257</v>
      </c>
      <c r="AT321" s="144" t="s">
        <v>140</v>
      </c>
      <c r="AU321" s="144" t="s">
        <v>86</v>
      </c>
      <c r="AY321" s="15" t="s">
        <v>137</v>
      </c>
      <c r="BE321" s="145">
        <f t="shared" ref="BE321:BE327" si="14">IF(N321="základní",J321,0)</f>
        <v>0</v>
      </c>
      <c r="BF321" s="145">
        <f t="shared" ref="BF321:BF327" si="15">IF(N321="snížená",J321,0)</f>
        <v>0</v>
      </c>
      <c r="BG321" s="145">
        <f t="shared" ref="BG321:BG327" si="16">IF(N321="zákl. přenesená",J321,0)</f>
        <v>0</v>
      </c>
      <c r="BH321" s="145">
        <f t="shared" ref="BH321:BH327" si="17">IF(N321="sníž. přenesená",J321,0)</f>
        <v>0</v>
      </c>
      <c r="BI321" s="145">
        <f t="shared" ref="BI321:BI327" si="18">IF(N321="nulová",J321,0)</f>
        <v>0</v>
      </c>
      <c r="BJ321" s="15" t="s">
        <v>84</v>
      </c>
      <c r="BK321" s="145">
        <f t="shared" ref="BK321:BK327" si="19">ROUND(I321*H321,2)</f>
        <v>0</v>
      </c>
      <c r="BL321" s="15" t="s">
        <v>257</v>
      </c>
      <c r="BM321" s="144" t="s">
        <v>464</v>
      </c>
    </row>
    <row r="322" spans="2:65" s="1" customFormat="1" ht="46.5" x14ac:dyDescent="0.3">
      <c r="B322" s="131"/>
      <c r="C322" s="161" t="s">
        <v>465</v>
      </c>
      <c r="D322" s="161" t="s">
        <v>282</v>
      </c>
      <c r="E322" s="162" t="s">
        <v>466</v>
      </c>
      <c r="F322" s="163" t="s">
        <v>885</v>
      </c>
      <c r="G322" s="164" t="s">
        <v>179</v>
      </c>
      <c r="H322" s="165">
        <v>215</v>
      </c>
      <c r="I322" s="166"/>
      <c r="J322" s="167">
        <f t="shared" si="10"/>
        <v>0</v>
      </c>
      <c r="K322" s="168"/>
      <c r="L322" s="169"/>
      <c r="M322" s="170" t="s">
        <v>1</v>
      </c>
      <c r="N322" s="171" t="s">
        <v>41</v>
      </c>
      <c r="P322" s="142">
        <f t="shared" si="11"/>
        <v>0</v>
      </c>
      <c r="Q322" s="142">
        <v>0</v>
      </c>
      <c r="R322" s="142">
        <f t="shared" si="12"/>
        <v>0</v>
      </c>
      <c r="S322" s="142">
        <v>0</v>
      </c>
      <c r="T322" s="143">
        <f t="shared" si="13"/>
        <v>0</v>
      </c>
      <c r="AR322" s="144" t="s">
        <v>285</v>
      </c>
      <c r="AT322" s="144" t="s">
        <v>282</v>
      </c>
      <c r="AU322" s="144" t="s">
        <v>86</v>
      </c>
      <c r="AY322" s="15" t="s">
        <v>137</v>
      </c>
      <c r="BE322" s="145">
        <f t="shared" si="14"/>
        <v>0</v>
      </c>
      <c r="BF322" s="145">
        <f t="shared" si="15"/>
        <v>0</v>
      </c>
      <c r="BG322" s="145">
        <f t="shared" si="16"/>
        <v>0</v>
      </c>
      <c r="BH322" s="145">
        <f t="shared" si="17"/>
        <v>0</v>
      </c>
      <c r="BI322" s="145">
        <f t="shared" si="18"/>
        <v>0</v>
      </c>
      <c r="BJ322" s="15" t="s">
        <v>84</v>
      </c>
      <c r="BK322" s="145">
        <f t="shared" si="19"/>
        <v>0</v>
      </c>
      <c r="BL322" s="15" t="s">
        <v>257</v>
      </c>
      <c r="BM322" s="144" t="s">
        <v>467</v>
      </c>
    </row>
    <row r="323" spans="2:65" s="1" customFormat="1" ht="24.3" customHeight="1" x14ac:dyDescent="0.3">
      <c r="B323" s="131"/>
      <c r="C323" s="132" t="s">
        <v>468</v>
      </c>
      <c r="D323" s="132" t="s">
        <v>140</v>
      </c>
      <c r="E323" s="133" t="s">
        <v>469</v>
      </c>
      <c r="F323" s="134" t="s">
        <v>470</v>
      </c>
      <c r="G323" s="135" t="s">
        <v>179</v>
      </c>
      <c r="H323" s="136">
        <v>215</v>
      </c>
      <c r="I323" s="137"/>
      <c r="J323" s="138">
        <f t="shared" si="10"/>
        <v>0</v>
      </c>
      <c r="K323" s="139"/>
      <c r="L323" s="30"/>
      <c r="M323" s="140" t="s">
        <v>1</v>
      </c>
      <c r="N323" s="141" t="s">
        <v>41</v>
      </c>
      <c r="P323" s="142">
        <f t="shared" si="11"/>
        <v>0</v>
      </c>
      <c r="Q323" s="142">
        <v>0</v>
      </c>
      <c r="R323" s="142">
        <f t="shared" si="12"/>
        <v>0</v>
      </c>
      <c r="S323" s="142">
        <v>0</v>
      </c>
      <c r="T323" s="143">
        <f t="shared" si="13"/>
        <v>0</v>
      </c>
      <c r="AR323" s="144" t="s">
        <v>257</v>
      </c>
      <c r="AT323" s="144" t="s">
        <v>140</v>
      </c>
      <c r="AU323" s="144" t="s">
        <v>86</v>
      </c>
      <c r="AY323" s="15" t="s">
        <v>137</v>
      </c>
      <c r="BE323" s="145">
        <f t="shared" si="14"/>
        <v>0</v>
      </c>
      <c r="BF323" s="145">
        <f t="shared" si="15"/>
        <v>0</v>
      </c>
      <c r="BG323" s="145">
        <f t="shared" si="16"/>
        <v>0</v>
      </c>
      <c r="BH323" s="145">
        <f t="shared" si="17"/>
        <v>0</v>
      </c>
      <c r="BI323" s="145">
        <f t="shared" si="18"/>
        <v>0</v>
      </c>
      <c r="BJ323" s="15" t="s">
        <v>84</v>
      </c>
      <c r="BK323" s="145">
        <f t="shared" si="19"/>
        <v>0</v>
      </c>
      <c r="BL323" s="15" t="s">
        <v>257</v>
      </c>
      <c r="BM323" s="144" t="s">
        <v>471</v>
      </c>
    </row>
    <row r="324" spans="2:65" s="1" customFormat="1" ht="34.9" x14ac:dyDescent="0.3">
      <c r="B324" s="131"/>
      <c r="C324" s="161" t="s">
        <v>472</v>
      </c>
      <c r="D324" s="161" t="s">
        <v>282</v>
      </c>
      <c r="E324" s="162" t="s">
        <v>473</v>
      </c>
      <c r="F324" s="163" t="s">
        <v>886</v>
      </c>
      <c r="G324" s="164" t="s">
        <v>179</v>
      </c>
      <c r="H324" s="165">
        <v>215</v>
      </c>
      <c r="I324" s="166"/>
      <c r="J324" s="167">
        <f t="shared" si="10"/>
        <v>0</v>
      </c>
      <c r="K324" s="168"/>
      <c r="L324" s="169"/>
      <c r="M324" s="170" t="s">
        <v>1</v>
      </c>
      <c r="N324" s="171" t="s">
        <v>41</v>
      </c>
      <c r="P324" s="142">
        <f t="shared" si="11"/>
        <v>0</v>
      </c>
      <c r="Q324" s="142">
        <v>0</v>
      </c>
      <c r="R324" s="142">
        <f t="shared" si="12"/>
        <v>0</v>
      </c>
      <c r="S324" s="142">
        <v>0</v>
      </c>
      <c r="T324" s="143">
        <f t="shared" si="13"/>
        <v>0</v>
      </c>
      <c r="AR324" s="144" t="s">
        <v>285</v>
      </c>
      <c r="AT324" s="144" t="s">
        <v>282</v>
      </c>
      <c r="AU324" s="144" t="s">
        <v>86</v>
      </c>
      <c r="AY324" s="15" t="s">
        <v>137</v>
      </c>
      <c r="BE324" s="145">
        <f t="shared" si="14"/>
        <v>0</v>
      </c>
      <c r="BF324" s="145">
        <f t="shared" si="15"/>
        <v>0</v>
      </c>
      <c r="BG324" s="145">
        <f t="shared" si="16"/>
        <v>0</v>
      </c>
      <c r="BH324" s="145">
        <f t="shared" si="17"/>
        <v>0</v>
      </c>
      <c r="BI324" s="145">
        <f t="shared" si="18"/>
        <v>0</v>
      </c>
      <c r="BJ324" s="15" t="s">
        <v>84</v>
      </c>
      <c r="BK324" s="145">
        <f t="shared" si="19"/>
        <v>0</v>
      </c>
      <c r="BL324" s="15" t="s">
        <v>257</v>
      </c>
      <c r="BM324" s="144" t="s">
        <v>474</v>
      </c>
    </row>
    <row r="325" spans="2:65" s="1" customFormat="1" ht="34.9" x14ac:dyDescent="0.3">
      <c r="B325" s="131"/>
      <c r="C325" s="132" t="s">
        <v>475</v>
      </c>
      <c r="D325" s="132" t="s">
        <v>140</v>
      </c>
      <c r="E325" s="133" t="s">
        <v>476</v>
      </c>
      <c r="F325" s="134" t="s">
        <v>477</v>
      </c>
      <c r="G325" s="135" t="s">
        <v>188</v>
      </c>
      <c r="H325" s="136">
        <v>41</v>
      </c>
      <c r="I325" s="137"/>
      <c r="J325" s="138">
        <f t="shared" si="10"/>
        <v>0</v>
      </c>
      <c r="K325" s="139"/>
      <c r="L325" s="30"/>
      <c r="M325" s="140" t="s">
        <v>1</v>
      </c>
      <c r="N325" s="141" t="s">
        <v>41</v>
      </c>
      <c r="P325" s="142">
        <f t="shared" si="11"/>
        <v>0</v>
      </c>
      <c r="Q325" s="142">
        <v>0</v>
      </c>
      <c r="R325" s="142">
        <f t="shared" si="12"/>
        <v>0</v>
      </c>
      <c r="S325" s="142">
        <v>0</v>
      </c>
      <c r="T325" s="143">
        <f t="shared" si="13"/>
        <v>0</v>
      </c>
      <c r="AR325" s="144" t="s">
        <v>257</v>
      </c>
      <c r="AT325" s="144" t="s">
        <v>140</v>
      </c>
      <c r="AU325" s="144" t="s">
        <v>86</v>
      </c>
      <c r="AY325" s="15" t="s">
        <v>137</v>
      </c>
      <c r="BE325" s="145">
        <f t="shared" si="14"/>
        <v>0</v>
      </c>
      <c r="BF325" s="145">
        <f t="shared" si="15"/>
        <v>0</v>
      </c>
      <c r="BG325" s="145">
        <f t="shared" si="16"/>
        <v>0</v>
      </c>
      <c r="BH325" s="145">
        <f t="shared" si="17"/>
        <v>0</v>
      </c>
      <c r="BI325" s="145">
        <f t="shared" si="18"/>
        <v>0</v>
      </c>
      <c r="BJ325" s="15" t="s">
        <v>84</v>
      </c>
      <c r="BK325" s="145">
        <f t="shared" si="19"/>
        <v>0</v>
      </c>
      <c r="BL325" s="15" t="s">
        <v>257</v>
      </c>
      <c r="BM325" s="144" t="s">
        <v>478</v>
      </c>
    </row>
    <row r="326" spans="2:65" s="1" customFormat="1" ht="23.25" x14ac:dyDescent="0.3">
      <c r="B326" s="131"/>
      <c r="C326" s="161" t="s">
        <v>479</v>
      </c>
      <c r="D326" s="161" t="s">
        <v>282</v>
      </c>
      <c r="E326" s="162" t="s">
        <v>480</v>
      </c>
      <c r="F326" s="163" t="s">
        <v>481</v>
      </c>
      <c r="G326" s="164" t="s">
        <v>188</v>
      </c>
      <c r="H326" s="165">
        <v>41</v>
      </c>
      <c r="I326" s="166"/>
      <c r="J326" s="167">
        <f t="shared" si="10"/>
        <v>0</v>
      </c>
      <c r="K326" s="168"/>
      <c r="L326" s="169"/>
      <c r="M326" s="170" t="s">
        <v>1</v>
      </c>
      <c r="N326" s="171" t="s">
        <v>41</v>
      </c>
      <c r="P326" s="142">
        <f t="shared" si="11"/>
        <v>0</v>
      </c>
      <c r="Q326" s="142">
        <v>0</v>
      </c>
      <c r="R326" s="142">
        <f t="shared" si="12"/>
        <v>0</v>
      </c>
      <c r="S326" s="142">
        <v>0</v>
      </c>
      <c r="T326" s="143">
        <f t="shared" si="13"/>
        <v>0</v>
      </c>
      <c r="AR326" s="144" t="s">
        <v>285</v>
      </c>
      <c r="AT326" s="144" t="s">
        <v>282</v>
      </c>
      <c r="AU326" s="144" t="s">
        <v>86</v>
      </c>
      <c r="AY326" s="15" t="s">
        <v>137</v>
      </c>
      <c r="BE326" s="145">
        <f t="shared" si="14"/>
        <v>0</v>
      </c>
      <c r="BF326" s="145">
        <f t="shared" si="15"/>
        <v>0</v>
      </c>
      <c r="BG326" s="145">
        <f t="shared" si="16"/>
        <v>0</v>
      </c>
      <c r="BH326" s="145">
        <f t="shared" si="17"/>
        <v>0</v>
      </c>
      <c r="BI326" s="145">
        <f t="shared" si="18"/>
        <v>0</v>
      </c>
      <c r="BJ326" s="15" t="s">
        <v>84</v>
      </c>
      <c r="BK326" s="145">
        <f t="shared" si="19"/>
        <v>0</v>
      </c>
      <c r="BL326" s="15" t="s">
        <v>257</v>
      </c>
      <c r="BM326" s="144" t="s">
        <v>482</v>
      </c>
    </row>
    <row r="327" spans="2:65" s="1" customFormat="1" ht="11.65" x14ac:dyDescent="0.3">
      <c r="B327" s="131"/>
      <c r="C327" s="161" t="s">
        <v>483</v>
      </c>
      <c r="D327" s="161" t="s">
        <v>282</v>
      </c>
      <c r="E327" s="162" t="s">
        <v>484</v>
      </c>
      <c r="F327" s="163" t="s">
        <v>485</v>
      </c>
      <c r="G327" s="164" t="s">
        <v>188</v>
      </c>
      <c r="H327" s="165">
        <v>41</v>
      </c>
      <c r="I327" s="166"/>
      <c r="J327" s="167">
        <f t="shared" si="10"/>
        <v>0</v>
      </c>
      <c r="K327" s="168"/>
      <c r="L327" s="169"/>
      <c r="M327" s="170" t="s">
        <v>1</v>
      </c>
      <c r="N327" s="171" t="s">
        <v>41</v>
      </c>
      <c r="P327" s="142">
        <f t="shared" si="11"/>
        <v>0</v>
      </c>
      <c r="Q327" s="142">
        <v>0</v>
      </c>
      <c r="R327" s="142">
        <f t="shared" si="12"/>
        <v>0</v>
      </c>
      <c r="S327" s="142">
        <v>0</v>
      </c>
      <c r="T327" s="143">
        <f t="shared" si="13"/>
        <v>0</v>
      </c>
      <c r="AR327" s="144" t="s">
        <v>285</v>
      </c>
      <c r="AT327" s="144" t="s">
        <v>282</v>
      </c>
      <c r="AU327" s="144" t="s">
        <v>86</v>
      </c>
      <c r="AY327" s="15" t="s">
        <v>137</v>
      </c>
      <c r="BE327" s="145">
        <f t="shared" si="14"/>
        <v>0</v>
      </c>
      <c r="BF327" s="145">
        <f t="shared" si="15"/>
        <v>0</v>
      </c>
      <c r="BG327" s="145">
        <f t="shared" si="16"/>
        <v>0</v>
      </c>
      <c r="BH327" s="145">
        <f t="shared" si="17"/>
        <v>0</v>
      </c>
      <c r="BI327" s="145">
        <f t="shared" si="18"/>
        <v>0</v>
      </c>
      <c r="BJ327" s="15" t="s">
        <v>84</v>
      </c>
      <c r="BK327" s="145">
        <f t="shared" si="19"/>
        <v>0</v>
      </c>
      <c r="BL327" s="15" t="s">
        <v>257</v>
      </c>
      <c r="BM327" s="144" t="s">
        <v>486</v>
      </c>
    </row>
    <row r="328" spans="2:65" s="11" customFormat="1" ht="23" customHeight="1" x14ac:dyDescent="0.35">
      <c r="B328" s="119"/>
      <c r="D328" s="120" t="s">
        <v>75</v>
      </c>
      <c r="E328" s="129" t="s">
        <v>487</v>
      </c>
      <c r="F328" s="129" t="s">
        <v>488</v>
      </c>
      <c r="I328" s="122"/>
      <c r="J328" s="130">
        <f>BK328</f>
        <v>0</v>
      </c>
      <c r="L328" s="119"/>
      <c r="M328" s="124"/>
      <c r="P328" s="125">
        <f>SUM(P329:P343)</f>
        <v>0</v>
      </c>
      <c r="R328" s="125">
        <f>SUM(R329:R343)</f>
        <v>0</v>
      </c>
      <c r="T328" s="126">
        <f>SUM(T329:T343)</f>
        <v>24.668604079999998</v>
      </c>
      <c r="AR328" s="120" t="s">
        <v>86</v>
      </c>
      <c r="AT328" s="127" t="s">
        <v>75</v>
      </c>
      <c r="AU328" s="127" t="s">
        <v>84</v>
      </c>
      <c r="AY328" s="120" t="s">
        <v>137</v>
      </c>
      <c r="BK328" s="128">
        <f>SUM(BK329:BK343)</f>
        <v>0</v>
      </c>
    </row>
    <row r="329" spans="2:65" s="1" customFormat="1" ht="23.25" x14ac:dyDescent="0.3">
      <c r="B329" s="131"/>
      <c r="C329" s="132" t="s">
        <v>489</v>
      </c>
      <c r="D329" s="132" t="s">
        <v>140</v>
      </c>
      <c r="E329" s="133" t="s">
        <v>490</v>
      </c>
      <c r="F329" s="134" t="s">
        <v>491</v>
      </c>
      <c r="G329" s="135" t="s">
        <v>143</v>
      </c>
      <c r="H329" s="136">
        <v>802.49199999999996</v>
      </c>
      <c r="I329" s="137"/>
      <c r="J329" s="138">
        <f>ROUND(I329*H329,2)</f>
        <v>0</v>
      </c>
      <c r="K329" s="139"/>
      <c r="L329" s="30"/>
      <c r="M329" s="140" t="s">
        <v>1</v>
      </c>
      <c r="N329" s="141" t="s">
        <v>41</v>
      </c>
      <c r="P329" s="142">
        <f>O329*H329</f>
        <v>0</v>
      </c>
      <c r="Q329" s="142">
        <v>0</v>
      </c>
      <c r="R329" s="142">
        <f>Q329*H329</f>
        <v>0</v>
      </c>
      <c r="S329" s="142">
        <v>3.074E-2</v>
      </c>
      <c r="T329" s="143">
        <f>S329*H329</f>
        <v>24.668604079999998</v>
      </c>
      <c r="AR329" s="144" t="s">
        <v>257</v>
      </c>
      <c r="AT329" s="144" t="s">
        <v>140</v>
      </c>
      <c r="AU329" s="144" t="s">
        <v>86</v>
      </c>
      <c r="AY329" s="15" t="s">
        <v>137</v>
      </c>
      <c r="BE329" s="145">
        <f>IF(N329="základní",J329,0)</f>
        <v>0</v>
      </c>
      <c r="BF329" s="145">
        <f>IF(N329="snížená",J329,0)</f>
        <v>0</v>
      </c>
      <c r="BG329" s="145">
        <f>IF(N329="zákl. přenesená",J329,0)</f>
        <v>0</v>
      </c>
      <c r="BH329" s="145">
        <f>IF(N329="sníž. přenesená",J329,0)</f>
        <v>0</v>
      </c>
      <c r="BI329" s="145">
        <f>IF(N329="nulová",J329,0)</f>
        <v>0</v>
      </c>
      <c r="BJ329" s="15" t="s">
        <v>84</v>
      </c>
      <c r="BK329" s="145">
        <f>ROUND(I329*H329,2)</f>
        <v>0</v>
      </c>
      <c r="BL329" s="15" t="s">
        <v>257</v>
      </c>
      <c r="BM329" s="144" t="s">
        <v>492</v>
      </c>
    </row>
    <row r="330" spans="2:65" s="12" customFormat="1" x14ac:dyDescent="0.3">
      <c r="B330" s="146"/>
      <c r="D330" s="147" t="s">
        <v>146</v>
      </c>
      <c r="E330" s="148" t="s">
        <v>1</v>
      </c>
      <c r="F330" s="149" t="s">
        <v>269</v>
      </c>
      <c r="H330" s="150">
        <v>57.844999999999999</v>
      </c>
      <c r="I330" s="151"/>
      <c r="L330" s="146"/>
      <c r="M330" s="152"/>
      <c r="T330" s="153"/>
      <c r="AT330" s="148" t="s">
        <v>146</v>
      </c>
      <c r="AU330" s="148" t="s">
        <v>86</v>
      </c>
      <c r="AV330" s="12" t="s">
        <v>86</v>
      </c>
      <c r="AW330" s="12" t="s">
        <v>33</v>
      </c>
      <c r="AX330" s="12" t="s">
        <v>76</v>
      </c>
      <c r="AY330" s="148" t="s">
        <v>137</v>
      </c>
    </row>
    <row r="331" spans="2:65" s="12" customFormat="1" x14ac:dyDescent="0.3">
      <c r="B331" s="146"/>
      <c r="D331" s="147" t="s">
        <v>146</v>
      </c>
      <c r="E331" s="148" t="s">
        <v>1</v>
      </c>
      <c r="F331" s="149" t="s">
        <v>270</v>
      </c>
      <c r="H331" s="150">
        <v>57.844999999999999</v>
      </c>
      <c r="I331" s="151"/>
      <c r="L331" s="146"/>
      <c r="M331" s="152"/>
      <c r="T331" s="153"/>
      <c r="AT331" s="148" t="s">
        <v>146</v>
      </c>
      <c r="AU331" s="148" t="s">
        <v>86</v>
      </c>
      <c r="AV331" s="12" t="s">
        <v>86</v>
      </c>
      <c r="AW331" s="12" t="s">
        <v>33</v>
      </c>
      <c r="AX331" s="12" t="s">
        <v>76</v>
      </c>
      <c r="AY331" s="148" t="s">
        <v>137</v>
      </c>
    </row>
    <row r="332" spans="2:65" s="12" customFormat="1" x14ac:dyDescent="0.3">
      <c r="B332" s="146"/>
      <c r="D332" s="147" t="s">
        <v>146</v>
      </c>
      <c r="E332" s="148" t="s">
        <v>1</v>
      </c>
      <c r="F332" s="149" t="s">
        <v>271</v>
      </c>
      <c r="H332" s="150">
        <v>57.844999999999999</v>
      </c>
      <c r="I332" s="151"/>
      <c r="L332" s="146"/>
      <c r="M332" s="152"/>
      <c r="T332" s="153"/>
      <c r="AT332" s="148" t="s">
        <v>146</v>
      </c>
      <c r="AU332" s="148" t="s">
        <v>86</v>
      </c>
      <c r="AV332" s="12" t="s">
        <v>86</v>
      </c>
      <c r="AW332" s="12" t="s">
        <v>33</v>
      </c>
      <c r="AX332" s="12" t="s">
        <v>76</v>
      </c>
      <c r="AY332" s="148" t="s">
        <v>137</v>
      </c>
    </row>
    <row r="333" spans="2:65" s="12" customFormat="1" x14ac:dyDescent="0.3">
      <c r="B333" s="146"/>
      <c r="D333" s="147" t="s">
        <v>146</v>
      </c>
      <c r="E333" s="148" t="s">
        <v>1</v>
      </c>
      <c r="F333" s="149" t="s">
        <v>272</v>
      </c>
      <c r="H333" s="150">
        <v>77.010000000000005</v>
      </c>
      <c r="I333" s="151"/>
      <c r="L333" s="146"/>
      <c r="M333" s="152"/>
      <c r="T333" s="153"/>
      <c r="AT333" s="148" t="s">
        <v>146</v>
      </c>
      <c r="AU333" s="148" t="s">
        <v>86</v>
      </c>
      <c r="AV333" s="12" t="s">
        <v>86</v>
      </c>
      <c r="AW333" s="12" t="s">
        <v>33</v>
      </c>
      <c r="AX333" s="12" t="s">
        <v>76</v>
      </c>
      <c r="AY333" s="148" t="s">
        <v>137</v>
      </c>
    </row>
    <row r="334" spans="2:65" s="12" customFormat="1" ht="20.25" x14ac:dyDescent="0.3">
      <c r="B334" s="146"/>
      <c r="D334" s="147" t="s">
        <v>146</v>
      </c>
      <c r="E334" s="148" t="s">
        <v>1</v>
      </c>
      <c r="F334" s="149" t="s">
        <v>273</v>
      </c>
      <c r="H334" s="150">
        <v>57.844999999999999</v>
      </c>
      <c r="I334" s="151"/>
      <c r="L334" s="146"/>
      <c r="M334" s="152"/>
      <c r="T334" s="153"/>
      <c r="AT334" s="148" t="s">
        <v>146</v>
      </c>
      <c r="AU334" s="148" t="s">
        <v>86</v>
      </c>
      <c r="AV334" s="12" t="s">
        <v>86</v>
      </c>
      <c r="AW334" s="12" t="s">
        <v>33</v>
      </c>
      <c r="AX334" s="12" t="s">
        <v>76</v>
      </c>
      <c r="AY334" s="148" t="s">
        <v>137</v>
      </c>
    </row>
    <row r="335" spans="2:65" s="12" customFormat="1" ht="20.25" x14ac:dyDescent="0.3">
      <c r="B335" s="146"/>
      <c r="D335" s="147" t="s">
        <v>146</v>
      </c>
      <c r="E335" s="148" t="s">
        <v>1</v>
      </c>
      <c r="F335" s="149" t="s">
        <v>274</v>
      </c>
      <c r="H335" s="150">
        <v>57.844999999999999</v>
      </c>
      <c r="I335" s="151"/>
      <c r="L335" s="146"/>
      <c r="M335" s="152"/>
      <c r="T335" s="153"/>
      <c r="AT335" s="148" t="s">
        <v>146</v>
      </c>
      <c r="AU335" s="148" t="s">
        <v>86</v>
      </c>
      <c r="AV335" s="12" t="s">
        <v>86</v>
      </c>
      <c r="AW335" s="12" t="s">
        <v>33</v>
      </c>
      <c r="AX335" s="12" t="s">
        <v>76</v>
      </c>
      <c r="AY335" s="148" t="s">
        <v>137</v>
      </c>
    </row>
    <row r="336" spans="2:65" s="12" customFormat="1" ht="20.25" x14ac:dyDescent="0.3">
      <c r="B336" s="146"/>
      <c r="D336" s="147" t="s">
        <v>146</v>
      </c>
      <c r="E336" s="148" t="s">
        <v>1</v>
      </c>
      <c r="F336" s="149" t="s">
        <v>275</v>
      </c>
      <c r="H336" s="150">
        <v>77.010000000000005</v>
      </c>
      <c r="I336" s="151"/>
      <c r="L336" s="146"/>
      <c r="M336" s="152"/>
      <c r="T336" s="153"/>
      <c r="AT336" s="148" t="s">
        <v>146</v>
      </c>
      <c r="AU336" s="148" t="s">
        <v>86</v>
      </c>
      <c r="AV336" s="12" t="s">
        <v>86</v>
      </c>
      <c r="AW336" s="12" t="s">
        <v>33</v>
      </c>
      <c r="AX336" s="12" t="s">
        <v>76</v>
      </c>
      <c r="AY336" s="148" t="s">
        <v>137</v>
      </c>
    </row>
    <row r="337" spans="2:65" s="12" customFormat="1" ht="20.25" x14ac:dyDescent="0.3">
      <c r="B337" s="146"/>
      <c r="D337" s="147" t="s">
        <v>146</v>
      </c>
      <c r="E337" s="148" t="s">
        <v>1</v>
      </c>
      <c r="F337" s="149" t="s">
        <v>276</v>
      </c>
      <c r="H337" s="150">
        <v>57.844999999999999</v>
      </c>
      <c r="I337" s="151"/>
      <c r="L337" s="146"/>
      <c r="M337" s="152"/>
      <c r="T337" s="153"/>
      <c r="AT337" s="148" t="s">
        <v>146</v>
      </c>
      <c r="AU337" s="148" t="s">
        <v>86</v>
      </c>
      <c r="AV337" s="12" t="s">
        <v>86</v>
      </c>
      <c r="AW337" s="12" t="s">
        <v>33</v>
      </c>
      <c r="AX337" s="12" t="s">
        <v>76</v>
      </c>
      <c r="AY337" s="148" t="s">
        <v>137</v>
      </c>
    </row>
    <row r="338" spans="2:65" s="12" customFormat="1" ht="20.25" x14ac:dyDescent="0.3">
      <c r="B338" s="146"/>
      <c r="D338" s="147" t="s">
        <v>146</v>
      </c>
      <c r="E338" s="148" t="s">
        <v>1</v>
      </c>
      <c r="F338" s="149" t="s">
        <v>277</v>
      </c>
      <c r="H338" s="150">
        <v>103.899</v>
      </c>
      <c r="I338" s="151"/>
      <c r="L338" s="146"/>
      <c r="M338" s="152"/>
      <c r="T338" s="153"/>
      <c r="AT338" s="148" t="s">
        <v>146</v>
      </c>
      <c r="AU338" s="148" t="s">
        <v>86</v>
      </c>
      <c r="AV338" s="12" t="s">
        <v>86</v>
      </c>
      <c r="AW338" s="12" t="s">
        <v>33</v>
      </c>
      <c r="AX338" s="12" t="s">
        <v>76</v>
      </c>
      <c r="AY338" s="148" t="s">
        <v>137</v>
      </c>
    </row>
    <row r="339" spans="2:65" s="12" customFormat="1" x14ac:dyDescent="0.3">
      <c r="B339" s="146"/>
      <c r="D339" s="147" t="s">
        <v>146</v>
      </c>
      <c r="E339" s="148" t="s">
        <v>1</v>
      </c>
      <c r="F339" s="149" t="s">
        <v>278</v>
      </c>
      <c r="H339" s="150">
        <v>65.173000000000002</v>
      </c>
      <c r="I339" s="151"/>
      <c r="L339" s="146"/>
      <c r="M339" s="152"/>
      <c r="T339" s="153"/>
      <c r="AT339" s="148" t="s">
        <v>146</v>
      </c>
      <c r="AU339" s="148" t="s">
        <v>86</v>
      </c>
      <c r="AV339" s="12" t="s">
        <v>86</v>
      </c>
      <c r="AW339" s="12" t="s">
        <v>33</v>
      </c>
      <c r="AX339" s="12" t="s">
        <v>76</v>
      </c>
      <c r="AY339" s="148" t="s">
        <v>137</v>
      </c>
    </row>
    <row r="340" spans="2:65" s="12" customFormat="1" x14ac:dyDescent="0.3">
      <c r="B340" s="146"/>
      <c r="D340" s="147" t="s">
        <v>146</v>
      </c>
      <c r="E340" s="148" t="s">
        <v>1</v>
      </c>
      <c r="F340" s="149" t="s">
        <v>279</v>
      </c>
      <c r="H340" s="150">
        <v>57.844999999999999</v>
      </c>
      <c r="I340" s="151"/>
      <c r="L340" s="146"/>
      <c r="M340" s="152"/>
      <c r="T340" s="153"/>
      <c r="AT340" s="148" t="s">
        <v>146</v>
      </c>
      <c r="AU340" s="148" t="s">
        <v>86</v>
      </c>
      <c r="AV340" s="12" t="s">
        <v>86</v>
      </c>
      <c r="AW340" s="12" t="s">
        <v>33</v>
      </c>
      <c r="AX340" s="12" t="s">
        <v>76</v>
      </c>
      <c r="AY340" s="148" t="s">
        <v>137</v>
      </c>
    </row>
    <row r="341" spans="2:65" s="12" customFormat="1" x14ac:dyDescent="0.3">
      <c r="B341" s="146"/>
      <c r="D341" s="147" t="s">
        <v>146</v>
      </c>
      <c r="E341" s="148" t="s">
        <v>1</v>
      </c>
      <c r="F341" s="149" t="s">
        <v>280</v>
      </c>
      <c r="H341" s="150">
        <v>57.844999999999999</v>
      </c>
      <c r="I341" s="151"/>
      <c r="L341" s="146"/>
      <c r="M341" s="152"/>
      <c r="T341" s="153"/>
      <c r="AT341" s="148" t="s">
        <v>146</v>
      </c>
      <c r="AU341" s="148" t="s">
        <v>86</v>
      </c>
      <c r="AV341" s="12" t="s">
        <v>86</v>
      </c>
      <c r="AW341" s="12" t="s">
        <v>33</v>
      </c>
      <c r="AX341" s="12" t="s">
        <v>76</v>
      </c>
      <c r="AY341" s="148" t="s">
        <v>137</v>
      </c>
    </row>
    <row r="342" spans="2:65" s="12" customFormat="1" x14ac:dyDescent="0.3">
      <c r="B342" s="146"/>
      <c r="D342" s="147" t="s">
        <v>146</v>
      </c>
      <c r="E342" s="148" t="s">
        <v>1</v>
      </c>
      <c r="F342" s="149" t="s">
        <v>207</v>
      </c>
      <c r="H342" s="150">
        <v>16.64</v>
      </c>
      <c r="I342" s="151"/>
      <c r="L342" s="146"/>
      <c r="M342" s="152"/>
      <c r="T342" s="153"/>
      <c r="AT342" s="148" t="s">
        <v>146</v>
      </c>
      <c r="AU342" s="148" t="s">
        <v>86</v>
      </c>
      <c r="AV342" s="12" t="s">
        <v>86</v>
      </c>
      <c r="AW342" s="12" t="s">
        <v>33</v>
      </c>
      <c r="AX342" s="12" t="s">
        <v>76</v>
      </c>
      <c r="AY342" s="148" t="s">
        <v>137</v>
      </c>
    </row>
    <row r="343" spans="2:65" s="13" customFormat="1" x14ac:dyDescent="0.3">
      <c r="B343" s="154"/>
      <c r="D343" s="147" t="s">
        <v>146</v>
      </c>
      <c r="E343" s="155" t="s">
        <v>1</v>
      </c>
      <c r="F343" s="156" t="s">
        <v>169</v>
      </c>
      <c r="H343" s="157">
        <v>802.49200000000008</v>
      </c>
      <c r="I343" s="158"/>
      <c r="L343" s="154"/>
      <c r="M343" s="159"/>
      <c r="T343" s="160"/>
      <c r="AT343" s="155" t="s">
        <v>146</v>
      </c>
      <c r="AU343" s="155" t="s">
        <v>86</v>
      </c>
      <c r="AV343" s="13" t="s">
        <v>144</v>
      </c>
      <c r="AW343" s="13" t="s">
        <v>33</v>
      </c>
      <c r="AX343" s="13" t="s">
        <v>84</v>
      </c>
      <c r="AY343" s="155" t="s">
        <v>137</v>
      </c>
    </row>
    <row r="344" spans="2:65" s="11" customFormat="1" ht="23" customHeight="1" x14ac:dyDescent="0.35">
      <c r="B344" s="119"/>
      <c r="D344" s="120" t="s">
        <v>75</v>
      </c>
      <c r="E344" s="129" t="s">
        <v>493</v>
      </c>
      <c r="F344" s="129" t="s">
        <v>494</v>
      </c>
      <c r="I344" s="122"/>
      <c r="J344" s="130">
        <f>BK344</f>
        <v>0</v>
      </c>
      <c r="L344" s="119"/>
      <c r="M344" s="124"/>
      <c r="P344" s="125">
        <f>SUM(P345:P364)</f>
        <v>0</v>
      </c>
      <c r="R344" s="125">
        <f>SUM(R345:R364)</f>
        <v>0.53459999999999996</v>
      </c>
      <c r="T344" s="126">
        <f>SUM(T345:T364)</f>
        <v>0.55200000000000005</v>
      </c>
      <c r="AR344" s="120" t="s">
        <v>86</v>
      </c>
      <c r="AT344" s="127" t="s">
        <v>75</v>
      </c>
      <c r="AU344" s="127" t="s">
        <v>84</v>
      </c>
      <c r="AY344" s="120" t="s">
        <v>137</v>
      </c>
      <c r="BK344" s="128">
        <f>SUM(BK345:BK364)</f>
        <v>0</v>
      </c>
    </row>
    <row r="345" spans="2:65" s="1" customFormat="1" ht="23.25" x14ac:dyDescent="0.3">
      <c r="B345" s="131"/>
      <c r="C345" s="132" t="s">
        <v>495</v>
      </c>
      <c r="D345" s="132" t="s">
        <v>140</v>
      </c>
      <c r="E345" s="133" t="s">
        <v>496</v>
      </c>
      <c r="F345" s="134" t="s">
        <v>497</v>
      </c>
      <c r="G345" s="135" t="s">
        <v>188</v>
      </c>
      <c r="H345" s="136">
        <v>22</v>
      </c>
      <c r="I345" s="137"/>
      <c r="J345" s="138">
        <f>ROUND(I345*H345,2)</f>
        <v>0</v>
      </c>
      <c r="K345" s="139"/>
      <c r="L345" s="30"/>
      <c r="M345" s="140" t="s">
        <v>1</v>
      </c>
      <c r="N345" s="141" t="s">
        <v>41</v>
      </c>
      <c r="P345" s="142">
        <f>O345*H345</f>
        <v>0</v>
      </c>
      <c r="Q345" s="142">
        <v>0</v>
      </c>
      <c r="R345" s="142">
        <f>Q345*H345</f>
        <v>0</v>
      </c>
      <c r="S345" s="142">
        <v>0</v>
      </c>
      <c r="T345" s="143">
        <f>S345*H345</f>
        <v>0</v>
      </c>
      <c r="AR345" s="144" t="s">
        <v>257</v>
      </c>
      <c r="AT345" s="144" t="s">
        <v>140</v>
      </c>
      <c r="AU345" s="144" t="s">
        <v>86</v>
      </c>
      <c r="AY345" s="15" t="s">
        <v>137</v>
      </c>
      <c r="BE345" s="145">
        <f>IF(N345="základní",J345,0)</f>
        <v>0</v>
      </c>
      <c r="BF345" s="145">
        <f>IF(N345="snížená",J345,0)</f>
        <v>0</v>
      </c>
      <c r="BG345" s="145">
        <f>IF(N345="zákl. přenesená",J345,0)</f>
        <v>0</v>
      </c>
      <c r="BH345" s="145">
        <f>IF(N345="sníž. přenesená",J345,0)</f>
        <v>0</v>
      </c>
      <c r="BI345" s="145">
        <f>IF(N345="nulová",J345,0)</f>
        <v>0</v>
      </c>
      <c r="BJ345" s="15" t="s">
        <v>84</v>
      </c>
      <c r="BK345" s="145">
        <f>ROUND(I345*H345,2)</f>
        <v>0</v>
      </c>
      <c r="BL345" s="15" t="s">
        <v>257</v>
      </c>
      <c r="BM345" s="144" t="s">
        <v>498</v>
      </c>
    </row>
    <row r="346" spans="2:65" s="12" customFormat="1" x14ac:dyDescent="0.3">
      <c r="B346" s="146"/>
      <c r="D346" s="147" t="s">
        <v>146</v>
      </c>
      <c r="E346" s="148" t="s">
        <v>1</v>
      </c>
      <c r="F346" s="149" t="s">
        <v>353</v>
      </c>
      <c r="H346" s="150">
        <v>2</v>
      </c>
      <c r="I346" s="151"/>
      <c r="L346" s="146"/>
      <c r="M346" s="152"/>
      <c r="T346" s="153"/>
      <c r="AT346" s="148" t="s">
        <v>146</v>
      </c>
      <c r="AU346" s="148" t="s">
        <v>86</v>
      </c>
      <c r="AV346" s="12" t="s">
        <v>86</v>
      </c>
      <c r="AW346" s="12" t="s">
        <v>33</v>
      </c>
      <c r="AX346" s="12" t="s">
        <v>76</v>
      </c>
      <c r="AY346" s="148" t="s">
        <v>137</v>
      </c>
    </row>
    <row r="347" spans="2:65" s="12" customFormat="1" x14ac:dyDescent="0.3">
      <c r="B347" s="146"/>
      <c r="D347" s="147" t="s">
        <v>146</v>
      </c>
      <c r="E347" s="148" t="s">
        <v>1</v>
      </c>
      <c r="F347" s="149" t="s">
        <v>354</v>
      </c>
      <c r="H347" s="150">
        <v>2</v>
      </c>
      <c r="I347" s="151"/>
      <c r="L347" s="146"/>
      <c r="M347" s="152"/>
      <c r="T347" s="153"/>
      <c r="AT347" s="148" t="s">
        <v>146</v>
      </c>
      <c r="AU347" s="148" t="s">
        <v>86</v>
      </c>
      <c r="AV347" s="12" t="s">
        <v>86</v>
      </c>
      <c r="AW347" s="12" t="s">
        <v>33</v>
      </c>
      <c r="AX347" s="12" t="s">
        <v>76</v>
      </c>
      <c r="AY347" s="148" t="s">
        <v>137</v>
      </c>
    </row>
    <row r="348" spans="2:65" s="12" customFormat="1" x14ac:dyDescent="0.3">
      <c r="B348" s="146"/>
      <c r="D348" s="147" t="s">
        <v>146</v>
      </c>
      <c r="E348" s="148" t="s">
        <v>1</v>
      </c>
      <c r="F348" s="149" t="s">
        <v>499</v>
      </c>
      <c r="H348" s="150">
        <v>1</v>
      </c>
      <c r="I348" s="151"/>
      <c r="L348" s="146"/>
      <c r="M348" s="152"/>
      <c r="T348" s="153"/>
      <c r="AT348" s="148" t="s">
        <v>146</v>
      </c>
      <c r="AU348" s="148" t="s">
        <v>86</v>
      </c>
      <c r="AV348" s="12" t="s">
        <v>86</v>
      </c>
      <c r="AW348" s="12" t="s">
        <v>33</v>
      </c>
      <c r="AX348" s="12" t="s">
        <v>76</v>
      </c>
      <c r="AY348" s="148" t="s">
        <v>137</v>
      </c>
    </row>
    <row r="349" spans="2:65" s="12" customFormat="1" x14ac:dyDescent="0.3">
      <c r="B349" s="146"/>
      <c r="D349" s="147" t="s">
        <v>146</v>
      </c>
      <c r="E349" s="148" t="s">
        <v>1</v>
      </c>
      <c r="F349" s="149" t="s">
        <v>500</v>
      </c>
      <c r="H349" s="150">
        <v>2</v>
      </c>
      <c r="I349" s="151"/>
      <c r="L349" s="146"/>
      <c r="M349" s="152"/>
      <c r="T349" s="153"/>
      <c r="AT349" s="148" t="s">
        <v>146</v>
      </c>
      <c r="AU349" s="148" t="s">
        <v>86</v>
      </c>
      <c r="AV349" s="12" t="s">
        <v>86</v>
      </c>
      <c r="AW349" s="12" t="s">
        <v>33</v>
      </c>
      <c r="AX349" s="12" t="s">
        <v>76</v>
      </c>
      <c r="AY349" s="148" t="s">
        <v>137</v>
      </c>
    </row>
    <row r="350" spans="2:65" s="12" customFormat="1" x14ac:dyDescent="0.3">
      <c r="B350" s="146"/>
      <c r="D350" s="147" t="s">
        <v>146</v>
      </c>
      <c r="E350" s="148" t="s">
        <v>1</v>
      </c>
      <c r="F350" s="149" t="s">
        <v>501</v>
      </c>
      <c r="H350" s="150">
        <v>1</v>
      </c>
      <c r="I350" s="151"/>
      <c r="L350" s="146"/>
      <c r="M350" s="152"/>
      <c r="T350" s="153"/>
      <c r="AT350" s="148" t="s">
        <v>146</v>
      </c>
      <c r="AU350" s="148" t="s">
        <v>86</v>
      </c>
      <c r="AV350" s="12" t="s">
        <v>86</v>
      </c>
      <c r="AW350" s="12" t="s">
        <v>33</v>
      </c>
      <c r="AX350" s="12" t="s">
        <v>76</v>
      </c>
      <c r="AY350" s="148" t="s">
        <v>137</v>
      </c>
    </row>
    <row r="351" spans="2:65" s="12" customFormat="1" x14ac:dyDescent="0.3">
      <c r="B351" s="146"/>
      <c r="D351" s="147" t="s">
        <v>146</v>
      </c>
      <c r="E351" s="148" t="s">
        <v>1</v>
      </c>
      <c r="F351" s="149" t="s">
        <v>502</v>
      </c>
      <c r="H351" s="150">
        <v>1</v>
      </c>
      <c r="I351" s="151"/>
      <c r="L351" s="146"/>
      <c r="M351" s="152"/>
      <c r="T351" s="153"/>
      <c r="AT351" s="148" t="s">
        <v>146</v>
      </c>
      <c r="AU351" s="148" t="s">
        <v>86</v>
      </c>
      <c r="AV351" s="12" t="s">
        <v>86</v>
      </c>
      <c r="AW351" s="12" t="s">
        <v>33</v>
      </c>
      <c r="AX351" s="12" t="s">
        <v>76</v>
      </c>
      <c r="AY351" s="148" t="s">
        <v>137</v>
      </c>
    </row>
    <row r="352" spans="2:65" s="12" customFormat="1" x14ac:dyDescent="0.3">
      <c r="B352" s="146"/>
      <c r="D352" s="147" t="s">
        <v>146</v>
      </c>
      <c r="E352" s="148" t="s">
        <v>1</v>
      </c>
      <c r="F352" s="149" t="s">
        <v>503</v>
      </c>
      <c r="H352" s="150">
        <v>2</v>
      </c>
      <c r="I352" s="151"/>
      <c r="L352" s="146"/>
      <c r="M352" s="152"/>
      <c r="T352" s="153"/>
      <c r="AT352" s="148" t="s">
        <v>146</v>
      </c>
      <c r="AU352" s="148" t="s">
        <v>86</v>
      </c>
      <c r="AV352" s="12" t="s">
        <v>86</v>
      </c>
      <c r="AW352" s="12" t="s">
        <v>33</v>
      </c>
      <c r="AX352" s="12" t="s">
        <v>76</v>
      </c>
      <c r="AY352" s="148" t="s">
        <v>137</v>
      </c>
    </row>
    <row r="353" spans="2:65" s="12" customFormat="1" x14ac:dyDescent="0.3">
      <c r="B353" s="146"/>
      <c r="D353" s="147" t="s">
        <v>146</v>
      </c>
      <c r="E353" s="148" t="s">
        <v>1</v>
      </c>
      <c r="F353" s="149" t="s">
        <v>360</v>
      </c>
      <c r="H353" s="150">
        <v>2</v>
      </c>
      <c r="I353" s="151"/>
      <c r="L353" s="146"/>
      <c r="M353" s="152"/>
      <c r="T353" s="153"/>
      <c r="AT353" s="148" t="s">
        <v>146</v>
      </c>
      <c r="AU353" s="148" t="s">
        <v>86</v>
      </c>
      <c r="AV353" s="12" t="s">
        <v>86</v>
      </c>
      <c r="AW353" s="12" t="s">
        <v>33</v>
      </c>
      <c r="AX353" s="12" t="s">
        <v>76</v>
      </c>
      <c r="AY353" s="148" t="s">
        <v>137</v>
      </c>
    </row>
    <row r="354" spans="2:65" s="12" customFormat="1" x14ac:dyDescent="0.3">
      <c r="B354" s="146"/>
      <c r="D354" s="147" t="s">
        <v>146</v>
      </c>
      <c r="E354" s="148" t="s">
        <v>1</v>
      </c>
      <c r="F354" s="149" t="s">
        <v>504</v>
      </c>
      <c r="H354" s="150">
        <v>2</v>
      </c>
      <c r="I354" s="151"/>
      <c r="L354" s="146"/>
      <c r="M354" s="152"/>
      <c r="T354" s="153"/>
      <c r="AT354" s="148" t="s">
        <v>146</v>
      </c>
      <c r="AU354" s="148" t="s">
        <v>86</v>
      </c>
      <c r="AV354" s="12" t="s">
        <v>86</v>
      </c>
      <c r="AW354" s="12" t="s">
        <v>33</v>
      </c>
      <c r="AX354" s="12" t="s">
        <v>76</v>
      </c>
      <c r="AY354" s="148" t="s">
        <v>137</v>
      </c>
    </row>
    <row r="355" spans="2:65" s="12" customFormat="1" x14ac:dyDescent="0.3">
      <c r="B355" s="146"/>
      <c r="D355" s="147" t="s">
        <v>146</v>
      </c>
      <c r="E355" s="148" t="s">
        <v>1</v>
      </c>
      <c r="F355" s="149" t="s">
        <v>505</v>
      </c>
      <c r="H355" s="150">
        <v>1</v>
      </c>
      <c r="I355" s="151"/>
      <c r="L355" s="146"/>
      <c r="M355" s="152"/>
      <c r="T355" s="153"/>
      <c r="AT355" s="148" t="s">
        <v>146</v>
      </c>
      <c r="AU355" s="148" t="s">
        <v>86</v>
      </c>
      <c r="AV355" s="12" t="s">
        <v>86</v>
      </c>
      <c r="AW355" s="12" t="s">
        <v>33</v>
      </c>
      <c r="AX355" s="12" t="s">
        <v>76</v>
      </c>
      <c r="AY355" s="148" t="s">
        <v>137</v>
      </c>
    </row>
    <row r="356" spans="2:65" s="12" customFormat="1" x14ac:dyDescent="0.3">
      <c r="B356" s="146"/>
      <c r="D356" s="147" t="s">
        <v>146</v>
      </c>
      <c r="E356" s="148" t="s">
        <v>1</v>
      </c>
      <c r="F356" s="149" t="s">
        <v>506</v>
      </c>
      <c r="H356" s="150">
        <v>1</v>
      </c>
      <c r="I356" s="151"/>
      <c r="L356" s="146"/>
      <c r="M356" s="152"/>
      <c r="T356" s="153"/>
      <c r="AT356" s="148" t="s">
        <v>146</v>
      </c>
      <c r="AU356" s="148" t="s">
        <v>86</v>
      </c>
      <c r="AV356" s="12" t="s">
        <v>86</v>
      </c>
      <c r="AW356" s="12" t="s">
        <v>33</v>
      </c>
      <c r="AX356" s="12" t="s">
        <v>76</v>
      </c>
      <c r="AY356" s="148" t="s">
        <v>137</v>
      </c>
    </row>
    <row r="357" spans="2:65" s="12" customFormat="1" x14ac:dyDescent="0.3">
      <c r="B357" s="146"/>
      <c r="D357" s="147" t="s">
        <v>146</v>
      </c>
      <c r="E357" s="148" t="s">
        <v>1</v>
      </c>
      <c r="F357" s="149" t="s">
        <v>363</v>
      </c>
      <c r="H357" s="150">
        <v>2</v>
      </c>
      <c r="I357" s="151"/>
      <c r="L357" s="146"/>
      <c r="M357" s="152"/>
      <c r="T357" s="153"/>
      <c r="AT357" s="148" t="s">
        <v>146</v>
      </c>
      <c r="AU357" s="148" t="s">
        <v>86</v>
      </c>
      <c r="AV357" s="12" t="s">
        <v>86</v>
      </c>
      <c r="AW357" s="12" t="s">
        <v>33</v>
      </c>
      <c r="AX357" s="12" t="s">
        <v>76</v>
      </c>
      <c r="AY357" s="148" t="s">
        <v>137</v>
      </c>
    </row>
    <row r="358" spans="2:65" s="12" customFormat="1" x14ac:dyDescent="0.3">
      <c r="B358" s="146"/>
      <c r="D358" s="147" t="s">
        <v>146</v>
      </c>
      <c r="E358" s="148" t="s">
        <v>1</v>
      </c>
      <c r="F358" s="149" t="s">
        <v>364</v>
      </c>
      <c r="H358" s="150">
        <v>2</v>
      </c>
      <c r="I358" s="151"/>
      <c r="L358" s="146"/>
      <c r="M358" s="152"/>
      <c r="T358" s="153"/>
      <c r="AT358" s="148" t="s">
        <v>146</v>
      </c>
      <c r="AU358" s="148" t="s">
        <v>86</v>
      </c>
      <c r="AV358" s="12" t="s">
        <v>86</v>
      </c>
      <c r="AW358" s="12" t="s">
        <v>33</v>
      </c>
      <c r="AX358" s="12" t="s">
        <v>76</v>
      </c>
      <c r="AY358" s="148" t="s">
        <v>137</v>
      </c>
    </row>
    <row r="359" spans="2:65" s="12" customFormat="1" x14ac:dyDescent="0.3">
      <c r="B359" s="146"/>
      <c r="D359" s="147" t="s">
        <v>146</v>
      </c>
      <c r="E359" s="148" t="s">
        <v>1</v>
      </c>
      <c r="F359" s="149" t="s">
        <v>365</v>
      </c>
      <c r="H359" s="150">
        <v>1</v>
      </c>
      <c r="I359" s="151"/>
      <c r="L359" s="146"/>
      <c r="M359" s="152"/>
      <c r="T359" s="153"/>
      <c r="AT359" s="148" t="s">
        <v>146</v>
      </c>
      <c r="AU359" s="148" t="s">
        <v>86</v>
      </c>
      <c r="AV359" s="12" t="s">
        <v>86</v>
      </c>
      <c r="AW359" s="12" t="s">
        <v>33</v>
      </c>
      <c r="AX359" s="12" t="s">
        <v>76</v>
      </c>
      <c r="AY359" s="148" t="s">
        <v>137</v>
      </c>
    </row>
    <row r="360" spans="2:65" s="13" customFormat="1" x14ac:dyDescent="0.3">
      <c r="B360" s="154"/>
      <c r="D360" s="147" t="s">
        <v>146</v>
      </c>
      <c r="E360" s="155" t="s">
        <v>1</v>
      </c>
      <c r="F360" s="156" t="s">
        <v>169</v>
      </c>
      <c r="H360" s="157">
        <v>22</v>
      </c>
      <c r="I360" s="158"/>
      <c r="L360" s="154"/>
      <c r="M360" s="159"/>
      <c r="T360" s="160"/>
      <c r="AT360" s="155" t="s">
        <v>146</v>
      </c>
      <c r="AU360" s="155" t="s">
        <v>86</v>
      </c>
      <c r="AV360" s="13" t="s">
        <v>144</v>
      </c>
      <c r="AW360" s="13" t="s">
        <v>33</v>
      </c>
      <c r="AX360" s="13" t="s">
        <v>84</v>
      </c>
      <c r="AY360" s="155" t="s">
        <v>137</v>
      </c>
    </row>
    <row r="361" spans="2:65" s="1" customFormat="1" ht="23.25" x14ac:dyDescent="0.3">
      <c r="B361" s="131"/>
      <c r="C361" s="161" t="s">
        <v>507</v>
      </c>
      <c r="D361" s="161" t="s">
        <v>282</v>
      </c>
      <c r="E361" s="162" t="s">
        <v>508</v>
      </c>
      <c r="F361" s="163" t="s">
        <v>509</v>
      </c>
      <c r="G361" s="164" t="s">
        <v>188</v>
      </c>
      <c r="H361" s="165">
        <v>22</v>
      </c>
      <c r="I361" s="166"/>
      <c r="J361" s="167">
        <f>ROUND(I361*H361,2)</f>
        <v>0</v>
      </c>
      <c r="K361" s="168"/>
      <c r="L361" s="169"/>
      <c r="M361" s="170" t="s">
        <v>1</v>
      </c>
      <c r="N361" s="171" t="s">
        <v>41</v>
      </c>
      <c r="P361" s="142">
        <f>O361*H361</f>
        <v>0</v>
      </c>
      <c r="Q361" s="142">
        <v>2.1999999999999999E-2</v>
      </c>
      <c r="R361" s="142">
        <f>Q361*H361</f>
        <v>0.48399999999999999</v>
      </c>
      <c r="S361" s="142">
        <v>0</v>
      </c>
      <c r="T361" s="143">
        <f>S361*H361</f>
        <v>0</v>
      </c>
      <c r="AR361" s="144" t="s">
        <v>285</v>
      </c>
      <c r="AT361" s="144" t="s">
        <v>282</v>
      </c>
      <c r="AU361" s="144" t="s">
        <v>86</v>
      </c>
      <c r="AY361" s="15" t="s">
        <v>137</v>
      </c>
      <c r="BE361" s="145">
        <f>IF(N361="základní",J361,0)</f>
        <v>0</v>
      </c>
      <c r="BF361" s="145">
        <f>IF(N361="snížená",J361,0)</f>
        <v>0</v>
      </c>
      <c r="BG361" s="145">
        <f>IF(N361="zákl. přenesená",J361,0)</f>
        <v>0</v>
      </c>
      <c r="BH361" s="145">
        <f>IF(N361="sníž. přenesená",J361,0)</f>
        <v>0</v>
      </c>
      <c r="BI361" s="145">
        <f>IF(N361="nulová",J361,0)</f>
        <v>0</v>
      </c>
      <c r="BJ361" s="15" t="s">
        <v>84</v>
      </c>
      <c r="BK361" s="145">
        <f>ROUND(I361*H361,2)</f>
        <v>0</v>
      </c>
      <c r="BL361" s="15" t="s">
        <v>257</v>
      </c>
      <c r="BM361" s="144" t="s">
        <v>510</v>
      </c>
    </row>
    <row r="362" spans="2:65" s="1" customFormat="1" ht="11.65" x14ac:dyDescent="0.3">
      <c r="B362" s="131"/>
      <c r="C362" s="132" t="s">
        <v>511</v>
      </c>
      <c r="D362" s="132" t="s">
        <v>140</v>
      </c>
      <c r="E362" s="133" t="s">
        <v>512</v>
      </c>
      <c r="F362" s="134" t="s">
        <v>513</v>
      </c>
      <c r="G362" s="135" t="s">
        <v>188</v>
      </c>
      <c r="H362" s="136">
        <v>23</v>
      </c>
      <c r="I362" s="137"/>
      <c r="J362" s="138">
        <f>ROUND(I362*H362,2)</f>
        <v>0</v>
      </c>
      <c r="K362" s="139"/>
      <c r="L362" s="30"/>
      <c r="M362" s="140" t="s">
        <v>1</v>
      </c>
      <c r="N362" s="141" t="s">
        <v>41</v>
      </c>
      <c r="P362" s="142">
        <f>O362*H362</f>
        <v>0</v>
      </c>
      <c r="Q362" s="142">
        <v>0</v>
      </c>
      <c r="R362" s="142">
        <f>Q362*H362</f>
        <v>0</v>
      </c>
      <c r="S362" s="142">
        <v>0</v>
      </c>
      <c r="T362" s="143">
        <f>S362*H362</f>
        <v>0</v>
      </c>
      <c r="AR362" s="144" t="s">
        <v>257</v>
      </c>
      <c r="AT362" s="144" t="s">
        <v>140</v>
      </c>
      <c r="AU362" s="144" t="s">
        <v>86</v>
      </c>
      <c r="AY362" s="15" t="s">
        <v>137</v>
      </c>
      <c r="BE362" s="145">
        <f>IF(N362="základní",J362,0)</f>
        <v>0</v>
      </c>
      <c r="BF362" s="145">
        <f>IF(N362="snížená",J362,0)</f>
        <v>0</v>
      </c>
      <c r="BG362" s="145">
        <f>IF(N362="zákl. přenesená",J362,0)</f>
        <v>0</v>
      </c>
      <c r="BH362" s="145">
        <f>IF(N362="sníž. přenesená",J362,0)</f>
        <v>0</v>
      </c>
      <c r="BI362" s="145">
        <f>IF(N362="nulová",J362,0)</f>
        <v>0</v>
      </c>
      <c r="BJ362" s="15" t="s">
        <v>84</v>
      </c>
      <c r="BK362" s="145">
        <f>ROUND(I362*H362,2)</f>
        <v>0</v>
      </c>
      <c r="BL362" s="15" t="s">
        <v>257</v>
      </c>
      <c r="BM362" s="144" t="s">
        <v>514</v>
      </c>
    </row>
    <row r="363" spans="2:65" s="1" customFormat="1" ht="16.5" customHeight="1" x14ac:dyDescent="0.3">
      <c r="B363" s="131"/>
      <c r="C363" s="161" t="s">
        <v>515</v>
      </c>
      <c r="D363" s="161" t="s">
        <v>282</v>
      </c>
      <c r="E363" s="162" t="s">
        <v>516</v>
      </c>
      <c r="F363" s="163" t="s">
        <v>517</v>
      </c>
      <c r="G363" s="164" t="s">
        <v>188</v>
      </c>
      <c r="H363" s="165">
        <v>23</v>
      </c>
      <c r="I363" s="166"/>
      <c r="J363" s="167">
        <f>ROUND(I363*H363,2)</f>
        <v>0</v>
      </c>
      <c r="K363" s="168"/>
      <c r="L363" s="169"/>
      <c r="M363" s="170" t="s">
        <v>1</v>
      </c>
      <c r="N363" s="171" t="s">
        <v>41</v>
      </c>
      <c r="P363" s="142">
        <f>O363*H363</f>
        <v>0</v>
      </c>
      <c r="Q363" s="142">
        <v>2.2000000000000001E-3</v>
      </c>
      <c r="R363" s="142">
        <f>Q363*H363</f>
        <v>5.0600000000000006E-2</v>
      </c>
      <c r="S363" s="142">
        <v>0</v>
      </c>
      <c r="T363" s="143">
        <f>S363*H363</f>
        <v>0</v>
      </c>
      <c r="AR363" s="144" t="s">
        <v>285</v>
      </c>
      <c r="AT363" s="144" t="s">
        <v>282</v>
      </c>
      <c r="AU363" s="144" t="s">
        <v>86</v>
      </c>
      <c r="AY363" s="15" t="s">
        <v>137</v>
      </c>
      <c r="BE363" s="145">
        <f>IF(N363="základní",J363,0)</f>
        <v>0</v>
      </c>
      <c r="BF363" s="145">
        <f>IF(N363="snížená",J363,0)</f>
        <v>0</v>
      </c>
      <c r="BG363" s="145">
        <f>IF(N363="zákl. přenesená",J363,0)</f>
        <v>0</v>
      </c>
      <c r="BH363" s="145">
        <f>IF(N363="sníž. přenesená",J363,0)</f>
        <v>0</v>
      </c>
      <c r="BI363" s="145">
        <f>IF(N363="nulová",J363,0)</f>
        <v>0</v>
      </c>
      <c r="BJ363" s="15" t="s">
        <v>84</v>
      </c>
      <c r="BK363" s="145">
        <f>ROUND(I363*H363,2)</f>
        <v>0</v>
      </c>
      <c r="BL363" s="15" t="s">
        <v>257</v>
      </c>
      <c r="BM363" s="144" t="s">
        <v>518</v>
      </c>
    </row>
    <row r="364" spans="2:65" s="1" customFormat="1" ht="23.25" x14ac:dyDescent="0.3">
      <c r="B364" s="131"/>
      <c r="C364" s="132" t="s">
        <v>519</v>
      </c>
      <c r="D364" s="132" t="s">
        <v>140</v>
      </c>
      <c r="E364" s="133" t="s">
        <v>520</v>
      </c>
      <c r="F364" s="134" t="s">
        <v>521</v>
      </c>
      <c r="G364" s="135" t="s">
        <v>188</v>
      </c>
      <c r="H364" s="136">
        <v>23</v>
      </c>
      <c r="I364" s="137"/>
      <c r="J364" s="138">
        <f>ROUND(I364*H364,2)</f>
        <v>0</v>
      </c>
      <c r="K364" s="139"/>
      <c r="L364" s="30"/>
      <c r="M364" s="140" t="s">
        <v>1</v>
      </c>
      <c r="N364" s="141" t="s">
        <v>41</v>
      </c>
      <c r="P364" s="142">
        <f>O364*H364</f>
        <v>0</v>
      </c>
      <c r="Q364" s="142">
        <v>0</v>
      </c>
      <c r="R364" s="142">
        <f>Q364*H364</f>
        <v>0</v>
      </c>
      <c r="S364" s="142">
        <v>2.4E-2</v>
      </c>
      <c r="T364" s="143">
        <f>S364*H364</f>
        <v>0.55200000000000005</v>
      </c>
      <c r="AR364" s="144" t="s">
        <v>257</v>
      </c>
      <c r="AT364" s="144" t="s">
        <v>140</v>
      </c>
      <c r="AU364" s="144" t="s">
        <v>86</v>
      </c>
      <c r="AY364" s="15" t="s">
        <v>137</v>
      </c>
      <c r="BE364" s="145">
        <f>IF(N364="základní",J364,0)</f>
        <v>0</v>
      </c>
      <c r="BF364" s="145">
        <f>IF(N364="snížená",J364,0)</f>
        <v>0</v>
      </c>
      <c r="BG364" s="145">
        <f>IF(N364="zákl. přenesená",J364,0)</f>
        <v>0</v>
      </c>
      <c r="BH364" s="145">
        <f>IF(N364="sníž. přenesená",J364,0)</f>
        <v>0</v>
      </c>
      <c r="BI364" s="145">
        <f>IF(N364="nulová",J364,0)</f>
        <v>0</v>
      </c>
      <c r="BJ364" s="15" t="s">
        <v>84</v>
      </c>
      <c r="BK364" s="145">
        <f>ROUND(I364*H364,2)</f>
        <v>0</v>
      </c>
      <c r="BL364" s="15" t="s">
        <v>257</v>
      </c>
      <c r="BM364" s="144" t="s">
        <v>522</v>
      </c>
    </row>
    <row r="365" spans="2:65" s="11" customFormat="1" ht="23" customHeight="1" x14ac:dyDescent="0.35">
      <c r="B365" s="119"/>
      <c r="D365" s="120" t="s">
        <v>75</v>
      </c>
      <c r="E365" s="129" t="s">
        <v>523</v>
      </c>
      <c r="F365" s="129" t="s">
        <v>524</v>
      </c>
      <c r="I365" s="122"/>
      <c r="J365" s="130">
        <f>BK365</f>
        <v>0</v>
      </c>
      <c r="L365" s="119"/>
      <c r="M365" s="124"/>
      <c r="P365" s="125">
        <f>SUM(P366:P422)</f>
        <v>0</v>
      </c>
      <c r="R365" s="125">
        <f>SUM(R366:R422)</f>
        <v>1.0939486999999999</v>
      </c>
      <c r="T365" s="126">
        <f>SUM(T366:T422)</f>
        <v>1.2833314999999998</v>
      </c>
      <c r="AR365" s="120" t="s">
        <v>86</v>
      </c>
      <c r="AT365" s="127" t="s">
        <v>75</v>
      </c>
      <c r="AU365" s="127" t="s">
        <v>84</v>
      </c>
      <c r="AY365" s="120" t="s">
        <v>137</v>
      </c>
      <c r="BK365" s="128">
        <f>SUM(BK366:BK422)</f>
        <v>0</v>
      </c>
    </row>
    <row r="366" spans="2:65" s="1" customFormat="1" ht="23.25" x14ac:dyDescent="0.3">
      <c r="B366" s="131"/>
      <c r="C366" s="132" t="s">
        <v>525</v>
      </c>
      <c r="D366" s="132" t="s">
        <v>140</v>
      </c>
      <c r="E366" s="133" t="s">
        <v>526</v>
      </c>
      <c r="F366" s="134" t="s">
        <v>527</v>
      </c>
      <c r="G366" s="135" t="s">
        <v>179</v>
      </c>
      <c r="H366" s="136">
        <v>40.049999999999997</v>
      </c>
      <c r="I366" s="137"/>
      <c r="J366" s="138">
        <f>ROUND(I366*H366,2)</f>
        <v>0</v>
      </c>
      <c r="K366" s="139"/>
      <c r="L366" s="30"/>
      <c r="M366" s="140" t="s">
        <v>1</v>
      </c>
      <c r="N366" s="141" t="s">
        <v>41</v>
      </c>
      <c r="P366" s="142">
        <f>O366*H366</f>
        <v>0</v>
      </c>
      <c r="Q366" s="142">
        <v>2.0000000000000001E-4</v>
      </c>
      <c r="R366" s="142">
        <f>Q366*H366</f>
        <v>8.0099999999999998E-3</v>
      </c>
      <c r="S366" s="142">
        <v>0</v>
      </c>
      <c r="T366" s="143">
        <f>S366*H366</f>
        <v>0</v>
      </c>
      <c r="AR366" s="144" t="s">
        <v>257</v>
      </c>
      <c r="AT366" s="144" t="s">
        <v>140</v>
      </c>
      <c r="AU366" s="144" t="s">
        <v>86</v>
      </c>
      <c r="AY366" s="15" t="s">
        <v>137</v>
      </c>
      <c r="BE366" s="145">
        <f>IF(N366="základní",J366,0)</f>
        <v>0</v>
      </c>
      <c r="BF366" s="145">
        <f>IF(N366="snížená",J366,0)</f>
        <v>0</v>
      </c>
      <c r="BG366" s="145">
        <f>IF(N366="zákl. přenesená",J366,0)</f>
        <v>0</v>
      </c>
      <c r="BH366" s="145">
        <f>IF(N366="sníž. přenesená",J366,0)</f>
        <v>0</v>
      </c>
      <c r="BI366" s="145">
        <f>IF(N366="nulová",J366,0)</f>
        <v>0</v>
      </c>
      <c r="BJ366" s="15" t="s">
        <v>84</v>
      </c>
      <c r="BK366" s="145">
        <f>ROUND(I366*H366,2)</f>
        <v>0</v>
      </c>
      <c r="BL366" s="15" t="s">
        <v>257</v>
      </c>
      <c r="BM366" s="144" t="s">
        <v>528</v>
      </c>
    </row>
    <row r="367" spans="2:65" s="12" customFormat="1" x14ac:dyDescent="0.3">
      <c r="B367" s="146"/>
      <c r="D367" s="147" t="s">
        <v>146</v>
      </c>
      <c r="E367" s="148" t="s">
        <v>1</v>
      </c>
      <c r="F367" s="149" t="s">
        <v>529</v>
      </c>
      <c r="H367" s="150">
        <v>3.35</v>
      </c>
      <c r="I367" s="151"/>
      <c r="L367" s="146"/>
      <c r="M367" s="152"/>
      <c r="T367" s="153"/>
      <c r="AT367" s="148" t="s">
        <v>146</v>
      </c>
      <c r="AU367" s="148" t="s">
        <v>86</v>
      </c>
      <c r="AV367" s="12" t="s">
        <v>86</v>
      </c>
      <c r="AW367" s="12" t="s">
        <v>33</v>
      </c>
      <c r="AX367" s="12" t="s">
        <v>76</v>
      </c>
      <c r="AY367" s="148" t="s">
        <v>137</v>
      </c>
    </row>
    <row r="368" spans="2:65" s="12" customFormat="1" x14ac:dyDescent="0.3">
      <c r="B368" s="146"/>
      <c r="D368" s="147" t="s">
        <v>146</v>
      </c>
      <c r="E368" s="148" t="s">
        <v>1</v>
      </c>
      <c r="F368" s="149" t="s">
        <v>530</v>
      </c>
      <c r="H368" s="150">
        <v>3.35</v>
      </c>
      <c r="I368" s="151"/>
      <c r="L368" s="146"/>
      <c r="M368" s="152"/>
      <c r="T368" s="153"/>
      <c r="AT368" s="148" t="s">
        <v>146</v>
      </c>
      <c r="AU368" s="148" t="s">
        <v>86</v>
      </c>
      <c r="AV368" s="12" t="s">
        <v>86</v>
      </c>
      <c r="AW368" s="12" t="s">
        <v>33</v>
      </c>
      <c r="AX368" s="12" t="s">
        <v>76</v>
      </c>
      <c r="AY368" s="148" t="s">
        <v>137</v>
      </c>
    </row>
    <row r="369" spans="2:65" s="12" customFormat="1" x14ac:dyDescent="0.3">
      <c r="B369" s="146"/>
      <c r="D369" s="147" t="s">
        <v>146</v>
      </c>
      <c r="E369" s="148" t="s">
        <v>1</v>
      </c>
      <c r="F369" s="149" t="s">
        <v>531</v>
      </c>
      <c r="H369" s="150">
        <v>3.35</v>
      </c>
      <c r="I369" s="151"/>
      <c r="L369" s="146"/>
      <c r="M369" s="152"/>
      <c r="T369" s="153"/>
      <c r="AT369" s="148" t="s">
        <v>146</v>
      </c>
      <c r="AU369" s="148" t="s">
        <v>86</v>
      </c>
      <c r="AV369" s="12" t="s">
        <v>86</v>
      </c>
      <c r="AW369" s="12" t="s">
        <v>33</v>
      </c>
      <c r="AX369" s="12" t="s">
        <v>76</v>
      </c>
      <c r="AY369" s="148" t="s">
        <v>137</v>
      </c>
    </row>
    <row r="370" spans="2:65" s="12" customFormat="1" x14ac:dyDescent="0.3">
      <c r="B370" s="146"/>
      <c r="D370" s="147" t="s">
        <v>146</v>
      </c>
      <c r="E370" s="148" t="s">
        <v>1</v>
      </c>
      <c r="F370" s="149" t="s">
        <v>532</v>
      </c>
      <c r="H370" s="150">
        <v>3.35</v>
      </c>
      <c r="I370" s="151"/>
      <c r="L370" s="146"/>
      <c r="M370" s="152"/>
      <c r="T370" s="153"/>
      <c r="AT370" s="148" t="s">
        <v>146</v>
      </c>
      <c r="AU370" s="148" t="s">
        <v>86</v>
      </c>
      <c r="AV370" s="12" t="s">
        <v>86</v>
      </c>
      <c r="AW370" s="12" t="s">
        <v>33</v>
      </c>
      <c r="AX370" s="12" t="s">
        <v>76</v>
      </c>
      <c r="AY370" s="148" t="s">
        <v>137</v>
      </c>
    </row>
    <row r="371" spans="2:65" s="12" customFormat="1" x14ac:dyDescent="0.3">
      <c r="B371" s="146"/>
      <c r="D371" s="147" t="s">
        <v>146</v>
      </c>
      <c r="E371" s="148" t="s">
        <v>1</v>
      </c>
      <c r="F371" s="149" t="s">
        <v>533</v>
      </c>
      <c r="H371" s="150">
        <v>3.35</v>
      </c>
      <c r="I371" s="151"/>
      <c r="L371" s="146"/>
      <c r="M371" s="152"/>
      <c r="T371" s="153"/>
      <c r="AT371" s="148" t="s">
        <v>146</v>
      </c>
      <c r="AU371" s="148" t="s">
        <v>86</v>
      </c>
      <c r="AV371" s="12" t="s">
        <v>86</v>
      </c>
      <c r="AW371" s="12" t="s">
        <v>33</v>
      </c>
      <c r="AX371" s="12" t="s">
        <v>76</v>
      </c>
      <c r="AY371" s="148" t="s">
        <v>137</v>
      </c>
    </row>
    <row r="372" spans="2:65" s="12" customFormat="1" x14ac:dyDescent="0.3">
      <c r="B372" s="146"/>
      <c r="D372" s="147" t="s">
        <v>146</v>
      </c>
      <c r="E372" s="148" t="s">
        <v>1</v>
      </c>
      <c r="F372" s="149" t="s">
        <v>534</v>
      </c>
      <c r="H372" s="150">
        <v>3.35</v>
      </c>
      <c r="I372" s="151"/>
      <c r="L372" s="146"/>
      <c r="M372" s="152"/>
      <c r="T372" s="153"/>
      <c r="AT372" s="148" t="s">
        <v>146</v>
      </c>
      <c r="AU372" s="148" t="s">
        <v>86</v>
      </c>
      <c r="AV372" s="12" t="s">
        <v>86</v>
      </c>
      <c r="AW372" s="12" t="s">
        <v>33</v>
      </c>
      <c r="AX372" s="12" t="s">
        <v>76</v>
      </c>
      <c r="AY372" s="148" t="s">
        <v>137</v>
      </c>
    </row>
    <row r="373" spans="2:65" s="12" customFormat="1" x14ac:dyDescent="0.3">
      <c r="B373" s="146"/>
      <c r="D373" s="147" t="s">
        <v>146</v>
      </c>
      <c r="E373" s="148" t="s">
        <v>1</v>
      </c>
      <c r="F373" s="149" t="s">
        <v>535</v>
      </c>
      <c r="H373" s="150">
        <v>3.35</v>
      </c>
      <c r="I373" s="151"/>
      <c r="L373" s="146"/>
      <c r="M373" s="152"/>
      <c r="T373" s="153"/>
      <c r="AT373" s="148" t="s">
        <v>146</v>
      </c>
      <c r="AU373" s="148" t="s">
        <v>86</v>
      </c>
      <c r="AV373" s="12" t="s">
        <v>86</v>
      </c>
      <c r="AW373" s="12" t="s">
        <v>33</v>
      </c>
      <c r="AX373" s="12" t="s">
        <v>76</v>
      </c>
      <c r="AY373" s="148" t="s">
        <v>137</v>
      </c>
    </row>
    <row r="374" spans="2:65" s="12" customFormat="1" x14ac:dyDescent="0.3">
      <c r="B374" s="146"/>
      <c r="D374" s="147" t="s">
        <v>146</v>
      </c>
      <c r="E374" s="148" t="s">
        <v>1</v>
      </c>
      <c r="F374" s="149" t="s">
        <v>536</v>
      </c>
      <c r="H374" s="150">
        <v>3.35</v>
      </c>
      <c r="I374" s="151"/>
      <c r="L374" s="146"/>
      <c r="M374" s="152"/>
      <c r="T374" s="153"/>
      <c r="AT374" s="148" t="s">
        <v>146</v>
      </c>
      <c r="AU374" s="148" t="s">
        <v>86</v>
      </c>
      <c r="AV374" s="12" t="s">
        <v>86</v>
      </c>
      <c r="AW374" s="12" t="s">
        <v>33</v>
      </c>
      <c r="AX374" s="12" t="s">
        <v>76</v>
      </c>
      <c r="AY374" s="148" t="s">
        <v>137</v>
      </c>
    </row>
    <row r="375" spans="2:65" s="12" customFormat="1" x14ac:dyDescent="0.3">
      <c r="B375" s="146"/>
      <c r="D375" s="147" t="s">
        <v>146</v>
      </c>
      <c r="E375" s="148" t="s">
        <v>1</v>
      </c>
      <c r="F375" s="149" t="s">
        <v>537</v>
      </c>
      <c r="H375" s="150">
        <v>6.55</v>
      </c>
      <c r="I375" s="151"/>
      <c r="L375" s="146"/>
      <c r="M375" s="152"/>
      <c r="T375" s="153"/>
      <c r="AT375" s="148" t="s">
        <v>146</v>
      </c>
      <c r="AU375" s="148" t="s">
        <v>86</v>
      </c>
      <c r="AV375" s="12" t="s">
        <v>86</v>
      </c>
      <c r="AW375" s="12" t="s">
        <v>33</v>
      </c>
      <c r="AX375" s="12" t="s">
        <v>76</v>
      </c>
      <c r="AY375" s="148" t="s">
        <v>137</v>
      </c>
    </row>
    <row r="376" spans="2:65" s="12" customFormat="1" x14ac:dyDescent="0.3">
      <c r="B376" s="146"/>
      <c r="D376" s="147" t="s">
        <v>146</v>
      </c>
      <c r="E376" s="148" t="s">
        <v>1</v>
      </c>
      <c r="F376" s="149" t="s">
        <v>538</v>
      </c>
      <c r="H376" s="150">
        <v>3.35</v>
      </c>
      <c r="I376" s="151"/>
      <c r="L376" s="146"/>
      <c r="M376" s="152"/>
      <c r="T376" s="153"/>
      <c r="AT376" s="148" t="s">
        <v>146</v>
      </c>
      <c r="AU376" s="148" t="s">
        <v>86</v>
      </c>
      <c r="AV376" s="12" t="s">
        <v>86</v>
      </c>
      <c r="AW376" s="12" t="s">
        <v>33</v>
      </c>
      <c r="AX376" s="12" t="s">
        <v>76</v>
      </c>
      <c r="AY376" s="148" t="s">
        <v>137</v>
      </c>
    </row>
    <row r="377" spans="2:65" s="12" customFormat="1" x14ac:dyDescent="0.3">
      <c r="B377" s="146"/>
      <c r="D377" s="147" t="s">
        <v>146</v>
      </c>
      <c r="E377" s="148" t="s">
        <v>1</v>
      </c>
      <c r="F377" s="149" t="s">
        <v>539</v>
      </c>
      <c r="H377" s="150">
        <v>3.35</v>
      </c>
      <c r="I377" s="151"/>
      <c r="L377" s="146"/>
      <c r="M377" s="152"/>
      <c r="T377" s="153"/>
      <c r="AT377" s="148" t="s">
        <v>146</v>
      </c>
      <c r="AU377" s="148" t="s">
        <v>86</v>
      </c>
      <c r="AV377" s="12" t="s">
        <v>86</v>
      </c>
      <c r="AW377" s="12" t="s">
        <v>33</v>
      </c>
      <c r="AX377" s="12" t="s">
        <v>76</v>
      </c>
      <c r="AY377" s="148" t="s">
        <v>137</v>
      </c>
    </row>
    <row r="378" spans="2:65" s="13" customFormat="1" x14ac:dyDescent="0.3">
      <c r="B378" s="154"/>
      <c r="D378" s="147" t="s">
        <v>146</v>
      </c>
      <c r="E378" s="155" t="s">
        <v>1</v>
      </c>
      <c r="F378" s="156" t="s">
        <v>169</v>
      </c>
      <c r="H378" s="157">
        <v>40.050000000000004</v>
      </c>
      <c r="I378" s="158"/>
      <c r="L378" s="154"/>
      <c r="M378" s="159"/>
      <c r="T378" s="160"/>
      <c r="AT378" s="155" t="s">
        <v>146</v>
      </c>
      <c r="AU378" s="155" t="s">
        <v>86</v>
      </c>
      <c r="AV378" s="13" t="s">
        <v>144</v>
      </c>
      <c r="AW378" s="13" t="s">
        <v>33</v>
      </c>
      <c r="AX378" s="13" t="s">
        <v>84</v>
      </c>
      <c r="AY378" s="155" t="s">
        <v>137</v>
      </c>
    </row>
    <row r="379" spans="2:65" s="1" customFormat="1" ht="11.65" x14ac:dyDescent="0.3">
      <c r="B379" s="131"/>
      <c r="C379" s="161" t="s">
        <v>377</v>
      </c>
      <c r="D379" s="161" t="s">
        <v>282</v>
      </c>
      <c r="E379" s="162" t="s">
        <v>540</v>
      </c>
      <c r="F379" s="163" t="s">
        <v>541</v>
      </c>
      <c r="G379" s="164" t="s">
        <v>179</v>
      </c>
      <c r="H379" s="165">
        <v>44.055</v>
      </c>
      <c r="I379" s="166"/>
      <c r="J379" s="167">
        <f>ROUND(I379*H379,2)</f>
        <v>0</v>
      </c>
      <c r="K379" s="168"/>
      <c r="L379" s="169"/>
      <c r="M379" s="170" t="s">
        <v>1</v>
      </c>
      <c r="N379" s="171" t="s">
        <v>41</v>
      </c>
      <c r="P379" s="142">
        <f>O379*H379</f>
        <v>0</v>
      </c>
      <c r="Q379" s="142">
        <v>2.5999999999999998E-4</v>
      </c>
      <c r="R379" s="142">
        <f>Q379*H379</f>
        <v>1.1454299999999999E-2</v>
      </c>
      <c r="S379" s="142">
        <v>0</v>
      </c>
      <c r="T379" s="143">
        <f>S379*H379</f>
        <v>0</v>
      </c>
      <c r="AR379" s="144" t="s">
        <v>285</v>
      </c>
      <c r="AT379" s="144" t="s">
        <v>282</v>
      </c>
      <c r="AU379" s="144" t="s">
        <v>86</v>
      </c>
      <c r="AY379" s="15" t="s">
        <v>137</v>
      </c>
      <c r="BE379" s="145">
        <f>IF(N379="základní",J379,0)</f>
        <v>0</v>
      </c>
      <c r="BF379" s="145">
        <f>IF(N379="snížená",J379,0)</f>
        <v>0</v>
      </c>
      <c r="BG379" s="145">
        <f>IF(N379="zákl. přenesená",J379,0)</f>
        <v>0</v>
      </c>
      <c r="BH379" s="145">
        <f>IF(N379="sníž. přenesená",J379,0)</f>
        <v>0</v>
      </c>
      <c r="BI379" s="145">
        <f>IF(N379="nulová",J379,0)</f>
        <v>0</v>
      </c>
      <c r="BJ379" s="15" t="s">
        <v>84</v>
      </c>
      <c r="BK379" s="145">
        <f>ROUND(I379*H379,2)</f>
        <v>0</v>
      </c>
      <c r="BL379" s="15" t="s">
        <v>257</v>
      </c>
      <c r="BM379" s="144" t="s">
        <v>542</v>
      </c>
    </row>
    <row r="380" spans="2:65" s="12" customFormat="1" x14ac:dyDescent="0.3">
      <c r="B380" s="146"/>
      <c r="D380" s="147" t="s">
        <v>146</v>
      </c>
      <c r="F380" s="149" t="s">
        <v>543</v>
      </c>
      <c r="H380" s="150">
        <v>44.055</v>
      </c>
      <c r="I380" s="151"/>
      <c r="L380" s="146"/>
      <c r="M380" s="152"/>
      <c r="T380" s="153"/>
      <c r="AT380" s="148" t="s">
        <v>146</v>
      </c>
      <c r="AU380" s="148" t="s">
        <v>86</v>
      </c>
      <c r="AV380" s="12" t="s">
        <v>86</v>
      </c>
      <c r="AW380" s="12" t="s">
        <v>3</v>
      </c>
      <c r="AX380" s="12" t="s">
        <v>84</v>
      </c>
      <c r="AY380" s="148" t="s">
        <v>137</v>
      </c>
    </row>
    <row r="381" spans="2:65" s="1" customFormat="1" ht="11.65" x14ac:dyDescent="0.3">
      <c r="B381" s="131"/>
      <c r="C381" s="132" t="s">
        <v>544</v>
      </c>
      <c r="D381" s="132" t="s">
        <v>140</v>
      </c>
      <c r="E381" s="133" t="s">
        <v>545</v>
      </c>
      <c r="F381" s="134" t="s">
        <v>546</v>
      </c>
      <c r="G381" s="135" t="s">
        <v>143</v>
      </c>
      <c r="H381" s="136">
        <v>36.354999999999997</v>
      </c>
      <c r="I381" s="137"/>
      <c r="J381" s="138">
        <f>ROUND(I381*H381,2)</f>
        <v>0</v>
      </c>
      <c r="K381" s="139"/>
      <c r="L381" s="30"/>
      <c r="M381" s="140" t="s">
        <v>1</v>
      </c>
      <c r="N381" s="141" t="s">
        <v>41</v>
      </c>
      <c r="P381" s="142">
        <f>O381*H381</f>
        <v>0</v>
      </c>
      <c r="Q381" s="142">
        <v>0</v>
      </c>
      <c r="R381" s="142">
        <f>Q381*H381</f>
        <v>0</v>
      </c>
      <c r="S381" s="142">
        <v>3.5299999999999998E-2</v>
      </c>
      <c r="T381" s="143">
        <f>S381*H381</f>
        <v>1.2833314999999998</v>
      </c>
      <c r="AR381" s="144" t="s">
        <v>257</v>
      </c>
      <c r="AT381" s="144" t="s">
        <v>140</v>
      </c>
      <c r="AU381" s="144" t="s">
        <v>86</v>
      </c>
      <c r="AY381" s="15" t="s">
        <v>137</v>
      </c>
      <c r="BE381" s="145">
        <f>IF(N381="základní",J381,0)</f>
        <v>0</v>
      </c>
      <c r="BF381" s="145">
        <f>IF(N381="snížená",J381,0)</f>
        <v>0</v>
      </c>
      <c r="BG381" s="145">
        <f>IF(N381="zákl. přenesená",J381,0)</f>
        <v>0</v>
      </c>
      <c r="BH381" s="145">
        <f>IF(N381="sníž. přenesená",J381,0)</f>
        <v>0</v>
      </c>
      <c r="BI381" s="145">
        <f>IF(N381="nulová",J381,0)</f>
        <v>0</v>
      </c>
      <c r="BJ381" s="15" t="s">
        <v>84</v>
      </c>
      <c r="BK381" s="145">
        <f>ROUND(I381*H381,2)</f>
        <v>0</v>
      </c>
      <c r="BL381" s="15" t="s">
        <v>257</v>
      </c>
      <c r="BM381" s="144" t="s">
        <v>547</v>
      </c>
    </row>
    <row r="382" spans="2:65" s="12" customFormat="1" x14ac:dyDescent="0.3">
      <c r="B382" s="146"/>
      <c r="D382" s="147" t="s">
        <v>146</v>
      </c>
      <c r="E382" s="148" t="s">
        <v>1</v>
      </c>
      <c r="F382" s="149" t="s">
        <v>548</v>
      </c>
      <c r="H382" s="150">
        <v>2.1880000000000002</v>
      </c>
      <c r="I382" s="151"/>
      <c r="L382" s="146"/>
      <c r="M382" s="152"/>
      <c r="T382" s="153"/>
      <c r="AT382" s="148" t="s">
        <v>146</v>
      </c>
      <c r="AU382" s="148" t="s">
        <v>86</v>
      </c>
      <c r="AV382" s="12" t="s">
        <v>86</v>
      </c>
      <c r="AW382" s="12" t="s">
        <v>33</v>
      </c>
      <c r="AX382" s="12" t="s">
        <v>76</v>
      </c>
      <c r="AY382" s="148" t="s">
        <v>137</v>
      </c>
    </row>
    <row r="383" spans="2:65" s="12" customFormat="1" x14ac:dyDescent="0.3">
      <c r="B383" s="146"/>
      <c r="D383" s="147" t="s">
        <v>146</v>
      </c>
      <c r="E383" s="148" t="s">
        <v>1</v>
      </c>
      <c r="F383" s="149" t="s">
        <v>549</v>
      </c>
      <c r="H383" s="150">
        <v>2.1880000000000002</v>
      </c>
      <c r="I383" s="151"/>
      <c r="L383" s="146"/>
      <c r="M383" s="152"/>
      <c r="T383" s="153"/>
      <c r="AT383" s="148" t="s">
        <v>146</v>
      </c>
      <c r="AU383" s="148" t="s">
        <v>86</v>
      </c>
      <c r="AV383" s="12" t="s">
        <v>86</v>
      </c>
      <c r="AW383" s="12" t="s">
        <v>33</v>
      </c>
      <c r="AX383" s="12" t="s">
        <v>76</v>
      </c>
      <c r="AY383" s="148" t="s">
        <v>137</v>
      </c>
    </row>
    <row r="384" spans="2:65" s="12" customFormat="1" x14ac:dyDescent="0.3">
      <c r="B384" s="146"/>
      <c r="D384" s="147" t="s">
        <v>146</v>
      </c>
      <c r="E384" s="148" t="s">
        <v>1</v>
      </c>
      <c r="F384" s="149" t="s">
        <v>550</v>
      </c>
      <c r="H384" s="150">
        <v>2.1880000000000002</v>
      </c>
      <c r="I384" s="151"/>
      <c r="L384" s="146"/>
      <c r="M384" s="152"/>
      <c r="T384" s="153"/>
      <c r="AT384" s="148" t="s">
        <v>146</v>
      </c>
      <c r="AU384" s="148" t="s">
        <v>86</v>
      </c>
      <c r="AV384" s="12" t="s">
        <v>86</v>
      </c>
      <c r="AW384" s="12" t="s">
        <v>33</v>
      </c>
      <c r="AX384" s="12" t="s">
        <v>76</v>
      </c>
      <c r="AY384" s="148" t="s">
        <v>137</v>
      </c>
    </row>
    <row r="385" spans="2:65" s="12" customFormat="1" x14ac:dyDescent="0.3">
      <c r="B385" s="146"/>
      <c r="D385" s="147" t="s">
        <v>146</v>
      </c>
      <c r="E385" s="148" t="s">
        <v>1</v>
      </c>
      <c r="F385" s="149" t="s">
        <v>551</v>
      </c>
      <c r="H385" s="150">
        <v>2.1880000000000002</v>
      </c>
      <c r="I385" s="151"/>
      <c r="L385" s="146"/>
      <c r="M385" s="152"/>
      <c r="T385" s="153"/>
      <c r="AT385" s="148" t="s">
        <v>146</v>
      </c>
      <c r="AU385" s="148" t="s">
        <v>86</v>
      </c>
      <c r="AV385" s="12" t="s">
        <v>86</v>
      </c>
      <c r="AW385" s="12" t="s">
        <v>33</v>
      </c>
      <c r="AX385" s="12" t="s">
        <v>76</v>
      </c>
      <c r="AY385" s="148" t="s">
        <v>137</v>
      </c>
    </row>
    <row r="386" spans="2:65" s="12" customFormat="1" x14ac:dyDescent="0.3">
      <c r="B386" s="146"/>
      <c r="D386" s="147" t="s">
        <v>146</v>
      </c>
      <c r="E386" s="148" t="s">
        <v>1</v>
      </c>
      <c r="F386" s="149" t="s">
        <v>552</v>
      </c>
      <c r="H386" s="150">
        <v>2.1880000000000002</v>
      </c>
      <c r="I386" s="151"/>
      <c r="L386" s="146"/>
      <c r="M386" s="152"/>
      <c r="T386" s="153"/>
      <c r="AT386" s="148" t="s">
        <v>146</v>
      </c>
      <c r="AU386" s="148" t="s">
        <v>86</v>
      </c>
      <c r="AV386" s="12" t="s">
        <v>86</v>
      </c>
      <c r="AW386" s="12" t="s">
        <v>33</v>
      </c>
      <c r="AX386" s="12" t="s">
        <v>76</v>
      </c>
      <c r="AY386" s="148" t="s">
        <v>137</v>
      </c>
    </row>
    <row r="387" spans="2:65" s="12" customFormat="1" x14ac:dyDescent="0.3">
      <c r="B387" s="146"/>
      <c r="D387" s="147" t="s">
        <v>146</v>
      </c>
      <c r="E387" s="148" t="s">
        <v>1</v>
      </c>
      <c r="F387" s="149" t="s">
        <v>553</v>
      </c>
      <c r="H387" s="150">
        <v>2.1880000000000002</v>
      </c>
      <c r="I387" s="151"/>
      <c r="L387" s="146"/>
      <c r="M387" s="152"/>
      <c r="T387" s="153"/>
      <c r="AT387" s="148" t="s">
        <v>146</v>
      </c>
      <c r="AU387" s="148" t="s">
        <v>86</v>
      </c>
      <c r="AV387" s="12" t="s">
        <v>86</v>
      </c>
      <c r="AW387" s="12" t="s">
        <v>33</v>
      </c>
      <c r="AX387" s="12" t="s">
        <v>76</v>
      </c>
      <c r="AY387" s="148" t="s">
        <v>137</v>
      </c>
    </row>
    <row r="388" spans="2:65" s="12" customFormat="1" x14ac:dyDescent="0.3">
      <c r="B388" s="146"/>
      <c r="D388" s="147" t="s">
        <v>146</v>
      </c>
      <c r="E388" s="148" t="s">
        <v>1</v>
      </c>
      <c r="F388" s="149" t="s">
        <v>554</v>
      </c>
      <c r="H388" s="150">
        <v>2.1880000000000002</v>
      </c>
      <c r="I388" s="151"/>
      <c r="L388" s="146"/>
      <c r="M388" s="152"/>
      <c r="T388" s="153"/>
      <c r="AT388" s="148" t="s">
        <v>146</v>
      </c>
      <c r="AU388" s="148" t="s">
        <v>86</v>
      </c>
      <c r="AV388" s="12" t="s">
        <v>86</v>
      </c>
      <c r="AW388" s="12" t="s">
        <v>33</v>
      </c>
      <c r="AX388" s="12" t="s">
        <v>76</v>
      </c>
      <c r="AY388" s="148" t="s">
        <v>137</v>
      </c>
    </row>
    <row r="389" spans="2:65" s="12" customFormat="1" x14ac:dyDescent="0.3">
      <c r="B389" s="146"/>
      <c r="D389" s="147" t="s">
        <v>146</v>
      </c>
      <c r="E389" s="148" t="s">
        <v>1</v>
      </c>
      <c r="F389" s="149" t="s">
        <v>555</v>
      </c>
      <c r="H389" s="150">
        <v>2.1880000000000002</v>
      </c>
      <c r="I389" s="151"/>
      <c r="L389" s="146"/>
      <c r="M389" s="152"/>
      <c r="T389" s="153"/>
      <c r="AT389" s="148" t="s">
        <v>146</v>
      </c>
      <c r="AU389" s="148" t="s">
        <v>86</v>
      </c>
      <c r="AV389" s="12" t="s">
        <v>86</v>
      </c>
      <c r="AW389" s="12" t="s">
        <v>33</v>
      </c>
      <c r="AX389" s="12" t="s">
        <v>76</v>
      </c>
      <c r="AY389" s="148" t="s">
        <v>137</v>
      </c>
    </row>
    <row r="390" spans="2:65" s="12" customFormat="1" x14ac:dyDescent="0.3">
      <c r="B390" s="146"/>
      <c r="D390" s="147" t="s">
        <v>146</v>
      </c>
      <c r="E390" s="148" t="s">
        <v>1</v>
      </c>
      <c r="F390" s="149" t="s">
        <v>556</v>
      </c>
      <c r="H390" s="150">
        <v>14.475</v>
      </c>
      <c r="I390" s="151"/>
      <c r="L390" s="146"/>
      <c r="M390" s="152"/>
      <c r="T390" s="153"/>
      <c r="AT390" s="148" t="s">
        <v>146</v>
      </c>
      <c r="AU390" s="148" t="s">
        <v>86</v>
      </c>
      <c r="AV390" s="12" t="s">
        <v>86</v>
      </c>
      <c r="AW390" s="12" t="s">
        <v>33</v>
      </c>
      <c r="AX390" s="12" t="s">
        <v>76</v>
      </c>
      <c r="AY390" s="148" t="s">
        <v>137</v>
      </c>
    </row>
    <row r="391" spans="2:65" s="12" customFormat="1" x14ac:dyDescent="0.3">
      <c r="B391" s="146"/>
      <c r="D391" s="147" t="s">
        <v>146</v>
      </c>
      <c r="E391" s="148" t="s">
        <v>1</v>
      </c>
      <c r="F391" s="149" t="s">
        <v>557</v>
      </c>
      <c r="H391" s="150">
        <v>2.1880000000000002</v>
      </c>
      <c r="I391" s="151"/>
      <c r="L391" s="146"/>
      <c r="M391" s="152"/>
      <c r="T391" s="153"/>
      <c r="AT391" s="148" t="s">
        <v>146</v>
      </c>
      <c r="AU391" s="148" t="s">
        <v>86</v>
      </c>
      <c r="AV391" s="12" t="s">
        <v>86</v>
      </c>
      <c r="AW391" s="12" t="s">
        <v>33</v>
      </c>
      <c r="AX391" s="12" t="s">
        <v>76</v>
      </c>
      <c r="AY391" s="148" t="s">
        <v>137</v>
      </c>
    </row>
    <row r="392" spans="2:65" s="12" customFormat="1" x14ac:dyDescent="0.3">
      <c r="B392" s="146"/>
      <c r="D392" s="147" t="s">
        <v>146</v>
      </c>
      <c r="E392" s="148" t="s">
        <v>1</v>
      </c>
      <c r="F392" s="149" t="s">
        <v>558</v>
      </c>
      <c r="H392" s="150">
        <v>2.1880000000000002</v>
      </c>
      <c r="I392" s="151"/>
      <c r="L392" s="146"/>
      <c r="M392" s="152"/>
      <c r="T392" s="153"/>
      <c r="AT392" s="148" t="s">
        <v>146</v>
      </c>
      <c r="AU392" s="148" t="s">
        <v>86</v>
      </c>
      <c r="AV392" s="12" t="s">
        <v>86</v>
      </c>
      <c r="AW392" s="12" t="s">
        <v>33</v>
      </c>
      <c r="AX392" s="12" t="s">
        <v>76</v>
      </c>
      <c r="AY392" s="148" t="s">
        <v>137</v>
      </c>
    </row>
    <row r="393" spans="2:65" s="13" customFormat="1" x14ac:dyDescent="0.3">
      <c r="B393" s="154"/>
      <c r="D393" s="147" t="s">
        <v>146</v>
      </c>
      <c r="E393" s="155" t="s">
        <v>1</v>
      </c>
      <c r="F393" s="156" t="s">
        <v>169</v>
      </c>
      <c r="H393" s="157">
        <v>36.355000000000004</v>
      </c>
      <c r="I393" s="158"/>
      <c r="L393" s="154"/>
      <c r="M393" s="159"/>
      <c r="T393" s="160"/>
      <c r="AT393" s="155" t="s">
        <v>146</v>
      </c>
      <c r="AU393" s="155" t="s">
        <v>86</v>
      </c>
      <c r="AV393" s="13" t="s">
        <v>144</v>
      </c>
      <c r="AW393" s="13" t="s">
        <v>33</v>
      </c>
      <c r="AX393" s="13" t="s">
        <v>84</v>
      </c>
      <c r="AY393" s="155" t="s">
        <v>137</v>
      </c>
    </row>
    <row r="394" spans="2:65" s="1" customFormat="1" ht="23.25" x14ac:dyDescent="0.3">
      <c r="B394" s="131"/>
      <c r="C394" s="132" t="s">
        <v>559</v>
      </c>
      <c r="D394" s="132" t="s">
        <v>140</v>
      </c>
      <c r="E394" s="133" t="s">
        <v>560</v>
      </c>
      <c r="F394" s="134" t="s">
        <v>561</v>
      </c>
      <c r="G394" s="135" t="s">
        <v>143</v>
      </c>
      <c r="H394" s="136">
        <v>36.354999999999997</v>
      </c>
      <c r="I394" s="137"/>
      <c r="J394" s="138">
        <f>ROUND(I394*H394,2)</f>
        <v>0</v>
      </c>
      <c r="K394" s="139"/>
      <c r="L394" s="30"/>
      <c r="M394" s="140" t="s">
        <v>1</v>
      </c>
      <c r="N394" s="141" t="s">
        <v>41</v>
      </c>
      <c r="P394" s="142">
        <f>O394*H394</f>
        <v>0</v>
      </c>
      <c r="Q394" s="142">
        <v>5.1999999999999998E-3</v>
      </c>
      <c r="R394" s="142">
        <f>Q394*H394</f>
        <v>0.18904599999999996</v>
      </c>
      <c r="S394" s="142">
        <v>0</v>
      </c>
      <c r="T394" s="143">
        <f>S394*H394</f>
        <v>0</v>
      </c>
      <c r="AR394" s="144" t="s">
        <v>257</v>
      </c>
      <c r="AT394" s="144" t="s">
        <v>140</v>
      </c>
      <c r="AU394" s="144" t="s">
        <v>86</v>
      </c>
      <c r="AY394" s="15" t="s">
        <v>137</v>
      </c>
      <c r="BE394" s="145">
        <f>IF(N394="základní",J394,0)</f>
        <v>0</v>
      </c>
      <c r="BF394" s="145">
        <f>IF(N394="snížená",J394,0)</f>
        <v>0</v>
      </c>
      <c r="BG394" s="145">
        <f>IF(N394="zákl. přenesená",J394,0)</f>
        <v>0</v>
      </c>
      <c r="BH394" s="145">
        <f>IF(N394="sníž. přenesená",J394,0)</f>
        <v>0</v>
      </c>
      <c r="BI394" s="145">
        <f>IF(N394="nulová",J394,0)</f>
        <v>0</v>
      </c>
      <c r="BJ394" s="15" t="s">
        <v>84</v>
      </c>
      <c r="BK394" s="145">
        <f>ROUND(I394*H394,2)</f>
        <v>0</v>
      </c>
      <c r="BL394" s="15" t="s">
        <v>257</v>
      </c>
      <c r="BM394" s="144" t="s">
        <v>562</v>
      </c>
    </row>
    <row r="395" spans="2:65" s="12" customFormat="1" x14ac:dyDescent="0.3">
      <c r="B395" s="146"/>
      <c r="D395" s="147" t="s">
        <v>146</v>
      </c>
      <c r="E395" s="148" t="s">
        <v>1</v>
      </c>
      <c r="F395" s="149" t="s">
        <v>548</v>
      </c>
      <c r="H395" s="150">
        <v>2.1880000000000002</v>
      </c>
      <c r="I395" s="151"/>
      <c r="L395" s="146"/>
      <c r="M395" s="152"/>
      <c r="T395" s="153"/>
      <c r="AT395" s="148" t="s">
        <v>146</v>
      </c>
      <c r="AU395" s="148" t="s">
        <v>86</v>
      </c>
      <c r="AV395" s="12" t="s">
        <v>86</v>
      </c>
      <c r="AW395" s="12" t="s">
        <v>33</v>
      </c>
      <c r="AX395" s="12" t="s">
        <v>76</v>
      </c>
      <c r="AY395" s="148" t="s">
        <v>137</v>
      </c>
    </row>
    <row r="396" spans="2:65" s="12" customFormat="1" x14ac:dyDescent="0.3">
      <c r="B396" s="146"/>
      <c r="D396" s="147" t="s">
        <v>146</v>
      </c>
      <c r="E396" s="148" t="s">
        <v>1</v>
      </c>
      <c r="F396" s="149" t="s">
        <v>549</v>
      </c>
      <c r="H396" s="150">
        <v>2.1880000000000002</v>
      </c>
      <c r="I396" s="151"/>
      <c r="L396" s="146"/>
      <c r="M396" s="152"/>
      <c r="T396" s="153"/>
      <c r="AT396" s="148" t="s">
        <v>146</v>
      </c>
      <c r="AU396" s="148" t="s">
        <v>86</v>
      </c>
      <c r="AV396" s="12" t="s">
        <v>86</v>
      </c>
      <c r="AW396" s="12" t="s">
        <v>33</v>
      </c>
      <c r="AX396" s="12" t="s">
        <v>76</v>
      </c>
      <c r="AY396" s="148" t="s">
        <v>137</v>
      </c>
    </row>
    <row r="397" spans="2:65" s="12" customFormat="1" x14ac:dyDescent="0.3">
      <c r="B397" s="146"/>
      <c r="D397" s="147" t="s">
        <v>146</v>
      </c>
      <c r="E397" s="148" t="s">
        <v>1</v>
      </c>
      <c r="F397" s="149" t="s">
        <v>550</v>
      </c>
      <c r="H397" s="150">
        <v>2.1880000000000002</v>
      </c>
      <c r="I397" s="151"/>
      <c r="L397" s="146"/>
      <c r="M397" s="152"/>
      <c r="T397" s="153"/>
      <c r="AT397" s="148" t="s">
        <v>146</v>
      </c>
      <c r="AU397" s="148" t="s">
        <v>86</v>
      </c>
      <c r="AV397" s="12" t="s">
        <v>86</v>
      </c>
      <c r="AW397" s="12" t="s">
        <v>33</v>
      </c>
      <c r="AX397" s="12" t="s">
        <v>76</v>
      </c>
      <c r="AY397" s="148" t="s">
        <v>137</v>
      </c>
    </row>
    <row r="398" spans="2:65" s="12" customFormat="1" x14ac:dyDescent="0.3">
      <c r="B398" s="146"/>
      <c r="D398" s="147" t="s">
        <v>146</v>
      </c>
      <c r="E398" s="148" t="s">
        <v>1</v>
      </c>
      <c r="F398" s="149" t="s">
        <v>551</v>
      </c>
      <c r="H398" s="150">
        <v>2.1880000000000002</v>
      </c>
      <c r="I398" s="151"/>
      <c r="L398" s="146"/>
      <c r="M398" s="152"/>
      <c r="T398" s="153"/>
      <c r="AT398" s="148" t="s">
        <v>146</v>
      </c>
      <c r="AU398" s="148" t="s">
        <v>86</v>
      </c>
      <c r="AV398" s="12" t="s">
        <v>86</v>
      </c>
      <c r="AW398" s="12" t="s">
        <v>33</v>
      </c>
      <c r="AX398" s="12" t="s">
        <v>76</v>
      </c>
      <c r="AY398" s="148" t="s">
        <v>137</v>
      </c>
    </row>
    <row r="399" spans="2:65" s="12" customFormat="1" x14ac:dyDescent="0.3">
      <c r="B399" s="146"/>
      <c r="D399" s="147" t="s">
        <v>146</v>
      </c>
      <c r="E399" s="148" t="s">
        <v>1</v>
      </c>
      <c r="F399" s="149" t="s">
        <v>552</v>
      </c>
      <c r="H399" s="150">
        <v>2.1880000000000002</v>
      </c>
      <c r="I399" s="151"/>
      <c r="L399" s="146"/>
      <c r="M399" s="152"/>
      <c r="T399" s="153"/>
      <c r="AT399" s="148" t="s">
        <v>146</v>
      </c>
      <c r="AU399" s="148" t="s">
        <v>86</v>
      </c>
      <c r="AV399" s="12" t="s">
        <v>86</v>
      </c>
      <c r="AW399" s="12" t="s">
        <v>33</v>
      </c>
      <c r="AX399" s="12" t="s">
        <v>76</v>
      </c>
      <c r="AY399" s="148" t="s">
        <v>137</v>
      </c>
    </row>
    <row r="400" spans="2:65" s="12" customFormat="1" x14ac:dyDescent="0.3">
      <c r="B400" s="146"/>
      <c r="D400" s="147" t="s">
        <v>146</v>
      </c>
      <c r="E400" s="148" t="s">
        <v>1</v>
      </c>
      <c r="F400" s="149" t="s">
        <v>553</v>
      </c>
      <c r="H400" s="150">
        <v>2.1880000000000002</v>
      </c>
      <c r="I400" s="151"/>
      <c r="L400" s="146"/>
      <c r="M400" s="152"/>
      <c r="T400" s="153"/>
      <c r="AT400" s="148" t="s">
        <v>146</v>
      </c>
      <c r="AU400" s="148" t="s">
        <v>86</v>
      </c>
      <c r="AV400" s="12" t="s">
        <v>86</v>
      </c>
      <c r="AW400" s="12" t="s">
        <v>33</v>
      </c>
      <c r="AX400" s="12" t="s">
        <v>76</v>
      </c>
      <c r="AY400" s="148" t="s">
        <v>137</v>
      </c>
    </row>
    <row r="401" spans="2:65" s="12" customFormat="1" x14ac:dyDescent="0.3">
      <c r="B401" s="146"/>
      <c r="D401" s="147" t="s">
        <v>146</v>
      </c>
      <c r="E401" s="148" t="s">
        <v>1</v>
      </c>
      <c r="F401" s="149" t="s">
        <v>554</v>
      </c>
      <c r="H401" s="150">
        <v>2.1880000000000002</v>
      </c>
      <c r="I401" s="151"/>
      <c r="L401" s="146"/>
      <c r="M401" s="152"/>
      <c r="T401" s="153"/>
      <c r="AT401" s="148" t="s">
        <v>146</v>
      </c>
      <c r="AU401" s="148" t="s">
        <v>86</v>
      </c>
      <c r="AV401" s="12" t="s">
        <v>86</v>
      </c>
      <c r="AW401" s="12" t="s">
        <v>33</v>
      </c>
      <c r="AX401" s="12" t="s">
        <v>76</v>
      </c>
      <c r="AY401" s="148" t="s">
        <v>137</v>
      </c>
    </row>
    <row r="402" spans="2:65" s="12" customFormat="1" x14ac:dyDescent="0.3">
      <c r="B402" s="146"/>
      <c r="D402" s="147" t="s">
        <v>146</v>
      </c>
      <c r="E402" s="148" t="s">
        <v>1</v>
      </c>
      <c r="F402" s="149" t="s">
        <v>555</v>
      </c>
      <c r="H402" s="150">
        <v>2.1880000000000002</v>
      </c>
      <c r="I402" s="151"/>
      <c r="L402" s="146"/>
      <c r="M402" s="152"/>
      <c r="T402" s="153"/>
      <c r="AT402" s="148" t="s">
        <v>146</v>
      </c>
      <c r="AU402" s="148" t="s">
        <v>86</v>
      </c>
      <c r="AV402" s="12" t="s">
        <v>86</v>
      </c>
      <c r="AW402" s="12" t="s">
        <v>33</v>
      </c>
      <c r="AX402" s="12" t="s">
        <v>76</v>
      </c>
      <c r="AY402" s="148" t="s">
        <v>137</v>
      </c>
    </row>
    <row r="403" spans="2:65" s="12" customFormat="1" x14ac:dyDescent="0.3">
      <c r="B403" s="146"/>
      <c r="D403" s="147" t="s">
        <v>146</v>
      </c>
      <c r="E403" s="148" t="s">
        <v>1</v>
      </c>
      <c r="F403" s="149" t="s">
        <v>556</v>
      </c>
      <c r="H403" s="150">
        <v>14.475</v>
      </c>
      <c r="I403" s="151"/>
      <c r="L403" s="146"/>
      <c r="M403" s="152"/>
      <c r="T403" s="153"/>
      <c r="AT403" s="148" t="s">
        <v>146</v>
      </c>
      <c r="AU403" s="148" t="s">
        <v>86</v>
      </c>
      <c r="AV403" s="12" t="s">
        <v>86</v>
      </c>
      <c r="AW403" s="12" t="s">
        <v>33</v>
      </c>
      <c r="AX403" s="12" t="s">
        <v>76</v>
      </c>
      <c r="AY403" s="148" t="s">
        <v>137</v>
      </c>
    </row>
    <row r="404" spans="2:65" s="12" customFormat="1" x14ac:dyDescent="0.3">
      <c r="B404" s="146"/>
      <c r="D404" s="147" t="s">
        <v>146</v>
      </c>
      <c r="E404" s="148" t="s">
        <v>1</v>
      </c>
      <c r="F404" s="149" t="s">
        <v>557</v>
      </c>
      <c r="H404" s="150">
        <v>2.1880000000000002</v>
      </c>
      <c r="I404" s="151"/>
      <c r="L404" s="146"/>
      <c r="M404" s="152"/>
      <c r="T404" s="153"/>
      <c r="AT404" s="148" t="s">
        <v>146</v>
      </c>
      <c r="AU404" s="148" t="s">
        <v>86</v>
      </c>
      <c r="AV404" s="12" t="s">
        <v>86</v>
      </c>
      <c r="AW404" s="12" t="s">
        <v>33</v>
      </c>
      <c r="AX404" s="12" t="s">
        <v>76</v>
      </c>
      <c r="AY404" s="148" t="s">
        <v>137</v>
      </c>
    </row>
    <row r="405" spans="2:65" s="12" customFormat="1" x14ac:dyDescent="0.3">
      <c r="B405" s="146"/>
      <c r="D405" s="147" t="s">
        <v>146</v>
      </c>
      <c r="E405" s="148" t="s">
        <v>1</v>
      </c>
      <c r="F405" s="149" t="s">
        <v>558</v>
      </c>
      <c r="H405" s="150">
        <v>2.1880000000000002</v>
      </c>
      <c r="I405" s="151"/>
      <c r="L405" s="146"/>
      <c r="M405" s="152"/>
      <c r="T405" s="153"/>
      <c r="AT405" s="148" t="s">
        <v>146</v>
      </c>
      <c r="AU405" s="148" t="s">
        <v>86</v>
      </c>
      <c r="AV405" s="12" t="s">
        <v>86</v>
      </c>
      <c r="AW405" s="12" t="s">
        <v>33</v>
      </c>
      <c r="AX405" s="12" t="s">
        <v>76</v>
      </c>
      <c r="AY405" s="148" t="s">
        <v>137</v>
      </c>
    </row>
    <row r="406" spans="2:65" s="13" customFormat="1" x14ac:dyDescent="0.3">
      <c r="B406" s="154"/>
      <c r="D406" s="147" t="s">
        <v>146</v>
      </c>
      <c r="E406" s="155" t="s">
        <v>1</v>
      </c>
      <c r="F406" s="156" t="s">
        <v>169</v>
      </c>
      <c r="H406" s="157">
        <v>36.355000000000004</v>
      </c>
      <c r="I406" s="158"/>
      <c r="L406" s="154"/>
      <c r="M406" s="159"/>
      <c r="T406" s="160"/>
      <c r="AT406" s="155" t="s">
        <v>146</v>
      </c>
      <c r="AU406" s="155" t="s">
        <v>86</v>
      </c>
      <c r="AV406" s="13" t="s">
        <v>144</v>
      </c>
      <c r="AW406" s="13" t="s">
        <v>33</v>
      </c>
      <c r="AX406" s="13" t="s">
        <v>84</v>
      </c>
      <c r="AY406" s="155" t="s">
        <v>137</v>
      </c>
    </row>
    <row r="407" spans="2:65" s="1" customFormat="1" ht="34.9" x14ac:dyDescent="0.3">
      <c r="B407" s="131"/>
      <c r="C407" s="161" t="s">
        <v>563</v>
      </c>
      <c r="D407" s="161" t="s">
        <v>282</v>
      </c>
      <c r="E407" s="162" t="s">
        <v>564</v>
      </c>
      <c r="F407" s="163" t="s">
        <v>565</v>
      </c>
      <c r="G407" s="164" t="s">
        <v>143</v>
      </c>
      <c r="H407" s="165">
        <v>39.991</v>
      </c>
      <c r="I407" s="166"/>
      <c r="J407" s="167">
        <f>ROUND(I407*H407,2)</f>
        <v>0</v>
      </c>
      <c r="K407" s="168"/>
      <c r="L407" s="169"/>
      <c r="M407" s="170" t="s">
        <v>1</v>
      </c>
      <c r="N407" s="171" t="s">
        <v>41</v>
      </c>
      <c r="P407" s="142">
        <f>O407*H407</f>
        <v>0</v>
      </c>
      <c r="Q407" s="142">
        <v>2.1999999999999999E-2</v>
      </c>
      <c r="R407" s="142">
        <f>Q407*H407</f>
        <v>0.87980199999999997</v>
      </c>
      <c r="S407" s="142">
        <v>0</v>
      </c>
      <c r="T407" s="143">
        <f>S407*H407</f>
        <v>0</v>
      </c>
      <c r="AR407" s="144" t="s">
        <v>285</v>
      </c>
      <c r="AT407" s="144" t="s">
        <v>282</v>
      </c>
      <c r="AU407" s="144" t="s">
        <v>86</v>
      </c>
      <c r="AY407" s="15" t="s">
        <v>137</v>
      </c>
      <c r="BE407" s="145">
        <f>IF(N407="základní",J407,0)</f>
        <v>0</v>
      </c>
      <c r="BF407" s="145">
        <f>IF(N407="snížená",J407,0)</f>
        <v>0</v>
      </c>
      <c r="BG407" s="145">
        <f>IF(N407="zákl. přenesená",J407,0)</f>
        <v>0</v>
      </c>
      <c r="BH407" s="145">
        <f>IF(N407="sníž. přenesená",J407,0)</f>
        <v>0</v>
      </c>
      <c r="BI407" s="145">
        <f>IF(N407="nulová",J407,0)</f>
        <v>0</v>
      </c>
      <c r="BJ407" s="15" t="s">
        <v>84</v>
      </c>
      <c r="BK407" s="145">
        <f>ROUND(I407*H407,2)</f>
        <v>0</v>
      </c>
      <c r="BL407" s="15" t="s">
        <v>257</v>
      </c>
      <c r="BM407" s="144" t="s">
        <v>566</v>
      </c>
    </row>
    <row r="408" spans="2:65" s="12" customFormat="1" x14ac:dyDescent="0.3">
      <c r="B408" s="146"/>
      <c r="D408" s="147" t="s">
        <v>146</v>
      </c>
      <c r="F408" s="149" t="s">
        <v>567</v>
      </c>
      <c r="H408" s="150">
        <v>39.991</v>
      </c>
      <c r="I408" s="151"/>
      <c r="L408" s="146"/>
      <c r="M408" s="152"/>
      <c r="T408" s="153"/>
      <c r="AT408" s="148" t="s">
        <v>146</v>
      </c>
      <c r="AU408" s="148" t="s">
        <v>86</v>
      </c>
      <c r="AV408" s="12" t="s">
        <v>86</v>
      </c>
      <c r="AW408" s="12" t="s">
        <v>3</v>
      </c>
      <c r="AX408" s="12" t="s">
        <v>84</v>
      </c>
      <c r="AY408" s="148" t="s">
        <v>137</v>
      </c>
    </row>
    <row r="409" spans="2:65" s="1" customFormat="1" ht="16.5" customHeight="1" x14ac:dyDescent="0.3">
      <c r="B409" s="131"/>
      <c r="C409" s="132" t="s">
        <v>568</v>
      </c>
      <c r="D409" s="132" t="s">
        <v>140</v>
      </c>
      <c r="E409" s="133" t="s">
        <v>569</v>
      </c>
      <c r="F409" s="134" t="s">
        <v>570</v>
      </c>
      <c r="G409" s="135" t="s">
        <v>179</v>
      </c>
      <c r="H409" s="136">
        <v>46.97</v>
      </c>
      <c r="I409" s="137"/>
      <c r="J409" s="138">
        <f>ROUND(I409*H409,2)</f>
        <v>0</v>
      </c>
      <c r="K409" s="139"/>
      <c r="L409" s="30"/>
      <c r="M409" s="140" t="s">
        <v>1</v>
      </c>
      <c r="N409" s="141" t="s">
        <v>41</v>
      </c>
      <c r="P409" s="142">
        <f>O409*H409</f>
        <v>0</v>
      </c>
      <c r="Q409" s="142">
        <v>1.2E-4</v>
      </c>
      <c r="R409" s="142">
        <f>Q409*H409</f>
        <v>5.6363999999999997E-3</v>
      </c>
      <c r="S409" s="142">
        <v>0</v>
      </c>
      <c r="T409" s="143">
        <f>S409*H409</f>
        <v>0</v>
      </c>
      <c r="AR409" s="144" t="s">
        <v>257</v>
      </c>
      <c r="AT409" s="144" t="s">
        <v>140</v>
      </c>
      <c r="AU409" s="144" t="s">
        <v>86</v>
      </c>
      <c r="AY409" s="15" t="s">
        <v>137</v>
      </c>
      <c r="BE409" s="145">
        <f>IF(N409="základní",J409,0)</f>
        <v>0</v>
      </c>
      <c r="BF409" s="145">
        <f>IF(N409="snížená",J409,0)</f>
        <v>0</v>
      </c>
      <c r="BG409" s="145">
        <f>IF(N409="zákl. přenesená",J409,0)</f>
        <v>0</v>
      </c>
      <c r="BH409" s="145">
        <f>IF(N409="sníž. přenesená",J409,0)</f>
        <v>0</v>
      </c>
      <c r="BI409" s="145">
        <f>IF(N409="nulová",J409,0)</f>
        <v>0</v>
      </c>
      <c r="BJ409" s="15" t="s">
        <v>84</v>
      </c>
      <c r="BK409" s="145">
        <f>ROUND(I409*H409,2)</f>
        <v>0</v>
      </c>
      <c r="BL409" s="15" t="s">
        <v>257</v>
      </c>
      <c r="BM409" s="144" t="s">
        <v>571</v>
      </c>
    </row>
    <row r="410" spans="2:65" s="12" customFormat="1" x14ac:dyDescent="0.3">
      <c r="B410" s="146"/>
      <c r="D410" s="147" t="s">
        <v>146</v>
      </c>
      <c r="E410" s="148" t="s">
        <v>1</v>
      </c>
      <c r="F410" s="149" t="s">
        <v>572</v>
      </c>
      <c r="H410" s="150">
        <v>2.65</v>
      </c>
      <c r="I410" s="151"/>
      <c r="L410" s="146"/>
      <c r="M410" s="152"/>
      <c r="T410" s="153"/>
      <c r="AT410" s="148" t="s">
        <v>146</v>
      </c>
      <c r="AU410" s="148" t="s">
        <v>86</v>
      </c>
      <c r="AV410" s="12" t="s">
        <v>86</v>
      </c>
      <c r="AW410" s="12" t="s">
        <v>33</v>
      </c>
      <c r="AX410" s="12" t="s">
        <v>76</v>
      </c>
      <c r="AY410" s="148" t="s">
        <v>137</v>
      </c>
    </row>
    <row r="411" spans="2:65" s="12" customFormat="1" x14ac:dyDescent="0.3">
      <c r="B411" s="146"/>
      <c r="D411" s="147" t="s">
        <v>146</v>
      </c>
      <c r="E411" s="148" t="s">
        <v>1</v>
      </c>
      <c r="F411" s="149" t="s">
        <v>573</v>
      </c>
      <c r="H411" s="150">
        <v>2.65</v>
      </c>
      <c r="I411" s="151"/>
      <c r="L411" s="146"/>
      <c r="M411" s="152"/>
      <c r="T411" s="153"/>
      <c r="AT411" s="148" t="s">
        <v>146</v>
      </c>
      <c r="AU411" s="148" t="s">
        <v>86</v>
      </c>
      <c r="AV411" s="12" t="s">
        <v>86</v>
      </c>
      <c r="AW411" s="12" t="s">
        <v>33</v>
      </c>
      <c r="AX411" s="12" t="s">
        <v>76</v>
      </c>
      <c r="AY411" s="148" t="s">
        <v>137</v>
      </c>
    </row>
    <row r="412" spans="2:65" s="12" customFormat="1" x14ac:dyDescent="0.3">
      <c r="B412" s="146"/>
      <c r="D412" s="147" t="s">
        <v>146</v>
      </c>
      <c r="E412" s="148" t="s">
        <v>1</v>
      </c>
      <c r="F412" s="149" t="s">
        <v>574</v>
      </c>
      <c r="H412" s="150">
        <v>2.65</v>
      </c>
      <c r="I412" s="151"/>
      <c r="L412" s="146"/>
      <c r="M412" s="152"/>
      <c r="T412" s="153"/>
      <c r="AT412" s="148" t="s">
        <v>146</v>
      </c>
      <c r="AU412" s="148" t="s">
        <v>86</v>
      </c>
      <c r="AV412" s="12" t="s">
        <v>86</v>
      </c>
      <c r="AW412" s="12" t="s">
        <v>33</v>
      </c>
      <c r="AX412" s="12" t="s">
        <v>76</v>
      </c>
      <c r="AY412" s="148" t="s">
        <v>137</v>
      </c>
    </row>
    <row r="413" spans="2:65" s="12" customFormat="1" x14ac:dyDescent="0.3">
      <c r="B413" s="146"/>
      <c r="D413" s="147" t="s">
        <v>146</v>
      </c>
      <c r="E413" s="148" t="s">
        <v>1</v>
      </c>
      <c r="F413" s="149" t="s">
        <v>575</v>
      </c>
      <c r="H413" s="150">
        <v>2.65</v>
      </c>
      <c r="I413" s="151"/>
      <c r="L413" s="146"/>
      <c r="M413" s="152"/>
      <c r="T413" s="153"/>
      <c r="AT413" s="148" t="s">
        <v>146</v>
      </c>
      <c r="AU413" s="148" t="s">
        <v>86</v>
      </c>
      <c r="AV413" s="12" t="s">
        <v>86</v>
      </c>
      <c r="AW413" s="12" t="s">
        <v>33</v>
      </c>
      <c r="AX413" s="12" t="s">
        <v>76</v>
      </c>
      <c r="AY413" s="148" t="s">
        <v>137</v>
      </c>
    </row>
    <row r="414" spans="2:65" s="12" customFormat="1" x14ac:dyDescent="0.3">
      <c r="B414" s="146"/>
      <c r="D414" s="147" t="s">
        <v>146</v>
      </c>
      <c r="E414" s="148" t="s">
        <v>1</v>
      </c>
      <c r="F414" s="149" t="s">
        <v>576</v>
      </c>
      <c r="H414" s="150">
        <v>2.65</v>
      </c>
      <c r="I414" s="151"/>
      <c r="L414" s="146"/>
      <c r="M414" s="152"/>
      <c r="T414" s="153"/>
      <c r="AT414" s="148" t="s">
        <v>146</v>
      </c>
      <c r="AU414" s="148" t="s">
        <v>86</v>
      </c>
      <c r="AV414" s="12" t="s">
        <v>86</v>
      </c>
      <c r="AW414" s="12" t="s">
        <v>33</v>
      </c>
      <c r="AX414" s="12" t="s">
        <v>76</v>
      </c>
      <c r="AY414" s="148" t="s">
        <v>137</v>
      </c>
    </row>
    <row r="415" spans="2:65" s="12" customFormat="1" x14ac:dyDescent="0.3">
      <c r="B415" s="146"/>
      <c r="D415" s="147" t="s">
        <v>146</v>
      </c>
      <c r="E415" s="148" t="s">
        <v>1</v>
      </c>
      <c r="F415" s="149" t="s">
        <v>577</v>
      </c>
      <c r="H415" s="150">
        <v>2.65</v>
      </c>
      <c r="I415" s="151"/>
      <c r="L415" s="146"/>
      <c r="M415" s="152"/>
      <c r="T415" s="153"/>
      <c r="AT415" s="148" t="s">
        <v>146</v>
      </c>
      <c r="AU415" s="148" t="s">
        <v>86</v>
      </c>
      <c r="AV415" s="12" t="s">
        <v>86</v>
      </c>
      <c r="AW415" s="12" t="s">
        <v>33</v>
      </c>
      <c r="AX415" s="12" t="s">
        <v>76</v>
      </c>
      <c r="AY415" s="148" t="s">
        <v>137</v>
      </c>
    </row>
    <row r="416" spans="2:65" s="12" customFormat="1" x14ac:dyDescent="0.3">
      <c r="B416" s="146"/>
      <c r="D416" s="147" t="s">
        <v>146</v>
      </c>
      <c r="E416" s="148" t="s">
        <v>1</v>
      </c>
      <c r="F416" s="149" t="s">
        <v>578</v>
      </c>
      <c r="H416" s="150">
        <v>2.65</v>
      </c>
      <c r="I416" s="151"/>
      <c r="L416" s="146"/>
      <c r="M416" s="152"/>
      <c r="T416" s="153"/>
      <c r="AT416" s="148" t="s">
        <v>146</v>
      </c>
      <c r="AU416" s="148" t="s">
        <v>86</v>
      </c>
      <c r="AV416" s="12" t="s">
        <v>86</v>
      </c>
      <c r="AW416" s="12" t="s">
        <v>33</v>
      </c>
      <c r="AX416" s="12" t="s">
        <v>76</v>
      </c>
      <c r="AY416" s="148" t="s">
        <v>137</v>
      </c>
    </row>
    <row r="417" spans="2:65" s="12" customFormat="1" x14ac:dyDescent="0.3">
      <c r="B417" s="146"/>
      <c r="D417" s="147" t="s">
        <v>146</v>
      </c>
      <c r="E417" s="148" t="s">
        <v>1</v>
      </c>
      <c r="F417" s="149" t="s">
        <v>579</v>
      </c>
      <c r="H417" s="150">
        <v>2.65</v>
      </c>
      <c r="I417" s="151"/>
      <c r="L417" s="146"/>
      <c r="M417" s="152"/>
      <c r="T417" s="153"/>
      <c r="AT417" s="148" t="s">
        <v>146</v>
      </c>
      <c r="AU417" s="148" t="s">
        <v>86</v>
      </c>
      <c r="AV417" s="12" t="s">
        <v>86</v>
      </c>
      <c r="AW417" s="12" t="s">
        <v>33</v>
      </c>
      <c r="AX417" s="12" t="s">
        <v>76</v>
      </c>
      <c r="AY417" s="148" t="s">
        <v>137</v>
      </c>
    </row>
    <row r="418" spans="2:65" s="12" customFormat="1" x14ac:dyDescent="0.3">
      <c r="B418" s="146"/>
      <c r="D418" s="147" t="s">
        <v>146</v>
      </c>
      <c r="E418" s="148" t="s">
        <v>1</v>
      </c>
      <c r="F418" s="149" t="s">
        <v>580</v>
      </c>
      <c r="H418" s="150">
        <v>20.47</v>
      </c>
      <c r="I418" s="151"/>
      <c r="L418" s="146"/>
      <c r="M418" s="152"/>
      <c r="T418" s="153"/>
      <c r="AT418" s="148" t="s">
        <v>146</v>
      </c>
      <c r="AU418" s="148" t="s">
        <v>86</v>
      </c>
      <c r="AV418" s="12" t="s">
        <v>86</v>
      </c>
      <c r="AW418" s="12" t="s">
        <v>33</v>
      </c>
      <c r="AX418" s="12" t="s">
        <v>76</v>
      </c>
      <c r="AY418" s="148" t="s">
        <v>137</v>
      </c>
    </row>
    <row r="419" spans="2:65" s="12" customFormat="1" x14ac:dyDescent="0.3">
      <c r="B419" s="146"/>
      <c r="D419" s="147" t="s">
        <v>146</v>
      </c>
      <c r="E419" s="148" t="s">
        <v>1</v>
      </c>
      <c r="F419" s="149" t="s">
        <v>581</v>
      </c>
      <c r="H419" s="150">
        <v>2.65</v>
      </c>
      <c r="I419" s="151"/>
      <c r="L419" s="146"/>
      <c r="M419" s="152"/>
      <c r="T419" s="153"/>
      <c r="AT419" s="148" t="s">
        <v>146</v>
      </c>
      <c r="AU419" s="148" t="s">
        <v>86</v>
      </c>
      <c r="AV419" s="12" t="s">
        <v>86</v>
      </c>
      <c r="AW419" s="12" t="s">
        <v>33</v>
      </c>
      <c r="AX419" s="12" t="s">
        <v>76</v>
      </c>
      <c r="AY419" s="148" t="s">
        <v>137</v>
      </c>
    </row>
    <row r="420" spans="2:65" s="12" customFormat="1" x14ac:dyDescent="0.3">
      <c r="B420" s="146"/>
      <c r="D420" s="147" t="s">
        <v>146</v>
      </c>
      <c r="E420" s="148" t="s">
        <v>1</v>
      </c>
      <c r="F420" s="149" t="s">
        <v>582</v>
      </c>
      <c r="H420" s="150">
        <v>2.65</v>
      </c>
      <c r="I420" s="151"/>
      <c r="L420" s="146"/>
      <c r="M420" s="152"/>
      <c r="T420" s="153"/>
      <c r="AT420" s="148" t="s">
        <v>146</v>
      </c>
      <c r="AU420" s="148" t="s">
        <v>86</v>
      </c>
      <c r="AV420" s="12" t="s">
        <v>86</v>
      </c>
      <c r="AW420" s="12" t="s">
        <v>33</v>
      </c>
      <c r="AX420" s="12" t="s">
        <v>76</v>
      </c>
      <c r="AY420" s="148" t="s">
        <v>137</v>
      </c>
    </row>
    <row r="421" spans="2:65" s="13" customFormat="1" x14ac:dyDescent="0.3">
      <c r="B421" s="154"/>
      <c r="D421" s="147" t="s">
        <v>146</v>
      </c>
      <c r="E421" s="155" t="s">
        <v>1</v>
      </c>
      <c r="F421" s="156" t="s">
        <v>169</v>
      </c>
      <c r="H421" s="157">
        <v>46.97</v>
      </c>
      <c r="I421" s="158"/>
      <c r="L421" s="154"/>
      <c r="M421" s="159"/>
      <c r="T421" s="160"/>
      <c r="AT421" s="155" t="s">
        <v>146</v>
      </c>
      <c r="AU421" s="155" t="s">
        <v>86</v>
      </c>
      <c r="AV421" s="13" t="s">
        <v>144</v>
      </c>
      <c r="AW421" s="13" t="s">
        <v>33</v>
      </c>
      <c r="AX421" s="13" t="s">
        <v>84</v>
      </c>
      <c r="AY421" s="155" t="s">
        <v>137</v>
      </c>
    </row>
    <row r="422" spans="2:65" s="1" customFormat="1" ht="24.3" customHeight="1" x14ac:dyDescent="0.3">
      <c r="B422" s="131"/>
      <c r="C422" s="132" t="s">
        <v>583</v>
      </c>
      <c r="D422" s="132" t="s">
        <v>140</v>
      </c>
      <c r="E422" s="133" t="s">
        <v>584</v>
      </c>
      <c r="F422" s="134" t="s">
        <v>585</v>
      </c>
      <c r="G422" s="135" t="s">
        <v>233</v>
      </c>
      <c r="H422" s="136">
        <v>1.0940000000000001</v>
      </c>
      <c r="I422" s="137"/>
      <c r="J422" s="138">
        <f>ROUND(I422*H422,2)</f>
        <v>0</v>
      </c>
      <c r="K422" s="139"/>
      <c r="L422" s="30"/>
      <c r="M422" s="140" t="s">
        <v>1</v>
      </c>
      <c r="N422" s="141" t="s">
        <v>41</v>
      </c>
      <c r="P422" s="142">
        <f>O422*H422</f>
        <v>0</v>
      </c>
      <c r="Q422" s="142">
        <v>0</v>
      </c>
      <c r="R422" s="142">
        <f>Q422*H422</f>
        <v>0</v>
      </c>
      <c r="S422" s="142">
        <v>0</v>
      </c>
      <c r="T422" s="143">
        <f>S422*H422</f>
        <v>0</v>
      </c>
      <c r="AR422" s="144" t="s">
        <v>257</v>
      </c>
      <c r="AT422" s="144" t="s">
        <v>140</v>
      </c>
      <c r="AU422" s="144" t="s">
        <v>86</v>
      </c>
      <c r="AY422" s="15" t="s">
        <v>137</v>
      </c>
      <c r="BE422" s="145">
        <f>IF(N422="základní",J422,0)</f>
        <v>0</v>
      </c>
      <c r="BF422" s="145">
        <f>IF(N422="snížená",J422,0)</f>
        <v>0</v>
      </c>
      <c r="BG422" s="145">
        <f>IF(N422="zákl. přenesená",J422,0)</f>
        <v>0</v>
      </c>
      <c r="BH422" s="145">
        <f>IF(N422="sníž. přenesená",J422,0)</f>
        <v>0</v>
      </c>
      <c r="BI422" s="145">
        <f>IF(N422="nulová",J422,0)</f>
        <v>0</v>
      </c>
      <c r="BJ422" s="15" t="s">
        <v>84</v>
      </c>
      <c r="BK422" s="145">
        <f>ROUND(I422*H422,2)</f>
        <v>0</v>
      </c>
      <c r="BL422" s="15" t="s">
        <v>257</v>
      </c>
      <c r="BM422" s="144" t="s">
        <v>586</v>
      </c>
    </row>
    <row r="423" spans="2:65" s="11" customFormat="1" ht="23" customHeight="1" x14ac:dyDescent="0.35">
      <c r="B423" s="119"/>
      <c r="D423" s="120" t="s">
        <v>75</v>
      </c>
      <c r="E423" s="129" t="s">
        <v>587</v>
      </c>
      <c r="F423" s="129" t="s">
        <v>588</v>
      </c>
      <c r="I423" s="122"/>
      <c r="J423" s="130">
        <f>BK423</f>
        <v>0</v>
      </c>
      <c r="L423" s="119"/>
      <c r="M423" s="124"/>
      <c r="P423" s="125">
        <f>SUM(P424:P448)</f>
        <v>0</v>
      </c>
      <c r="R423" s="125">
        <f>SUM(R424:R448)</f>
        <v>0</v>
      </c>
      <c r="T423" s="126">
        <f>SUM(T424:T448)</f>
        <v>9.3646999999999991</v>
      </c>
      <c r="AR423" s="120" t="s">
        <v>86</v>
      </c>
      <c r="AT423" s="127" t="s">
        <v>75</v>
      </c>
      <c r="AU423" s="127" t="s">
        <v>84</v>
      </c>
      <c r="AY423" s="120" t="s">
        <v>137</v>
      </c>
      <c r="BK423" s="128">
        <f>SUM(BK424:BK448)</f>
        <v>0</v>
      </c>
    </row>
    <row r="424" spans="2:65" s="1" customFormat="1" ht="24.3" customHeight="1" x14ac:dyDescent="0.3">
      <c r="B424" s="131"/>
      <c r="C424" s="132" t="s">
        <v>589</v>
      </c>
      <c r="D424" s="132" t="s">
        <v>140</v>
      </c>
      <c r="E424" s="133" t="s">
        <v>590</v>
      </c>
      <c r="F424" s="134" t="s">
        <v>591</v>
      </c>
      <c r="G424" s="135" t="s">
        <v>179</v>
      </c>
      <c r="H424" s="136">
        <v>336.05</v>
      </c>
      <c r="I424" s="137"/>
      <c r="J424" s="138">
        <f>ROUND(I424*H424,2)</f>
        <v>0</v>
      </c>
      <c r="K424" s="139"/>
      <c r="L424" s="30"/>
      <c r="M424" s="140" t="s">
        <v>1</v>
      </c>
      <c r="N424" s="141" t="s">
        <v>41</v>
      </c>
      <c r="P424" s="142">
        <f>O424*H424</f>
        <v>0</v>
      </c>
      <c r="Q424" s="142">
        <v>0</v>
      </c>
      <c r="R424" s="142">
        <f>Q424*H424</f>
        <v>0</v>
      </c>
      <c r="S424" s="142">
        <v>1E-3</v>
      </c>
      <c r="T424" s="143">
        <f>S424*H424</f>
        <v>0.33605000000000002</v>
      </c>
      <c r="AR424" s="144" t="s">
        <v>257</v>
      </c>
      <c r="AT424" s="144" t="s">
        <v>140</v>
      </c>
      <c r="AU424" s="144" t="s">
        <v>86</v>
      </c>
      <c r="AY424" s="15" t="s">
        <v>137</v>
      </c>
      <c r="BE424" s="145">
        <f>IF(N424="základní",J424,0)</f>
        <v>0</v>
      </c>
      <c r="BF424" s="145">
        <f>IF(N424="snížená",J424,0)</f>
        <v>0</v>
      </c>
      <c r="BG424" s="145">
        <f>IF(N424="zákl. přenesená",J424,0)</f>
        <v>0</v>
      </c>
      <c r="BH424" s="145">
        <f>IF(N424="sníž. přenesená",J424,0)</f>
        <v>0</v>
      </c>
      <c r="BI424" s="145">
        <f>IF(N424="nulová",J424,0)</f>
        <v>0</v>
      </c>
      <c r="BJ424" s="15" t="s">
        <v>84</v>
      </c>
      <c r="BK424" s="145">
        <f>ROUND(I424*H424,2)</f>
        <v>0</v>
      </c>
      <c r="BL424" s="15" t="s">
        <v>257</v>
      </c>
      <c r="BM424" s="144" t="s">
        <v>592</v>
      </c>
    </row>
    <row r="425" spans="2:65" s="12" customFormat="1" x14ac:dyDescent="0.3">
      <c r="B425" s="146"/>
      <c r="D425" s="147" t="s">
        <v>146</v>
      </c>
      <c r="E425" s="148" t="s">
        <v>1</v>
      </c>
      <c r="F425" s="149" t="s">
        <v>593</v>
      </c>
      <c r="H425" s="150">
        <v>30.11</v>
      </c>
      <c r="I425" s="151"/>
      <c r="L425" s="146"/>
      <c r="M425" s="152"/>
      <c r="T425" s="153"/>
      <c r="AT425" s="148" t="s">
        <v>146</v>
      </c>
      <c r="AU425" s="148" t="s">
        <v>86</v>
      </c>
      <c r="AV425" s="12" t="s">
        <v>86</v>
      </c>
      <c r="AW425" s="12" t="s">
        <v>33</v>
      </c>
      <c r="AX425" s="12" t="s">
        <v>76</v>
      </c>
      <c r="AY425" s="148" t="s">
        <v>137</v>
      </c>
    </row>
    <row r="426" spans="2:65" s="12" customFormat="1" x14ac:dyDescent="0.3">
      <c r="B426" s="146"/>
      <c r="D426" s="147" t="s">
        <v>146</v>
      </c>
      <c r="E426" s="148" t="s">
        <v>1</v>
      </c>
      <c r="F426" s="149" t="s">
        <v>594</v>
      </c>
      <c r="H426" s="150">
        <v>30.11</v>
      </c>
      <c r="I426" s="151"/>
      <c r="L426" s="146"/>
      <c r="M426" s="152"/>
      <c r="T426" s="153"/>
      <c r="AT426" s="148" t="s">
        <v>146</v>
      </c>
      <c r="AU426" s="148" t="s">
        <v>86</v>
      </c>
      <c r="AV426" s="12" t="s">
        <v>86</v>
      </c>
      <c r="AW426" s="12" t="s">
        <v>33</v>
      </c>
      <c r="AX426" s="12" t="s">
        <v>76</v>
      </c>
      <c r="AY426" s="148" t="s">
        <v>137</v>
      </c>
    </row>
    <row r="427" spans="2:65" s="12" customFormat="1" x14ac:dyDescent="0.3">
      <c r="B427" s="146"/>
      <c r="D427" s="147" t="s">
        <v>146</v>
      </c>
      <c r="E427" s="148" t="s">
        <v>1</v>
      </c>
      <c r="F427" s="149" t="s">
        <v>595</v>
      </c>
      <c r="H427" s="150">
        <v>30.11</v>
      </c>
      <c r="I427" s="151"/>
      <c r="L427" s="146"/>
      <c r="M427" s="152"/>
      <c r="T427" s="153"/>
      <c r="AT427" s="148" t="s">
        <v>146</v>
      </c>
      <c r="AU427" s="148" t="s">
        <v>86</v>
      </c>
      <c r="AV427" s="12" t="s">
        <v>86</v>
      </c>
      <c r="AW427" s="12" t="s">
        <v>33</v>
      </c>
      <c r="AX427" s="12" t="s">
        <v>76</v>
      </c>
      <c r="AY427" s="148" t="s">
        <v>137</v>
      </c>
    </row>
    <row r="428" spans="2:65" s="12" customFormat="1" x14ac:dyDescent="0.3">
      <c r="B428" s="146"/>
      <c r="D428" s="147" t="s">
        <v>146</v>
      </c>
      <c r="E428" s="148" t="s">
        <v>1</v>
      </c>
      <c r="F428" s="149" t="s">
        <v>596</v>
      </c>
      <c r="H428" s="150">
        <v>36.61</v>
      </c>
      <c r="I428" s="151"/>
      <c r="L428" s="146"/>
      <c r="M428" s="152"/>
      <c r="T428" s="153"/>
      <c r="AT428" s="148" t="s">
        <v>146</v>
      </c>
      <c r="AU428" s="148" t="s">
        <v>86</v>
      </c>
      <c r="AV428" s="12" t="s">
        <v>86</v>
      </c>
      <c r="AW428" s="12" t="s">
        <v>33</v>
      </c>
      <c r="AX428" s="12" t="s">
        <v>76</v>
      </c>
      <c r="AY428" s="148" t="s">
        <v>137</v>
      </c>
    </row>
    <row r="429" spans="2:65" s="12" customFormat="1" x14ac:dyDescent="0.3">
      <c r="B429" s="146"/>
      <c r="D429" s="147" t="s">
        <v>146</v>
      </c>
      <c r="E429" s="148" t="s">
        <v>1</v>
      </c>
      <c r="F429" s="149" t="s">
        <v>597</v>
      </c>
      <c r="H429" s="150">
        <v>30.11</v>
      </c>
      <c r="I429" s="151"/>
      <c r="L429" s="146"/>
      <c r="M429" s="152"/>
      <c r="T429" s="153"/>
      <c r="AT429" s="148" t="s">
        <v>146</v>
      </c>
      <c r="AU429" s="148" t="s">
        <v>86</v>
      </c>
      <c r="AV429" s="12" t="s">
        <v>86</v>
      </c>
      <c r="AW429" s="12" t="s">
        <v>33</v>
      </c>
      <c r="AX429" s="12" t="s">
        <v>76</v>
      </c>
      <c r="AY429" s="148" t="s">
        <v>137</v>
      </c>
    </row>
    <row r="430" spans="2:65" s="12" customFormat="1" x14ac:dyDescent="0.3">
      <c r="B430" s="146"/>
      <c r="D430" s="147" t="s">
        <v>146</v>
      </c>
      <c r="E430" s="148" t="s">
        <v>1</v>
      </c>
      <c r="F430" s="149" t="s">
        <v>598</v>
      </c>
      <c r="H430" s="150">
        <v>30.11</v>
      </c>
      <c r="I430" s="151"/>
      <c r="L430" s="146"/>
      <c r="M430" s="152"/>
      <c r="T430" s="153"/>
      <c r="AT430" s="148" t="s">
        <v>146</v>
      </c>
      <c r="AU430" s="148" t="s">
        <v>86</v>
      </c>
      <c r="AV430" s="12" t="s">
        <v>86</v>
      </c>
      <c r="AW430" s="12" t="s">
        <v>33</v>
      </c>
      <c r="AX430" s="12" t="s">
        <v>76</v>
      </c>
      <c r="AY430" s="148" t="s">
        <v>137</v>
      </c>
    </row>
    <row r="431" spans="2:65" s="12" customFormat="1" ht="20.25" x14ac:dyDescent="0.3">
      <c r="B431" s="146"/>
      <c r="D431" s="147" t="s">
        <v>146</v>
      </c>
      <c r="E431" s="148" t="s">
        <v>1</v>
      </c>
      <c r="F431" s="149" t="s">
        <v>599</v>
      </c>
      <c r="H431" s="150">
        <v>36.61</v>
      </c>
      <c r="I431" s="151"/>
      <c r="L431" s="146"/>
      <c r="M431" s="152"/>
      <c r="T431" s="153"/>
      <c r="AT431" s="148" t="s">
        <v>146</v>
      </c>
      <c r="AU431" s="148" t="s">
        <v>86</v>
      </c>
      <c r="AV431" s="12" t="s">
        <v>86</v>
      </c>
      <c r="AW431" s="12" t="s">
        <v>33</v>
      </c>
      <c r="AX431" s="12" t="s">
        <v>76</v>
      </c>
      <c r="AY431" s="148" t="s">
        <v>137</v>
      </c>
    </row>
    <row r="432" spans="2:65" s="12" customFormat="1" ht="20.25" x14ac:dyDescent="0.3">
      <c r="B432" s="146"/>
      <c r="D432" s="147" t="s">
        <v>146</v>
      </c>
      <c r="E432" s="148" t="s">
        <v>1</v>
      </c>
      <c r="F432" s="149" t="s">
        <v>600</v>
      </c>
      <c r="H432" s="150">
        <v>30.11</v>
      </c>
      <c r="I432" s="151"/>
      <c r="L432" s="146"/>
      <c r="M432" s="152"/>
      <c r="T432" s="153"/>
      <c r="AT432" s="148" t="s">
        <v>146</v>
      </c>
      <c r="AU432" s="148" t="s">
        <v>86</v>
      </c>
      <c r="AV432" s="12" t="s">
        <v>86</v>
      </c>
      <c r="AW432" s="12" t="s">
        <v>33</v>
      </c>
      <c r="AX432" s="12" t="s">
        <v>76</v>
      </c>
      <c r="AY432" s="148" t="s">
        <v>137</v>
      </c>
    </row>
    <row r="433" spans="2:65" s="12" customFormat="1" x14ac:dyDescent="0.3">
      <c r="B433" s="146"/>
      <c r="D433" s="147" t="s">
        <v>146</v>
      </c>
      <c r="E433" s="148" t="s">
        <v>1</v>
      </c>
      <c r="F433" s="149" t="s">
        <v>601</v>
      </c>
      <c r="H433" s="150">
        <v>21.95</v>
      </c>
      <c r="I433" s="151"/>
      <c r="L433" s="146"/>
      <c r="M433" s="152"/>
      <c r="T433" s="153"/>
      <c r="AT433" s="148" t="s">
        <v>146</v>
      </c>
      <c r="AU433" s="148" t="s">
        <v>86</v>
      </c>
      <c r="AV433" s="12" t="s">
        <v>86</v>
      </c>
      <c r="AW433" s="12" t="s">
        <v>33</v>
      </c>
      <c r="AX433" s="12" t="s">
        <v>76</v>
      </c>
      <c r="AY433" s="148" t="s">
        <v>137</v>
      </c>
    </row>
    <row r="434" spans="2:65" s="12" customFormat="1" x14ac:dyDescent="0.3">
      <c r="B434" s="146"/>
      <c r="D434" s="147" t="s">
        <v>146</v>
      </c>
      <c r="E434" s="148" t="s">
        <v>1</v>
      </c>
      <c r="F434" s="149" t="s">
        <v>602</v>
      </c>
      <c r="H434" s="150">
        <v>30.11</v>
      </c>
      <c r="I434" s="151"/>
      <c r="L434" s="146"/>
      <c r="M434" s="152"/>
      <c r="T434" s="153"/>
      <c r="AT434" s="148" t="s">
        <v>146</v>
      </c>
      <c r="AU434" s="148" t="s">
        <v>86</v>
      </c>
      <c r="AV434" s="12" t="s">
        <v>86</v>
      </c>
      <c r="AW434" s="12" t="s">
        <v>33</v>
      </c>
      <c r="AX434" s="12" t="s">
        <v>76</v>
      </c>
      <c r="AY434" s="148" t="s">
        <v>137</v>
      </c>
    </row>
    <row r="435" spans="2:65" s="12" customFormat="1" x14ac:dyDescent="0.3">
      <c r="B435" s="146"/>
      <c r="D435" s="147" t="s">
        <v>146</v>
      </c>
      <c r="E435" s="148" t="s">
        <v>1</v>
      </c>
      <c r="F435" s="149" t="s">
        <v>603</v>
      </c>
      <c r="H435" s="150">
        <v>30.11</v>
      </c>
      <c r="I435" s="151"/>
      <c r="L435" s="146"/>
      <c r="M435" s="152"/>
      <c r="T435" s="153"/>
      <c r="AT435" s="148" t="s">
        <v>146</v>
      </c>
      <c r="AU435" s="148" t="s">
        <v>86</v>
      </c>
      <c r="AV435" s="12" t="s">
        <v>86</v>
      </c>
      <c r="AW435" s="12" t="s">
        <v>33</v>
      </c>
      <c r="AX435" s="12" t="s">
        <v>76</v>
      </c>
      <c r="AY435" s="148" t="s">
        <v>137</v>
      </c>
    </row>
    <row r="436" spans="2:65" s="13" customFormat="1" x14ac:dyDescent="0.3">
      <c r="B436" s="154"/>
      <c r="D436" s="147" t="s">
        <v>146</v>
      </c>
      <c r="E436" s="155" t="s">
        <v>1</v>
      </c>
      <c r="F436" s="156" t="s">
        <v>169</v>
      </c>
      <c r="H436" s="157">
        <v>336.05000000000007</v>
      </c>
      <c r="I436" s="158"/>
      <c r="L436" s="154"/>
      <c r="M436" s="159"/>
      <c r="T436" s="160"/>
      <c r="AT436" s="155" t="s">
        <v>146</v>
      </c>
      <c r="AU436" s="155" t="s">
        <v>86</v>
      </c>
      <c r="AV436" s="13" t="s">
        <v>144</v>
      </c>
      <c r="AW436" s="13" t="s">
        <v>33</v>
      </c>
      <c r="AX436" s="13" t="s">
        <v>84</v>
      </c>
      <c r="AY436" s="155" t="s">
        <v>137</v>
      </c>
    </row>
    <row r="437" spans="2:65" s="1" customFormat="1" ht="21.75" customHeight="1" x14ac:dyDescent="0.3">
      <c r="B437" s="131"/>
      <c r="C437" s="132" t="s">
        <v>604</v>
      </c>
      <c r="D437" s="132" t="s">
        <v>140</v>
      </c>
      <c r="E437" s="133" t="s">
        <v>605</v>
      </c>
      <c r="F437" s="134" t="s">
        <v>606</v>
      </c>
      <c r="G437" s="135" t="s">
        <v>143</v>
      </c>
      <c r="H437" s="136">
        <v>601.91</v>
      </c>
      <c r="I437" s="137"/>
      <c r="J437" s="138">
        <f>ROUND(I437*H437,2)</f>
        <v>0</v>
      </c>
      <c r="K437" s="139"/>
      <c r="L437" s="30"/>
      <c r="M437" s="140" t="s">
        <v>1</v>
      </c>
      <c r="N437" s="141" t="s">
        <v>41</v>
      </c>
      <c r="P437" s="142">
        <f>O437*H437</f>
        <v>0</v>
      </c>
      <c r="Q437" s="142">
        <v>0</v>
      </c>
      <c r="R437" s="142">
        <f>Q437*H437</f>
        <v>0</v>
      </c>
      <c r="S437" s="142">
        <v>1.4999999999999999E-2</v>
      </c>
      <c r="T437" s="143">
        <f>S437*H437</f>
        <v>9.028649999999999</v>
      </c>
      <c r="AR437" s="144" t="s">
        <v>257</v>
      </c>
      <c r="AT437" s="144" t="s">
        <v>140</v>
      </c>
      <c r="AU437" s="144" t="s">
        <v>86</v>
      </c>
      <c r="AY437" s="15" t="s">
        <v>137</v>
      </c>
      <c r="BE437" s="145">
        <f>IF(N437="základní",J437,0)</f>
        <v>0</v>
      </c>
      <c r="BF437" s="145">
        <f>IF(N437="snížená",J437,0)</f>
        <v>0</v>
      </c>
      <c r="BG437" s="145">
        <f>IF(N437="zákl. přenesená",J437,0)</f>
        <v>0</v>
      </c>
      <c r="BH437" s="145">
        <f>IF(N437="sníž. přenesená",J437,0)</f>
        <v>0</v>
      </c>
      <c r="BI437" s="145">
        <f>IF(N437="nulová",J437,0)</f>
        <v>0</v>
      </c>
      <c r="BJ437" s="15" t="s">
        <v>84</v>
      </c>
      <c r="BK437" s="145">
        <f>ROUND(I437*H437,2)</f>
        <v>0</v>
      </c>
      <c r="BL437" s="15" t="s">
        <v>257</v>
      </c>
      <c r="BM437" s="144" t="s">
        <v>607</v>
      </c>
    </row>
    <row r="438" spans="2:65" s="12" customFormat="1" x14ac:dyDescent="0.3">
      <c r="B438" s="146"/>
      <c r="D438" s="147" t="s">
        <v>146</v>
      </c>
      <c r="E438" s="148" t="s">
        <v>1</v>
      </c>
      <c r="F438" s="149" t="s">
        <v>608</v>
      </c>
      <c r="H438" s="150">
        <v>56.357999999999997</v>
      </c>
      <c r="I438" s="151"/>
      <c r="L438" s="146"/>
      <c r="M438" s="152"/>
      <c r="T438" s="153"/>
      <c r="AT438" s="148" t="s">
        <v>146</v>
      </c>
      <c r="AU438" s="148" t="s">
        <v>86</v>
      </c>
      <c r="AV438" s="12" t="s">
        <v>86</v>
      </c>
      <c r="AW438" s="12" t="s">
        <v>33</v>
      </c>
      <c r="AX438" s="12" t="s">
        <v>76</v>
      </c>
      <c r="AY438" s="148" t="s">
        <v>137</v>
      </c>
    </row>
    <row r="439" spans="2:65" s="12" customFormat="1" x14ac:dyDescent="0.3">
      <c r="B439" s="146"/>
      <c r="D439" s="147" t="s">
        <v>146</v>
      </c>
      <c r="E439" s="148" t="s">
        <v>1</v>
      </c>
      <c r="F439" s="149" t="s">
        <v>609</v>
      </c>
      <c r="H439" s="150">
        <v>56.357999999999997</v>
      </c>
      <c r="I439" s="151"/>
      <c r="L439" s="146"/>
      <c r="M439" s="152"/>
      <c r="T439" s="153"/>
      <c r="AT439" s="148" t="s">
        <v>146</v>
      </c>
      <c r="AU439" s="148" t="s">
        <v>86</v>
      </c>
      <c r="AV439" s="12" t="s">
        <v>86</v>
      </c>
      <c r="AW439" s="12" t="s">
        <v>33</v>
      </c>
      <c r="AX439" s="12" t="s">
        <v>76</v>
      </c>
      <c r="AY439" s="148" t="s">
        <v>137</v>
      </c>
    </row>
    <row r="440" spans="2:65" s="12" customFormat="1" x14ac:dyDescent="0.3">
      <c r="B440" s="146"/>
      <c r="D440" s="147" t="s">
        <v>146</v>
      </c>
      <c r="E440" s="148" t="s">
        <v>1</v>
      </c>
      <c r="F440" s="149" t="s">
        <v>610</v>
      </c>
      <c r="H440" s="150">
        <v>56.357999999999997</v>
      </c>
      <c r="I440" s="151"/>
      <c r="L440" s="146"/>
      <c r="M440" s="152"/>
      <c r="T440" s="153"/>
      <c r="AT440" s="148" t="s">
        <v>146</v>
      </c>
      <c r="AU440" s="148" t="s">
        <v>86</v>
      </c>
      <c r="AV440" s="12" t="s">
        <v>86</v>
      </c>
      <c r="AW440" s="12" t="s">
        <v>33</v>
      </c>
      <c r="AX440" s="12" t="s">
        <v>76</v>
      </c>
      <c r="AY440" s="148" t="s">
        <v>137</v>
      </c>
    </row>
    <row r="441" spans="2:65" s="12" customFormat="1" x14ac:dyDescent="0.3">
      <c r="B441" s="146"/>
      <c r="D441" s="147" t="s">
        <v>146</v>
      </c>
      <c r="E441" s="148" t="s">
        <v>1</v>
      </c>
      <c r="F441" s="149" t="s">
        <v>611</v>
      </c>
      <c r="H441" s="150">
        <v>75.522999999999996</v>
      </c>
      <c r="I441" s="151"/>
      <c r="L441" s="146"/>
      <c r="M441" s="152"/>
      <c r="T441" s="153"/>
      <c r="AT441" s="148" t="s">
        <v>146</v>
      </c>
      <c r="AU441" s="148" t="s">
        <v>86</v>
      </c>
      <c r="AV441" s="12" t="s">
        <v>86</v>
      </c>
      <c r="AW441" s="12" t="s">
        <v>33</v>
      </c>
      <c r="AX441" s="12" t="s">
        <v>76</v>
      </c>
      <c r="AY441" s="148" t="s">
        <v>137</v>
      </c>
    </row>
    <row r="442" spans="2:65" s="12" customFormat="1" x14ac:dyDescent="0.3">
      <c r="B442" s="146"/>
      <c r="D442" s="147" t="s">
        <v>146</v>
      </c>
      <c r="E442" s="148" t="s">
        <v>1</v>
      </c>
      <c r="F442" s="149" t="s">
        <v>612</v>
      </c>
      <c r="H442" s="150">
        <v>56.357999999999997</v>
      </c>
      <c r="I442" s="151"/>
      <c r="L442" s="146"/>
      <c r="M442" s="152"/>
      <c r="T442" s="153"/>
      <c r="AT442" s="148" t="s">
        <v>146</v>
      </c>
      <c r="AU442" s="148" t="s">
        <v>86</v>
      </c>
      <c r="AV442" s="12" t="s">
        <v>86</v>
      </c>
      <c r="AW442" s="12" t="s">
        <v>33</v>
      </c>
      <c r="AX442" s="12" t="s">
        <v>76</v>
      </c>
      <c r="AY442" s="148" t="s">
        <v>137</v>
      </c>
    </row>
    <row r="443" spans="2:65" s="12" customFormat="1" x14ac:dyDescent="0.3">
      <c r="B443" s="146"/>
      <c r="D443" s="147" t="s">
        <v>146</v>
      </c>
      <c r="E443" s="148" t="s">
        <v>1</v>
      </c>
      <c r="F443" s="149" t="s">
        <v>613</v>
      </c>
      <c r="H443" s="150">
        <v>56.357999999999997</v>
      </c>
      <c r="I443" s="151"/>
      <c r="L443" s="146"/>
      <c r="M443" s="152"/>
      <c r="T443" s="153"/>
      <c r="AT443" s="148" t="s">
        <v>146</v>
      </c>
      <c r="AU443" s="148" t="s">
        <v>86</v>
      </c>
      <c r="AV443" s="12" t="s">
        <v>86</v>
      </c>
      <c r="AW443" s="12" t="s">
        <v>33</v>
      </c>
      <c r="AX443" s="12" t="s">
        <v>76</v>
      </c>
      <c r="AY443" s="148" t="s">
        <v>137</v>
      </c>
    </row>
    <row r="444" spans="2:65" s="12" customFormat="1" ht="20.25" x14ac:dyDescent="0.3">
      <c r="B444" s="146"/>
      <c r="D444" s="147" t="s">
        <v>146</v>
      </c>
      <c r="E444" s="148" t="s">
        <v>1</v>
      </c>
      <c r="F444" s="149" t="s">
        <v>614</v>
      </c>
      <c r="H444" s="150">
        <v>75.522999999999996</v>
      </c>
      <c r="I444" s="151"/>
      <c r="L444" s="146"/>
      <c r="M444" s="152"/>
      <c r="T444" s="153"/>
      <c r="AT444" s="148" t="s">
        <v>146</v>
      </c>
      <c r="AU444" s="148" t="s">
        <v>86</v>
      </c>
      <c r="AV444" s="12" t="s">
        <v>86</v>
      </c>
      <c r="AW444" s="12" t="s">
        <v>33</v>
      </c>
      <c r="AX444" s="12" t="s">
        <v>76</v>
      </c>
      <c r="AY444" s="148" t="s">
        <v>137</v>
      </c>
    </row>
    <row r="445" spans="2:65" s="12" customFormat="1" ht="20.25" x14ac:dyDescent="0.3">
      <c r="B445" s="146"/>
      <c r="D445" s="147" t="s">
        <v>146</v>
      </c>
      <c r="E445" s="148" t="s">
        <v>1</v>
      </c>
      <c r="F445" s="149" t="s">
        <v>615</v>
      </c>
      <c r="H445" s="150">
        <v>56.357999999999997</v>
      </c>
      <c r="I445" s="151"/>
      <c r="L445" s="146"/>
      <c r="M445" s="152"/>
      <c r="T445" s="153"/>
      <c r="AT445" s="148" t="s">
        <v>146</v>
      </c>
      <c r="AU445" s="148" t="s">
        <v>86</v>
      </c>
      <c r="AV445" s="12" t="s">
        <v>86</v>
      </c>
      <c r="AW445" s="12" t="s">
        <v>33</v>
      </c>
      <c r="AX445" s="12" t="s">
        <v>76</v>
      </c>
      <c r="AY445" s="148" t="s">
        <v>137</v>
      </c>
    </row>
    <row r="446" spans="2:65" s="12" customFormat="1" x14ac:dyDescent="0.3">
      <c r="B446" s="146"/>
      <c r="D446" s="147" t="s">
        <v>146</v>
      </c>
      <c r="E446" s="148" t="s">
        <v>1</v>
      </c>
      <c r="F446" s="149" t="s">
        <v>616</v>
      </c>
      <c r="H446" s="150">
        <v>56.357999999999997</v>
      </c>
      <c r="I446" s="151"/>
      <c r="L446" s="146"/>
      <c r="M446" s="152"/>
      <c r="T446" s="153"/>
      <c r="AT446" s="148" t="s">
        <v>146</v>
      </c>
      <c r="AU446" s="148" t="s">
        <v>86</v>
      </c>
      <c r="AV446" s="12" t="s">
        <v>86</v>
      </c>
      <c r="AW446" s="12" t="s">
        <v>33</v>
      </c>
      <c r="AX446" s="12" t="s">
        <v>76</v>
      </c>
      <c r="AY446" s="148" t="s">
        <v>137</v>
      </c>
    </row>
    <row r="447" spans="2:65" s="12" customFormat="1" x14ac:dyDescent="0.3">
      <c r="B447" s="146"/>
      <c r="D447" s="147" t="s">
        <v>146</v>
      </c>
      <c r="E447" s="148" t="s">
        <v>1</v>
      </c>
      <c r="F447" s="149" t="s">
        <v>617</v>
      </c>
      <c r="H447" s="150">
        <v>56.357999999999997</v>
      </c>
      <c r="I447" s="151"/>
      <c r="L447" s="146"/>
      <c r="M447" s="152"/>
      <c r="T447" s="153"/>
      <c r="AT447" s="148" t="s">
        <v>146</v>
      </c>
      <c r="AU447" s="148" t="s">
        <v>86</v>
      </c>
      <c r="AV447" s="12" t="s">
        <v>86</v>
      </c>
      <c r="AW447" s="12" t="s">
        <v>33</v>
      </c>
      <c r="AX447" s="12" t="s">
        <v>76</v>
      </c>
      <c r="AY447" s="148" t="s">
        <v>137</v>
      </c>
    </row>
    <row r="448" spans="2:65" s="13" customFormat="1" x14ac:dyDescent="0.3">
      <c r="B448" s="154"/>
      <c r="D448" s="147" t="s">
        <v>146</v>
      </c>
      <c r="E448" s="155" t="s">
        <v>1</v>
      </c>
      <c r="F448" s="156" t="s">
        <v>169</v>
      </c>
      <c r="H448" s="157">
        <v>601.91</v>
      </c>
      <c r="I448" s="158"/>
      <c r="L448" s="154"/>
      <c r="M448" s="159"/>
      <c r="T448" s="160"/>
      <c r="AT448" s="155" t="s">
        <v>146</v>
      </c>
      <c r="AU448" s="155" t="s">
        <v>86</v>
      </c>
      <c r="AV448" s="13" t="s">
        <v>144</v>
      </c>
      <c r="AW448" s="13" t="s">
        <v>33</v>
      </c>
      <c r="AX448" s="13" t="s">
        <v>84</v>
      </c>
      <c r="AY448" s="155" t="s">
        <v>137</v>
      </c>
    </row>
    <row r="449" spans="2:65" s="11" customFormat="1" ht="23" customHeight="1" x14ac:dyDescent="0.35">
      <c r="B449" s="119"/>
      <c r="D449" s="120" t="s">
        <v>75</v>
      </c>
      <c r="E449" s="129" t="s">
        <v>618</v>
      </c>
      <c r="F449" s="129" t="s">
        <v>619</v>
      </c>
      <c r="I449" s="122"/>
      <c r="J449" s="130">
        <f>BK449</f>
        <v>0</v>
      </c>
      <c r="L449" s="119"/>
      <c r="M449" s="124"/>
      <c r="P449" s="125">
        <f>SUM(P450:P510)</f>
        <v>0</v>
      </c>
      <c r="R449" s="125">
        <f>SUM(R450:R510)</f>
        <v>8.2915083200000002</v>
      </c>
      <c r="T449" s="126">
        <f>SUM(T450:T510)</f>
        <v>0.43013499999999999</v>
      </c>
      <c r="AR449" s="120" t="s">
        <v>86</v>
      </c>
      <c r="AT449" s="127" t="s">
        <v>75</v>
      </c>
      <c r="AU449" s="127" t="s">
        <v>84</v>
      </c>
      <c r="AY449" s="120" t="s">
        <v>137</v>
      </c>
      <c r="BK449" s="128">
        <f>SUM(BK450:BK510)</f>
        <v>0</v>
      </c>
    </row>
    <row r="450" spans="2:65" s="1" customFormat="1" ht="21.75" customHeight="1" x14ac:dyDescent="0.3">
      <c r="B450" s="131"/>
      <c r="C450" s="132" t="s">
        <v>620</v>
      </c>
      <c r="D450" s="132" t="s">
        <v>140</v>
      </c>
      <c r="E450" s="133" t="s">
        <v>621</v>
      </c>
      <c r="F450" s="134" t="s">
        <v>622</v>
      </c>
      <c r="G450" s="135" t="s">
        <v>143</v>
      </c>
      <c r="H450" s="136">
        <v>773.96400000000006</v>
      </c>
      <c r="I450" s="137"/>
      <c r="J450" s="138">
        <f>ROUND(I450*H450,2)</f>
        <v>0</v>
      </c>
      <c r="K450" s="139"/>
      <c r="L450" s="30"/>
      <c r="M450" s="140" t="s">
        <v>1</v>
      </c>
      <c r="N450" s="141" t="s">
        <v>41</v>
      </c>
      <c r="P450" s="142">
        <f>O450*H450</f>
        <v>0</v>
      </c>
      <c r="Q450" s="142">
        <v>0</v>
      </c>
      <c r="R450" s="142">
        <f>Q450*H450</f>
        <v>0</v>
      </c>
      <c r="S450" s="142">
        <v>0</v>
      </c>
      <c r="T450" s="143">
        <f>S450*H450</f>
        <v>0</v>
      </c>
      <c r="AR450" s="144" t="s">
        <v>257</v>
      </c>
      <c r="AT450" s="144" t="s">
        <v>140</v>
      </c>
      <c r="AU450" s="144" t="s">
        <v>86</v>
      </c>
      <c r="AY450" s="15" t="s">
        <v>137</v>
      </c>
      <c r="BE450" s="145">
        <f>IF(N450="základní",J450,0)</f>
        <v>0</v>
      </c>
      <c r="BF450" s="145">
        <f>IF(N450="snížená",J450,0)</f>
        <v>0</v>
      </c>
      <c r="BG450" s="145">
        <f>IF(N450="zákl. přenesená",J450,0)</f>
        <v>0</v>
      </c>
      <c r="BH450" s="145">
        <f>IF(N450="sníž. přenesená",J450,0)</f>
        <v>0</v>
      </c>
      <c r="BI450" s="145">
        <f>IF(N450="nulová",J450,0)</f>
        <v>0</v>
      </c>
      <c r="BJ450" s="15" t="s">
        <v>84</v>
      </c>
      <c r="BK450" s="145">
        <f>ROUND(I450*H450,2)</f>
        <v>0</v>
      </c>
      <c r="BL450" s="15" t="s">
        <v>257</v>
      </c>
      <c r="BM450" s="144" t="s">
        <v>623</v>
      </c>
    </row>
    <row r="451" spans="2:65" s="12" customFormat="1" x14ac:dyDescent="0.3">
      <c r="B451" s="146"/>
      <c r="D451" s="147" t="s">
        <v>146</v>
      </c>
      <c r="E451" s="148" t="s">
        <v>1</v>
      </c>
      <c r="F451" s="149" t="s">
        <v>608</v>
      </c>
      <c r="H451" s="150">
        <v>56.357999999999997</v>
      </c>
      <c r="I451" s="151"/>
      <c r="L451" s="146"/>
      <c r="M451" s="152"/>
      <c r="T451" s="153"/>
      <c r="AT451" s="148" t="s">
        <v>146</v>
      </c>
      <c r="AU451" s="148" t="s">
        <v>86</v>
      </c>
      <c r="AV451" s="12" t="s">
        <v>86</v>
      </c>
      <c r="AW451" s="12" t="s">
        <v>33</v>
      </c>
      <c r="AX451" s="12" t="s">
        <v>76</v>
      </c>
      <c r="AY451" s="148" t="s">
        <v>137</v>
      </c>
    </row>
    <row r="452" spans="2:65" s="12" customFormat="1" x14ac:dyDescent="0.3">
      <c r="B452" s="146"/>
      <c r="D452" s="147" t="s">
        <v>146</v>
      </c>
      <c r="E452" s="148" t="s">
        <v>1</v>
      </c>
      <c r="F452" s="149" t="s">
        <v>609</v>
      </c>
      <c r="H452" s="150">
        <v>56.357999999999997</v>
      </c>
      <c r="I452" s="151"/>
      <c r="L452" s="146"/>
      <c r="M452" s="152"/>
      <c r="T452" s="153"/>
      <c r="AT452" s="148" t="s">
        <v>146</v>
      </c>
      <c r="AU452" s="148" t="s">
        <v>86</v>
      </c>
      <c r="AV452" s="12" t="s">
        <v>86</v>
      </c>
      <c r="AW452" s="12" t="s">
        <v>33</v>
      </c>
      <c r="AX452" s="12" t="s">
        <v>76</v>
      </c>
      <c r="AY452" s="148" t="s">
        <v>137</v>
      </c>
    </row>
    <row r="453" spans="2:65" s="12" customFormat="1" x14ac:dyDescent="0.3">
      <c r="B453" s="146"/>
      <c r="D453" s="147" t="s">
        <v>146</v>
      </c>
      <c r="E453" s="148" t="s">
        <v>1</v>
      </c>
      <c r="F453" s="149" t="s">
        <v>610</v>
      </c>
      <c r="H453" s="150">
        <v>56.357999999999997</v>
      </c>
      <c r="I453" s="151"/>
      <c r="L453" s="146"/>
      <c r="M453" s="152"/>
      <c r="T453" s="153"/>
      <c r="AT453" s="148" t="s">
        <v>146</v>
      </c>
      <c r="AU453" s="148" t="s">
        <v>86</v>
      </c>
      <c r="AV453" s="12" t="s">
        <v>86</v>
      </c>
      <c r="AW453" s="12" t="s">
        <v>33</v>
      </c>
      <c r="AX453" s="12" t="s">
        <v>76</v>
      </c>
      <c r="AY453" s="148" t="s">
        <v>137</v>
      </c>
    </row>
    <row r="454" spans="2:65" s="12" customFormat="1" x14ac:dyDescent="0.3">
      <c r="B454" s="146"/>
      <c r="D454" s="147" t="s">
        <v>146</v>
      </c>
      <c r="E454" s="148" t="s">
        <v>1</v>
      </c>
      <c r="F454" s="149" t="s">
        <v>611</v>
      </c>
      <c r="H454" s="150">
        <v>75.522999999999996</v>
      </c>
      <c r="I454" s="151"/>
      <c r="L454" s="146"/>
      <c r="M454" s="152"/>
      <c r="T454" s="153"/>
      <c r="AT454" s="148" t="s">
        <v>146</v>
      </c>
      <c r="AU454" s="148" t="s">
        <v>86</v>
      </c>
      <c r="AV454" s="12" t="s">
        <v>86</v>
      </c>
      <c r="AW454" s="12" t="s">
        <v>33</v>
      </c>
      <c r="AX454" s="12" t="s">
        <v>76</v>
      </c>
      <c r="AY454" s="148" t="s">
        <v>137</v>
      </c>
    </row>
    <row r="455" spans="2:65" s="12" customFormat="1" x14ac:dyDescent="0.3">
      <c r="B455" s="146"/>
      <c r="D455" s="147" t="s">
        <v>146</v>
      </c>
      <c r="E455" s="148" t="s">
        <v>1</v>
      </c>
      <c r="F455" s="149" t="s">
        <v>612</v>
      </c>
      <c r="H455" s="150">
        <v>56.357999999999997</v>
      </c>
      <c r="I455" s="151"/>
      <c r="L455" s="146"/>
      <c r="M455" s="152"/>
      <c r="T455" s="153"/>
      <c r="AT455" s="148" t="s">
        <v>146</v>
      </c>
      <c r="AU455" s="148" t="s">
        <v>86</v>
      </c>
      <c r="AV455" s="12" t="s">
        <v>86</v>
      </c>
      <c r="AW455" s="12" t="s">
        <v>33</v>
      </c>
      <c r="AX455" s="12" t="s">
        <v>76</v>
      </c>
      <c r="AY455" s="148" t="s">
        <v>137</v>
      </c>
    </row>
    <row r="456" spans="2:65" s="12" customFormat="1" x14ac:dyDescent="0.3">
      <c r="B456" s="146"/>
      <c r="D456" s="147" t="s">
        <v>146</v>
      </c>
      <c r="E456" s="148" t="s">
        <v>1</v>
      </c>
      <c r="F456" s="149" t="s">
        <v>613</v>
      </c>
      <c r="H456" s="150">
        <v>56.357999999999997</v>
      </c>
      <c r="I456" s="151"/>
      <c r="L456" s="146"/>
      <c r="M456" s="152"/>
      <c r="T456" s="153"/>
      <c r="AT456" s="148" t="s">
        <v>146</v>
      </c>
      <c r="AU456" s="148" t="s">
        <v>86</v>
      </c>
      <c r="AV456" s="12" t="s">
        <v>86</v>
      </c>
      <c r="AW456" s="12" t="s">
        <v>33</v>
      </c>
      <c r="AX456" s="12" t="s">
        <v>76</v>
      </c>
      <c r="AY456" s="148" t="s">
        <v>137</v>
      </c>
    </row>
    <row r="457" spans="2:65" s="12" customFormat="1" ht="20.25" x14ac:dyDescent="0.3">
      <c r="B457" s="146"/>
      <c r="D457" s="147" t="s">
        <v>146</v>
      </c>
      <c r="E457" s="148" t="s">
        <v>1</v>
      </c>
      <c r="F457" s="149" t="s">
        <v>614</v>
      </c>
      <c r="H457" s="150">
        <v>75.522999999999996</v>
      </c>
      <c r="I457" s="151"/>
      <c r="L457" s="146"/>
      <c r="M457" s="152"/>
      <c r="T457" s="153"/>
      <c r="AT457" s="148" t="s">
        <v>146</v>
      </c>
      <c r="AU457" s="148" t="s">
        <v>86</v>
      </c>
      <c r="AV457" s="12" t="s">
        <v>86</v>
      </c>
      <c r="AW457" s="12" t="s">
        <v>33</v>
      </c>
      <c r="AX457" s="12" t="s">
        <v>76</v>
      </c>
      <c r="AY457" s="148" t="s">
        <v>137</v>
      </c>
    </row>
    <row r="458" spans="2:65" s="12" customFormat="1" ht="20.25" x14ac:dyDescent="0.3">
      <c r="B458" s="146"/>
      <c r="D458" s="147" t="s">
        <v>146</v>
      </c>
      <c r="E458" s="148" t="s">
        <v>1</v>
      </c>
      <c r="F458" s="149" t="s">
        <v>615</v>
      </c>
      <c r="H458" s="150">
        <v>56.357999999999997</v>
      </c>
      <c r="I458" s="151"/>
      <c r="L458" s="146"/>
      <c r="M458" s="152"/>
      <c r="T458" s="153"/>
      <c r="AT458" s="148" t="s">
        <v>146</v>
      </c>
      <c r="AU458" s="148" t="s">
        <v>86</v>
      </c>
      <c r="AV458" s="12" t="s">
        <v>86</v>
      </c>
      <c r="AW458" s="12" t="s">
        <v>33</v>
      </c>
      <c r="AX458" s="12" t="s">
        <v>76</v>
      </c>
      <c r="AY458" s="148" t="s">
        <v>137</v>
      </c>
    </row>
    <row r="459" spans="2:65" s="12" customFormat="1" ht="20.25" x14ac:dyDescent="0.3">
      <c r="B459" s="146"/>
      <c r="D459" s="147" t="s">
        <v>146</v>
      </c>
      <c r="E459" s="148" t="s">
        <v>1</v>
      </c>
      <c r="F459" s="149" t="s">
        <v>277</v>
      </c>
      <c r="H459" s="150">
        <v>103.899</v>
      </c>
      <c r="I459" s="151"/>
      <c r="L459" s="146"/>
      <c r="M459" s="152"/>
      <c r="T459" s="153"/>
      <c r="AT459" s="148" t="s">
        <v>146</v>
      </c>
      <c r="AU459" s="148" t="s">
        <v>86</v>
      </c>
      <c r="AV459" s="12" t="s">
        <v>86</v>
      </c>
      <c r="AW459" s="12" t="s">
        <v>33</v>
      </c>
      <c r="AX459" s="12" t="s">
        <v>76</v>
      </c>
      <c r="AY459" s="148" t="s">
        <v>137</v>
      </c>
    </row>
    <row r="460" spans="2:65" s="12" customFormat="1" x14ac:dyDescent="0.3">
      <c r="B460" s="146"/>
      <c r="D460" s="147" t="s">
        <v>146</v>
      </c>
      <c r="E460" s="148" t="s">
        <v>1</v>
      </c>
      <c r="F460" s="149" t="s">
        <v>624</v>
      </c>
      <c r="H460" s="150">
        <v>51.515000000000001</v>
      </c>
      <c r="I460" s="151"/>
      <c r="L460" s="146"/>
      <c r="M460" s="152"/>
      <c r="T460" s="153"/>
      <c r="AT460" s="148" t="s">
        <v>146</v>
      </c>
      <c r="AU460" s="148" t="s">
        <v>86</v>
      </c>
      <c r="AV460" s="12" t="s">
        <v>86</v>
      </c>
      <c r="AW460" s="12" t="s">
        <v>33</v>
      </c>
      <c r="AX460" s="12" t="s">
        <v>76</v>
      </c>
      <c r="AY460" s="148" t="s">
        <v>137</v>
      </c>
    </row>
    <row r="461" spans="2:65" s="12" customFormat="1" x14ac:dyDescent="0.3">
      <c r="B461" s="146"/>
      <c r="D461" s="147" t="s">
        <v>146</v>
      </c>
      <c r="E461" s="148" t="s">
        <v>1</v>
      </c>
      <c r="F461" s="149" t="s">
        <v>616</v>
      </c>
      <c r="H461" s="150">
        <v>56.357999999999997</v>
      </c>
      <c r="I461" s="151"/>
      <c r="L461" s="146"/>
      <c r="M461" s="152"/>
      <c r="T461" s="153"/>
      <c r="AT461" s="148" t="s">
        <v>146</v>
      </c>
      <c r="AU461" s="148" t="s">
        <v>86</v>
      </c>
      <c r="AV461" s="12" t="s">
        <v>86</v>
      </c>
      <c r="AW461" s="12" t="s">
        <v>33</v>
      </c>
      <c r="AX461" s="12" t="s">
        <v>76</v>
      </c>
      <c r="AY461" s="148" t="s">
        <v>137</v>
      </c>
    </row>
    <row r="462" spans="2:65" s="12" customFormat="1" x14ac:dyDescent="0.3">
      <c r="B462" s="146"/>
      <c r="D462" s="147" t="s">
        <v>146</v>
      </c>
      <c r="E462" s="148" t="s">
        <v>1</v>
      </c>
      <c r="F462" s="149" t="s">
        <v>617</v>
      </c>
      <c r="H462" s="150">
        <v>56.357999999999997</v>
      </c>
      <c r="I462" s="151"/>
      <c r="L462" s="146"/>
      <c r="M462" s="152"/>
      <c r="T462" s="153"/>
      <c r="AT462" s="148" t="s">
        <v>146</v>
      </c>
      <c r="AU462" s="148" t="s">
        <v>86</v>
      </c>
      <c r="AV462" s="12" t="s">
        <v>86</v>
      </c>
      <c r="AW462" s="12" t="s">
        <v>33</v>
      </c>
      <c r="AX462" s="12" t="s">
        <v>76</v>
      </c>
      <c r="AY462" s="148" t="s">
        <v>137</v>
      </c>
    </row>
    <row r="463" spans="2:65" s="12" customFormat="1" x14ac:dyDescent="0.3">
      <c r="B463" s="146"/>
      <c r="D463" s="147" t="s">
        <v>146</v>
      </c>
      <c r="E463" s="148" t="s">
        <v>1</v>
      </c>
      <c r="F463" s="149" t="s">
        <v>207</v>
      </c>
      <c r="H463" s="150">
        <v>16.64</v>
      </c>
      <c r="I463" s="151"/>
      <c r="L463" s="146"/>
      <c r="M463" s="152"/>
      <c r="T463" s="153"/>
      <c r="AT463" s="148" t="s">
        <v>146</v>
      </c>
      <c r="AU463" s="148" t="s">
        <v>86</v>
      </c>
      <c r="AV463" s="12" t="s">
        <v>86</v>
      </c>
      <c r="AW463" s="12" t="s">
        <v>33</v>
      </c>
      <c r="AX463" s="12" t="s">
        <v>76</v>
      </c>
      <c r="AY463" s="148" t="s">
        <v>137</v>
      </c>
    </row>
    <row r="464" spans="2:65" s="13" customFormat="1" x14ac:dyDescent="0.3">
      <c r="B464" s="154"/>
      <c r="D464" s="147" t="s">
        <v>146</v>
      </c>
      <c r="E464" s="155" t="s">
        <v>1</v>
      </c>
      <c r="F464" s="156" t="s">
        <v>169</v>
      </c>
      <c r="H464" s="157">
        <v>773.96399999999994</v>
      </c>
      <c r="I464" s="158"/>
      <c r="L464" s="154"/>
      <c r="M464" s="159"/>
      <c r="T464" s="160"/>
      <c r="AT464" s="155" t="s">
        <v>146</v>
      </c>
      <c r="AU464" s="155" t="s">
        <v>86</v>
      </c>
      <c r="AV464" s="13" t="s">
        <v>144</v>
      </c>
      <c r="AW464" s="13" t="s">
        <v>33</v>
      </c>
      <c r="AX464" s="13" t="s">
        <v>84</v>
      </c>
      <c r="AY464" s="155" t="s">
        <v>137</v>
      </c>
    </row>
    <row r="465" spans="2:65" s="1" customFormat="1" ht="16.5" customHeight="1" x14ac:dyDescent="0.3">
      <c r="B465" s="131"/>
      <c r="C465" s="132" t="s">
        <v>625</v>
      </c>
      <c r="D465" s="132" t="s">
        <v>140</v>
      </c>
      <c r="E465" s="133" t="s">
        <v>626</v>
      </c>
      <c r="F465" s="134" t="s">
        <v>627</v>
      </c>
      <c r="G465" s="135" t="s">
        <v>143</v>
      </c>
      <c r="H465" s="136">
        <v>773.96400000000006</v>
      </c>
      <c r="I465" s="137"/>
      <c r="J465" s="138">
        <f>ROUND(I465*H465,2)</f>
        <v>0</v>
      </c>
      <c r="K465" s="139"/>
      <c r="L465" s="30"/>
      <c r="M465" s="140" t="s">
        <v>1</v>
      </c>
      <c r="N465" s="141" t="s">
        <v>41</v>
      </c>
      <c r="P465" s="142">
        <f>O465*H465</f>
        <v>0</v>
      </c>
      <c r="Q465" s="142">
        <v>0</v>
      </c>
      <c r="R465" s="142">
        <f>Q465*H465</f>
        <v>0</v>
      </c>
      <c r="S465" s="142">
        <v>0</v>
      </c>
      <c r="T465" s="143">
        <f>S465*H465</f>
        <v>0</v>
      </c>
      <c r="AR465" s="144" t="s">
        <v>257</v>
      </c>
      <c r="AT465" s="144" t="s">
        <v>140</v>
      </c>
      <c r="AU465" s="144" t="s">
        <v>86</v>
      </c>
      <c r="AY465" s="15" t="s">
        <v>137</v>
      </c>
      <c r="BE465" s="145">
        <f>IF(N465="základní",J465,0)</f>
        <v>0</v>
      </c>
      <c r="BF465" s="145">
        <f>IF(N465="snížená",J465,0)</f>
        <v>0</v>
      </c>
      <c r="BG465" s="145">
        <f>IF(N465="zákl. přenesená",J465,0)</f>
        <v>0</v>
      </c>
      <c r="BH465" s="145">
        <f>IF(N465="sníž. přenesená",J465,0)</f>
        <v>0</v>
      </c>
      <c r="BI465" s="145">
        <f>IF(N465="nulová",J465,0)</f>
        <v>0</v>
      </c>
      <c r="BJ465" s="15" t="s">
        <v>84</v>
      </c>
      <c r="BK465" s="145">
        <f>ROUND(I465*H465,2)</f>
        <v>0</v>
      </c>
      <c r="BL465" s="15" t="s">
        <v>257</v>
      </c>
      <c r="BM465" s="144" t="s">
        <v>628</v>
      </c>
    </row>
    <row r="466" spans="2:65" s="1" customFormat="1" ht="24.3" customHeight="1" x14ac:dyDescent="0.3">
      <c r="B466" s="131"/>
      <c r="C466" s="132" t="s">
        <v>629</v>
      </c>
      <c r="D466" s="132" t="s">
        <v>140</v>
      </c>
      <c r="E466" s="133" t="s">
        <v>630</v>
      </c>
      <c r="F466" s="134" t="s">
        <v>631</v>
      </c>
      <c r="G466" s="135" t="s">
        <v>143</v>
      </c>
      <c r="H466" s="136">
        <v>773.96400000000006</v>
      </c>
      <c r="I466" s="137"/>
      <c r="J466" s="138">
        <f>ROUND(I466*H466,2)</f>
        <v>0</v>
      </c>
      <c r="K466" s="139"/>
      <c r="L466" s="30"/>
      <c r="M466" s="140" t="s">
        <v>1</v>
      </c>
      <c r="N466" s="141" t="s">
        <v>41</v>
      </c>
      <c r="P466" s="142">
        <f>O466*H466</f>
        <v>0</v>
      </c>
      <c r="Q466" s="142">
        <v>3.0000000000000001E-5</v>
      </c>
      <c r="R466" s="142">
        <f>Q466*H466</f>
        <v>2.3218920000000001E-2</v>
      </c>
      <c r="S466" s="142">
        <v>0</v>
      </c>
      <c r="T466" s="143">
        <f>S466*H466</f>
        <v>0</v>
      </c>
      <c r="AR466" s="144" t="s">
        <v>257</v>
      </c>
      <c r="AT466" s="144" t="s">
        <v>140</v>
      </c>
      <c r="AU466" s="144" t="s">
        <v>86</v>
      </c>
      <c r="AY466" s="15" t="s">
        <v>137</v>
      </c>
      <c r="BE466" s="145">
        <f>IF(N466="základní",J466,0)</f>
        <v>0</v>
      </c>
      <c r="BF466" s="145">
        <f>IF(N466="snížená",J466,0)</f>
        <v>0</v>
      </c>
      <c r="BG466" s="145">
        <f>IF(N466="zákl. přenesená",J466,0)</f>
        <v>0</v>
      </c>
      <c r="BH466" s="145">
        <f>IF(N466="sníž. přenesená",J466,0)</f>
        <v>0</v>
      </c>
      <c r="BI466" s="145">
        <f>IF(N466="nulová",J466,0)</f>
        <v>0</v>
      </c>
      <c r="BJ466" s="15" t="s">
        <v>84</v>
      </c>
      <c r="BK466" s="145">
        <f>ROUND(I466*H466,2)</f>
        <v>0</v>
      </c>
      <c r="BL466" s="15" t="s">
        <v>257</v>
      </c>
      <c r="BM466" s="144" t="s">
        <v>632</v>
      </c>
    </row>
    <row r="467" spans="2:65" s="1" customFormat="1" ht="33" customHeight="1" x14ac:dyDescent="0.3">
      <c r="B467" s="131"/>
      <c r="C467" s="132" t="s">
        <v>633</v>
      </c>
      <c r="D467" s="132" t="s">
        <v>140</v>
      </c>
      <c r="E467" s="133" t="s">
        <v>634</v>
      </c>
      <c r="F467" s="134" t="s">
        <v>635</v>
      </c>
      <c r="G467" s="135" t="s">
        <v>143</v>
      </c>
      <c r="H467" s="136">
        <v>773.96400000000006</v>
      </c>
      <c r="I467" s="137"/>
      <c r="J467" s="138">
        <f>ROUND(I467*H467,2)</f>
        <v>0</v>
      </c>
      <c r="K467" s="139"/>
      <c r="L467" s="30"/>
      <c r="M467" s="140" t="s">
        <v>1</v>
      </c>
      <c r="N467" s="141" t="s">
        <v>41</v>
      </c>
      <c r="P467" s="142">
        <f>O467*H467</f>
        <v>0</v>
      </c>
      <c r="Q467" s="142">
        <v>7.5799999999999999E-3</v>
      </c>
      <c r="R467" s="142">
        <f>Q467*H467</f>
        <v>5.8666471200000005</v>
      </c>
      <c r="S467" s="142">
        <v>0</v>
      </c>
      <c r="T467" s="143">
        <f>S467*H467</f>
        <v>0</v>
      </c>
      <c r="AR467" s="144" t="s">
        <v>257</v>
      </c>
      <c r="AT467" s="144" t="s">
        <v>140</v>
      </c>
      <c r="AU467" s="144" t="s">
        <v>86</v>
      </c>
      <c r="AY467" s="15" t="s">
        <v>137</v>
      </c>
      <c r="BE467" s="145">
        <f>IF(N467="základní",J467,0)</f>
        <v>0</v>
      </c>
      <c r="BF467" s="145">
        <f>IF(N467="snížená",J467,0)</f>
        <v>0</v>
      </c>
      <c r="BG467" s="145">
        <f>IF(N467="zákl. přenesená",J467,0)</f>
        <v>0</v>
      </c>
      <c r="BH467" s="145">
        <f>IF(N467="sníž. přenesená",J467,0)</f>
        <v>0</v>
      </c>
      <c r="BI467" s="145">
        <f>IF(N467="nulová",J467,0)</f>
        <v>0</v>
      </c>
      <c r="BJ467" s="15" t="s">
        <v>84</v>
      </c>
      <c r="BK467" s="145">
        <f>ROUND(I467*H467,2)</f>
        <v>0</v>
      </c>
      <c r="BL467" s="15" t="s">
        <v>257</v>
      </c>
      <c r="BM467" s="144" t="s">
        <v>636</v>
      </c>
    </row>
    <row r="468" spans="2:65" s="1" customFormat="1" ht="24.3" customHeight="1" x14ac:dyDescent="0.3">
      <c r="B468" s="131"/>
      <c r="C468" s="132" t="s">
        <v>637</v>
      </c>
      <c r="D468" s="132" t="s">
        <v>140</v>
      </c>
      <c r="E468" s="133" t="s">
        <v>638</v>
      </c>
      <c r="F468" s="134" t="s">
        <v>639</v>
      </c>
      <c r="G468" s="135" t="s">
        <v>143</v>
      </c>
      <c r="H468" s="136">
        <v>172.054</v>
      </c>
      <c r="I468" s="137"/>
      <c r="J468" s="138">
        <f>ROUND(I468*H468,2)</f>
        <v>0</v>
      </c>
      <c r="K468" s="139"/>
      <c r="L468" s="30"/>
      <c r="M468" s="140" t="s">
        <v>1</v>
      </c>
      <c r="N468" s="141" t="s">
        <v>41</v>
      </c>
      <c r="P468" s="142">
        <f>O468*H468</f>
        <v>0</v>
      </c>
      <c r="Q468" s="142">
        <v>0</v>
      </c>
      <c r="R468" s="142">
        <f>Q468*H468</f>
        <v>0</v>
      </c>
      <c r="S468" s="142">
        <v>2.5000000000000001E-3</v>
      </c>
      <c r="T468" s="143">
        <f>S468*H468</f>
        <v>0.43013499999999999</v>
      </c>
      <c r="AR468" s="144" t="s">
        <v>257</v>
      </c>
      <c r="AT468" s="144" t="s">
        <v>140</v>
      </c>
      <c r="AU468" s="144" t="s">
        <v>86</v>
      </c>
      <c r="AY468" s="15" t="s">
        <v>137</v>
      </c>
      <c r="BE468" s="145">
        <f>IF(N468="základní",J468,0)</f>
        <v>0</v>
      </c>
      <c r="BF468" s="145">
        <f>IF(N468="snížená",J468,0)</f>
        <v>0</v>
      </c>
      <c r="BG468" s="145">
        <f>IF(N468="zákl. přenesená",J468,0)</f>
        <v>0</v>
      </c>
      <c r="BH468" s="145">
        <f>IF(N468="sníž. přenesená",J468,0)</f>
        <v>0</v>
      </c>
      <c r="BI468" s="145">
        <f>IF(N468="nulová",J468,0)</f>
        <v>0</v>
      </c>
      <c r="BJ468" s="15" t="s">
        <v>84</v>
      </c>
      <c r="BK468" s="145">
        <f>ROUND(I468*H468,2)</f>
        <v>0</v>
      </c>
      <c r="BL468" s="15" t="s">
        <v>257</v>
      </c>
      <c r="BM468" s="144" t="s">
        <v>640</v>
      </c>
    </row>
    <row r="469" spans="2:65" s="12" customFormat="1" ht="20.25" x14ac:dyDescent="0.3">
      <c r="B469" s="146"/>
      <c r="D469" s="147" t="s">
        <v>146</v>
      </c>
      <c r="E469" s="148" t="s">
        <v>1</v>
      </c>
      <c r="F469" s="149" t="s">
        <v>277</v>
      </c>
      <c r="H469" s="150">
        <v>103.899</v>
      </c>
      <c r="I469" s="151"/>
      <c r="L469" s="146"/>
      <c r="M469" s="152"/>
      <c r="T469" s="153"/>
      <c r="AT469" s="148" t="s">
        <v>146</v>
      </c>
      <c r="AU469" s="148" t="s">
        <v>86</v>
      </c>
      <c r="AV469" s="12" t="s">
        <v>86</v>
      </c>
      <c r="AW469" s="12" t="s">
        <v>33</v>
      </c>
      <c r="AX469" s="12" t="s">
        <v>76</v>
      </c>
      <c r="AY469" s="148" t="s">
        <v>137</v>
      </c>
    </row>
    <row r="470" spans="2:65" s="12" customFormat="1" x14ac:dyDescent="0.3">
      <c r="B470" s="146"/>
      <c r="D470" s="147" t="s">
        <v>146</v>
      </c>
      <c r="E470" s="148" t="s">
        <v>1</v>
      </c>
      <c r="F470" s="149" t="s">
        <v>624</v>
      </c>
      <c r="H470" s="150">
        <v>51.515000000000001</v>
      </c>
      <c r="I470" s="151"/>
      <c r="L470" s="146"/>
      <c r="M470" s="152"/>
      <c r="T470" s="153"/>
      <c r="AT470" s="148" t="s">
        <v>146</v>
      </c>
      <c r="AU470" s="148" t="s">
        <v>86</v>
      </c>
      <c r="AV470" s="12" t="s">
        <v>86</v>
      </c>
      <c r="AW470" s="12" t="s">
        <v>33</v>
      </c>
      <c r="AX470" s="12" t="s">
        <v>76</v>
      </c>
      <c r="AY470" s="148" t="s">
        <v>137</v>
      </c>
    </row>
    <row r="471" spans="2:65" s="12" customFormat="1" x14ac:dyDescent="0.3">
      <c r="B471" s="146"/>
      <c r="D471" s="147" t="s">
        <v>146</v>
      </c>
      <c r="E471" s="148" t="s">
        <v>1</v>
      </c>
      <c r="F471" s="149" t="s">
        <v>207</v>
      </c>
      <c r="H471" s="150">
        <v>16.64</v>
      </c>
      <c r="I471" s="151"/>
      <c r="L471" s="146"/>
      <c r="M471" s="152"/>
      <c r="T471" s="153"/>
      <c r="AT471" s="148" t="s">
        <v>146</v>
      </c>
      <c r="AU471" s="148" t="s">
        <v>86</v>
      </c>
      <c r="AV471" s="12" t="s">
        <v>86</v>
      </c>
      <c r="AW471" s="12" t="s">
        <v>33</v>
      </c>
      <c r="AX471" s="12" t="s">
        <v>76</v>
      </c>
      <c r="AY471" s="148" t="s">
        <v>137</v>
      </c>
    </row>
    <row r="472" spans="2:65" s="13" customFormat="1" x14ac:dyDescent="0.3">
      <c r="B472" s="154"/>
      <c r="D472" s="147" t="s">
        <v>146</v>
      </c>
      <c r="E472" s="155" t="s">
        <v>1</v>
      </c>
      <c r="F472" s="156" t="s">
        <v>169</v>
      </c>
      <c r="H472" s="157">
        <v>172.05399999999997</v>
      </c>
      <c r="I472" s="158"/>
      <c r="L472" s="154"/>
      <c r="M472" s="159"/>
      <c r="T472" s="160"/>
      <c r="AT472" s="155" t="s">
        <v>146</v>
      </c>
      <c r="AU472" s="155" t="s">
        <v>86</v>
      </c>
      <c r="AV472" s="13" t="s">
        <v>144</v>
      </c>
      <c r="AW472" s="13" t="s">
        <v>33</v>
      </c>
      <c r="AX472" s="13" t="s">
        <v>84</v>
      </c>
      <c r="AY472" s="155" t="s">
        <v>137</v>
      </c>
    </row>
    <row r="473" spans="2:65" s="1" customFormat="1" ht="16.5" customHeight="1" x14ac:dyDescent="0.3">
      <c r="B473" s="131"/>
      <c r="C473" s="132" t="s">
        <v>641</v>
      </c>
      <c r="D473" s="132" t="s">
        <v>140</v>
      </c>
      <c r="E473" s="133" t="s">
        <v>642</v>
      </c>
      <c r="F473" s="134" t="s">
        <v>643</v>
      </c>
      <c r="G473" s="135" t="s">
        <v>143</v>
      </c>
      <c r="H473" s="136">
        <v>103.899</v>
      </c>
      <c r="I473" s="137"/>
      <c r="J473" s="138">
        <f>ROUND(I473*H473,2)</f>
        <v>0</v>
      </c>
      <c r="K473" s="139"/>
      <c r="L473" s="30"/>
      <c r="M473" s="140" t="s">
        <v>1</v>
      </c>
      <c r="N473" s="141" t="s">
        <v>41</v>
      </c>
      <c r="P473" s="142">
        <f>O473*H473</f>
        <v>0</v>
      </c>
      <c r="Q473" s="142">
        <v>5.0000000000000001E-4</v>
      </c>
      <c r="R473" s="142">
        <f>Q473*H473</f>
        <v>5.1949500000000003E-2</v>
      </c>
      <c r="S473" s="142">
        <v>0</v>
      </c>
      <c r="T473" s="143">
        <f>S473*H473</f>
        <v>0</v>
      </c>
      <c r="AR473" s="144" t="s">
        <v>257</v>
      </c>
      <c r="AT473" s="144" t="s">
        <v>140</v>
      </c>
      <c r="AU473" s="144" t="s">
        <v>86</v>
      </c>
      <c r="AY473" s="15" t="s">
        <v>137</v>
      </c>
      <c r="BE473" s="145">
        <f>IF(N473="základní",J473,0)</f>
        <v>0</v>
      </c>
      <c r="BF473" s="145">
        <f>IF(N473="snížená",J473,0)</f>
        <v>0</v>
      </c>
      <c r="BG473" s="145">
        <f>IF(N473="zákl. přenesená",J473,0)</f>
        <v>0</v>
      </c>
      <c r="BH473" s="145">
        <f>IF(N473="sníž. přenesená",J473,0)</f>
        <v>0</v>
      </c>
      <c r="BI473" s="145">
        <f>IF(N473="nulová",J473,0)</f>
        <v>0</v>
      </c>
      <c r="BJ473" s="15" t="s">
        <v>84</v>
      </c>
      <c r="BK473" s="145">
        <f>ROUND(I473*H473,2)</f>
        <v>0</v>
      </c>
      <c r="BL473" s="15" t="s">
        <v>257</v>
      </c>
      <c r="BM473" s="144" t="s">
        <v>644</v>
      </c>
    </row>
    <row r="474" spans="2:65" s="12" customFormat="1" ht="20.25" x14ac:dyDescent="0.3">
      <c r="B474" s="146"/>
      <c r="D474" s="147" t="s">
        <v>146</v>
      </c>
      <c r="E474" s="148" t="s">
        <v>1</v>
      </c>
      <c r="F474" s="149" t="s">
        <v>277</v>
      </c>
      <c r="H474" s="150">
        <v>103.899</v>
      </c>
      <c r="I474" s="151"/>
      <c r="L474" s="146"/>
      <c r="M474" s="152"/>
      <c r="T474" s="153"/>
      <c r="AT474" s="148" t="s">
        <v>146</v>
      </c>
      <c r="AU474" s="148" t="s">
        <v>86</v>
      </c>
      <c r="AV474" s="12" t="s">
        <v>86</v>
      </c>
      <c r="AW474" s="12" t="s">
        <v>33</v>
      </c>
      <c r="AX474" s="12" t="s">
        <v>84</v>
      </c>
      <c r="AY474" s="148" t="s">
        <v>137</v>
      </c>
    </row>
    <row r="475" spans="2:65" s="1" customFormat="1" ht="34.9" x14ac:dyDescent="0.3">
      <c r="B475" s="131"/>
      <c r="C475" s="161" t="s">
        <v>645</v>
      </c>
      <c r="D475" s="161" t="s">
        <v>282</v>
      </c>
      <c r="E475" s="162" t="s">
        <v>646</v>
      </c>
      <c r="F475" s="163" t="s">
        <v>647</v>
      </c>
      <c r="G475" s="164" t="s">
        <v>143</v>
      </c>
      <c r="H475" s="165">
        <v>114.289</v>
      </c>
      <c r="I475" s="166"/>
      <c r="J475" s="167">
        <f>ROUND(I475*H475,2)</f>
        <v>0</v>
      </c>
      <c r="K475" s="168"/>
      <c r="L475" s="169"/>
      <c r="M475" s="170" t="s">
        <v>1</v>
      </c>
      <c r="N475" s="171" t="s">
        <v>41</v>
      </c>
      <c r="P475" s="142">
        <f>O475*H475</f>
        <v>0</v>
      </c>
      <c r="Q475" s="142">
        <v>1.6999999999999999E-3</v>
      </c>
      <c r="R475" s="142">
        <f>Q475*H475</f>
        <v>0.1942913</v>
      </c>
      <c r="S475" s="142">
        <v>0</v>
      </c>
      <c r="T475" s="143">
        <f>S475*H475</f>
        <v>0</v>
      </c>
      <c r="AR475" s="144" t="s">
        <v>285</v>
      </c>
      <c r="AT475" s="144" t="s">
        <v>282</v>
      </c>
      <c r="AU475" s="144" t="s">
        <v>86</v>
      </c>
      <c r="AY475" s="15" t="s">
        <v>137</v>
      </c>
      <c r="BE475" s="145">
        <f>IF(N475="základní",J475,0)</f>
        <v>0</v>
      </c>
      <c r="BF475" s="145">
        <f>IF(N475="snížená",J475,0)</f>
        <v>0</v>
      </c>
      <c r="BG475" s="145">
        <f>IF(N475="zákl. přenesená",J475,0)</f>
        <v>0</v>
      </c>
      <c r="BH475" s="145">
        <f>IF(N475="sníž. přenesená",J475,0)</f>
        <v>0</v>
      </c>
      <c r="BI475" s="145">
        <f>IF(N475="nulová",J475,0)</f>
        <v>0</v>
      </c>
      <c r="BJ475" s="15" t="s">
        <v>84</v>
      </c>
      <c r="BK475" s="145">
        <f>ROUND(I475*H475,2)</f>
        <v>0</v>
      </c>
      <c r="BL475" s="15" t="s">
        <v>257</v>
      </c>
      <c r="BM475" s="144" t="s">
        <v>648</v>
      </c>
    </row>
    <row r="476" spans="2:65" s="12" customFormat="1" x14ac:dyDescent="0.3">
      <c r="B476" s="146"/>
      <c r="D476" s="147" t="s">
        <v>146</v>
      </c>
      <c r="F476" s="149" t="s">
        <v>649</v>
      </c>
      <c r="H476" s="150">
        <v>114.289</v>
      </c>
      <c r="I476" s="151"/>
      <c r="L476" s="146"/>
      <c r="M476" s="152"/>
      <c r="T476" s="153"/>
      <c r="AT476" s="148" t="s">
        <v>146</v>
      </c>
      <c r="AU476" s="148" t="s">
        <v>86</v>
      </c>
      <c r="AV476" s="12" t="s">
        <v>86</v>
      </c>
      <c r="AW476" s="12" t="s">
        <v>3</v>
      </c>
      <c r="AX476" s="12" t="s">
        <v>84</v>
      </c>
      <c r="AY476" s="148" t="s">
        <v>137</v>
      </c>
    </row>
    <row r="477" spans="2:65" s="1" customFormat="1" ht="16.5" customHeight="1" x14ac:dyDescent="0.3">
      <c r="B477" s="131"/>
      <c r="C477" s="132" t="s">
        <v>650</v>
      </c>
      <c r="D477" s="132" t="s">
        <v>140</v>
      </c>
      <c r="E477" s="133" t="s">
        <v>651</v>
      </c>
      <c r="F477" s="134" t="s">
        <v>652</v>
      </c>
      <c r="G477" s="135" t="s">
        <v>143</v>
      </c>
      <c r="H477" s="136">
        <v>670.06500000000005</v>
      </c>
      <c r="I477" s="137"/>
      <c r="J477" s="138">
        <f>ROUND(I477*H477,2)</f>
        <v>0</v>
      </c>
      <c r="K477" s="139"/>
      <c r="L477" s="30"/>
      <c r="M477" s="140" t="s">
        <v>1</v>
      </c>
      <c r="N477" s="141" t="s">
        <v>41</v>
      </c>
      <c r="P477" s="142">
        <f>O477*H477</f>
        <v>0</v>
      </c>
      <c r="Q477" s="142">
        <v>2.9999999999999997E-4</v>
      </c>
      <c r="R477" s="142">
        <f>Q477*H477</f>
        <v>0.20101949999999999</v>
      </c>
      <c r="S477" s="142">
        <v>0</v>
      </c>
      <c r="T477" s="143">
        <f>S477*H477</f>
        <v>0</v>
      </c>
      <c r="AR477" s="144" t="s">
        <v>257</v>
      </c>
      <c r="AT477" s="144" t="s">
        <v>140</v>
      </c>
      <c r="AU477" s="144" t="s">
        <v>86</v>
      </c>
      <c r="AY477" s="15" t="s">
        <v>137</v>
      </c>
      <c r="BE477" s="145">
        <f>IF(N477="základní",J477,0)</f>
        <v>0</v>
      </c>
      <c r="BF477" s="145">
        <f>IF(N477="snížená",J477,0)</f>
        <v>0</v>
      </c>
      <c r="BG477" s="145">
        <f>IF(N477="zákl. přenesená",J477,0)</f>
        <v>0</v>
      </c>
      <c r="BH477" s="145">
        <f>IF(N477="sníž. přenesená",J477,0)</f>
        <v>0</v>
      </c>
      <c r="BI477" s="145">
        <f>IF(N477="nulová",J477,0)</f>
        <v>0</v>
      </c>
      <c r="BJ477" s="15" t="s">
        <v>84</v>
      </c>
      <c r="BK477" s="145">
        <f>ROUND(I477*H477,2)</f>
        <v>0</v>
      </c>
      <c r="BL477" s="15" t="s">
        <v>257</v>
      </c>
      <c r="BM477" s="144" t="s">
        <v>653</v>
      </c>
    </row>
    <row r="478" spans="2:65" s="12" customFormat="1" x14ac:dyDescent="0.3">
      <c r="B478" s="146"/>
      <c r="D478" s="147" t="s">
        <v>146</v>
      </c>
      <c r="E478" s="148" t="s">
        <v>1</v>
      </c>
      <c r="F478" s="149" t="s">
        <v>608</v>
      </c>
      <c r="H478" s="150">
        <v>56.357999999999997</v>
      </c>
      <c r="I478" s="151"/>
      <c r="L478" s="146"/>
      <c r="M478" s="152"/>
      <c r="T478" s="153"/>
      <c r="AT478" s="148" t="s">
        <v>146</v>
      </c>
      <c r="AU478" s="148" t="s">
        <v>86</v>
      </c>
      <c r="AV478" s="12" t="s">
        <v>86</v>
      </c>
      <c r="AW478" s="12" t="s">
        <v>33</v>
      </c>
      <c r="AX478" s="12" t="s">
        <v>76</v>
      </c>
      <c r="AY478" s="148" t="s">
        <v>137</v>
      </c>
    </row>
    <row r="479" spans="2:65" s="12" customFormat="1" x14ac:dyDescent="0.3">
      <c r="B479" s="146"/>
      <c r="D479" s="147" t="s">
        <v>146</v>
      </c>
      <c r="E479" s="148" t="s">
        <v>1</v>
      </c>
      <c r="F479" s="149" t="s">
        <v>609</v>
      </c>
      <c r="H479" s="150">
        <v>56.357999999999997</v>
      </c>
      <c r="I479" s="151"/>
      <c r="L479" s="146"/>
      <c r="M479" s="152"/>
      <c r="T479" s="153"/>
      <c r="AT479" s="148" t="s">
        <v>146</v>
      </c>
      <c r="AU479" s="148" t="s">
        <v>86</v>
      </c>
      <c r="AV479" s="12" t="s">
        <v>86</v>
      </c>
      <c r="AW479" s="12" t="s">
        <v>33</v>
      </c>
      <c r="AX479" s="12" t="s">
        <v>76</v>
      </c>
      <c r="AY479" s="148" t="s">
        <v>137</v>
      </c>
    </row>
    <row r="480" spans="2:65" s="12" customFormat="1" x14ac:dyDescent="0.3">
      <c r="B480" s="146"/>
      <c r="D480" s="147" t="s">
        <v>146</v>
      </c>
      <c r="E480" s="148" t="s">
        <v>1</v>
      </c>
      <c r="F480" s="149" t="s">
        <v>610</v>
      </c>
      <c r="H480" s="150">
        <v>56.357999999999997</v>
      </c>
      <c r="I480" s="151"/>
      <c r="L480" s="146"/>
      <c r="M480" s="152"/>
      <c r="T480" s="153"/>
      <c r="AT480" s="148" t="s">
        <v>146</v>
      </c>
      <c r="AU480" s="148" t="s">
        <v>86</v>
      </c>
      <c r="AV480" s="12" t="s">
        <v>86</v>
      </c>
      <c r="AW480" s="12" t="s">
        <v>33</v>
      </c>
      <c r="AX480" s="12" t="s">
        <v>76</v>
      </c>
      <c r="AY480" s="148" t="s">
        <v>137</v>
      </c>
    </row>
    <row r="481" spans="2:65" s="12" customFormat="1" x14ac:dyDescent="0.3">
      <c r="B481" s="146"/>
      <c r="D481" s="147" t="s">
        <v>146</v>
      </c>
      <c r="E481" s="148" t="s">
        <v>1</v>
      </c>
      <c r="F481" s="149" t="s">
        <v>611</v>
      </c>
      <c r="H481" s="150">
        <v>75.522999999999996</v>
      </c>
      <c r="I481" s="151"/>
      <c r="L481" s="146"/>
      <c r="M481" s="152"/>
      <c r="T481" s="153"/>
      <c r="AT481" s="148" t="s">
        <v>146</v>
      </c>
      <c r="AU481" s="148" t="s">
        <v>86</v>
      </c>
      <c r="AV481" s="12" t="s">
        <v>86</v>
      </c>
      <c r="AW481" s="12" t="s">
        <v>33</v>
      </c>
      <c r="AX481" s="12" t="s">
        <v>76</v>
      </c>
      <c r="AY481" s="148" t="s">
        <v>137</v>
      </c>
    </row>
    <row r="482" spans="2:65" s="12" customFormat="1" x14ac:dyDescent="0.3">
      <c r="B482" s="146"/>
      <c r="D482" s="147" t="s">
        <v>146</v>
      </c>
      <c r="E482" s="148" t="s">
        <v>1</v>
      </c>
      <c r="F482" s="149" t="s">
        <v>612</v>
      </c>
      <c r="H482" s="150">
        <v>56.357999999999997</v>
      </c>
      <c r="I482" s="151"/>
      <c r="L482" s="146"/>
      <c r="M482" s="152"/>
      <c r="T482" s="153"/>
      <c r="AT482" s="148" t="s">
        <v>146</v>
      </c>
      <c r="AU482" s="148" t="s">
        <v>86</v>
      </c>
      <c r="AV482" s="12" t="s">
        <v>86</v>
      </c>
      <c r="AW482" s="12" t="s">
        <v>33</v>
      </c>
      <c r="AX482" s="12" t="s">
        <v>76</v>
      </c>
      <c r="AY482" s="148" t="s">
        <v>137</v>
      </c>
    </row>
    <row r="483" spans="2:65" s="12" customFormat="1" x14ac:dyDescent="0.3">
      <c r="B483" s="146"/>
      <c r="D483" s="147" t="s">
        <v>146</v>
      </c>
      <c r="E483" s="148" t="s">
        <v>1</v>
      </c>
      <c r="F483" s="149" t="s">
        <v>613</v>
      </c>
      <c r="H483" s="150">
        <v>56.357999999999997</v>
      </c>
      <c r="I483" s="151"/>
      <c r="L483" s="146"/>
      <c r="M483" s="152"/>
      <c r="T483" s="153"/>
      <c r="AT483" s="148" t="s">
        <v>146</v>
      </c>
      <c r="AU483" s="148" t="s">
        <v>86</v>
      </c>
      <c r="AV483" s="12" t="s">
        <v>86</v>
      </c>
      <c r="AW483" s="12" t="s">
        <v>33</v>
      </c>
      <c r="AX483" s="12" t="s">
        <v>76</v>
      </c>
      <c r="AY483" s="148" t="s">
        <v>137</v>
      </c>
    </row>
    <row r="484" spans="2:65" s="12" customFormat="1" ht="20.25" x14ac:dyDescent="0.3">
      <c r="B484" s="146"/>
      <c r="D484" s="147" t="s">
        <v>146</v>
      </c>
      <c r="E484" s="148" t="s">
        <v>1</v>
      </c>
      <c r="F484" s="149" t="s">
        <v>614</v>
      </c>
      <c r="H484" s="150">
        <v>75.522999999999996</v>
      </c>
      <c r="I484" s="151"/>
      <c r="L484" s="146"/>
      <c r="M484" s="152"/>
      <c r="T484" s="153"/>
      <c r="AT484" s="148" t="s">
        <v>146</v>
      </c>
      <c r="AU484" s="148" t="s">
        <v>86</v>
      </c>
      <c r="AV484" s="12" t="s">
        <v>86</v>
      </c>
      <c r="AW484" s="12" t="s">
        <v>33</v>
      </c>
      <c r="AX484" s="12" t="s">
        <v>76</v>
      </c>
      <c r="AY484" s="148" t="s">
        <v>137</v>
      </c>
    </row>
    <row r="485" spans="2:65" s="12" customFormat="1" ht="20.25" x14ac:dyDescent="0.3">
      <c r="B485" s="146"/>
      <c r="D485" s="147" t="s">
        <v>146</v>
      </c>
      <c r="E485" s="148" t="s">
        <v>1</v>
      </c>
      <c r="F485" s="149" t="s">
        <v>615</v>
      </c>
      <c r="H485" s="150">
        <v>56.357999999999997</v>
      </c>
      <c r="I485" s="151"/>
      <c r="L485" s="146"/>
      <c r="M485" s="152"/>
      <c r="T485" s="153"/>
      <c r="AT485" s="148" t="s">
        <v>146</v>
      </c>
      <c r="AU485" s="148" t="s">
        <v>86</v>
      </c>
      <c r="AV485" s="12" t="s">
        <v>86</v>
      </c>
      <c r="AW485" s="12" t="s">
        <v>33</v>
      </c>
      <c r="AX485" s="12" t="s">
        <v>76</v>
      </c>
      <c r="AY485" s="148" t="s">
        <v>137</v>
      </c>
    </row>
    <row r="486" spans="2:65" s="12" customFormat="1" x14ac:dyDescent="0.3">
      <c r="B486" s="146"/>
      <c r="D486" s="147" t="s">
        <v>146</v>
      </c>
      <c r="E486" s="148" t="s">
        <v>1</v>
      </c>
      <c r="F486" s="149" t="s">
        <v>624</v>
      </c>
      <c r="H486" s="150">
        <v>51.515000000000001</v>
      </c>
      <c r="I486" s="151"/>
      <c r="L486" s="146"/>
      <c r="M486" s="152"/>
      <c r="T486" s="153"/>
      <c r="AT486" s="148" t="s">
        <v>146</v>
      </c>
      <c r="AU486" s="148" t="s">
        <v>86</v>
      </c>
      <c r="AV486" s="12" t="s">
        <v>86</v>
      </c>
      <c r="AW486" s="12" t="s">
        <v>33</v>
      </c>
      <c r="AX486" s="12" t="s">
        <v>76</v>
      </c>
      <c r="AY486" s="148" t="s">
        <v>137</v>
      </c>
    </row>
    <row r="487" spans="2:65" s="12" customFormat="1" x14ac:dyDescent="0.3">
      <c r="B487" s="146"/>
      <c r="D487" s="147" t="s">
        <v>146</v>
      </c>
      <c r="E487" s="148" t="s">
        <v>1</v>
      </c>
      <c r="F487" s="149" t="s">
        <v>616</v>
      </c>
      <c r="H487" s="150">
        <v>56.357999999999997</v>
      </c>
      <c r="I487" s="151"/>
      <c r="L487" s="146"/>
      <c r="M487" s="152"/>
      <c r="T487" s="153"/>
      <c r="AT487" s="148" t="s">
        <v>146</v>
      </c>
      <c r="AU487" s="148" t="s">
        <v>86</v>
      </c>
      <c r="AV487" s="12" t="s">
        <v>86</v>
      </c>
      <c r="AW487" s="12" t="s">
        <v>33</v>
      </c>
      <c r="AX487" s="12" t="s">
        <v>76</v>
      </c>
      <c r="AY487" s="148" t="s">
        <v>137</v>
      </c>
    </row>
    <row r="488" spans="2:65" s="12" customFormat="1" x14ac:dyDescent="0.3">
      <c r="B488" s="146"/>
      <c r="D488" s="147" t="s">
        <v>146</v>
      </c>
      <c r="E488" s="148" t="s">
        <v>1</v>
      </c>
      <c r="F488" s="149" t="s">
        <v>617</v>
      </c>
      <c r="H488" s="150">
        <v>56.357999999999997</v>
      </c>
      <c r="I488" s="151"/>
      <c r="L488" s="146"/>
      <c r="M488" s="152"/>
      <c r="T488" s="153"/>
      <c r="AT488" s="148" t="s">
        <v>146</v>
      </c>
      <c r="AU488" s="148" t="s">
        <v>86</v>
      </c>
      <c r="AV488" s="12" t="s">
        <v>86</v>
      </c>
      <c r="AW488" s="12" t="s">
        <v>33</v>
      </c>
      <c r="AX488" s="12" t="s">
        <v>76</v>
      </c>
      <c r="AY488" s="148" t="s">
        <v>137</v>
      </c>
    </row>
    <row r="489" spans="2:65" s="12" customFormat="1" x14ac:dyDescent="0.3">
      <c r="B489" s="146"/>
      <c r="D489" s="147" t="s">
        <v>146</v>
      </c>
      <c r="E489" s="148" t="s">
        <v>1</v>
      </c>
      <c r="F489" s="149" t="s">
        <v>207</v>
      </c>
      <c r="H489" s="150">
        <v>16.64</v>
      </c>
      <c r="I489" s="151"/>
      <c r="L489" s="146"/>
      <c r="M489" s="152"/>
      <c r="T489" s="153"/>
      <c r="AT489" s="148" t="s">
        <v>146</v>
      </c>
      <c r="AU489" s="148" t="s">
        <v>86</v>
      </c>
      <c r="AV489" s="12" t="s">
        <v>86</v>
      </c>
      <c r="AW489" s="12" t="s">
        <v>33</v>
      </c>
      <c r="AX489" s="12" t="s">
        <v>76</v>
      </c>
      <c r="AY489" s="148" t="s">
        <v>137</v>
      </c>
    </row>
    <row r="490" spans="2:65" s="13" customFormat="1" x14ac:dyDescent="0.3">
      <c r="B490" s="154"/>
      <c r="D490" s="147" t="s">
        <v>146</v>
      </c>
      <c r="E490" s="155" t="s">
        <v>1</v>
      </c>
      <c r="F490" s="156" t="s">
        <v>169</v>
      </c>
      <c r="H490" s="157">
        <v>670.06499999999994</v>
      </c>
      <c r="I490" s="158"/>
      <c r="L490" s="154"/>
      <c r="M490" s="159"/>
      <c r="T490" s="160"/>
      <c r="AT490" s="155" t="s">
        <v>146</v>
      </c>
      <c r="AU490" s="155" t="s">
        <v>86</v>
      </c>
      <c r="AV490" s="13" t="s">
        <v>144</v>
      </c>
      <c r="AW490" s="13" t="s">
        <v>33</v>
      </c>
      <c r="AX490" s="13" t="s">
        <v>84</v>
      </c>
      <c r="AY490" s="155" t="s">
        <v>137</v>
      </c>
    </row>
    <row r="491" spans="2:65" s="1" customFormat="1" ht="46.5" x14ac:dyDescent="0.3">
      <c r="B491" s="131"/>
      <c r="C491" s="161" t="s">
        <v>654</v>
      </c>
      <c r="D491" s="161" t="s">
        <v>282</v>
      </c>
      <c r="E491" s="162" t="s">
        <v>655</v>
      </c>
      <c r="F491" s="163" t="s">
        <v>656</v>
      </c>
      <c r="G491" s="164" t="s">
        <v>143</v>
      </c>
      <c r="H491" s="165">
        <v>737.072</v>
      </c>
      <c r="I491" s="166"/>
      <c r="J491" s="167">
        <f>ROUND(I491*H491,2)</f>
        <v>0</v>
      </c>
      <c r="K491" s="168"/>
      <c r="L491" s="169"/>
      <c r="M491" s="170" t="s">
        <v>1</v>
      </c>
      <c r="N491" s="171" t="s">
        <v>41</v>
      </c>
      <c r="P491" s="142">
        <f>O491*H491</f>
        <v>0</v>
      </c>
      <c r="Q491" s="142">
        <v>2.5999999999999999E-3</v>
      </c>
      <c r="R491" s="142">
        <f>Q491*H491</f>
        <v>1.9163872</v>
      </c>
      <c r="S491" s="142">
        <v>0</v>
      </c>
      <c r="T491" s="143">
        <f>S491*H491</f>
        <v>0</v>
      </c>
      <c r="AR491" s="144" t="s">
        <v>285</v>
      </c>
      <c r="AT491" s="144" t="s">
        <v>282</v>
      </c>
      <c r="AU491" s="144" t="s">
        <v>86</v>
      </c>
      <c r="AY491" s="15" t="s">
        <v>137</v>
      </c>
      <c r="BE491" s="145">
        <f>IF(N491="základní",J491,0)</f>
        <v>0</v>
      </c>
      <c r="BF491" s="145">
        <f>IF(N491="snížená",J491,0)</f>
        <v>0</v>
      </c>
      <c r="BG491" s="145">
        <f>IF(N491="zákl. přenesená",J491,0)</f>
        <v>0</v>
      </c>
      <c r="BH491" s="145">
        <f>IF(N491="sníž. přenesená",J491,0)</f>
        <v>0</v>
      </c>
      <c r="BI491" s="145">
        <f>IF(N491="nulová",J491,0)</f>
        <v>0</v>
      </c>
      <c r="BJ491" s="15" t="s">
        <v>84</v>
      </c>
      <c r="BK491" s="145">
        <f>ROUND(I491*H491,2)</f>
        <v>0</v>
      </c>
      <c r="BL491" s="15" t="s">
        <v>257</v>
      </c>
      <c r="BM491" s="144" t="s">
        <v>657</v>
      </c>
    </row>
    <row r="492" spans="2:65" s="12" customFormat="1" x14ac:dyDescent="0.3">
      <c r="B492" s="146"/>
      <c r="D492" s="147" t="s">
        <v>146</v>
      </c>
      <c r="F492" s="149" t="s">
        <v>658</v>
      </c>
      <c r="H492" s="150">
        <v>737.072</v>
      </c>
      <c r="I492" s="151"/>
      <c r="L492" s="146"/>
      <c r="M492" s="152"/>
      <c r="T492" s="153"/>
      <c r="AT492" s="148" t="s">
        <v>146</v>
      </c>
      <c r="AU492" s="148" t="s">
        <v>86</v>
      </c>
      <c r="AV492" s="12" t="s">
        <v>86</v>
      </c>
      <c r="AW492" s="12" t="s">
        <v>3</v>
      </c>
      <c r="AX492" s="12" t="s">
        <v>84</v>
      </c>
      <c r="AY492" s="148" t="s">
        <v>137</v>
      </c>
    </row>
    <row r="493" spans="2:65" s="1" customFormat="1" ht="16.5" customHeight="1" x14ac:dyDescent="0.3">
      <c r="B493" s="131"/>
      <c r="C493" s="132" t="s">
        <v>659</v>
      </c>
      <c r="D493" s="132" t="s">
        <v>140</v>
      </c>
      <c r="E493" s="133" t="s">
        <v>660</v>
      </c>
      <c r="F493" s="134" t="s">
        <v>661</v>
      </c>
      <c r="G493" s="135" t="s">
        <v>179</v>
      </c>
      <c r="H493" s="136">
        <v>414.79</v>
      </c>
      <c r="I493" s="137"/>
      <c r="J493" s="138">
        <f>ROUND(I493*H493,2)</f>
        <v>0</v>
      </c>
      <c r="K493" s="139"/>
      <c r="L493" s="30"/>
      <c r="M493" s="140" t="s">
        <v>1</v>
      </c>
      <c r="N493" s="141" t="s">
        <v>41</v>
      </c>
      <c r="P493" s="142">
        <f>O493*H493</f>
        <v>0</v>
      </c>
      <c r="Q493" s="142">
        <v>1.0000000000000001E-5</v>
      </c>
      <c r="R493" s="142">
        <f>Q493*H493</f>
        <v>4.1479000000000004E-3</v>
      </c>
      <c r="S493" s="142">
        <v>0</v>
      </c>
      <c r="T493" s="143">
        <f>S493*H493</f>
        <v>0</v>
      </c>
      <c r="AR493" s="144" t="s">
        <v>257</v>
      </c>
      <c r="AT493" s="144" t="s">
        <v>140</v>
      </c>
      <c r="AU493" s="144" t="s">
        <v>86</v>
      </c>
      <c r="AY493" s="15" t="s">
        <v>137</v>
      </c>
      <c r="BE493" s="145">
        <f>IF(N493="základní",J493,0)</f>
        <v>0</v>
      </c>
      <c r="BF493" s="145">
        <f>IF(N493="snížená",J493,0)</f>
        <v>0</v>
      </c>
      <c r="BG493" s="145">
        <f>IF(N493="zákl. přenesená",J493,0)</f>
        <v>0</v>
      </c>
      <c r="BH493" s="145">
        <f>IF(N493="sníž. přenesená",J493,0)</f>
        <v>0</v>
      </c>
      <c r="BI493" s="145">
        <f>IF(N493="nulová",J493,0)</f>
        <v>0</v>
      </c>
      <c r="BJ493" s="15" t="s">
        <v>84</v>
      </c>
      <c r="BK493" s="145">
        <f>ROUND(I493*H493,2)</f>
        <v>0</v>
      </c>
      <c r="BL493" s="15" t="s">
        <v>257</v>
      </c>
      <c r="BM493" s="144" t="s">
        <v>662</v>
      </c>
    </row>
    <row r="494" spans="2:65" s="12" customFormat="1" x14ac:dyDescent="0.3">
      <c r="B494" s="146"/>
      <c r="D494" s="147" t="s">
        <v>146</v>
      </c>
      <c r="E494" s="148" t="s">
        <v>1</v>
      </c>
      <c r="F494" s="149" t="s">
        <v>593</v>
      </c>
      <c r="H494" s="150">
        <v>30.11</v>
      </c>
      <c r="I494" s="151"/>
      <c r="L494" s="146"/>
      <c r="M494" s="152"/>
      <c r="T494" s="153"/>
      <c r="AT494" s="148" t="s">
        <v>146</v>
      </c>
      <c r="AU494" s="148" t="s">
        <v>86</v>
      </c>
      <c r="AV494" s="12" t="s">
        <v>86</v>
      </c>
      <c r="AW494" s="12" t="s">
        <v>33</v>
      </c>
      <c r="AX494" s="12" t="s">
        <v>76</v>
      </c>
      <c r="AY494" s="148" t="s">
        <v>137</v>
      </c>
    </row>
    <row r="495" spans="2:65" s="12" customFormat="1" x14ac:dyDescent="0.3">
      <c r="B495" s="146"/>
      <c r="D495" s="147" t="s">
        <v>146</v>
      </c>
      <c r="E495" s="148" t="s">
        <v>1</v>
      </c>
      <c r="F495" s="149" t="s">
        <v>594</v>
      </c>
      <c r="H495" s="150">
        <v>30.11</v>
      </c>
      <c r="I495" s="151"/>
      <c r="L495" s="146"/>
      <c r="M495" s="152"/>
      <c r="T495" s="153"/>
      <c r="AT495" s="148" t="s">
        <v>146</v>
      </c>
      <c r="AU495" s="148" t="s">
        <v>86</v>
      </c>
      <c r="AV495" s="12" t="s">
        <v>86</v>
      </c>
      <c r="AW495" s="12" t="s">
        <v>33</v>
      </c>
      <c r="AX495" s="12" t="s">
        <v>76</v>
      </c>
      <c r="AY495" s="148" t="s">
        <v>137</v>
      </c>
    </row>
    <row r="496" spans="2:65" s="12" customFormat="1" x14ac:dyDescent="0.3">
      <c r="B496" s="146"/>
      <c r="D496" s="147" t="s">
        <v>146</v>
      </c>
      <c r="E496" s="148" t="s">
        <v>1</v>
      </c>
      <c r="F496" s="149" t="s">
        <v>595</v>
      </c>
      <c r="H496" s="150">
        <v>30.11</v>
      </c>
      <c r="I496" s="151"/>
      <c r="L496" s="146"/>
      <c r="M496" s="152"/>
      <c r="T496" s="153"/>
      <c r="AT496" s="148" t="s">
        <v>146</v>
      </c>
      <c r="AU496" s="148" t="s">
        <v>86</v>
      </c>
      <c r="AV496" s="12" t="s">
        <v>86</v>
      </c>
      <c r="AW496" s="12" t="s">
        <v>33</v>
      </c>
      <c r="AX496" s="12" t="s">
        <v>76</v>
      </c>
      <c r="AY496" s="148" t="s">
        <v>137</v>
      </c>
    </row>
    <row r="497" spans="2:65" s="12" customFormat="1" x14ac:dyDescent="0.3">
      <c r="B497" s="146"/>
      <c r="D497" s="147" t="s">
        <v>146</v>
      </c>
      <c r="E497" s="148" t="s">
        <v>1</v>
      </c>
      <c r="F497" s="149" t="s">
        <v>663</v>
      </c>
      <c r="H497" s="150">
        <v>36.61</v>
      </c>
      <c r="I497" s="151"/>
      <c r="L497" s="146"/>
      <c r="M497" s="152"/>
      <c r="T497" s="153"/>
      <c r="AT497" s="148" t="s">
        <v>146</v>
      </c>
      <c r="AU497" s="148" t="s">
        <v>86</v>
      </c>
      <c r="AV497" s="12" t="s">
        <v>86</v>
      </c>
      <c r="AW497" s="12" t="s">
        <v>33</v>
      </c>
      <c r="AX497" s="12" t="s">
        <v>76</v>
      </c>
      <c r="AY497" s="148" t="s">
        <v>137</v>
      </c>
    </row>
    <row r="498" spans="2:65" s="12" customFormat="1" x14ac:dyDescent="0.3">
      <c r="B498" s="146"/>
      <c r="D498" s="147" t="s">
        <v>146</v>
      </c>
      <c r="E498" s="148" t="s">
        <v>1</v>
      </c>
      <c r="F498" s="149" t="s">
        <v>597</v>
      </c>
      <c r="H498" s="150">
        <v>30.11</v>
      </c>
      <c r="I498" s="151"/>
      <c r="L498" s="146"/>
      <c r="M498" s="152"/>
      <c r="T498" s="153"/>
      <c r="AT498" s="148" t="s">
        <v>146</v>
      </c>
      <c r="AU498" s="148" t="s">
        <v>86</v>
      </c>
      <c r="AV498" s="12" t="s">
        <v>86</v>
      </c>
      <c r="AW498" s="12" t="s">
        <v>33</v>
      </c>
      <c r="AX498" s="12" t="s">
        <v>76</v>
      </c>
      <c r="AY498" s="148" t="s">
        <v>137</v>
      </c>
    </row>
    <row r="499" spans="2:65" s="12" customFormat="1" x14ac:dyDescent="0.3">
      <c r="B499" s="146"/>
      <c r="D499" s="147" t="s">
        <v>146</v>
      </c>
      <c r="E499" s="148" t="s">
        <v>1</v>
      </c>
      <c r="F499" s="149" t="s">
        <v>598</v>
      </c>
      <c r="H499" s="150">
        <v>30.11</v>
      </c>
      <c r="I499" s="151"/>
      <c r="L499" s="146"/>
      <c r="M499" s="152"/>
      <c r="T499" s="153"/>
      <c r="AT499" s="148" t="s">
        <v>146</v>
      </c>
      <c r="AU499" s="148" t="s">
        <v>86</v>
      </c>
      <c r="AV499" s="12" t="s">
        <v>86</v>
      </c>
      <c r="AW499" s="12" t="s">
        <v>33</v>
      </c>
      <c r="AX499" s="12" t="s">
        <v>76</v>
      </c>
      <c r="AY499" s="148" t="s">
        <v>137</v>
      </c>
    </row>
    <row r="500" spans="2:65" s="12" customFormat="1" ht="20.25" x14ac:dyDescent="0.3">
      <c r="B500" s="146"/>
      <c r="D500" s="147" t="s">
        <v>146</v>
      </c>
      <c r="E500" s="148" t="s">
        <v>1</v>
      </c>
      <c r="F500" s="149" t="s">
        <v>664</v>
      </c>
      <c r="H500" s="150">
        <v>36.61</v>
      </c>
      <c r="I500" s="151"/>
      <c r="L500" s="146"/>
      <c r="M500" s="152"/>
      <c r="T500" s="153"/>
      <c r="AT500" s="148" t="s">
        <v>146</v>
      </c>
      <c r="AU500" s="148" t="s">
        <v>86</v>
      </c>
      <c r="AV500" s="12" t="s">
        <v>86</v>
      </c>
      <c r="AW500" s="12" t="s">
        <v>33</v>
      </c>
      <c r="AX500" s="12" t="s">
        <v>76</v>
      </c>
      <c r="AY500" s="148" t="s">
        <v>137</v>
      </c>
    </row>
    <row r="501" spans="2:65" s="12" customFormat="1" ht="20.25" x14ac:dyDescent="0.3">
      <c r="B501" s="146"/>
      <c r="D501" s="147" t="s">
        <v>146</v>
      </c>
      <c r="E501" s="148" t="s">
        <v>1</v>
      </c>
      <c r="F501" s="149" t="s">
        <v>600</v>
      </c>
      <c r="H501" s="150">
        <v>30.11</v>
      </c>
      <c r="I501" s="151"/>
      <c r="L501" s="146"/>
      <c r="M501" s="152"/>
      <c r="T501" s="153"/>
      <c r="AT501" s="148" t="s">
        <v>146</v>
      </c>
      <c r="AU501" s="148" t="s">
        <v>86</v>
      </c>
      <c r="AV501" s="12" t="s">
        <v>86</v>
      </c>
      <c r="AW501" s="12" t="s">
        <v>33</v>
      </c>
      <c r="AX501" s="12" t="s">
        <v>76</v>
      </c>
      <c r="AY501" s="148" t="s">
        <v>137</v>
      </c>
    </row>
    <row r="502" spans="2:65" s="12" customFormat="1" ht="20.25" x14ac:dyDescent="0.3">
      <c r="B502" s="146"/>
      <c r="D502" s="147" t="s">
        <v>146</v>
      </c>
      <c r="E502" s="148" t="s">
        <v>1</v>
      </c>
      <c r="F502" s="149" t="s">
        <v>665</v>
      </c>
      <c r="H502" s="150">
        <v>61.1</v>
      </c>
      <c r="I502" s="151"/>
      <c r="L502" s="146"/>
      <c r="M502" s="152"/>
      <c r="T502" s="153"/>
      <c r="AT502" s="148" t="s">
        <v>146</v>
      </c>
      <c r="AU502" s="148" t="s">
        <v>86</v>
      </c>
      <c r="AV502" s="12" t="s">
        <v>86</v>
      </c>
      <c r="AW502" s="12" t="s">
        <v>33</v>
      </c>
      <c r="AX502" s="12" t="s">
        <v>76</v>
      </c>
      <c r="AY502" s="148" t="s">
        <v>137</v>
      </c>
    </row>
    <row r="503" spans="2:65" s="12" customFormat="1" x14ac:dyDescent="0.3">
      <c r="B503" s="146"/>
      <c r="D503" s="147" t="s">
        <v>146</v>
      </c>
      <c r="E503" s="148" t="s">
        <v>1</v>
      </c>
      <c r="F503" s="149" t="s">
        <v>601</v>
      </c>
      <c r="H503" s="150">
        <v>21.95</v>
      </c>
      <c r="I503" s="151"/>
      <c r="L503" s="146"/>
      <c r="M503" s="152"/>
      <c r="T503" s="153"/>
      <c r="AT503" s="148" t="s">
        <v>146</v>
      </c>
      <c r="AU503" s="148" t="s">
        <v>86</v>
      </c>
      <c r="AV503" s="12" t="s">
        <v>86</v>
      </c>
      <c r="AW503" s="12" t="s">
        <v>33</v>
      </c>
      <c r="AX503" s="12" t="s">
        <v>76</v>
      </c>
      <c r="AY503" s="148" t="s">
        <v>137</v>
      </c>
    </row>
    <row r="504" spans="2:65" s="12" customFormat="1" x14ac:dyDescent="0.3">
      <c r="B504" s="146"/>
      <c r="D504" s="147" t="s">
        <v>146</v>
      </c>
      <c r="E504" s="148" t="s">
        <v>1</v>
      </c>
      <c r="F504" s="149" t="s">
        <v>602</v>
      </c>
      <c r="H504" s="150">
        <v>30.11</v>
      </c>
      <c r="I504" s="151"/>
      <c r="L504" s="146"/>
      <c r="M504" s="152"/>
      <c r="T504" s="153"/>
      <c r="AT504" s="148" t="s">
        <v>146</v>
      </c>
      <c r="AU504" s="148" t="s">
        <v>86</v>
      </c>
      <c r="AV504" s="12" t="s">
        <v>86</v>
      </c>
      <c r="AW504" s="12" t="s">
        <v>33</v>
      </c>
      <c r="AX504" s="12" t="s">
        <v>76</v>
      </c>
      <c r="AY504" s="148" t="s">
        <v>137</v>
      </c>
    </row>
    <row r="505" spans="2:65" s="12" customFormat="1" x14ac:dyDescent="0.3">
      <c r="B505" s="146"/>
      <c r="D505" s="147" t="s">
        <v>146</v>
      </c>
      <c r="E505" s="148" t="s">
        <v>1</v>
      </c>
      <c r="F505" s="149" t="s">
        <v>603</v>
      </c>
      <c r="H505" s="150">
        <v>30.11</v>
      </c>
      <c r="I505" s="151"/>
      <c r="L505" s="146"/>
      <c r="M505" s="152"/>
      <c r="T505" s="153"/>
      <c r="AT505" s="148" t="s">
        <v>146</v>
      </c>
      <c r="AU505" s="148" t="s">
        <v>86</v>
      </c>
      <c r="AV505" s="12" t="s">
        <v>86</v>
      </c>
      <c r="AW505" s="12" t="s">
        <v>33</v>
      </c>
      <c r="AX505" s="12" t="s">
        <v>76</v>
      </c>
      <c r="AY505" s="148" t="s">
        <v>137</v>
      </c>
    </row>
    <row r="506" spans="2:65" s="12" customFormat="1" x14ac:dyDescent="0.3">
      <c r="B506" s="146"/>
      <c r="D506" s="147" t="s">
        <v>146</v>
      </c>
      <c r="E506" s="148" t="s">
        <v>1</v>
      </c>
      <c r="F506" s="149" t="s">
        <v>666</v>
      </c>
      <c r="H506" s="150">
        <v>17.64</v>
      </c>
      <c r="I506" s="151"/>
      <c r="L506" s="146"/>
      <c r="M506" s="152"/>
      <c r="T506" s="153"/>
      <c r="AT506" s="148" t="s">
        <v>146</v>
      </c>
      <c r="AU506" s="148" t="s">
        <v>86</v>
      </c>
      <c r="AV506" s="12" t="s">
        <v>86</v>
      </c>
      <c r="AW506" s="12" t="s">
        <v>33</v>
      </c>
      <c r="AX506" s="12" t="s">
        <v>76</v>
      </c>
      <c r="AY506" s="148" t="s">
        <v>137</v>
      </c>
    </row>
    <row r="507" spans="2:65" s="13" customFormat="1" x14ac:dyDescent="0.3">
      <c r="B507" s="154"/>
      <c r="D507" s="147" t="s">
        <v>146</v>
      </c>
      <c r="E507" s="155" t="s">
        <v>1</v>
      </c>
      <c r="F507" s="156" t="s">
        <v>169</v>
      </c>
      <c r="H507" s="157">
        <v>414.79000000000008</v>
      </c>
      <c r="I507" s="158"/>
      <c r="L507" s="154"/>
      <c r="M507" s="159"/>
      <c r="T507" s="160"/>
      <c r="AT507" s="155" t="s">
        <v>146</v>
      </c>
      <c r="AU507" s="155" t="s">
        <v>86</v>
      </c>
      <c r="AV507" s="13" t="s">
        <v>144</v>
      </c>
      <c r="AW507" s="13" t="s">
        <v>33</v>
      </c>
      <c r="AX507" s="13" t="s">
        <v>84</v>
      </c>
      <c r="AY507" s="155" t="s">
        <v>137</v>
      </c>
    </row>
    <row r="508" spans="2:65" s="1" customFormat="1" ht="16.5" customHeight="1" x14ac:dyDescent="0.3">
      <c r="B508" s="131"/>
      <c r="C508" s="161" t="s">
        <v>667</v>
      </c>
      <c r="D508" s="161" t="s">
        <v>282</v>
      </c>
      <c r="E508" s="162" t="s">
        <v>668</v>
      </c>
      <c r="F508" s="163" t="s">
        <v>669</v>
      </c>
      <c r="G508" s="164" t="s">
        <v>179</v>
      </c>
      <c r="H508" s="165">
        <v>423.08600000000001</v>
      </c>
      <c r="I508" s="166"/>
      <c r="J508" s="167">
        <f>ROUND(I508*H508,2)</f>
        <v>0</v>
      </c>
      <c r="K508" s="168"/>
      <c r="L508" s="169"/>
      <c r="M508" s="170" t="s">
        <v>1</v>
      </c>
      <c r="N508" s="171" t="s">
        <v>41</v>
      </c>
      <c r="P508" s="142">
        <f>O508*H508</f>
        <v>0</v>
      </c>
      <c r="Q508" s="142">
        <v>8.0000000000000007E-5</v>
      </c>
      <c r="R508" s="142">
        <f>Q508*H508</f>
        <v>3.3846880000000003E-2</v>
      </c>
      <c r="S508" s="142">
        <v>0</v>
      </c>
      <c r="T508" s="143">
        <f>S508*H508</f>
        <v>0</v>
      </c>
      <c r="AR508" s="144" t="s">
        <v>285</v>
      </c>
      <c r="AT508" s="144" t="s">
        <v>282</v>
      </c>
      <c r="AU508" s="144" t="s">
        <v>86</v>
      </c>
      <c r="AY508" s="15" t="s">
        <v>137</v>
      </c>
      <c r="BE508" s="145">
        <f>IF(N508="základní",J508,0)</f>
        <v>0</v>
      </c>
      <c r="BF508" s="145">
        <f>IF(N508="snížená",J508,0)</f>
        <v>0</v>
      </c>
      <c r="BG508" s="145">
        <f>IF(N508="zákl. přenesená",J508,0)</f>
        <v>0</v>
      </c>
      <c r="BH508" s="145">
        <f>IF(N508="sníž. přenesená",J508,0)</f>
        <v>0</v>
      </c>
      <c r="BI508" s="145">
        <f>IF(N508="nulová",J508,0)</f>
        <v>0</v>
      </c>
      <c r="BJ508" s="15" t="s">
        <v>84</v>
      </c>
      <c r="BK508" s="145">
        <f>ROUND(I508*H508,2)</f>
        <v>0</v>
      </c>
      <c r="BL508" s="15" t="s">
        <v>257</v>
      </c>
      <c r="BM508" s="144" t="s">
        <v>670</v>
      </c>
    </row>
    <row r="509" spans="2:65" s="12" customFormat="1" x14ac:dyDescent="0.3">
      <c r="B509" s="146"/>
      <c r="D509" s="147" t="s">
        <v>146</v>
      </c>
      <c r="F509" s="149" t="s">
        <v>671</v>
      </c>
      <c r="H509" s="150">
        <v>423.08600000000001</v>
      </c>
      <c r="I509" s="151"/>
      <c r="L509" s="146"/>
      <c r="M509" s="152"/>
      <c r="T509" s="153"/>
      <c r="AT509" s="148" t="s">
        <v>146</v>
      </c>
      <c r="AU509" s="148" t="s">
        <v>86</v>
      </c>
      <c r="AV509" s="12" t="s">
        <v>86</v>
      </c>
      <c r="AW509" s="12" t="s">
        <v>3</v>
      </c>
      <c r="AX509" s="12" t="s">
        <v>84</v>
      </c>
      <c r="AY509" s="148" t="s">
        <v>137</v>
      </c>
    </row>
    <row r="510" spans="2:65" s="1" customFormat="1" ht="24.3" customHeight="1" x14ac:dyDescent="0.3">
      <c r="B510" s="131"/>
      <c r="C510" s="132" t="s">
        <v>672</v>
      </c>
      <c r="D510" s="132" t="s">
        <v>140</v>
      </c>
      <c r="E510" s="133" t="s">
        <v>673</v>
      </c>
      <c r="F510" s="134" t="s">
        <v>674</v>
      </c>
      <c r="G510" s="135" t="s">
        <v>233</v>
      </c>
      <c r="H510" s="136">
        <v>8.2919999999999998</v>
      </c>
      <c r="I510" s="137"/>
      <c r="J510" s="138">
        <f>ROUND(I510*H510,2)</f>
        <v>0</v>
      </c>
      <c r="K510" s="139"/>
      <c r="L510" s="30"/>
      <c r="M510" s="140" t="s">
        <v>1</v>
      </c>
      <c r="N510" s="141" t="s">
        <v>41</v>
      </c>
      <c r="P510" s="142">
        <f>O510*H510</f>
        <v>0</v>
      </c>
      <c r="Q510" s="142">
        <v>0</v>
      </c>
      <c r="R510" s="142">
        <f>Q510*H510</f>
        <v>0</v>
      </c>
      <c r="S510" s="142">
        <v>0</v>
      </c>
      <c r="T510" s="143">
        <f>S510*H510</f>
        <v>0</v>
      </c>
      <c r="AR510" s="144" t="s">
        <v>257</v>
      </c>
      <c r="AT510" s="144" t="s">
        <v>140</v>
      </c>
      <c r="AU510" s="144" t="s">
        <v>86</v>
      </c>
      <c r="AY510" s="15" t="s">
        <v>137</v>
      </c>
      <c r="BE510" s="145">
        <f>IF(N510="základní",J510,0)</f>
        <v>0</v>
      </c>
      <c r="BF510" s="145">
        <f>IF(N510="snížená",J510,0)</f>
        <v>0</v>
      </c>
      <c r="BG510" s="145">
        <f>IF(N510="zákl. přenesená",J510,0)</f>
        <v>0</v>
      </c>
      <c r="BH510" s="145">
        <f>IF(N510="sníž. přenesená",J510,0)</f>
        <v>0</v>
      </c>
      <c r="BI510" s="145">
        <f>IF(N510="nulová",J510,0)</f>
        <v>0</v>
      </c>
      <c r="BJ510" s="15" t="s">
        <v>84</v>
      </c>
      <c r="BK510" s="145">
        <f>ROUND(I510*H510,2)</f>
        <v>0</v>
      </c>
      <c r="BL510" s="15" t="s">
        <v>257</v>
      </c>
      <c r="BM510" s="144" t="s">
        <v>675</v>
      </c>
    </row>
    <row r="511" spans="2:65" s="11" customFormat="1" ht="23" customHeight="1" x14ac:dyDescent="0.35">
      <c r="B511" s="119"/>
      <c r="D511" s="120" t="s">
        <v>75</v>
      </c>
      <c r="E511" s="129" t="s">
        <v>676</v>
      </c>
      <c r="F511" s="129" t="s">
        <v>677</v>
      </c>
      <c r="I511" s="122"/>
      <c r="J511" s="130">
        <f>BK511</f>
        <v>0</v>
      </c>
      <c r="L511" s="119"/>
      <c r="M511" s="124"/>
      <c r="P511" s="125">
        <f>SUM(P512:P519)</f>
        <v>0</v>
      </c>
      <c r="R511" s="125">
        <f>SUM(R512:R519)</f>
        <v>0.57192900000000002</v>
      </c>
      <c r="T511" s="126">
        <f>SUM(T512:T519)</f>
        <v>0.84592000000000001</v>
      </c>
      <c r="AR511" s="120" t="s">
        <v>86</v>
      </c>
      <c r="AT511" s="127" t="s">
        <v>75</v>
      </c>
      <c r="AU511" s="127" t="s">
        <v>84</v>
      </c>
      <c r="AY511" s="120" t="s">
        <v>137</v>
      </c>
      <c r="BK511" s="128">
        <f>SUM(BK512:BK519)</f>
        <v>0</v>
      </c>
    </row>
    <row r="512" spans="2:65" s="1" customFormat="1" ht="24.3" customHeight="1" x14ac:dyDescent="0.3">
      <c r="B512" s="131"/>
      <c r="C512" s="132" t="s">
        <v>678</v>
      </c>
      <c r="D512" s="132" t="s">
        <v>140</v>
      </c>
      <c r="E512" s="133" t="s">
        <v>679</v>
      </c>
      <c r="F512" s="134" t="s">
        <v>680</v>
      </c>
      <c r="G512" s="135" t="s">
        <v>143</v>
      </c>
      <c r="H512" s="136">
        <v>31.1</v>
      </c>
      <c r="I512" s="137"/>
      <c r="J512" s="138">
        <f>ROUND(I512*H512,2)</f>
        <v>0</v>
      </c>
      <c r="K512" s="139"/>
      <c r="L512" s="30"/>
      <c r="M512" s="140" t="s">
        <v>1</v>
      </c>
      <c r="N512" s="141" t="s">
        <v>41</v>
      </c>
      <c r="P512" s="142">
        <f>O512*H512</f>
        <v>0</v>
      </c>
      <c r="Q512" s="142">
        <v>0</v>
      </c>
      <c r="R512" s="142">
        <f>Q512*H512</f>
        <v>0</v>
      </c>
      <c r="S512" s="142">
        <v>0</v>
      </c>
      <c r="T512" s="143">
        <f>S512*H512</f>
        <v>0</v>
      </c>
      <c r="AR512" s="144" t="s">
        <v>257</v>
      </c>
      <c r="AT512" s="144" t="s">
        <v>140</v>
      </c>
      <c r="AU512" s="144" t="s">
        <v>86</v>
      </c>
      <c r="AY512" s="15" t="s">
        <v>137</v>
      </c>
      <c r="BE512" s="145">
        <f>IF(N512="základní",J512,0)</f>
        <v>0</v>
      </c>
      <c r="BF512" s="145">
        <f>IF(N512="snížená",J512,0)</f>
        <v>0</v>
      </c>
      <c r="BG512" s="145">
        <f>IF(N512="zákl. přenesená",J512,0)</f>
        <v>0</v>
      </c>
      <c r="BH512" s="145">
        <f>IF(N512="sníž. přenesená",J512,0)</f>
        <v>0</v>
      </c>
      <c r="BI512" s="145">
        <f>IF(N512="nulová",J512,0)</f>
        <v>0</v>
      </c>
      <c r="BJ512" s="15" t="s">
        <v>84</v>
      </c>
      <c r="BK512" s="145">
        <f>ROUND(I512*H512,2)</f>
        <v>0</v>
      </c>
      <c r="BL512" s="15" t="s">
        <v>257</v>
      </c>
      <c r="BM512" s="144" t="s">
        <v>681</v>
      </c>
    </row>
    <row r="513" spans="2:65" s="12" customFormat="1" x14ac:dyDescent="0.3">
      <c r="B513" s="146"/>
      <c r="D513" s="147" t="s">
        <v>146</v>
      </c>
      <c r="E513" s="148" t="s">
        <v>1</v>
      </c>
      <c r="F513" s="149" t="s">
        <v>147</v>
      </c>
      <c r="H513" s="150">
        <v>31.1</v>
      </c>
      <c r="I513" s="151"/>
      <c r="L513" s="146"/>
      <c r="M513" s="152"/>
      <c r="T513" s="153"/>
      <c r="AT513" s="148" t="s">
        <v>146</v>
      </c>
      <c r="AU513" s="148" t="s">
        <v>86</v>
      </c>
      <c r="AV513" s="12" t="s">
        <v>86</v>
      </c>
      <c r="AW513" s="12" t="s">
        <v>33</v>
      </c>
      <c r="AX513" s="12" t="s">
        <v>84</v>
      </c>
      <c r="AY513" s="148" t="s">
        <v>137</v>
      </c>
    </row>
    <row r="514" spans="2:65" s="1" customFormat="1" ht="24.3" customHeight="1" x14ac:dyDescent="0.3">
      <c r="B514" s="131"/>
      <c r="C514" s="132" t="s">
        <v>682</v>
      </c>
      <c r="D514" s="132" t="s">
        <v>140</v>
      </c>
      <c r="E514" s="133" t="s">
        <v>683</v>
      </c>
      <c r="F514" s="134" t="s">
        <v>684</v>
      </c>
      <c r="G514" s="135" t="s">
        <v>143</v>
      </c>
      <c r="H514" s="136">
        <v>31.1</v>
      </c>
      <c r="I514" s="137"/>
      <c r="J514" s="138">
        <f>ROUND(I514*H514,2)</f>
        <v>0</v>
      </c>
      <c r="K514" s="139"/>
      <c r="L514" s="30"/>
      <c r="M514" s="140" t="s">
        <v>1</v>
      </c>
      <c r="N514" s="141" t="s">
        <v>41</v>
      </c>
      <c r="P514" s="142">
        <f>O514*H514</f>
        <v>0</v>
      </c>
      <c r="Q514" s="142">
        <v>0</v>
      </c>
      <c r="R514" s="142">
        <f>Q514*H514</f>
        <v>0</v>
      </c>
      <c r="S514" s="142">
        <v>2.7199999999999998E-2</v>
      </c>
      <c r="T514" s="143">
        <f>S514*H514</f>
        <v>0.84592000000000001</v>
      </c>
      <c r="AR514" s="144" t="s">
        <v>257</v>
      </c>
      <c r="AT514" s="144" t="s">
        <v>140</v>
      </c>
      <c r="AU514" s="144" t="s">
        <v>86</v>
      </c>
      <c r="AY514" s="15" t="s">
        <v>137</v>
      </c>
      <c r="BE514" s="145">
        <f>IF(N514="základní",J514,0)</f>
        <v>0</v>
      </c>
      <c r="BF514" s="145">
        <f>IF(N514="snížená",J514,0)</f>
        <v>0</v>
      </c>
      <c r="BG514" s="145">
        <f>IF(N514="zákl. přenesená",J514,0)</f>
        <v>0</v>
      </c>
      <c r="BH514" s="145">
        <f>IF(N514="sníž. přenesená",J514,0)</f>
        <v>0</v>
      </c>
      <c r="BI514" s="145">
        <f>IF(N514="nulová",J514,0)</f>
        <v>0</v>
      </c>
      <c r="BJ514" s="15" t="s">
        <v>84</v>
      </c>
      <c r="BK514" s="145">
        <f>ROUND(I514*H514,2)</f>
        <v>0</v>
      </c>
      <c r="BL514" s="15" t="s">
        <v>257</v>
      </c>
      <c r="BM514" s="144" t="s">
        <v>685</v>
      </c>
    </row>
    <row r="515" spans="2:65" s="12" customFormat="1" x14ac:dyDescent="0.3">
      <c r="B515" s="146"/>
      <c r="D515" s="147" t="s">
        <v>146</v>
      </c>
      <c r="E515" s="148" t="s">
        <v>1</v>
      </c>
      <c r="F515" s="149" t="s">
        <v>147</v>
      </c>
      <c r="H515" s="150">
        <v>31.1</v>
      </c>
      <c r="I515" s="151"/>
      <c r="L515" s="146"/>
      <c r="M515" s="152"/>
      <c r="T515" s="153"/>
      <c r="AT515" s="148" t="s">
        <v>146</v>
      </c>
      <c r="AU515" s="148" t="s">
        <v>86</v>
      </c>
      <c r="AV515" s="12" t="s">
        <v>86</v>
      </c>
      <c r="AW515" s="12" t="s">
        <v>33</v>
      </c>
      <c r="AX515" s="12" t="s">
        <v>84</v>
      </c>
      <c r="AY515" s="148" t="s">
        <v>137</v>
      </c>
    </row>
    <row r="516" spans="2:65" s="1" customFormat="1" ht="38" customHeight="1" x14ac:dyDescent="0.3">
      <c r="B516" s="131"/>
      <c r="C516" s="132" t="s">
        <v>686</v>
      </c>
      <c r="D516" s="132" t="s">
        <v>140</v>
      </c>
      <c r="E516" s="133" t="s">
        <v>687</v>
      </c>
      <c r="F516" s="134" t="s">
        <v>688</v>
      </c>
      <c r="G516" s="135" t="s">
        <v>143</v>
      </c>
      <c r="H516" s="136">
        <v>31.1</v>
      </c>
      <c r="I516" s="137"/>
      <c r="J516" s="138">
        <f>ROUND(I516*H516,2)</f>
        <v>0</v>
      </c>
      <c r="K516" s="139"/>
      <c r="L516" s="30"/>
      <c r="M516" s="140" t="s">
        <v>1</v>
      </c>
      <c r="N516" s="141" t="s">
        <v>41</v>
      </c>
      <c r="P516" s="142">
        <f>O516*H516</f>
        <v>0</v>
      </c>
      <c r="Q516" s="142">
        <v>6.0000000000000001E-3</v>
      </c>
      <c r="R516" s="142">
        <f>Q516*H516</f>
        <v>0.18660000000000002</v>
      </c>
      <c r="S516" s="142">
        <v>0</v>
      </c>
      <c r="T516" s="143">
        <f>S516*H516</f>
        <v>0</v>
      </c>
      <c r="AR516" s="144" t="s">
        <v>257</v>
      </c>
      <c r="AT516" s="144" t="s">
        <v>140</v>
      </c>
      <c r="AU516" s="144" t="s">
        <v>86</v>
      </c>
      <c r="AY516" s="15" t="s">
        <v>137</v>
      </c>
      <c r="BE516" s="145">
        <f>IF(N516="základní",J516,0)</f>
        <v>0</v>
      </c>
      <c r="BF516" s="145">
        <f>IF(N516="snížená",J516,0)</f>
        <v>0</v>
      </c>
      <c r="BG516" s="145">
        <f>IF(N516="zákl. přenesená",J516,0)</f>
        <v>0</v>
      </c>
      <c r="BH516" s="145">
        <f>IF(N516="sníž. přenesená",J516,0)</f>
        <v>0</v>
      </c>
      <c r="BI516" s="145">
        <f>IF(N516="nulová",J516,0)</f>
        <v>0</v>
      </c>
      <c r="BJ516" s="15" t="s">
        <v>84</v>
      </c>
      <c r="BK516" s="145">
        <f>ROUND(I516*H516,2)</f>
        <v>0</v>
      </c>
      <c r="BL516" s="15" t="s">
        <v>257</v>
      </c>
      <c r="BM516" s="144" t="s">
        <v>689</v>
      </c>
    </row>
    <row r="517" spans="2:65" s="1" customFormat="1" ht="16.5" customHeight="1" x14ac:dyDescent="0.3">
      <c r="B517" s="131"/>
      <c r="C517" s="161" t="s">
        <v>690</v>
      </c>
      <c r="D517" s="161" t="s">
        <v>282</v>
      </c>
      <c r="E517" s="162" t="s">
        <v>691</v>
      </c>
      <c r="F517" s="163" t="s">
        <v>692</v>
      </c>
      <c r="G517" s="164" t="s">
        <v>143</v>
      </c>
      <c r="H517" s="165">
        <v>32.655000000000001</v>
      </c>
      <c r="I517" s="166"/>
      <c r="J517" s="167">
        <f>ROUND(I517*H517,2)</f>
        <v>0</v>
      </c>
      <c r="K517" s="168"/>
      <c r="L517" s="169"/>
      <c r="M517" s="170" t="s">
        <v>1</v>
      </c>
      <c r="N517" s="171" t="s">
        <v>41</v>
      </c>
      <c r="P517" s="142">
        <f>O517*H517</f>
        <v>0</v>
      </c>
      <c r="Q517" s="142">
        <v>1.18E-2</v>
      </c>
      <c r="R517" s="142">
        <f>Q517*H517</f>
        <v>0.38532899999999998</v>
      </c>
      <c r="S517" s="142">
        <v>0</v>
      </c>
      <c r="T517" s="143">
        <f>S517*H517</f>
        <v>0</v>
      </c>
      <c r="AR517" s="144" t="s">
        <v>285</v>
      </c>
      <c r="AT517" s="144" t="s">
        <v>282</v>
      </c>
      <c r="AU517" s="144" t="s">
        <v>86</v>
      </c>
      <c r="AY517" s="15" t="s">
        <v>137</v>
      </c>
      <c r="BE517" s="145">
        <f>IF(N517="základní",J517,0)</f>
        <v>0</v>
      </c>
      <c r="BF517" s="145">
        <f>IF(N517="snížená",J517,0)</f>
        <v>0</v>
      </c>
      <c r="BG517" s="145">
        <f>IF(N517="zákl. přenesená",J517,0)</f>
        <v>0</v>
      </c>
      <c r="BH517" s="145">
        <f>IF(N517="sníž. přenesená",J517,0)</f>
        <v>0</v>
      </c>
      <c r="BI517" s="145">
        <f>IF(N517="nulová",J517,0)</f>
        <v>0</v>
      </c>
      <c r="BJ517" s="15" t="s">
        <v>84</v>
      </c>
      <c r="BK517" s="145">
        <f>ROUND(I517*H517,2)</f>
        <v>0</v>
      </c>
      <c r="BL517" s="15" t="s">
        <v>257</v>
      </c>
      <c r="BM517" s="144" t="s">
        <v>693</v>
      </c>
    </row>
    <row r="518" spans="2:65" s="12" customFormat="1" x14ac:dyDescent="0.3">
      <c r="B518" s="146"/>
      <c r="D518" s="147" t="s">
        <v>146</v>
      </c>
      <c r="F518" s="149" t="s">
        <v>694</v>
      </c>
      <c r="H518" s="150">
        <v>32.655000000000001</v>
      </c>
      <c r="I518" s="151"/>
      <c r="L518" s="146"/>
      <c r="M518" s="152"/>
      <c r="T518" s="153"/>
      <c r="AT518" s="148" t="s">
        <v>146</v>
      </c>
      <c r="AU518" s="148" t="s">
        <v>86</v>
      </c>
      <c r="AV518" s="12" t="s">
        <v>86</v>
      </c>
      <c r="AW518" s="12" t="s">
        <v>3</v>
      </c>
      <c r="AX518" s="12" t="s">
        <v>84</v>
      </c>
      <c r="AY518" s="148" t="s">
        <v>137</v>
      </c>
    </row>
    <row r="519" spans="2:65" s="1" customFormat="1" ht="49.25" customHeight="1" x14ac:dyDescent="0.3">
      <c r="B519" s="131"/>
      <c r="C519" s="132" t="s">
        <v>695</v>
      </c>
      <c r="D519" s="132" t="s">
        <v>140</v>
      </c>
      <c r="E519" s="133" t="s">
        <v>696</v>
      </c>
      <c r="F519" s="134" t="s">
        <v>697</v>
      </c>
      <c r="G519" s="135" t="s">
        <v>233</v>
      </c>
      <c r="H519" s="136">
        <v>0.57199999999999995</v>
      </c>
      <c r="I519" s="137"/>
      <c r="J519" s="138">
        <f>ROUND(I519*H519,2)</f>
        <v>0</v>
      </c>
      <c r="K519" s="139"/>
      <c r="L519" s="30"/>
      <c r="M519" s="140" t="s">
        <v>1</v>
      </c>
      <c r="N519" s="141" t="s">
        <v>41</v>
      </c>
      <c r="P519" s="142">
        <f>O519*H519</f>
        <v>0</v>
      </c>
      <c r="Q519" s="142">
        <v>0</v>
      </c>
      <c r="R519" s="142">
        <f>Q519*H519</f>
        <v>0</v>
      </c>
      <c r="S519" s="142">
        <v>0</v>
      </c>
      <c r="T519" s="143">
        <f>S519*H519</f>
        <v>0</v>
      </c>
      <c r="AR519" s="144" t="s">
        <v>257</v>
      </c>
      <c r="AT519" s="144" t="s">
        <v>140</v>
      </c>
      <c r="AU519" s="144" t="s">
        <v>86</v>
      </c>
      <c r="AY519" s="15" t="s">
        <v>137</v>
      </c>
      <c r="BE519" s="145">
        <f>IF(N519="základní",J519,0)</f>
        <v>0</v>
      </c>
      <c r="BF519" s="145">
        <f>IF(N519="snížená",J519,0)</f>
        <v>0</v>
      </c>
      <c r="BG519" s="145">
        <f>IF(N519="zákl. přenesená",J519,0)</f>
        <v>0</v>
      </c>
      <c r="BH519" s="145">
        <f>IF(N519="sníž. přenesená",J519,0)</f>
        <v>0</v>
      </c>
      <c r="BI519" s="145">
        <f>IF(N519="nulová",J519,0)</f>
        <v>0</v>
      </c>
      <c r="BJ519" s="15" t="s">
        <v>84</v>
      </c>
      <c r="BK519" s="145">
        <f>ROUND(I519*H519,2)</f>
        <v>0</v>
      </c>
      <c r="BL519" s="15" t="s">
        <v>257</v>
      </c>
      <c r="BM519" s="144" t="s">
        <v>698</v>
      </c>
    </row>
    <row r="520" spans="2:65" s="11" customFormat="1" ht="23" customHeight="1" x14ac:dyDescent="0.35">
      <c r="B520" s="119"/>
      <c r="D520" s="120" t="s">
        <v>75</v>
      </c>
      <c r="E520" s="129" t="s">
        <v>699</v>
      </c>
      <c r="F520" s="129" t="s">
        <v>700</v>
      </c>
      <c r="I520" s="122"/>
      <c r="J520" s="130">
        <f>BK520</f>
        <v>0</v>
      </c>
      <c r="L520" s="119"/>
      <c r="M520" s="124"/>
      <c r="P520" s="125">
        <f>SUM(P521:P557)</f>
        <v>0</v>
      </c>
      <c r="R520" s="125">
        <f>SUM(R521:R557)</f>
        <v>4.4442200999999999</v>
      </c>
      <c r="T520" s="126">
        <f>SUM(T521:T557)</f>
        <v>0</v>
      </c>
      <c r="AR520" s="120" t="s">
        <v>86</v>
      </c>
      <c r="AT520" s="127" t="s">
        <v>75</v>
      </c>
      <c r="AU520" s="127" t="s">
        <v>84</v>
      </c>
      <c r="AY520" s="120" t="s">
        <v>137</v>
      </c>
      <c r="BK520" s="128">
        <f>SUM(BK521:BK557)</f>
        <v>0</v>
      </c>
    </row>
    <row r="521" spans="2:65" s="1" customFormat="1" ht="24.3" customHeight="1" x14ac:dyDescent="0.3">
      <c r="B521" s="131"/>
      <c r="C521" s="132" t="s">
        <v>701</v>
      </c>
      <c r="D521" s="132" t="s">
        <v>140</v>
      </c>
      <c r="E521" s="133" t="s">
        <v>702</v>
      </c>
      <c r="F521" s="134" t="s">
        <v>703</v>
      </c>
      <c r="G521" s="135" t="s">
        <v>143</v>
      </c>
      <c r="H521" s="136">
        <v>168</v>
      </c>
      <c r="I521" s="137"/>
      <c r="J521" s="138">
        <f>ROUND(I521*H521,2)</f>
        <v>0</v>
      </c>
      <c r="K521" s="139"/>
      <c r="L521" s="30"/>
      <c r="M521" s="140" t="s">
        <v>1</v>
      </c>
      <c r="N521" s="141" t="s">
        <v>41</v>
      </c>
      <c r="P521" s="142">
        <f>O521*H521</f>
        <v>0</v>
      </c>
      <c r="Q521" s="142">
        <v>2.7E-4</v>
      </c>
      <c r="R521" s="142">
        <f>Q521*H521</f>
        <v>4.5359999999999998E-2</v>
      </c>
      <c r="S521" s="142">
        <v>0</v>
      </c>
      <c r="T521" s="143">
        <f>S521*H521</f>
        <v>0</v>
      </c>
      <c r="AR521" s="144" t="s">
        <v>257</v>
      </c>
      <c r="AT521" s="144" t="s">
        <v>140</v>
      </c>
      <c r="AU521" s="144" t="s">
        <v>86</v>
      </c>
      <c r="AY521" s="15" t="s">
        <v>137</v>
      </c>
      <c r="BE521" s="145">
        <f>IF(N521="základní",J521,0)</f>
        <v>0</v>
      </c>
      <c r="BF521" s="145">
        <f>IF(N521="snížená",J521,0)</f>
        <v>0</v>
      </c>
      <c r="BG521" s="145">
        <f>IF(N521="zákl. přenesená",J521,0)</f>
        <v>0</v>
      </c>
      <c r="BH521" s="145">
        <f>IF(N521="sníž. přenesená",J521,0)</f>
        <v>0</v>
      </c>
      <c r="BI521" s="145">
        <f>IF(N521="nulová",J521,0)</f>
        <v>0</v>
      </c>
      <c r="BJ521" s="15" t="s">
        <v>84</v>
      </c>
      <c r="BK521" s="145">
        <f>ROUND(I521*H521,2)</f>
        <v>0</v>
      </c>
      <c r="BL521" s="15" t="s">
        <v>257</v>
      </c>
      <c r="BM521" s="144" t="s">
        <v>704</v>
      </c>
    </row>
    <row r="522" spans="2:65" s="12" customFormat="1" x14ac:dyDescent="0.3">
      <c r="B522" s="146"/>
      <c r="D522" s="147" t="s">
        <v>146</v>
      </c>
      <c r="E522" s="148" t="s">
        <v>1</v>
      </c>
      <c r="F522" s="149" t="s">
        <v>705</v>
      </c>
      <c r="H522" s="150">
        <v>10.5</v>
      </c>
      <c r="I522" s="151"/>
      <c r="L522" s="146"/>
      <c r="M522" s="152"/>
      <c r="T522" s="153"/>
      <c r="AT522" s="148" t="s">
        <v>146</v>
      </c>
      <c r="AU522" s="148" t="s">
        <v>86</v>
      </c>
      <c r="AV522" s="12" t="s">
        <v>86</v>
      </c>
      <c r="AW522" s="12" t="s">
        <v>33</v>
      </c>
      <c r="AX522" s="12" t="s">
        <v>76</v>
      </c>
      <c r="AY522" s="148" t="s">
        <v>137</v>
      </c>
    </row>
    <row r="523" spans="2:65" s="12" customFormat="1" x14ac:dyDescent="0.3">
      <c r="B523" s="146"/>
      <c r="D523" s="147" t="s">
        <v>146</v>
      </c>
      <c r="E523" s="148" t="s">
        <v>1</v>
      </c>
      <c r="F523" s="149" t="s">
        <v>706</v>
      </c>
      <c r="H523" s="150">
        <v>10.5</v>
      </c>
      <c r="I523" s="151"/>
      <c r="L523" s="146"/>
      <c r="M523" s="152"/>
      <c r="T523" s="153"/>
      <c r="AT523" s="148" t="s">
        <v>146</v>
      </c>
      <c r="AU523" s="148" t="s">
        <v>86</v>
      </c>
      <c r="AV523" s="12" t="s">
        <v>86</v>
      </c>
      <c r="AW523" s="12" t="s">
        <v>33</v>
      </c>
      <c r="AX523" s="12" t="s">
        <v>76</v>
      </c>
      <c r="AY523" s="148" t="s">
        <v>137</v>
      </c>
    </row>
    <row r="524" spans="2:65" s="12" customFormat="1" x14ac:dyDescent="0.3">
      <c r="B524" s="146"/>
      <c r="D524" s="147" t="s">
        <v>146</v>
      </c>
      <c r="E524" s="148" t="s">
        <v>1</v>
      </c>
      <c r="F524" s="149" t="s">
        <v>707</v>
      </c>
      <c r="H524" s="150">
        <v>10.5</v>
      </c>
      <c r="I524" s="151"/>
      <c r="L524" s="146"/>
      <c r="M524" s="152"/>
      <c r="T524" s="153"/>
      <c r="AT524" s="148" t="s">
        <v>146</v>
      </c>
      <c r="AU524" s="148" t="s">
        <v>86</v>
      </c>
      <c r="AV524" s="12" t="s">
        <v>86</v>
      </c>
      <c r="AW524" s="12" t="s">
        <v>33</v>
      </c>
      <c r="AX524" s="12" t="s">
        <v>76</v>
      </c>
      <c r="AY524" s="148" t="s">
        <v>137</v>
      </c>
    </row>
    <row r="525" spans="2:65" s="12" customFormat="1" x14ac:dyDescent="0.3">
      <c r="B525" s="146"/>
      <c r="D525" s="147" t="s">
        <v>146</v>
      </c>
      <c r="E525" s="148" t="s">
        <v>1</v>
      </c>
      <c r="F525" s="149" t="s">
        <v>708</v>
      </c>
      <c r="H525" s="150">
        <v>14</v>
      </c>
      <c r="I525" s="151"/>
      <c r="L525" s="146"/>
      <c r="M525" s="152"/>
      <c r="T525" s="153"/>
      <c r="AT525" s="148" t="s">
        <v>146</v>
      </c>
      <c r="AU525" s="148" t="s">
        <v>86</v>
      </c>
      <c r="AV525" s="12" t="s">
        <v>86</v>
      </c>
      <c r="AW525" s="12" t="s">
        <v>33</v>
      </c>
      <c r="AX525" s="12" t="s">
        <v>76</v>
      </c>
      <c r="AY525" s="148" t="s">
        <v>137</v>
      </c>
    </row>
    <row r="526" spans="2:65" s="12" customFormat="1" x14ac:dyDescent="0.3">
      <c r="B526" s="146"/>
      <c r="D526" s="147" t="s">
        <v>146</v>
      </c>
      <c r="E526" s="148" t="s">
        <v>1</v>
      </c>
      <c r="F526" s="149" t="s">
        <v>709</v>
      </c>
      <c r="H526" s="150">
        <v>10.5</v>
      </c>
      <c r="I526" s="151"/>
      <c r="L526" s="146"/>
      <c r="M526" s="152"/>
      <c r="T526" s="153"/>
      <c r="AT526" s="148" t="s">
        <v>146</v>
      </c>
      <c r="AU526" s="148" t="s">
        <v>86</v>
      </c>
      <c r="AV526" s="12" t="s">
        <v>86</v>
      </c>
      <c r="AW526" s="12" t="s">
        <v>33</v>
      </c>
      <c r="AX526" s="12" t="s">
        <v>76</v>
      </c>
      <c r="AY526" s="148" t="s">
        <v>137</v>
      </c>
    </row>
    <row r="527" spans="2:65" s="12" customFormat="1" x14ac:dyDescent="0.3">
      <c r="B527" s="146"/>
      <c r="D527" s="147" t="s">
        <v>146</v>
      </c>
      <c r="E527" s="148" t="s">
        <v>1</v>
      </c>
      <c r="F527" s="149" t="s">
        <v>710</v>
      </c>
      <c r="H527" s="150">
        <v>10.5</v>
      </c>
      <c r="I527" s="151"/>
      <c r="L527" s="146"/>
      <c r="M527" s="152"/>
      <c r="T527" s="153"/>
      <c r="AT527" s="148" t="s">
        <v>146</v>
      </c>
      <c r="AU527" s="148" t="s">
        <v>86</v>
      </c>
      <c r="AV527" s="12" t="s">
        <v>86</v>
      </c>
      <c r="AW527" s="12" t="s">
        <v>33</v>
      </c>
      <c r="AX527" s="12" t="s">
        <v>76</v>
      </c>
      <c r="AY527" s="148" t="s">
        <v>137</v>
      </c>
    </row>
    <row r="528" spans="2:65" s="12" customFormat="1" x14ac:dyDescent="0.3">
      <c r="B528" s="146"/>
      <c r="D528" s="147" t="s">
        <v>146</v>
      </c>
      <c r="E528" s="148" t="s">
        <v>1</v>
      </c>
      <c r="F528" s="149" t="s">
        <v>711</v>
      </c>
      <c r="H528" s="150">
        <v>14</v>
      </c>
      <c r="I528" s="151"/>
      <c r="L528" s="146"/>
      <c r="M528" s="152"/>
      <c r="T528" s="153"/>
      <c r="AT528" s="148" t="s">
        <v>146</v>
      </c>
      <c r="AU528" s="148" t="s">
        <v>86</v>
      </c>
      <c r="AV528" s="12" t="s">
        <v>86</v>
      </c>
      <c r="AW528" s="12" t="s">
        <v>33</v>
      </c>
      <c r="AX528" s="12" t="s">
        <v>76</v>
      </c>
      <c r="AY528" s="148" t="s">
        <v>137</v>
      </c>
    </row>
    <row r="529" spans="2:65" s="12" customFormat="1" x14ac:dyDescent="0.3">
      <c r="B529" s="146"/>
      <c r="D529" s="147" t="s">
        <v>146</v>
      </c>
      <c r="E529" s="148" t="s">
        <v>1</v>
      </c>
      <c r="F529" s="149" t="s">
        <v>712</v>
      </c>
      <c r="H529" s="150">
        <v>10.5</v>
      </c>
      <c r="I529" s="151"/>
      <c r="L529" s="146"/>
      <c r="M529" s="152"/>
      <c r="T529" s="153"/>
      <c r="AT529" s="148" t="s">
        <v>146</v>
      </c>
      <c r="AU529" s="148" t="s">
        <v>86</v>
      </c>
      <c r="AV529" s="12" t="s">
        <v>86</v>
      </c>
      <c r="AW529" s="12" t="s">
        <v>33</v>
      </c>
      <c r="AX529" s="12" t="s">
        <v>76</v>
      </c>
      <c r="AY529" s="148" t="s">
        <v>137</v>
      </c>
    </row>
    <row r="530" spans="2:65" s="12" customFormat="1" x14ac:dyDescent="0.3">
      <c r="B530" s="146"/>
      <c r="D530" s="147" t="s">
        <v>146</v>
      </c>
      <c r="E530" s="148" t="s">
        <v>1</v>
      </c>
      <c r="F530" s="149" t="s">
        <v>713</v>
      </c>
      <c r="H530" s="150">
        <v>21</v>
      </c>
      <c r="I530" s="151"/>
      <c r="L530" s="146"/>
      <c r="M530" s="152"/>
      <c r="T530" s="153"/>
      <c r="AT530" s="148" t="s">
        <v>146</v>
      </c>
      <c r="AU530" s="148" t="s">
        <v>86</v>
      </c>
      <c r="AV530" s="12" t="s">
        <v>86</v>
      </c>
      <c r="AW530" s="12" t="s">
        <v>33</v>
      </c>
      <c r="AX530" s="12" t="s">
        <v>76</v>
      </c>
      <c r="AY530" s="148" t="s">
        <v>137</v>
      </c>
    </row>
    <row r="531" spans="2:65" s="12" customFormat="1" x14ac:dyDescent="0.3">
      <c r="B531" s="146"/>
      <c r="D531" s="147" t="s">
        <v>146</v>
      </c>
      <c r="E531" s="148" t="s">
        <v>1</v>
      </c>
      <c r="F531" s="149" t="s">
        <v>714</v>
      </c>
      <c r="H531" s="150">
        <v>21</v>
      </c>
      <c r="I531" s="151"/>
      <c r="L531" s="146"/>
      <c r="M531" s="152"/>
      <c r="T531" s="153"/>
      <c r="AT531" s="148" t="s">
        <v>146</v>
      </c>
      <c r="AU531" s="148" t="s">
        <v>86</v>
      </c>
      <c r="AV531" s="12" t="s">
        <v>86</v>
      </c>
      <c r="AW531" s="12" t="s">
        <v>33</v>
      </c>
      <c r="AX531" s="12" t="s">
        <v>76</v>
      </c>
      <c r="AY531" s="148" t="s">
        <v>137</v>
      </c>
    </row>
    <row r="532" spans="2:65" s="12" customFormat="1" x14ac:dyDescent="0.3">
      <c r="B532" s="146"/>
      <c r="D532" s="147" t="s">
        <v>146</v>
      </c>
      <c r="E532" s="148" t="s">
        <v>1</v>
      </c>
      <c r="F532" s="149" t="s">
        <v>715</v>
      </c>
      <c r="H532" s="150">
        <v>10.5</v>
      </c>
      <c r="I532" s="151"/>
      <c r="L532" s="146"/>
      <c r="M532" s="152"/>
      <c r="T532" s="153"/>
      <c r="AT532" s="148" t="s">
        <v>146</v>
      </c>
      <c r="AU532" s="148" t="s">
        <v>86</v>
      </c>
      <c r="AV532" s="12" t="s">
        <v>86</v>
      </c>
      <c r="AW532" s="12" t="s">
        <v>33</v>
      </c>
      <c r="AX532" s="12" t="s">
        <v>76</v>
      </c>
      <c r="AY532" s="148" t="s">
        <v>137</v>
      </c>
    </row>
    <row r="533" spans="2:65" s="12" customFormat="1" x14ac:dyDescent="0.3">
      <c r="B533" s="146"/>
      <c r="D533" s="147" t="s">
        <v>146</v>
      </c>
      <c r="E533" s="148" t="s">
        <v>1</v>
      </c>
      <c r="F533" s="149" t="s">
        <v>716</v>
      </c>
      <c r="H533" s="150">
        <v>10.5</v>
      </c>
      <c r="I533" s="151"/>
      <c r="L533" s="146"/>
      <c r="M533" s="152"/>
      <c r="T533" s="153"/>
      <c r="AT533" s="148" t="s">
        <v>146</v>
      </c>
      <c r="AU533" s="148" t="s">
        <v>86</v>
      </c>
      <c r="AV533" s="12" t="s">
        <v>86</v>
      </c>
      <c r="AW533" s="12" t="s">
        <v>33</v>
      </c>
      <c r="AX533" s="12" t="s">
        <v>76</v>
      </c>
      <c r="AY533" s="148" t="s">
        <v>137</v>
      </c>
    </row>
    <row r="534" spans="2:65" s="12" customFormat="1" x14ac:dyDescent="0.3">
      <c r="B534" s="146"/>
      <c r="D534" s="147" t="s">
        <v>146</v>
      </c>
      <c r="E534" s="148" t="s">
        <v>1</v>
      </c>
      <c r="F534" s="149" t="s">
        <v>717</v>
      </c>
      <c r="H534" s="150">
        <v>10.5</v>
      </c>
      <c r="I534" s="151"/>
      <c r="L534" s="146"/>
      <c r="M534" s="152"/>
      <c r="T534" s="153"/>
      <c r="AT534" s="148" t="s">
        <v>146</v>
      </c>
      <c r="AU534" s="148" t="s">
        <v>86</v>
      </c>
      <c r="AV534" s="12" t="s">
        <v>86</v>
      </c>
      <c r="AW534" s="12" t="s">
        <v>33</v>
      </c>
      <c r="AX534" s="12" t="s">
        <v>76</v>
      </c>
      <c r="AY534" s="148" t="s">
        <v>137</v>
      </c>
    </row>
    <row r="535" spans="2:65" s="12" customFormat="1" x14ac:dyDescent="0.3">
      <c r="B535" s="146"/>
      <c r="D535" s="147" t="s">
        <v>146</v>
      </c>
      <c r="E535" s="148" t="s">
        <v>1</v>
      </c>
      <c r="F535" s="149" t="s">
        <v>718</v>
      </c>
      <c r="H535" s="150">
        <v>3.5</v>
      </c>
      <c r="I535" s="151"/>
      <c r="L535" s="146"/>
      <c r="M535" s="152"/>
      <c r="T535" s="153"/>
      <c r="AT535" s="148" t="s">
        <v>146</v>
      </c>
      <c r="AU535" s="148" t="s">
        <v>86</v>
      </c>
      <c r="AV535" s="12" t="s">
        <v>86</v>
      </c>
      <c r="AW535" s="12" t="s">
        <v>33</v>
      </c>
      <c r="AX535" s="12" t="s">
        <v>76</v>
      </c>
      <c r="AY535" s="148" t="s">
        <v>137</v>
      </c>
    </row>
    <row r="536" spans="2:65" s="13" customFormat="1" x14ac:dyDescent="0.3">
      <c r="B536" s="154"/>
      <c r="D536" s="147" t="s">
        <v>146</v>
      </c>
      <c r="E536" s="155" t="s">
        <v>1</v>
      </c>
      <c r="F536" s="156" t="s">
        <v>169</v>
      </c>
      <c r="H536" s="157">
        <v>168</v>
      </c>
      <c r="I536" s="158"/>
      <c r="L536" s="154"/>
      <c r="M536" s="159"/>
      <c r="T536" s="160"/>
      <c r="AT536" s="155" t="s">
        <v>146</v>
      </c>
      <c r="AU536" s="155" t="s">
        <v>86</v>
      </c>
      <c r="AV536" s="13" t="s">
        <v>144</v>
      </c>
      <c r="AW536" s="13" t="s">
        <v>33</v>
      </c>
      <c r="AX536" s="13" t="s">
        <v>84</v>
      </c>
      <c r="AY536" s="155" t="s">
        <v>137</v>
      </c>
    </row>
    <row r="537" spans="2:65" s="1" customFormat="1" ht="23.25" x14ac:dyDescent="0.3">
      <c r="B537" s="131"/>
      <c r="C537" s="132" t="s">
        <v>719</v>
      </c>
      <c r="D537" s="132" t="s">
        <v>140</v>
      </c>
      <c r="E537" s="133" t="s">
        <v>720</v>
      </c>
      <c r="F537" s="134" t="s">
        <v>721</v>
      </c>
      <c r="G537" s="135" t="s">
        <v>143</v>
      </c>
      <c r="H537" s="136">
        <v>168</v>
      </c>
      <c r="I537" s="137"/>
      <c r="J537" s="138">
        <f>ROUND(I537*H537,2)</f>
        <v>0</v>
      </c>
      <c r="K537" s="139"/>
      <c r="L537" s="30"/>
      <c r="M537" s="140" t="s">
        <v>1</v>
      </c>
      <c r="N537" s="141" t="s">
        <v>41</v>
      </c>
      <c r="P537" s="142">
        <f>O537*H537</f>
        <v>0</v>
      </c>
      <c r="Q537" s="142">
        <v>2.3000000000000001E-4</v>
      </c>
      <c r="R537" s="142">
        <f>Q537*H537</f>
        <v>3.8640000000000001E-2</v>
      </c>
      <c r="S537" s="142">
        <v>0</v>
      </c>
      <c r="T537" s="143">
        <f>S537*H537</f>
        <v>0</v>
      </c>
      <c r="AR537" s="144" t="s">
        <v>257</v>
      </c>
      <c r="AT537" s="144" t="s">
        <v>140</v>
      </c>
      <c r="AU537" s="144" t="s">
        <v>86</v>
      </c>
      <c r="AY537" s="15" t="s">
        <v>137</v>
      </c>
      <c r="BE537" s="145">
        <f>IF(N537="základní",J537,0)</f>
        <v>0</v>
      </c>
      <c r="BF537" s="145">
        <f>IF(N537="snížená",J537,0)</f>
        <v>0</v>
      </c>
      <c r="BG537" s="145">
        <f>IF(N537="zákl. přenesená",J537,0)</f>
        <v>0</v>
      </c>
      <c r="BH537" s="145">
        <f>IF(N537="sníž. přenesená",J537,0)</f>
        <v>0</v>
      </c>
      <c r="BI537" s="145">
        <f>IF(N537="nulová",J537,0)</f>
        <v>0</v>
      </c>
      <c r="BJ537" s="15" t="s">
        <v>84</v>
      </c>
      <c r="BK537" s="145">
        <f>ROUND(I537*H537,2)</f>
        <v>0</v>
      </c>
      <c r="BL537" s="15" t="s">
        <v>257</v>
      </c>
      <c r="BM537" s="144" t="s">
        <v>722</v>
      </c>
    </row>
    <row r="538" spans="2:65" s="1" customFormat="1" ht="11.65" x14ac:dyDescent="0.3">
      <c r="B538" s="131"/>
      <c r="C538" s="132" t="s">
        <v>723</v>
      </c>
      <c r="D538" s="132" t="s">
        <v>140</v>
      </c>
      <c r="E538" s="133" t="s">
        <v>724</v>
      </c>
      <c r="F538" s="134" t="s">
        <v>725</v>
      </c>
      <c r="G538" s="135" t="s">
        <v>143</v>
      </c>
      <c r="H538" s="136">
        <v>168</v>
      </c>
      <c r="I538" s="137"/>
      <c r="J538" s="138">
        <f>ROUND(I538*H538,2)</f>
        <v>0</v>
      </c>
      <c r="K538" s="139"/>
      <c r="L538" s="30"/>
      <c r="M538" s="140" t="s">
        <v>1</v>
      </c>
      <c r="N538" s="141" t="s">
        <v>41</v>
      </c>
      <c r="P538" s="142">
        <f>O538*H538</f>
        <v>0</v>
      </c>
      <c r="Q538" s="142">
        <v>4.2000000000000002E-4</v>
      </c>
      <c r="R538" s="142">
        <f>Q538*H538</f>
        <v>7.0559999999999998E-2</v>
      </c>
      <c r="S538" s="142">
        <v>0</v>
      </c>
      <c r="T538" s="143">
        <f>S538*H538</f>
        <v>0</v>
      </c>
      <c r="AR538" s="144" t="s">
        <v>257</v>
      </c>
      <c r="AT538" s="144" t="s">
        <v>140</v>
      </c>
      <c r="AU538" s="144" t="s">
        <v>86</v>
      </c>
      <c r="AY538" s="15" t="s">
        <v>137</v>
      </c>
      <c r="BE538" s="145">
        <f>IF(N538="základní",J538,0)</f>
        <v>0</v>
      </c>
      <c r="BF538" s="145">
        <f>IF(N538="snížená",J538,0)</f>
        <v>0</v>
      </c>
      <c r="BG538" s="145">
        <f>IF(N538="zákl. přenesená",J538,0)</f>
        <v>0</v>
      </c>
      <c r="BH538" s="145">
        <f>IF(N538="sníž. přenesená",J538,0)</f>
        <v>0</v>
      </c>
      <c r="BI538" s="145">
        <f>IF(N538="nulová",J538,0)</f>
        <v>0</v>
      </c>
      <c r="BJ538" s="15" t="s">
        <v>84</v>
      </c>
      <c r="BK538" s="145">
        <f>ROUND(I538*H538,2)</f>
        <v>0</v>
      </c>
      <c r="BL538" s="15" t="s">
        <v>257</v>
      </c>
      <c r="BM538" s="144" t="s">
        <v>726</v>
      </c>
    </row>
    <row r="539" spans="2:65" s="1" customFormat="1" ht="16.5" customHeight="1" x14ac:dyDescent="0.3">
      <c r="B539" s="131"/>
      <c r="C539" s="132" t="s">
        <v>727</v>
      </c>
      <c r="D539" s="132" t="s">
        <v>140</v>
      </c>
      <c r="E539" s="133" t="s">
        <v>728</v>
      </c>
      <c r="F539" s="134" t="s">
        <v>729</v>
      </c>
      <c r="G539" s="135" t="s">
        <v>143</v>
      </c>
      <c r="H539" s="136">
        <v>737.05499999999995</v>
      </c>
      <c r="I539" s="137"/>
      <c r="J539" s="138">
        <f>ROUND(I539*H539,2)</f>
        <v>0</v>
      </c>
      <c r="K539" s="139"/>
      <c r="L539" s="30"/>
      <c r="M539" s="140" t="s">
        <v>1</v>
      </c>
      <c r="N539" s="141" t="s">
        <v>41</v>
      </c>
      <c r="P539" s="142">
        <f>O539*H539</f>
        <v>0</v>
      </c>
      <c r="Q539" s="142">
        <v>0</v>
      </c>
      <c r="R539" s="142">
        <f>Q539*H539</f>
        <v>0</v>
      </c>
      <c r="S539" s="142">
        <v>0</v>
      </c>
      <c r="T539" s="143">
        <f>S539*H539</f>
        <v>0</v>
      </c>
      <c r="AR539" s="144" t="s">
        <v>257</v>
      </c>
      <c r="AT539" s="144" t="s">
        <v>140</v>
      </c>
      <c r="AU539" s="144" t="s">
        <v>86</v>
      </c>
      <c r="AY539" s="15" t="s">
        <v>137</v>
      </c>
      <c r="BE539" s="145">
        <f>IF(N539="základní",J539,0)</f>
        <v>0</v>
      </c>
      <c r="BF539" s="145">
        <f>IF(N539="snížená",J539,0)</f>
        <v>0</v>
      </c>
      <c r="BG539" s="145">
        <f>IF(N539="zákl. přenesená",J539,0)</f>
        <v>0</v>
      </c>
      <c r="BH539" s="145">
        <f>IF(N539="sníž. přenesená",J539,0)</f>
        <v>0</v>
      </c>
      <c r="BI539" s="145">
        <f>IF(N539="nulová",J539,0)</f>
        <v>0</v>
      </c>
      <c r="BJ539" s="15" t="s">
        <v>84</v>
      </c>
      <c r="BK539" s="145">
        <f>ROUND(I539*H539,2)</f>
        <v>0</v>
      </c>
      <c r="BL539" s="15" t="s">
        <v>257</v>
      </c>
      <c r="BM539" s="144" t="s">
        <v>730</v>
      </c>
    </row>
    <row r="540" spans="2:65" s="12" customFormat="1" x14ac:dyDescent="0.3">
      <c r="B540" s="146"/>
      <c r="D540" s="147" t="s">
        <v>146</v>
      </c>
      <c r="E540" s="148" t="s">
        <v>1</v>
      </c>
      <c r="F540" s="149" t="s">
        <v>731</v>
      </c>
      <c r="H540" s="150">
        <v>45.36</v>
      </c>
      <c r="I540" s="151"/>
      <c r="L540" s="146"/>
      <c r="M540" s="152"/>
      <c r="T540" s="153"/>
      <c r="AT540" s="148" t="s">
        <v>146</v>
      </c>
      <c r="AU540" s="148" t="s">
        <v>86</v>
      </c>
      <c r="AV540" s="12" t="s">
        <v>86</v>
      </c>
      <c r="AW540" s="12" t="s">
        <v>33</v>
      </c>
      <c r="AX540" s="12" t="s">
        <v>76</v>
      </c>
      <c r="AY540" s="148" t="s">
        <v>137</v>
      </c>
    </row>
    <row r="541" spans="2:65" s="12" customFormat="1" x14ac:dyDescent="0.3">
      <c r="B541" s="146"/>
      <c r="D541" s="147" t="s">
        <v>146</v>
      </c>
      <c r="E541" s="148" t="s">
        <v>1</v>
      </c>
      <c r="F541" s="149" t="s">
        <v>732</v>
      </c>
      <c r="H541" s="150">
        <v>45.36</v>
      </c>
      <c r="I541" s="151"/>
      <c r="L541" s="146"/>
      <c r="M541" s="152"/>
      <c r="T541" s="153"/>
      <c r="AT541" s="148" t="s">
        <v>146</v>
      </c>
      <c r="AU541" s="148" t="s">
        <v>86</v>
      </c>
      <c r="AV541" s="12" t="s">
        <v>86</v>
      </c>
      <c r="AW541" s="12" t="s">
        <v>33</v>
      </c>
      <c r="AX541" s="12" t="s">
        <v>76</v>
      </c>
      <c r="AY541" s="148" t="s">
        <v>137</v>
      </c>
    </row>
    <row r="542" spans="2:65" s="12" customFormat="1" x14ac:dyDescent="0.3">
      <c r="B542" s="146"/>
      <c r="D542" s="147" t="s">
        <v>146</v>
      </c>
      <c r="E542" s="148" t="s">
        <v>1</v>
      </c>
      <c r="F542" s="149" t="s">
        <v>733</v>
      </c>
      <c r="H542" s="150">
        <v>45.36</v>
      </c>
      <c r="I542" s="151"/>
      <c r="L542" s="146"/>
      <c r="M542" s="152"/>
      <c r="T542" s="153"/>
      <c r="AT542" s="148" t="s">
        <v>146</v>
      </c>
      <c r="AU542" s="148" t="s">
        <v>86</v>
      </c>
      <c r="AV542" s="12" t="s">
        <v>86</v>
      </c>
      <c r="AW542" s="12" t="s">
        <v>33</v>
      </c>
      <c r="AX542" s="12" t="s">
        <v>76</v>
      </c>
      <c r="AY542" s="148" t="s">
        <v>137</v>
      </c>
    </row>
    <row r="543" spans="2:65" s="12" customFormat="1" x14ac:dyDescent="0.3">
      <c r="B543" s="146"/>
      <c r="D543" s="147" t="s">
        <v>146</v>
      </c>
      <c r="E543" s="148" t="s">
        <v>1</v>
      </c>
      <c r="F543" s="149" t="s">
        <v>734</v>
      </c>
      <c r="H543" s="150">
        <v>54.3</v>
      </c>
      <c r="I543" s="151"/>
      <c r="L543" s="146"/>
      <c r="M543" s="152"/>
      <c r="T543" s="153"/>
      <c r="AT543" s="148" t="s">
        <v>146</v>
      </c>
      <c r="AU543" s="148" t="s">
        <v>86</v>
      </c>
      <c r="AV543" s="12" t="s">
        <v>86</v>
      </c>
      <c r="AW543" s="12" t="s">
        <v>33</v>
      </c>
      <c r="AX543" s="12" t="s">
        <v>76</v>
      </c>
      <c r="AY543" s="148" t="s">
        <v>137</v>
      </c>
    </row>
    <row r="544" spans="2:65" s="12" customFormat="1" x14ac:dyDescent="0.3">
      <c r="B544" s="146"/>
      <c r="D544" s="147" t="s">
        <v>146</v>
      </c>
      <c r="E544" s="148" t="s">
        <v>1</v>
      </c>
      <c r="F544" s="149" t="s">
        <v>735</v>
      </c>
      <c r="H544" s="150">
        <v>45.36</v>
      </c>
      <c r="I544" s="151"/>
      <c r="L544" s="146"/>
      <c r="M544" s="152"/>
      <c r="T544" s="153"/>
      <c r="AT544" s="148" t="s">
        <v>146</v>
      </c>
      <c r="AU544" s="148" t="s">
        <v>86</v>
      </c>
      <c r="AV544" s="12" t="s">
        <v>86</v>
      </c>
      <c r="AW544" s="12" t="s">
        <v>33</v>
      </c>
      <c r="AX544" s="12" t="s">
        <v>76</v>
      </c>
      <c r="AY544" s="148" t="s">
        <v>137</v>
      </c>
    </row>
    <row r="545" spans="2:65" s="12" customFormat="1" x14ac:dyDescent="0.3">
      <c r="B545" s="146"/>
      <c r="D545" s="147" t="s">
        <v>146</v>
      </c>
      <c r="E545" s="148" t="s">
        <v>1</v>
      </c>
      <c r="F545" s="149" t="s">
        <v>736</v>
      </c>
      <c r="H545" s="150">
        <v>45.36</v>
      </c>
      <c r="I545" s="151"/>
      <c r="L545" s="146"/>
      <c r="M545" s="152"/>
      <c r="T545" s="153"/>
      <c r="AT545" s="148" t="s">
        <v>146</v>
      </c>
      <c r="AU545" s="148" t="s">
        <v>86</v>
      </c>
      <c r="AV545" s="12" t="s">
        <v>86</v>
      </c>
      <c r="AW545" s="12" t="s">
        <v>33</v>
      </c>
      <c r="AX545" s="12" t="s">
        <v>76</v>
      </c>
      <c r="AY545" s="148" t="s">
        <v>137</v>
      </c>
    </row>
    <row r="546" spans="2:65" s="12" customFormat="1" x14ac:dyDescent="0.3">
      <c r="B546" s="146"/>
      <c r="D546" s="147" t="s">
        <v>146</v>
      </c>
      <c r="E546" s="148" t="s">
        <v>1</v>
      </c>
      <c r="F546" s="149" t="s">
        <v>737</v>
      </c>
      <c r="H546" s="150">
        <v>54.3</v>
      </c>
      <c r="I546" s="151"/>
      <c r="L546" s="146"/>
      <c r="M546" s="152"/>
      <c r="T546" s="153"/>
      <c r="AT546" s="148" t="s">
        <v>146</v>
      </c>
      <c r="AU546" s="148" t="s">
        <v>86</v>
      </c>
      <c r="AV546" s="12" t="s">
        <v>86</v>
      </c>
      <c r="AW546" s="12" t="s">
        <v>33</v>
      </c>
      <c r="AX546" s="12" t="s">
        <v>76</v>
      </c>
      <c r="AY546" s="148" t="s">
        <v>137</v>
      </c>
    </row>
    <row r="547" spans="2:65" s="12" customFormat="1" x14ac:dyDescent="0.3">
      <c r="B547" s="146"/>
      <c r="D547" s="147" t="s">
        <v>146</v>
      </c>
      <c r="E547" s="148" t="s">
        <v>1</v>
      </c>
      <c r="F547" s="149" t="s">
        <v>738</v>
      </c>
      <c r="H547" s="150">
        <v>45.36</v>
      </c>
      <c r="I547" s="151"/>
      <c r="L547" s="146"/>
      <c r="M547" s="152"/>
      <c r="T547" s="153"/>
      <c r="AT547" s="148" t="s">
        <v>146</v>
      </c>
      <c r="AU547" s="148" t="s">
        <v>86</v>
      </c>
      <c r="AV547" s="12" t="s">
        <v>86</v>
      </c>
      <c r="AW547" s="12" t="s">
        <v>33</v>
      </c>
      <c r="AX547" s="12" t="s">
        <v>76</v>
      </c>
      <c r="AY547" s="148" t="s">
        <v>137</v>
      </c>
    </row>
    <row r="548" spans="2:65" s="12" customFormat="1" ht="20.25" x14ac:dyDescent="0.3">
      <c r="B548" s="146"/>
      <c r="D548" s="147" t="s">
        <v>146</v>
      </c>
      <c r="E548" s="148" t="s">
        <v>1</v>
      </c>
      <c r="F548" s="149" t="s">
        <v>739</v>
      </c>
      <c r="H548" s="150">
        <v>87.63</v>
      </c>
      <c r="I548" s="151"/>
      <c r="L548" s="146"/>
      <c r="M548" s="152"/>
      <c r="T548" s="153"/>
      <c r="AT548" s="148" t="s">
        <v>146</v>
      </c>
      <c r="AU548" s="148" t="s">
        <v>86</v>
      </c>
      <c r="AV548" s="12" t="s">
        <v>86</v>
      </c>
      <c r="AW548" s="12" t="s">
        <v>33</v>
      </c>
      <c r="AX548" s="12" t="s">
        <v>76</v>
      </c>
      <c r="AY548" s="148" t="s">
        <v>137</v>
      </c>
    </row>
    <row r="549" spans="2:65" s="12" customFormat="1" ht="20.25" x14ac:dyDescent="0.3">
      <c r="B549" s="146"/>
      <c r="D549" s="147" t="s">
        <v>146</v>
      </c>
      <c r="E549" s="148" t="s">
        <v>1</v>
      </c>
      <c r="F549" s="149" t="s">
        <v>740</v>
      </c>
      <c r="H549" s="150">
        <v>119.37</v>
      </c>
      <c r="I549" s="151"/>
      <c r="L549" s="146"/>
      <c r="M549" s="152"/>
      <c r="T549" s="153"/>
      <c r="AT549" s="148" t="s">
        <v>146</v>
      </c>
      <c r="AU549" s="148" t="s">
        <v>86</v>
      </c>
      <c r="AV549" s="12" t="s">
        <v>86</v>
      </c>
      <c r="AW549" s="12" t="s">
        <v>33</v>
      </c>
      <c r="AX549" s="12" t="s">
        <v>76</v>
      </c>
      <c r="AY549" s="148" t="s">
        <v>137</v>
      </c>
    </row>
    <row r="550" spans="2:65" s="12" customFormat="1" x14ac:dyDescent="0.3">
      <c r="B550" s="146"/>
      <c r="D550" s="147" t="s">
        <v>146</v>
      </c>
      <c r="E550" s="148" t="s">
        <v>1</v>
      </c>
      <c r="F550" s="149" t="s">
        <v>741</v>
      </c>
      <c r="H550" s="150">
        <v>32.924999999999997</v>
      </c>
      <c r="I550" s="151"/>
      <c r="L550" s="146"/>
      <c r="M550" s="152"/>
      <c r="T550" s="153"/>
      <c r="AT550" s="148" t="s">
        <v>146</v>
      </c>
      <c r="AU550" s="148" t="s">
        <v>86</v>
      </c>
      <c r="AV550" s="12" t="s">
        <v>86</v>
      </c>
      <c r="AW550" s="12" t="s">
        <v>33</v>
      </c>
      <c r="AX550" s="12" t="s">
        <v>76</v>
      </c>
      <c r="AY550" s="148" t="s">
        <v>137</v>
      </c>
    </row>
    <row r="551" spans="2:65" s="12" customFormat="1" x14ac:dyDescent="0.3">
      <c r="B551" s="146"/>
      <c r="D551" s="147" t="s">
        <v>146</v>
      </c>
      <c r="E551" s="148" t="s">
        <v>1</v>
      </c>
      <c r="F551" s="149" t="s">
        <v>742</v>
      </c>
      <c r="H551" s="150">
        <v>45.36</v>
      </c>
      <c r="I551" s="151"/>
      <c r="L551" s="146"/>
      <c r="M551" s="152"/>
      <c r="T551" s="153"/>
      <c r="AT551" s="148" t="s">
        <v>146</v>
      </c>
      <c r="AU551" s="148" t="s">
        <v>86</v>
      </c>
      <c r="AV551" s="12" t="s">
        <v>86</v>
      </c>
      <c r="AW551" s="12" t="s">
        <v>33</v>
      </c>
      <c r="AX551" s="12" t="s">
        <v>76</v>
      </c>
      <c r="AY551" s="148" t="s">
        <v>137</v>
      </c>
    </row>
    <row r="552" spans="2:65" s="12" customFormat="1" x14ac:dyDescent="0.3">
      <c r="B552" s="146"/>
      <c r="D552" s="147" t="s">
        <v>146</v>
      </c>
      <c r="E552" s="148" t="s">
        <v>1</v>
      </c>
      <c r="F552" s="149" t="s">
        <v>743</v>
      </c>
      <c r="H552" s="150">
        <v>45.36</v>
      </c>
      <c r="I552" s="151"/>
      <c r="L552" s="146"/>
      <c r="M552" s="152"/>
      <c r="T552" s="153"/>
      <c r="AT552" s="148" t="s">
        <v>146</v>
      </c>
      <c r="AU552" s="148" t="s">
        <v>86</v>
      </c>
      <c r="AV552" s="12" t="s">
        <v>86</v>
      </c>
      <c r="AW552" s="12" t="s">
        <v>33</v>
      </c>
      <c r="AX552" s="12" t="s">
        <v>76</v>
      </c>
      <c r="AY552" s="148" t="s">
        <v>137</v>
      </c>
    </row>
    <row r="553" spans="2:65" s="12" customFormat="1" x14ac:dyDescent="0.3">
      <c r="B553" s="146"/>
      <c r="D553" s="147" t="s">
        <v>146</v>
      </c>
      <c r="E553" s="148" t="s">
        <v>1</v>
      </c>
      <c r="F553" s="149" t="s">
        <v>744</v>
      </c>
      <c r="H553" s="150">
        <v>25.65</v>
      </c>
      <c r="I553" s="151"/>
      <c r="L553" s="146"/>
      <c r="M553" s="152"/>
      <c r="T553" s="153"/>
      <c r="AT553" s="148" t="s">
        <v>146</v>
      </c>
      <c r="AU553" s="148" t="s">
        <v>86</v>
      </c>
      <c r="AV553" s="12" t="s">
        <v>86</v>
      </c>
      <c r="AW553" s="12" t="s">
        <v>33</v>
      </c>
      <c r="AX553" s="12" t="s">
        <v>76</v>
      </c>
      <c r="AY553" s="148" t="s">
        <v>137</v>
      </c>
    </row>
    <row r="554" spans="2:65" s="13" customFormat="1" x14ac:dyDescent="0.3">
      <c r="B554" s="154"/>
      <c r="D554" s="147" t="s">
        <v>146</v>
      </c>
      <c r="E554" s="155" t="s">
        <v>1</v>
      </c>
      <c r="F554" s="156" t="s">
        <v>169</v>
      </c>
      <c r="H554" s="157">
        <v>737.05499999999995</v>
      </c>
      <c r="I554" s="158"/>
      <c r="L554" s="154"/>
      <c r="M554" s="159"/>
      <c r="T554" s="160"/>
      <c r="AT554" s="155" t="s">
        <v>146</v>
      </c>
      <c r="AU554" s="155" t="s">
        <v>86</v>
      </c>
      <c r="AV554" s="13" t="s">
        <v>144</v>
      </c>
      <c r="AW554" s="13" t="s">
        <v>33</v>
      </c>
      <c r="AX554" s="13" t="s">
        <v>84</v>
      </c>
      <c r="AY554" s="155" t="s">
        <v>137</v>
      </c>
    </row>
    <row r="555" spans="2:65" s="1" customFormat="1" ht="24.3" customHeight="1" x14ac:dyDescent="0.3">
      <c r="B555" s="131"/>
      <c r="C555" s="132" t="s">
        <v>745</v>
      </c>
      <c r="D555" s="132" t="s">
        <v>140</v>
      </c>
      <c r="E555" s="133" t="s">
        <v>746</v>
      </c>
      <c r="F555" s="134" t="s">
        <v>747</v>
      </c>
      <c r="G555" s="135" t="s">
        <v>143</v>
      </c>
      <c r="H555" s="136">
        <v>737.05499999999995</v>
      </c>
      <c r="I555" s="137"/>
      <c r="J555" s="138">
        <f>ROUND(I555*H555,2)</f>
        <v>0</v>
      </c>
      <c r="K555" s="139"/>
      <c r="L555" s="30"/>
      <c r="M555" s="140" t="s">
        <v>1</v>
      </c>
      <c r="N555" s="141" t="s">
        <v>41</v>
      </c>
      <c r="P555" s="142">
        <f>O555*H555</f>
        <v>0</v>
      </c>
      <c r="Q555" s="142">
        <v>5.0000000000000001E-3</v>
      </c>
      <c r="R555" s="142">
        <f>Q555*H555</f>
        <v>3.6852749999999999</v>
      </c>
      <c r="S555" s="142">
        <v>0</v>
      </c>
      <c r="T555" s="143">
        <f>S555*H555</f>
        <v>0</v>
      </c>
      <c r="AR555" s="144" t="s">
        <v>257</v>
      </c>
      <c r="AT555" s="144" t="s">
        <v>140</v>
      </c>
      <c r="AU555" s="144" t="s">
        <v>86</v>
      </c>
      <c r="AY555" s="15" t="s">
        <v>137</v>
      </c>
      <c r="BE555" s="145">
        <f>IF(N555="základní",J555,0)</f>
        <v>0</v>
      </c>
      <c r="BF555" s="145">
        <f>IF(N555="snížená",J555,0)</f>
        <v>0</v>
      </c>
      <c r="BG555" s="145">
        <f>IF(N555="zákl. přenesená",J555,0)</f>
        <v>0</v>
      </c>
      <c r="BH555" s="145">
        <f>IF(N555="sníž. přenesená",J555,0)</f>
        <v>0</v>
      </c>
      <c r="BI555" s="145">
        <f>IF(N555="nulová",J555,0)</f>
        <v>0</v>
      </c>
      <c r="BJ555" s="15" t="s">
        <v>84</v>
      </c>
      <c r="BK555" s="145">
        <f>ROUND(I555*H555,2)</f>
        <v>0</v>
      </c>
      <c r="BL555" s="15" t="s">
        <v>257</v>
      </c>
      <c r="BM555" s="144" t="s">
        <v>748</v>
      </c>
    </row>
    <row r="556" spans="2:65" s="1" customFormat="1" ht="23.25" x14ac:dyDescent="0.3">
      <c r="B556" s="131"/>
      <c r="C556" s="132" t="s">
        <v>749</v>
      </c>
      <c r="D556" s="132" t="s">
        <v>140</v>
      </c>
      <c r="E556" s="133" t="s">
        <v>750</v>
      </c>
      <c r="F556" s="134" t="s">
        <v>751</v>
      </c>
      <c r="G556" s="135" t="s">
        <v>143</v>
      </c>
      <c r="H556" s="136">
        <v>737.05499999999995</v>
      </c>
      <c r="I556" s="137"/>
      <c r="J556" s="138">
        <f>ROUND(I556*H556,2)</f>
        <v>0</v>
      </c>
      <c r="K556" s="139"/>
      <c r="L556" s="30"/>
      <c r="M556" s="140" t="s">
        <v>1</v>
      </c>
      <c r="N556" s="141" t="s">
        <v>41</v>
      </c>
      <c r="P556" s="142">
        <f>O556*H556</f>
        <v>0</v>
      </c>
      <c r="Q556" s="142">
        <v>1E-4</v>
      </c>
      <c r="R556" s="142">
        <f>Q556*H556</f>
        <v>7.3705499999999993E-2</v>
      </c>
      <c r="S556" s="142">
        <v>0</v>
      </c>
      <c r="T556" s="143">
        <f>S556*H556</f>
        <v>0</v>
      </c>
      <c r="AR556" s="144" t="s">
        <v>257</v>
      </c>
      <c r="AT556" s="144" t="s">
        <v>140</v>
      </c>
      <c r="AU556" s="144" t="s">
        <v>86</v>
      </c>
      <c r="AY556" s="15" t="s">
        <v>137</v>
      </c>
      <c r="BE556" s="145">
        <f>IF(N556="základní",J556,0)</f>
        <v>0</v>
      </c>
      <c r="BF556" s="145">
        <f>IF(N556="snížená",J556,0)</f>
        <v>0</v>
      </c>
      <c r="BG556" s="145">
        <f>IF(N556="zákl. přenesená",J556,0)</f>
        <v>0</v>
      </c>
      <c r="BH556" s="145">
        <f>IF(N556="sníž. přenesená",J556,0)</f>
        <v>0</v>
      </c>
      <c r="BI556" s="145">
        <f>IF(N556="nulová",J556,0)</f>
        <v>0</v>
      </c>
      <c r="BJ556" s="15" t="s">
        <v>84</v>
      </c>
      <c r="BK556" s="145">
        <f>ROUND(I556*H556,2)</f>
        <v>0</v>
      </c>
      <c r="BL556" s="15" t="s">
        <v>257</v>
      </c>
      <c r="BM556" s="144" t="s">
        <v>752</v>
      </c>
    </row>
    <row r="557" spans="2:65" s="1" customFormat="1" ht="23.25" x14ac:dyDescent="0.3">
      <c r="B557" s="131"/>
      <c r="C557" s="132" t="s">
        <v>753</v>
      </c>
      <c r="D557" s="132" t="s">
        <v>140</v>
      </c>
      <c r="E557" s="133" t="s">
        <v>754</v>
      </c>
      <c r="F557" s="134" t="s">
        <v>755</v>
      </c>
      <c r="G557" s="135" t="s">
        <v>143</v>
      </c>
      <c r="H557" s="136">
        <v>737.05499999999995</v>
      </c>
      <c r="I557" s="137"/>
      <c r="J557" s="138">
        <f>ROUND(I557*H557,2)</f>
        <v>0</v>
      </c>
      <c r="K557" s="139"/>
      <c r="L557" s="30"/>
      <c r="M557" s="140" t="s">
        <v>1</v>
      </c>
      <c r="N557" s="141" t="s">
        <v>41</v>
      </c>
      <c r="P557" s="142">
        <f>O557*H557</f>
        <v>0</v>
      </c>
      <c r="Q557" s="142">
        <v>7.2000000000000005E-4</v>
      </c>
      <c r="R557" s="142">
        <f>Q557*H557</f>
        <v>0.53067960000000003</v>
      </c>
      <c r="S557" s="142">
        <v>0</v>
      </c>
      <c r="T557" s="143">
        <f>S557*H557</f>
        <v>0</v>
      </c>
      <c r="AR557" s="144" t="s">
        <v>257</v>
      </c>
      <c r="AT557" s="144" t="s">
        <v>140</v>
      </c>
      <c r="AU557" s="144" t="s">
        <v>86</v>
      </c>
      <c r="AY557" s="15" t="s">
        <v>137</v>
      </c>
      <c r="BE557" s="145">
        <f>IF(N557="základní",J557,0)</f>
        <v>0</v>
      </c>
      <c r="BF557" s="145">
        <f>IF(N557="snížená",J557,0)</f>
        <v>0</v>
      </c>
      <c r="BG557" s="145">
        <f>IF(N557="zákl. přenesená",J557,0)</f>
        <v>0</v>
      </c>
      <c r="BH557" s="145">
        <f>IF(N557="sníž. přenesená",J557,0)</f>
        <v>0</v>
      </c>
      <c r="BI557" s="145">
        <f>IF(N557="nulová",J557,0)</f>
        <v>0</v>
      </c>
      <c r="BJ557" s="15" t="s">
        <v>84</v>
      </c>
      <c r="BK557" s="145">
        <f>ROUND(I557*H557,2)</f>
        <v>0</v>
      </c>
      <c r="BL557" s="15" t="s">
        <v>257</v>
      </c>
      <c r="BM557" s="144" t="s">
        <v>756</v>
      </c>
    </row>
    <row r="558" spans="2:65" s="11" customFormat="1" ht="23" customHeight="1" x14ac:dyDescent="0.35">
      <c r="B558" s="119"/>
      <c r="D558" s="120" t="s">
        <v>75</v>
      </c>
      <c r="E558" s="129" t="s">
        <v>757</v>
      </c>
      <c r="F558" s="129" t="s">
        <v>758</v>
      </c>
      <c r="I558" s="122"/>
      <c r="J558" s="130">
        <f>BK558</f>
        <v>0</v>
      </c>
      <c r="L558" s="119"/>
      <c r="M558" s="124"/>
      <c r="P558" s="125">
        <f>SUM(P559:P576)</f>
        <v>0</v>
      </c>
      <c r="R558" s="125">
        <f>SUM(R559:R576)</f>
        <v>2.6098041699999999</v>
      </c>
      <c r="T558" s="126">
        <f>SUM(T559:T576)</f>
        <v>0.54298142999999999</v>
      </c>
      <c r="AR558" s="120" t="s">
        <v>86</v>
      </c>
      <c r="AT558" s="127" t="s">
        <v>75</v>
      </c>
      <c r="AU558" s="127" t="s">
        <v>84</v>
      </c>
      <c r="AY558" s="120" t="s">
        <v>137</v>
      </c>
      <c r="BK558" s="128">
        <f>SUM(BK559:BK576)</f>
        <v>0</v>
      </c>
    </row>
    <row r="559" spans="2:65" s="1" customFormat="1" ht="16.5" customHeight="1" x14ac:dyDescent="0.3">
      <c r="B559" s="131"/>
      <c r="C559" s="132" t="s">
        <v>759</v>
      </c>
      <c r="D559" s="132" t="s">
        <v>140</v>
      </c>
      <c r="E559" s="133" t="s">
        <v>760</v>
      </c>
      <c r="F559" s="134" t="s">
        <v>761</v>
      </c>
      <c r="G559" s="135" t="s">
        <v>143</v>
      </c>
      <c r="H559" s="136">
        <v>1751.5530000000001</v>
      </c>
      <c r="I559" s="137"/>
      <c r="J559" s="138">
        <f>ROUND(I559*H559,2)</f>
        <v>0</v>
      </c>
      <c r="K559" s="139"/>
      <c r="L559" s="30"/>
      <c r="M559" s="140" t="s">
        <v>1</v>
      </c>
      <c r="N559" s="141" t="s">
        <v>41</v>
      </c>
      <c r="P559" s="142">
        <f>O559*H559</f>
        <v>0</v>
      </c>
      <c r="Q559" s="142">
        <v>1E-3</v>
      </c>
      <c r="R559" s="142">
        <f>Q559*H559</f>
        <v>1.7515530000000001</v>
      </c>
      <c r="S559" s="142">
        <v>3.1E-4</v>
      </c>
      <c r="T559" s="143">
        <f>S559*H559</f>
        <v>0.54298142999999999</v>
      </c>
      <c r="AR559" s="144" t="s">
        <v>257</v>
      </c>
      <c r="AT559" s="144" t="s">
        <v>140</v>
      </c>
      <c r="AU559" s="144" t="s">
        <v>86</v>
      </c>
      <c r="AY559" s="15" t="s">
        <v>137</v>
      </c>
      <c r="BE559" s="145">
        <f>IF(N559="základní",J559,0)</f>
        <v>0</v>
      </c>
      <c r="BF559" s="145">
        <f>IF(N559="snížená",J559,0)</f>
        <v>0</v>
      </c>
      <c r="BG559" s="145">
        <f>IF(N559="zákl. přenesená",J559,0)</f>
        <v>0</v>
      </c>
      <c r="BH559" s="145">
        <f>IF(N559="sníž. přenesená",J559,0)</f>
        <v>0</v>
      </c>
      <c r="BI559" s="145">
        <f>IF(N559="nulová",J559,0)</f>
        <v>0</v>
      </c>
      <c r="BJ559" s="15" t="s">
        <v>84</v>
      </c>
      <c r="BK559" s="145">
        <f>ROUND(I559*H559,2)</f>
        <v>0</v>
      </c>
      <c r="BL559" s="15" t="s">
        <v>257</v>
      </c>
      <c r="BM559" s="144" t="s">
        <v>762</v>
      </c>
    </row>
    <row r="560" spans="2:65" s="12" customFormat="1" x14ac:dyDescent="0.3">
      <c r="B560" s="146"/>
      <c r="D560" s="147" t="s">
        <v>146</v>
      </c>
      <c r="E560" s="148" t="s">
        <v>1</v>
      </c>
      <c r="F560" s="149" t="s">
        <v>763</v>
      </c>
      <c r="H560" s="150">
        <v>112.89400000000001</v>
      </c>
      <c r="I560" s="151"/>
      <c r="L560" s="146"/>
      <c r="M560" s="152"/>
      <c r="T560" s="153"/>
      <c r="AT560" s="148" t="s">
        <v>146</v>
      </c>
      <c r="AU560" s="148" t="s">
        <v>86</v>
      </c>
      <c r="AV560" s="12" t="s">
        <v>86</v>
      </c>
      <c r="AW560" s="12" t="s">
        <v>33</v>
      </c>
      <c r="AX560" s="12" t="s">
        <v>76</v>
      </c>
      <c r="AY560" s="148" t="s">
        <v>137</v>
      </c>
    </row>
    <row r="561" spans="2:65" s="12" customFormat="1" x14ac:dyDescent="0.3">
      <c r="B561" s="146"/>
      <c r="D561" s="147" t="s">
        <v>146</v>
      </c>
      <c r="E561" s="148" t="s">
        <v>1</v>
      </c>
      <c r="F561" s="149" t="s">
        <v>764</v>
      </c>
      <c r="H561" s="150">
        <v>112.89400000000001</v>
      </c>
      <c r="I561" s="151"/>
      <c r="L561" s="146"/>
      <c r="M561" s="152"/>
      <c r="T561" s="153"/>
      <c r="AT561" s="148" t="s">
        <v>146</v>
      </c>
      <c r="AU561" s="148" t="s">
        <v>86</v>
      </c>
      <c r="AV561" s="12" t="s">
        <v>86</v>
      </c>
      <c r="AW561" s="12" t="s">
        <v>33</v>
      </c>
      <c r="AX561" s="12" t="s">
        <v>76</v>
      </c>
      <c r="AY561" s="148" t="s">
        <v>137</v>
      </c>
    </row>
    <row r="562" spans="2:65" s="12" customFormat="1" x14ac:dyDescent="0.3">
      <c r="B562" s="146"/>
      <c r="D562" s="147" t="s">
        <v>146</v>
      </c>
      <c r="E562" s="148" t="s">
        <v>1</v>
      </c>
      <c r="F562" s="149" t="s">
        <v>765</v>
      </c>
      <c r="H562" s="150">
        <v>112.89400000000001</v>
      </c>
      <c r="I562" s="151"/>
      <c r="L562" s="146"/>
      <c r="M562" s="152"/>
      <c r="T562" s="153"/>
      <c r="AT562" s="148" t="s">
        <v>146</v>
      </c>
      <c r="AU562" s="148" t="s">
        <v>86</v>
      </c>
      <c r="AV562" s="12" t="s">
        <v>86</v>
      </c>
      <c r="AW562" s="12" t="s">
        <v>33</v>
      </c>
      <c r="AX562" s="12" t="s">
        <v>76</v>
      </c>
      <c r="AY562" s="148" t="s">
        <v>137</v>
      </c>
    </row>
    <row r="563" spans="2:65" s="12" customFormat="1" x14ac:dyDescent="0.3">
      <c r="B563" s="146"/>
      <c r="D563" s="147" t="s">
        <v>146</v>
      </c>
      <c r="E563" s="148" t="s">
        <v>1</v>
      </c>
      <c r="F563" s="149" t="s">
        <v>766</v>
      </c>
      <c r="H563" s="150">
        <v>142.84299999999999</v>
      </c>
      <c r="I563" s="151"/>
      <c r="L563" s="146"/>
      <c r="M563" s="152"/>
      <c r="T563" s="153"/>
      <c r="AT563" s="148" t="s">
        <v>146</v>
      </c>
      <c r="AU563" s="148" t="s">
        <v>86</v>
      </c>
      <c r="AV563" s="12" t="s">
        <v>86</v>
      </c>
      <c r="AW563" s="12" t="s">
        <v>33</v>
      </c>
      <c r="AX563" s="12" t="s">
        <v>76</v>
      </c>
      <c r="AY563" s="148" t="s">
        <v>137</v>
      </c>
    </row>
    <row r="564" spans="2:65" s="12" customFormat="1" x14ac:dyDescent="0.3">
      <c r="B564" s="146"/>
      <c r="D564" s="147" t="s">
        <v>146</v>
      </c>
      <c r="E564" s="148" t="s">
        <v>1</v>
      </c>
      <c r="F564" s="149" t="s">
        <v>767</v>
      </c>
      <c r="H564" s="150">
        <v>112.89400000000001</v>
      </c>
      <c r="I564" s="151"/>
      <c r="L564" s="146"/>
      <c r="M564" s="152"/>
      <c r="T564" s="153"/>
      <c r="AT564" s="148" t="s">
        <v>146</v>
      </c>
      <c r="AU564" s="148" t="s">
        <v>86</v>
      </c>
      <c r="AV564" s="12" t="s">
        <v>86</v>
      </c>
      <c r="AW564" s="12" t="s">
        <v>33</v>
      </c>
      <c r="AX564" s="12" t="s">
        <v>76</v>
      </c>
      <c r="AY564" s="148" t="s">
        <v>137</v>
      </c>
    </row>
    <row r="565" spans="2:65" s="12" customFormat="1" x14ac:dyDescent="0.3">
      <c r="B565" s="146"/>
      <c r="D565" s="147" t="s">
        <v>146</v>
      </c>
      <c r="E565" s="148" t="s">
        <v>1</v>
      </c>
      <c r="F565" s="149" t="s">
        <v>768</v>
      </c>
      <c r="H565" s="150">
        <v>112.89400000000001</v>
      </c>
      <c r="I565" s="151"/>
      <c r="L565" s="146"/>
      <c r="M565" s="152"/>
      <c r="T565" s="153"/>
      <c r="AT565" s="148" t="s">
        <v>146</v>
      </c>
      <c r="AU565" s="148" t="s">
        <v>86</v>
      </c>
      <c r="AV565" s="12" t="s">
        <v>86</v>
      </c>
      <c r="AW565" s="12" t="s">
        <v>33</v>
      </c>
      <c r="AX565" s="12" t="s">
        <v>76</v>
      </c>
      <c r="AY565" s="148" t="s">
        <v>137</v>
      </c>
    </row>
    <row r="566" spans="2:65" s="12" customFormat="1" ht="20.25" x14ac:dyDescent="0.3">
      <c r="B566" s="146"/>
      <c r="D566" s="147" t="s">
        <v>146</v>
      </c>
      <c r="E566" s="148" t="s">
        <v>1</v>
      </c>
      <c r="F566" s="149" t="s">
        <v>769</v>
      </c>
      <c r="H566" s="150">
        <v>142.84299999999999</v>
      </c>
      <c r="I566" s="151"/>
      <c r="L566" s="146"/>
      <c r="M566" s="152"/>
      <c r="T566" s="153"/>
      <c r="AT566" s="148" t="s">
        <v>146</v>
      </c>
      <c r="AU566" s="148" t="s">
        <v>86</v>
      </c>
      <c r="AV566" s="12" t="s">
        <v>86</v>
      </c>
      <c r="AW566" s="12" t="s">
        <v>33</v>
      </c>
      <c r="AX566" s="12" t="s">
        <v>76</v>
      </c>
      <c r="AY566" s="148" t="s">
        <v>137</v>
      </c>
    </row>
    <row r="567" spans="2:65" s="12" customFormat="1" ht="20.25" x14ac:dyDescent="0.3">
      <c r="B567" s="146"/>
      <c r="D567" s="147" t="s">
        <v>146</v>
      </c>
      <c r="E567" s="148" t="s">
        <v>1</v>
      </c>
      <c r="F567" s="149" t="s">
        <v>770</v>
      </c>
      <c r="H567" s="150">
        <v>112.89400000000001</v>
      </c>
      <c r="I567" s="151"/>
      <c r="L567" s="146"/>
      <c r="M567" s="152"/>
      <c r="T567" s="153"/>
      <c r="AT567" s="148" t="s">
        <v>146</v>
      </c>
      <c r="AU567" s="148" t="s">
        <v>86</v>
      </c>
      <c r="AV567" s="12" t="s">
        <v>86</v>
      </c>
      <c r="AW567" s="12" t="s">
        <v>33</v>
      </c>
      <c r="AX567" s="12" t="s">
        <v>76</v>
      </c>
      <c r="AY567" s="148" t="s">
        <v>137</v>
      </c>
    </row>
    <row r="568" spans="2:65" s="12" customFormat="1" ht="30.4" x14ac:dyDescent="0.3">
      <c r="B568" s="146"/>
      <c r="D568" s="147" t="s">
        <v>146</v>
      </c>
      <c r="E568" s="148" t="s">
        <v>1</v>
      </c>
      <c r="F568" s="149" t="s">
        <v>771</v>
      </c>
      <c r="H568" s="150">
        <v>175.227</v>
      </c>
      <c r="I568" s="151"/>
      <c r="L568" s="146"/>
      <c r="M568" s="152"/>
      <c r="T568" s="153"/>
      <c r="AT568" s="148" t="s">
        <v>146</v>
      </c>
      <c r="AU568" s="148" t="s">
        <v>86</v>
      </c>
      <c r="AV568" s="12" t="s">
        <v>86</v>
      </c>
      <c r="AW568" s="12" t="s">
        <v>33</v>
      </c>
      <c r="AX568" s="12" t="s">
        <v>76</v>
      </c>
      <c r="AY568" s="148" t="s">
        <v>137</v>
      </c>
    </row>
    <row r="569" spans="2:65" s="12" customFormat="1" ht="30.4" x14ac:dyDescent="0.3">
      <c r="B569" s="146"/>
      <c r="D569" s="147" t="s">
        <v>146</v>
      </c>
      <c r="E569" s="148" t="s">
        <v>1</v>
      </c>
      <c r="F569" s="149" t="s">
        <v>772</v>
      </c>
      <c r="H569" s="150">
        <v>216.55</v>
      </c>
      <c r="I569" s="151"/>
      <c r="L569" s="146"/>
      <c r="M569" s="152"/>
      <c r="T569" s="153"/>
      <c r="AT569" s="148" t="s">
        <v>146</v>
      </c>
      <c r="AU569" s="148" t="s">
        <v>86</v>
      </c>
      <c r="AV569" s="12" t="s">
        <v>86</v>
      </c>
      <c r="AW569" s="12" t="s">
        <v>33</v>
      </c>
      <c r="AX569" s="12" t="s">
        <v>76</v>
      </c>
      <c r="AY569" s="148" t="s">
        <v>137</v>
      </c>
    </row>
    <row r="570" spans="2:65" s="12" customFormat="1" ht="20.25" x14ac:dyDescent="0.3">
      <c r="B570" s="146"/>
      <c r="D570" s="147" t="s">
        <v>146</v>
      </c>
      <c r="E570" s="148" t="s">
        <v>1</v>
      </c>
      <c r="F570" s="149" t="s">
        <v>773</v>
      </c>
      <c r="H570" s="150">
        <v>122.348</v>
      </c>
      <c r="I570" s="151"/>
      <c r="L570" s="146"/>
      <c r="M570" s="152"/>
      <c r="T570" s="153"/>
      <c r="AT570" s="148" t="s">
        <v>146</v>
      </c>
      <c r="AU570" s="148" t="s">
        <v>86</v>
      </c>
      <c r="AV570" s="12" t="s">
        <v>86</v>
      </c>
      <c r="AW570" s="12" t="s">
        <v>33</v>
      </c>
      <c r="AX570" s="12" t="s">
        <v>76</v>
      </c>
      <c r="AY570" s="148" t="s">
        <v>137</v>
      </c>
    </row>
    <row r="571" spans="2:65" s="12" customFormat="1" x14ac:dyDescent="0.3">
      <c r="B571" s="146"/>
      <c r="D571" s="147" t="s">
        <v>146</v>
      </c>
      <c r="E571" s="148" t="s">
        <v>1</v>
      </c>
      <c r="F571" s="149" t="s">
        <v>774</v>
      </c>
      <c r="H571" s="150">
        <v>112.89400000000001</v>
      </c>
      <c r="I571" s="151"/>
      <c r="L571" s="146"/>
      <c r="M571" s="152"/>
      <c r="T571" s="153"/>
      <c r="AT571" s="148" t="s">
        <v>146</v>
      </c>
      <c r="AU571" s="148" t="s">
        <v>86</v>
      </c>
      <c r="AV571" s="12" t="s">
        <v>86</v>
      </c>
      <c r="AW571" s="12" t="s">
        <v>33</v>
      </c>
      <c r="AX571" s="12" t="s">
        <v>76</v>
      </c>
      <c r="AY571" s="148" t="s">
        <v>137</v>
      </c>
    </row>
    <row r="572" spans="2:65" s="12" customFormat="1" x14ac:dyDescent="0.3">
      <c r="B572" s="146"/>
      <c r="D572" s="147" t="s">
        <v>146</v>
      </c>
      <c r="E572" s="148" t="s">
        <v>1</v>
      </c>
      <c r="F572" s="149" t="s">
        <v>775</v>
      </c>
      <c r="H572" s="150">
        <v>112.89400000000001</v>
      </c>
      <c r="I572" s="151"/>
      <c r="L572" s="146"/>
      <c r="M572" s="152"/>
      <c r="T572" s="153"/>
      <c r="AT572" s="148" t="s">
        <v>146</v>
      </c>
      <c r="AU572" s="148" t="s">
        <v>86</v>
      </c>
      <c r="AV572" s="12" t="s">
        <v>86</v>
      </c>
      <c r="AW572" s="12" t="s">
        <v>33</v>
      </c>
      <c r="AX572" s="12" t="s">
        <v>76</v>
      </c>
      <c r="AY572" s="148" t="s">
        <v>137</v>
      </c>
    </row>
    <row r="573" spans="2:65" s="12" customFormat="1" x14ac:dyDescent="0.3">
      <c r="B573" s="146"/>
      <c r="D573" s="147" t="s">
        <v>146</v>
      </c>
      <c r="E573" s="148" t="s">
        <v>1</v>
      </c>
      <c r="F573" s="149" t="s">
        <v>776</v>
      </c>
      <c r="H573" s="150">
        <v>48.59</v>
      </c>
      <c r="I573" s="151"/>
      <c r="L573" s="146"/>
      <c r="M573" s="152"/>
      <c r="T573" s="153"/>
      <c r="AT573" s="148" t="s">
        <v>146</v>
      </c>
      <c r="AU573" s="148" t="s">
        <v>86</v>
      </c>
      <c r="AV573" s="12" t="s">
        <v>86</v>
      </c>
      <c r="AW573" s="12" t="s">
        <v>33</v>
      </c>
      <c r="AX573" s="12" t="s">
        <v>76</v>
      </c>
      <c r="AY573" s="148" t="s">
        <v>137</v>
      </c>
    </row>
    <row r="574" spans="2:65" s="13" customFormat="1" x14ac:dyDescent="0.3">
      <c r="B574" s="154"/>
      <c r="D574" s="147" t="s">
        <v>146</v>
      </c>
      <c r="E574" s="155" t="s">
        <v>1</v>
      </c>
      <c r="F574" s="156" t="s">
        <v>169</v>
      </c>
      <c r="H574" s="157">
        <v>1751.5529999999999</v>
      </c>
      <c r="I574" s="158"/>
      <c r="L574" s="154"/>
      <c r="M574" s="159"/>
      <c r="T574" s="160"/>
      <c r="AT574" s="155" t="s">
        <v>146</v>
      </c>
      <c r="AU574" s="155" t="s">
        <v>86</v>
      </c>
      <c r="AV574" s="13" t="s">
        <v>144</v>
      </c>
      <c r="AW574" s="13" t="s">
        <v>33</v>
      </c>
      <c r="AX574" s="13" t="s">
        <v>84</v>
      </c>
      <c r="AY574" s="155" t="s">
        <v>137</v>
      </c>
    </row>
    <row r="575" spans="2:65" s="1" customFormat="1" ht="23.25" x14ac:dyDescent="0.3">
      <c r="B575" s="131"/>
      <c r="C575" s="132" t="s">
        <v>777</v>
      </c>
      <c r="D575" s="132" t="s">
        <v>140</v>
      </c>
      <c r="E575" s="133" t="s">
        <v>778</v>
      </c>
      <c r="F575" s="134" t="s">
        <v>779</v>
      </c>
      <c r="G575" s="135" t="s">
        <v>143</v>
      </c>
      <c r="H575" s="136">
        <v>1751.5329999999999</v>
      </c>
      <c r="I575" s="137"/>
      <c r="J575" s="138">
        <f>ROUND(I575*H575,2)</f>
        <v>0</v>
      </c>
      <c r="K575" s="139"/>
      <c r="L575" s="30"/>
      <c r="M575" s="140" t="s">
        <v>1</v>
      </c>
      <c r="N575" s="141" t="s">
        <v>41</v>
      </c>
      <c r="P575" s="142">
        <f>O575*H575</f>
        <v>0</v>
      </c>
      <c r="Q575" s="142">
        <v>2.0000000000000001E-4</v>
      </c>
      <c r="R575" s="142">
        <f>Q575*H575</f>
        <v>0.35030660000000002</v>
      </c>
      <c r="S575" s="142">
        <v>0</v>
      </c>
      <c r="T575" s="143">
        <f>S575*H575</f>
        <v>0</v>
      </c>
      <c r="AR575" s="144" t="s">
        <v>257</v>
      </c>
      <c r="AT575" s="144" t="s">
        <v>140</v>
      </c>
      <c r="AU575" s="144" t="s">
        <v>86</v>
      </c>
      <c r="AY575" s="15" t="s">
        <v>137</v>
      </c>
      <c r="BE575" s="145">
        <f>IF(N575="základní",J575,0)</f>
        <v>0</v>
      </c>
      <c r="BF575" s="145">
        <f>IF(N575="snížená",J575,0)</f>
        <v>0</v>
      </c>
      <c r="BG575" s="145">
        <f>IF(N575="zákl. přenesená",J575,0)</f>
        <v>0</v>
      </c>
      <c r="BH575" s="145">
        <f>IF(N575="sníž. přenesená",J575,0)</f>
        <v>0</v>
      </c>
      <c r="BI575" s="145">
        <f>IF(N575="nulová",J575,0)</f>
        <v>0</v>
      </c>
      <c r="BJ575" s="15" t="s">
        <v>84</v>
      </c>
      <c r="BK575" s="145">
        <f>ROUND(I575*H575,2)</f>
        <v>0</v>
      </c>
      <c r="BL575" s="15" t="s">
        <v>257</v>
      </c>
      <c r="BM575" s="144" t="s">
        <v>780</v>
      </c>
    </row>
    <row r="576" spans="2:65" s="1" customFormat="1" ht="23.25" x14ac:dyDescent="0.3">
      <c r="B576" s="131"/>
      <c r="C576" s="132" t="s">
        <v>781</v>
      </c>
      <c r="D576" s="132" t="s">
        <v>140</v>
      </c>
      <c r="E576" s="133" t="s">
        <v>782</v>
      </c>
      <c r="F576" s="134" t="s">
        <v>783</v>
      </c>
      <c r="G576" s="135" t="s">
        <v>143</v>
      </c>
      <c r="H576" s="136">
        <v>1751.5329999999999</v>
      </c>
      <c r="I576" s="137"/>
      <c r="J576" s="138">
        <f>ROUND(I576*H576,2)</f>
        <v>0</v>
      </c>
      <c r="K576" s="139"/>
      <c r="L576" s="30"/>
      <c r="M576" s="140" t="s">
        <v>1</v>
      </c>
      <c r="N576" s="141" t="s">
        <v>41</v>
      </c>
      <c r="P576" s="142">
        <f>O576*H576</f>
        <v>0</v>
      </c>
      <c r="Q576" s="142">
        <v>2.9E-4</v>
      </c>
      <c r="R576" s="142">
        <f>Q576*H576</f>
        <v>0.50794456999999993</v>
      </c>
      <c r="S576" s="142">
        <v>0</v>
      </c>
      <c r="T576" s="143">
        <f>S576*H576</f>
        <v>0</v>
      </c>
      <c r="AR576" s="144" t="s">
        <v>257</v>
      </c>
      <c r="AT576" s="144" t="s">
        <v>140</v>
      </c>
      <c r="AU576" s="144" t="s">
        <v>86</v>
      </c>
      <c r="AY576" s="15" t="s">
        <v>137</v>
      </c>
      <c r="BE576" s="145">
        <f>IF(N576="základní",J576,0)</f>
        <v>0</v>
      </c>
      <c r="BF576" s="145">
        <f>IF(N576="snížená",J576,0)</f>
        <v>0</v>
      </c>
      <c r="BG576" s="145">
        <f>IF(N576="zákl. přenesená",J576,0)</f>
        <v>0</v>
      </c>
      <c r="BH576" s="145">
        <f>IF(N576="sníž. přenesená",J576,0)</f>
        <v>0</v>
      </c>
      <c r="BI576" s="145">
        <f>IF(N576="nulová",J576,0)</f>
        <v>0</v>
      </c>
      <c r="BJ576" s="15" t="s">
        <v>84</v>
      </c>
      <c r="BK576" s="145">
        <f>ROUND(I576*H576,2)</f>
        <v>0</v>
      </c>
      <c r="BL576" s="15" t="s">
        <v>257</v>
      </c>
      <c r="BM576" s="144" t="s">
        <v>784</v>
      </c>
    </row>
    <row r="577" spans="2:65" s="11" customFormat="1" ht="26" customHeight="1" x14ac:dyDescent="0.4">
      <c r="B577" s="119"/>
      <c r="D577" s="120" t="s">
        <v>75</v>
      </c>
      <c r="E577" s="121" t="s">
        <v>785</v>
      </c>
      <c r="F577" s="121" t="s">
        <v>786</v>
      </c>
      <c r="I577" s="122"/>
      <c r="J577" s="123">
        <f>BK577</f>
        <v>0</v>
      </c>
      <c r="L577" s="119"/>
      <c r="M577" s="124"/>
      <c r="P577" s="125">
        <f>P578+P580</f>
        <v>0</v>
      </c>
      <c r="R577" s="125">
        <f>R578+R580</f>
        <v>0</v>
      </c>
      <c r="T577" s="126">
        <f>T578+T580</f>
        <v>0</v>
      </c>
      <c r="AR577" s="120" t="s">
        <v>173</v>
      </c>
      <c r="AT577" s="127" t="s">
        <v>75</v>
      </c>
      <c r="AU577" s="127" t="s">
        <v>76</v>
      </c>
      <c r="AY577" s="120" t="s">
        <v>137</v>
      </c>
      <c r="BK577" s="128">
        <f>BK578+BK580</f>
        <v>0</v>
      </c>
    </row>
    <row r="578" spans="2:65" s="11" customFormat="1" ht="23" customHeight="1" x14ac:dyDescent="0.35">
      <c r="B578" s="119"/>
      <c r="D578" s="120" t="s">
        <v>75</v>
      </c>
      <c r="E578" s="129" t="s">
        <v>787</v>
      </c>
      <c r="F578" s="129" t="s">
        <v>788</v>
      </c>
      <c r="I578" s="122"/>
      <c r="J578" s="130">
        <f>BK578</f>
        <v>0</v>
      </c>
      <c r="L578" s="119"/>
      <c r="M578" s="124"/>
      <c r="P578" s="125">
        <f>P579</f>
        <v>0</v>
      </c>
      <c r="R578" s="125">
        <f>R579</f>
        <v>0</v>
      </c>
      <c r="T578" s="126">
        <f>T579</f>
        <v>0</v>
      </c>
      <c r="AR578" s="120" t="s">
        <v>173</v>
      </c>
      <c r="AT578" s="127" t="s">
        <v>75</v>
      </c>
      <c r="AU578" s="127" t="s">
        <v>84</v>
      </c>
      <c r="AY578" s="120" t="s">
        <v>137</v>
      </c>
      <c r="BK578" s="128">
        <f>BK579</f>
        <v>0</v>
      </c>
    </row>
    <row r="579" spans="2:65" s="1" customFormat="1" ht="16.5" customHeight="1" x14ac:dyDescent="0.3">
      <c r="B579" s="131"/>
      <c r="C579" s="132" t="s">
        <v>789</v>
      </c>
      <c r="D579" s="132" t="s">
        <v>140</v>
      </c>
      <c r="E579" s="133" t="s">
        <v>790</v>
      </c>
      <c r="F579" s="134" t="s">
        <v>788</v>
      </c>
      <c r="G579" s="135" t="s">
        <v>322</v>
      </c>
      <c r="H579" s="172"/>
      <c r="I579" s="137"/>
      <c r="J579" s="138">
        <f>ROUND(I579*H579,2)</f>
        <v>0</v>
      </c>
      <c r="K579" s="139"/>
      <c r="L579" s="30"/>
      <c r="M579" s="140" t="s">
        <v>1</v>
      </c>
      <c r="N579" s="141" t="s">
        <v>41</v>
      </c>
      <c r="P579" s="142">
        <f>O579*H579</f>
        <v>0</v>
      </c>
      <c r="Q579" s="142">
        <v>0</v>
      </c>
      <c r="R579" s="142">
        <f>Q579*H579</f>
        <v>0</v>
      </c>
      <c r="S579" s="142">
        <v>0</v>
      </c>
      <c r="T579" s="143">
        <f>S579*H579</f>
        <v>0</v>
      </c>
      <c r="AR579" s="144" t="s">
        <v>791</v>
      </c>
      <c r="AT579" s="144" t="s">
        <v>140</v>
      </c>
      <c r="AU579" s="144" t="s">
        <v>86</v>
      </c>
      <c r="AY579" s="15" t="s">
        <v>137</v>
      </c>
      <c r="BE579" s="145">
        <f>IF(N579="základní",J579,0)</f>
        <v>0</v>
      </c>
      <c r="BF579" s="145">
        <f>IF(N579="snížená",J579,0)</f>
        <v>0</v>
      </c>
      <c r="BG579" s="145">
        <f>IF(N579="zákl. přenesená",J579,0)</f>
        <v>0</v>
      </c>
      <c r="BH579" s="145">
        <f>IF(N579="sníž. přenesená",J579,0)</f>
        <v>0</v>
      </c>
      <c r="BI579" s="145">
        <f>IF(N579="nulová",J579,0)</f>
        <v>0</v>
      </c>
      <c r="BJ579" s="15" t="s">
        <v>84</v>
      </c>
      <c r="BK579" s="145">
        <f>ROUND(I579*H579,2)</f>
        <v>0</v>
      </c>
      <c r="BL579" s="15" t="s">
        <v>791</v>
      </c>
      <c r="BM579" s="144" t="s">
        <v>792</v>
      </c>
    </row>
    <row r="580" spans="2:65" s="11" customFormat="1" ht="23" customHeight="1" x14ac:dyDescent="0.35">
      <c r="B580" s="119"/>
      <c r="D580" s="120" t="s">
        <v>75</v>
      </c>
      <c r="E580" s="129" t="s">
        <v>793</v>
      </c>
      <c r="F580" s="129" t="s">
        <v>794</v>
      </c>
      <c r="I580" s="122"/>
      <c r="J580" s="130">
        <f>BK580</f>
        <v>0</v>
      </c>
      <c r="L580" s="119"/>
      <c r="M580" s="124"/>
      <c r="P580" s="125">
        <f>P581</f>
        <v>0</v>
      </c>
      <c r="R580" s="125">
        <f>R581</f>
        <v>0</v>
      </c>
      <c r="T580" s="126">
        <f>T581</f>
        <v>0</v>
      </c>
      <c r="AR580" s="120" t="s">
        <v>173</v>
      </c>
      <c r="AT580" s="127" t="s">
        <v>75</v>
      </c>
      <c r="AU580" s="127" t="s">
        <v>84</v>
      </c>
      <c r="AY580" s="120" t="s">
        <v>137</v>
      </c>
      <c r="BK580" s="128">
        <f>BK581</f>
        <v>0</v>
      </c>
    </row>
    <row r="581" spans="2:65" s="1" customFormat="1" ht="16.5" customHeight="1" x14ac:dyDescent="0.3">
      <c r="B581" s="131"/>
      <c r="C581" s="132" t="s">
        <v>795</v>
      </c>
      <c r="D581" s="132" t="s">
        <v>140</v>
      </c>
      <c r="E581" s="133" t="s">
        <v>796</v>
      </c>
      <c r="F581" s="134" t="s">
        <v>794</v>
      </c>
      <c r="G581" s="135" t="s">
        <v>322</v>
      </c>
      <c r="H581" s="172"/>
      <c r="I581" s="137"/>
      <c r="J581" s="138">
        <f>ROUND(I581*H581,2)</f>
        <v>0</v>
      </c>
      <c r="K581" s="139"/>
      <c r="L581" s="30"/>
      <c r="M581" s="173" t="s">
        <v>1</v>
      </c>
      <c r="N581" s="174" t="s">
        <v>41</v>
      </c>
      <c r="O581" s="175"/>
      <c r="P581" s="176">
        <f>O581*H581</f>
        <v>0</v>
      </c>
      <c r="Q581" s="176">
        <v>0</v>
      </c>
      <c r="R581" s="176">
        <f>Q581*H581</f>
        <v>0</v>
      </c>
      <c r="S581" s="176">
        <v>0</v>
      </c>
      <c r="T581" s="177">
        <f>S581*H581</f>
        <v>0</v>
      </c>
      <c r="AR581" s="144" t="s">
        <v>791</v>
      </c>
      <c r="AT581" s="144" t="s">
        <v>140</v>
      </c>
      <c r="AU581" s="144" t="s">
        <v>86</v>
      </c>
      <c r="AY581" s="15" t="s">
        <v>137</v>
      </c>
      <c r="BE581" s="145">
        <f>IF(N581="základní",J581,0)</f>
        <v>0</v>
      </c>
      <c r="BF581" s="145">
        <f>IF(N581="snížená",J581,0)</f>
        <v>0</v>
      </c>
      <c r="BG581" s="145">
        <f>IF(N581="zákl. přenesená",J581,0)</f>
        <v>0</v>
      </c>
      <c r="BH581" s="145">
        <f>IF(N581="sníž. přenesená",J581,0)</f>
        <v>0</v>
      </c>
      <c r="BI581" s="145">
        <f>IF(N581="nulová",J581,0)</f>
        <v>0</v>
      </c>
      <c r="BJ581" s="15" t="s">
        <v>84</v>
      </c>
      <c r="BK581" s="145">
        <f>ROUND(I581*H581,2)</f>
        <v>0</v>
      </c>
      <c r="BL581" s="15" t="s">
        <v>791</v>
      </c>
      <c r="BM581" s="144" t="s">
        <v>797</v>
      </c>
    </row>
    <row r="582" spans="2:65" s="1" customFormat="1" ht="7.05" customHeight="1" x14ac:dyDescent="0.3">
      <c r="B582" s="42"/>
      <c r="C582" s="43"/>
      <c r="D582" s="43"/>
      <c r="E582" s="43"/>
      <c r="F582" s="43"/>
      <c r="G582" s="43"/>
      <c r="H582" s="43"/>
      <c r="I582" s="43"/>
      <c r="J582" s="43"/>
      <c r="K582" s="43"/>
      <c r="L582" s="30"/>
    </row>
  </sheetData>
  <autoFilter ref="C136:K581" xr:uid="{00000000-0009-0000-0000-000001000000}"/>
  <mergeCells count="9">
    <mergeCell ref="E87:H87"/>
    <mergeCell ref="E127:H127"/>
    <mergeCell ref="E129:H129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34"/>
  <sheetViews>
    <sheetView showGridLines="0" topLeftCell="A156" workbookViewId="0"/>
  </sheetViews>
  <sheetFormatPr defaultColWidth="8.75" defaultRowHeight="10.15" x14ac:dyDescent="0.3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.049999999999997" customHeight="1" x14ac:dyDescent="0.3">
      <c r="L2" s="203" t="s">
        <v>5</v>
      </c>
      <c r="M2" s="185"/>
      <c r="N2" s="185"/>
      <c r="O2" s="185"/>
      <c r="P2" s="185"/>
      <c r="Q2" s="185"/>
      <c r="R2" s="185"/>
      <c r="S2" s="185"/>
      <c r="T2" s="185"/>
      <c r="U2" s="185"/>
      <c r="V2" s="185"/>
      <c r="AT2" s="15" t="s">
        <v>89</v>
      </c>
    </row>
    <row r="3" spans="2:46" ht="7.05" customHeight="1" x14ac:dyDescent="0.3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86</v>
      </c>
    </row>
    <row r="4" spans="2:46" ht="25.05" customHeight="1" x14ac:dyDescent="0.3">
      <c r="B4" s="18"/>
      <c r="D4" s="19" t="s">
        <v>93</v>
      </c>
      <c r="L4" s="18"/>
      <c r="M4" s="85" t="s">
        <v>10</v>
      </c>
      <c r="AT4" s="15" t="s">
        <v>3</v>
      </c>
    </row>
    <row r="5" spans="2:46" ht="7.05" customHeight="1" x14ac:dyDescent="0.3">
      <c r="B5" s="18"/>
      <c r="L5" s="18"/>
    </row>
    <row r="6" spans="2:46" ht="12" customHeight="1" x14ac:dyDescent="0.3">
      <c r="B6" s="18"/>
      <c r="D6" s="25" t="s">
        <v>15</v>
      </c>
      <c r="L6" s="18"/>
    </row>
    <row r="7" spans="2:46" ht="26.25" customHeight="1" x14ac:dyDescent="0.3">
      <c r="B7" s="18"/>
      <c r="E7" s="218" t="str">
        <f>'Rekapitulace stavby'!K6</f>
        <v>ZŠ Zliv - Zlepšování rovného přístupu k inkluzivním a kvalitním službám v oblasti vzdělávání</v>
      </c>
      <c r="F7" s="219"/>
      <c r="G7" s="219"/>
      <c r="H7" s="219"/>
      <c r="L7" s="18"/>
    </row>
    <row r="8" spans="2:46" s="1" customFormat="1" ht="12" customHeight="1" x14ac:dyDescent="0.3">
      <c r="B8" s="30"/>
      <c r="D8" s="25" t="s">
        <v>94</v>
      </c>
      <c r="L8" s="30"/>
    </row>
    <row r="9" spans="2:46" s="1" customFormat="1" ht="16.5" customHeight="1" x14ac:dyDescent="0.3">
      <c r="B9" s="30"/>
      <c r="E9" s="204" t="s">
        <v>798</v>
      </c>
      <c r="F9" s="217"/>
      <c r="G9" s="217"/>
      <c r="H9" s="217"/>
      <c r="L9" s="30"/>
    </row>
    <row r="10" spans="2:46" s="1" customFormat="1" x14ac:dyDescent="0.3">
      <c r="B10" s="30"/>
      <c r="L10" s="30"/>
    </row>
    <row r="11" spans="2:46" s="1" customFormat="1" ht="12" customHeight="1" x14ac:dyDescent="0.3">
      <c r="B11" s="30"/>
      <c r="D11" s="25" t="s">
        <v>17</v>
      </c>
      <c r="F11" s="23" t="s">
        <v>1</v>
      </c>
      <c r="I11" s="25" t="s">
        <v>18</v>
      </c>
      <c r="J11" s="23" t="s">
        <v>1</v>
      </c>
      <c r="L11" s="30"/>
    </row>
    <row r="12" spans="2:46" s="1" customFormat="1" ht="12" customHeight="1" x14ac:dyDescent="0.3">
      <c r="B12" s="30"/>
      <c r="D12" s="25" t="s">
        <v>19</v>
      </c>
      <c r="F12" s="23" t="s">
        <v>20</v>
      </c>
      <c r="I12" s="25" t="s">
        <v>21</v>
      </c>
      <c r="J12" s="50" t="str">
        <f>'Rekapitulace stavby'!AN8</f>
        <v>11. 12. 2023</v>
      </c>
      <c r="L12" s="30"/>
    </row>
    <row r="13" spans="2:46" s="1" customFormat="1" ht="11" customHeight="1" x14ac:dyDescent="0.3">
      <c r="B13" s="30"/>
      <c r="L13" s="30"/>
    </row>
    <row r="14" spans="2:46" s="1" customFormat="1" ht="12" customHeight="1" x14ac:dyDescent="0.3">
      <c r="B14" s="30"/>
      <c r="D14" s="25" t="s">
        <v>23</v>
      </c>
      <c r="I14" s="25" t="s">
        <v>24</v>
      </c>
      <c r="J14" s="23" t="s">
        <v>25</v>
      </c>
      <c r="L14" s="30"/>
    </row>
    <row r="15" spans="2:46" s="1" customFormat="1" ht="18" customHeight="1" x14ac:dyDescent="0.3">
      <c r="B15" s="30"/>
      <c r="E15" s="23" t="s">
        <v>26</v>
      </c>
      <c r="I15" s="25" t="s">
        <v>27</v>
      </c>
      <c r="J15" s="23" t="s">
        <v>28</v>
      </c>
      <c r="L15" s="30"/>
    </row>
    <row r="16" spans="2:46" s="1" customFormat="1" ht="7.05" customHeight="1" x14ac:dyDescent="0.3">
      <c r="B16" s="30"/>
      <c r="L16" s="30"/>
    </row>
    <row r="17" spans="2:12" s="1" customFormat="1" ht="12" customHeight="1" x14ac:dyDescent="0.3">
      <c r="B17" s="30"/>
      <c r="D17" s="25" t="s">
        <v>29</v>
      </c>
      <c r="I17" s="25" t="s">
        <v>24</v>
      </c>
      <c r="J17" s="26" t="str">
        <f>'Rekapitulace stavby'!AN13</f>
        <v>Vyplň údaj</v>
      </c>
      <c r="L17" s="30"/>
    </row>
    <row r="18" spans="2:12" s="1" customFormat="1" ht="18" customHeight="1" x14ac:dyDescent="0.3">
      <c r="B18" s="30"/>
      <c r="E18" s="220" t="str">
        <f>'Rekapitulace stavby'!E14</f>
        <v>Vyplň údaj</v>
      </c>
      <c r="F18" s="184"/>
      <c r="G18" s="184"/>
      <c r="H18" s="184"/>
      <c r="I18" s="25" t="s">
        <v>27</v>
      </c>
      <c r="J18" s="26" t="str">
        <f>'Rekapitulace stavby'!AN14</f>
        <v>Vyplň údaj</v>
      </c>
      <c r="L18" s="30"/>
    </row>
    <row r="19" spans="2:12" s="1" customFormat="1" ht="7.05" customHeight="1" x14ac:dyDescent="0.3">
      <c r="B19" s="30"/>
      <c r="L19" s="30"/>
    </row>
    <row r="20" spans="2:12" s="1" customFormat="1" ht="12" customHeight="1" x14ac:dyDescent="0.3">
      <c r="B20" s="30"/>
      <c r="D20" s="25" t="s">
        <v>31</v>
      </c>
      <c r="I20" s="25" t="s">
        <v>24</v>
      </c>
      <c r="J20" s="23" t="str">
        <f>IF('Rekapitulace stavby'!AN16="","",'Rekapitulace stavby'!AN16)</f>
        <v/>
      </c>
      <c r="L20" s="30"/>
    </row>
    <row r="21" spans="2:12" s="1" customFormat="1" ht="18" customHeight="1" x14ac:dyDescent="0.3">
      <c r="B21" s="30"/>
      <c r="E21" s="23" t="str">
        <f>IF('Rekapitulace stavby'!E17="","",'Rekapitulace stavby'!E17)</f>
        <v xml:space="preserve"> </v>
      </c>
      <c r="I21" s="25" t="s">
        <v>27</v>
      </c>
      <c r="J21" s="23" t="str">
        <f>IF('Rekapitulace stavby'!AN17="","",'Rekapitulace stavby'!AN17)</f>
        <v/>
      </c>
      <c r="L21" s="30"/>
    </row>
    <row r="22" spans="2:12" s="1" customFormat="1" ht="7.05" customHeight="1" x14ac:dyDescent="0.3">
      <c r="B22" s="30"/>
      <c r="L22" s="30"/>
    </row>
    <row r="23" spans="2:12" s="1" customFormat="1" ht="12" customHeight="1" x14ac:dyDescent="0.3">
      <c r="B23" s="30"/>
      <c r="D23" s="25" t="s">
        <v>34</v>
      </c>
      <c r="I23" s="25" t="s">
        <v>24</v>
      </c>
      <c r="J23" s="23" t="str">
        <f>IF('Rekapitulace stavby'!AN19="","",'Rekapitulace stavby'!AN19)</f>
        <v/>
      </c>
      <c r="L23" s="30"/>
    </row>
    <row r="24" spans="2:12" s="1" customFormat="1" ht="18" customHeight="1" x14ac:dyDescent="0.3">
      <c r="B24" s="30"/>
      <c r="E24" s="23" t="str">
        <f>IF('Rekapitulace stavby'!E20="","",'Rekapitulace stavby'!E20)</f>
        <v xml:space="preserve"> </v>
      </c>
      <c r="I24" s="25" t="s">
        <v>27</v>
      </c>
      <c r="J24" s="23" t="str">
        <f>IF('Rekapitulace stavby'!AN20="","",'Rekapitulace stavby'!AN20)</f>
        <v/>
      </c>
      <c r="L24" s="30"/>
    </row>
    <row r="25" spans="2:12" s="1" customFormat="1" ht="7.05" customHeight="1" x14ac:dyDescent="0.3">
      <c r="B25" s="30"/>
      <c r="L25" s="30"/>
    </row>
    <row r="26" spans="2:12" s="1" customFormat="1" ht="12" customHeight="1" x14ac:dyDescent="0.3">
      <c r="B26" s="30"/>
      <c r="D26" s="25" t="s">
        <v>35</v>
      </c>
      <c r="L26" s="30"/>
    </row>
    <row r="27" spans="2:12" s="7" customFormat="1" ht="16.5" customHeight="1" x14ac:dyDescent="0.3">
      <c r="B27" s="86"/>
      <c r="E27" s="189" t="s">
        <v>1</v>
      </c>
      <c r="F27" s="189"/>
      <c r="G27" s="189"/>
      <c r="H27" s="189"/>
      <c r="L27" s="86"/>
    </row>
    <row r="28" spans="2:12" s="1" customFormat="1" ht="7.05" customHeight="1" x14ac:dyDescent="0.3">
      <c r="B28" s="30"/>
      <c r="L28" s="30"/>
    </row>
    <row r="29" spans="2:12" s="1" customFormat="1" ht="7.05" customHeight="1" x14ac:dyDescent="0.3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25.25" customHeight="1" x14ac:dyDescent="0.3">
      <c r="B30" s="30"/>
      <c r="D30" s="87" t="s">
        <v>36</v>
      </c>
      <c r="J30" s="63">
        <f>ROUND(J132, 2)</f>
        <v>0</v>
      </c>
      <c r="L30" s="30"/>
    </row>
    <row r="31" spans="2:12" s="1" customFormat="1" ht="7.05" customHeight="1" x14ac:dyDescent="0.3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14.55" customHeight="1" x14ac:dyDescent="0.3">
      <c r="B32" s="30"/>
      <c r="F32" s="33" t="s">
        <v>38</v>
      </c>
      <c r="I32" s="33" t="s">
        <v>37</v>
      </c>
      <c r="J32" s="33" t="s">
        <v>39</v>
      </c>
      <c r="L32" s="30"/>
    </row>
    <row r="33" spans="2:12" s="1" customFormat="1" ht="14.55" customHeight="1" x14ac:dyDescent="0.3">
      <c r="B33" s="30"/>
      <c r="D33" s="88" t="s">
        <v>40</v>
      </c>
      <c r="E33" s="25" t="s">
        <v>41</v>
      </c>
      <c r="F33" s="89">
        <f>ROUND((SUM(BE132:BE233)),  2)</f>
        <v>0</v>
      </c>
      <c r="I33" s="90">
        <v>0.21</v>
      </c>
      <c r="J33" s="89">
        <f>ROUND(((SUM(BE132:BE233))*I33),  2)</f>
        <v>0</v>
      </c>
      <c r="L33" s="30"/>
    </row>
    <row r="34" spans="2:12" s="1" customFormat="1" ht="14.55" customHeight="1" x14ac:dyDescent="0.3">
      <c r="B34" s="30"/>
      <c r="E34" s="25" t="s">
        <v>42</v>
      </c>
      <c r="F34" s="89">
        <f>ROUND((SUM(BF132:BF233)),  2)</f>
        <v>0</v>
      </c>
      <c r="I34" s="90">
        <v>0.15</v>
      </c>
      <c r="J34" s="89">
        <f>ROUND(((SUM(BF132:BF233))*I34),  2)</f>
        <v>0</v>
      </c>
      <c r="L34" s="30"/>
    </row>
    <row r="35" spans="2:12" s="1" customFormat="1" ht="14.55" hidden="1" customHeight="1" x14ac:dyDescent="0.3">
      <c r="B35" s="30"/>
      <c r="E35" s="25" t="s">
        <v>43</v>
      </c>
      <c r="F35" s="89">
        <f>ROUND((SUM(BG132:BG233)),  2)</f>
        <v>0</v>
      </c>
      <c r="I35" s="90">
        <v>0.21</v>
      </c>
      <c r="J35" s="89">
        <f>0</f>
        <v>0</v>
      </c>
      <c r="L35" s="30"/>
    </row>
    <row r="36" spans="2:12" s="1" customFormat="1" ht="14.55" hidden="1" customHeight="1" x14ac:dyDescent="0.3">
      <c r="B36" s="30"/>
      <c r="E36" s="25" t="s">
        <v>44</v>
      </c>
      <c r="F36" s="89">
        <f>ROUND((SUM(BH132:BH233)),  2)</f>
        <v>0</v>
      </c>
      <c r="I36" s="90">
        <v>0.15</v>
      </c>
      <c r="J36" s="89">
        <f>0</f>
        <v>0</v>
      </c>
      <c r="L36" s="30"/>
    </row>
    <row r="37" spans="2:12" s="1" customFormat="1" ht="14.55" hidden="1" customHeight="1" x14ac:dyDescent="0.3">
      <c r="B37" s="30"/>
      <c r="E37" s="25" t="s">
        <v>45</v>
      </c>
      <c r="F37" s="89">
        <f>ROUND((SUM(BI132:BI233)),  2)</f>
        <v>0</v>
      </c>
      <c r="I37" s="90">
        <v>0</v>
      </c>
      <c r="J37" s="89">
        <f>0</f>
        <v>0</v>
      </c>
      <c r="L37" s="30"/>
    </row>
    <row r="38" spans="2:12" s="1" customFormat="1" ht="7.05" customHeight="1" x14ac:dyDescent="0.3">
      <c r="B38" s="30"/>
      <c r="L38" s="30"/>
    </row>
    <row r="39" spans="2:12" s="1" customFormat="1" ht="25.25" customHeight="1" x14ac:dyDescent="0.3">
      <c r="B39" s="30"/>
      <c r="C39" s="91"/>
      <c r="D39" s="92" t="s">
        <v>46</v>
      </c>
      <c r="E39" s="54"/>
      <c r="F39" s="54"/>
      <c r="G39" s="93" t="s">
        <v>47</v>
      </c>
      <c r="H39" s="94" t="s">
        <v>48</v>
      </c>
      <c r="I39" s="54"/>
      <c r="J39" s="95">
        <f>SUM(J30:J37)</f>
        <v>0</v>
      </c>
      <c r="K39" s="96"/>
      <c r="L39" s="30"/>
    </row>
    <row r="40" spans="2:12" s="1" customFormat="1" ht="14.55" customHeight="1" x14ac:dyDescent="0.3">
      <c r="B40" s="30"/>
      <c r="L40" s="30"/>
    </row>
    <row r="41" spans="2:12" ht="14.55" customHeight="1" x14ac:dyDescent="0.3">
      <c r="B41" s="18"/>
      <c r="L41" s="18"/>
    </row>
    <row r="42" spans="2:12" ht="14.55" customHeight="1" x14ac:dyDescent="0.3">
      <c r="B42" s="18"/>
      <c r="L42" s="18"/>
    </row>
    <row r="43" spans="2:12" ht="14.55" customHeight="1" x14ac:dyDescent="0.3">
      <c r="B43" s="18"/>
      <c r="L43" s="18"/>
    </row>
    <row r="44" spans="2:12" ht="14.55" customHeight="1" x14ac:dyDescent="0.3">
      <c r="B44" s="18"/>
      <c r="L44" s="18"/>
    </row>
    <row r="45" spans="2:12" ht="14.55" customHeight="1" x14ac:dyDescent="0.3">
      <c r="B45" s="18"/>
      <c r="L45" s="18"/>
    </row>
    <row r="46" spans="2:12" ht="14.55" customHeight="1" x14ac:dyDescent="0.3">
      <c r="B46" s="18"/>
      <c r="L46" s="18"/>
    </row>
    <row r="47" spans="2:12" ht="14.55" customHeight="1" x14ac:dyDescent="0.3">
      <c r="B47" s="18"/>
      <c r="L47" s="18"/>
    </row>
    <row r="48" spans="2:12" ht="14.55" customHeight="1" x14ac:dyDescent="0.3">
      <c r="B48" s="18"/>
      <c r="L48" s="18"/>
    </row>
    <row r="49" spans="2:12" ht="14.55" customHeight="1" x14ac:dyDescent="0.3">
      <c r="B49" s="18"/>
      <c r="L49" s="18"/>
    </row>
    <row r="50" spans="2:12" s="1" customFormat="1" ht="14.55" customHeight="1" x14ac:dyDescent="0.3">
      <c r="B50" s="30"/>
      <c r="D50" s="39" t="s">
        <v>49</v>
      </c>
      <c r="E50" s="40"/>
      <c r="F50" s="40"/>
      <c r="G50" s="39" t="s">
        <v>50</v>
      </c>
      <c r="H50" s="40"/>
      <c r="I50" s="40"/>
      <c r="J50" s="40"/>
      <c r="K50" s="40"/>
      <c r="L50" s="30"/>
    </row>
    <row r="51" spans="2:12" x14ac:dyDescent="0.3">
      <c r="B51" s="18"/>
      <c r="L51" s="18"/>
    </row>
    <row r="52" spans="2:12" x14ac:dyDescent="0.3">
      <c r="B52" s="18"/>
      <c r="L52" s="18"/>
    </row>
    <row r="53" spans="2:12" x14ac:dyDescent="0.3">
      <c r="B53" s="18"/>
      <c r="L53" s="18"/>
    </row>
    <row r="54" spans="2:12" x14ac:dyDescent="0.3">
      <c r="B54" s="18"/>
      <c r="L54" s="18"/>
    </row>
    <row r="55" spans="2:12" x14ac:dyDescent="0.3">
      <c r="B55" s="18"/>
      <c r="L55" s="18"/>
    </row>
    <row r="56" spans="2:12" x14ac:dyDescent="0.3">
      <c r="B56" s="18"/>
      <c r="L56" s="18"/>
    </row>
    <row r="57" spans="2:12" x14ac:dyDescent="0.3">
      <c r="B57" s="18"/>
      <c r="L57" s="18"/>
    </row>
    <row r="58" spans="2:12" x14ac:dyDescent="0.3">
      <c r="B58" s="18"/>
      <c r="L58" s="18"/>
    </row>
    <row r="59" spans="2:12" x14ac:dyDescent="0.3">
      <c r="B59" s="18"/>
      <c r="L59" s="18"/>
    </row>
    <row r="60" spans="2:12" x14ac:dyDescent="0.3">
      <c r="B60" s="18"/>
      <c r="L60" s="18"/>
    </row>
    <row r="61" spans="2:12" s="1" customFormat="1" ht="12.75" x14ac:dyDescent="0.3">
      <c r="B61" s="30"/>
      <c r="D61" s="41" t="s">
        <v>51</v>
      </c>
      <c r="E61" s="32"/>
      <c r="F61" s="97" t="s">
        <v>52</v>
      </c>
      <c r="G61" s="41" t="s">
        <v>51</v>
      </c>
      <c r="H61" s="32"/>
      <c r="I61" s="32"/>
      <c r="J61" s="98" t="s">
        <v>52</v>
      </c>
      <c r="K61" s="32"/>
      <c r="L61" s="30"/>
    </row>
    <row r="62" spans="2:12" x14ac:dyDescent="0.3">
      <c r="B62" s="18"/>
      <c r="L62" s="18"/>
    </row>
    <row r="63" spans="2:12" x14ac:dyDescent="0.3">
      <c r="B63" s="18"/>
      <c r="L63" s="18"/>
    </row>
    <row r="64" spans="2:12" x14ac:dyDescent="0.3">
      <c r="B64" s="18"/>
      <c r="L64" s="18"/>
    </row>
    <row r="65" spans="2:12" s="1" customFormat="1" ht="13.15" x14ac:dyDescent="0.3">
      <c r="B65" s="30"/>
      <c r="D65" s="39" t="s">
        <v>53</v>
      </c>
      <c r="E65" s="40"/>
      <c r="F65" s="40"/>
      <c r="G65" s="39" t="s">
        <v>54</v>
      </c>
      <c r="H65" s="40"/>
      <c r="I65" s="40"/>
      <c r="J65" s="40"/>
      <c r="K65" s="40"/>
      <c r="L65" s="30"/>
    </row>
    <row r="66" spans="2:12" x14ac:dyDescent="0.3">
      <c r="B66" s="18"/>
      <c r="L66" s="18"/>
    </row>
    <row r="67" spans="2:12" x14ac:dyDescent="0.3">
      <c r="B67" s="18"/>
      <c r="L67" s="18"/>
    </row>
    <row r="68" spans="2:12" x14ac:dyDescent="0.3">
      <c r="B68" s="18"/>
      <c r="L68" s="18"/>
    </row>
    <row r="69" spans="2:12" x14ac:dyDescent="0.3">
      <c r="B69" s="18"/>
      <c r="L69" s="18"/>
    </row>
    <row r="70" spans="2:12" x14ac:dyDescent="0.3">
      <c r="B70" s="18"/>
      <c r="L70" s="18"/>
    </row>
    <row r="71" spans="2:12" x14ac:dyDescent="0.3">
      <c r="B71" s="18"/>
      <c r="L71" s="18"/>
    </row>
    <row r="72" spans="2:12" x14ac:dyDescent="0.3">
      <c r="B72" s="18"/>
      <c r="L72" s="18"/>
    </row>
    <row r="73" spans="2:12" x14ac:dyDescent="0.3">
      <c r="B73" s="18"/>
      <c r="L73" s="18"/>
    </row>
    <row r="74" spans="2:12" x14ac:dyDescent="0.3">
      <c r="B74" s="18"/>
      <c r="L74" s="18"/>
    </row>
    <row r="75" spans="2:12" x14ac:dyDescent="0.3">
      <c r="B75" s="18"/>
      <c r="L75" s="18"/>
    </row>
    <row r="76" spans="2:12" s="1" customFormat="1" ht="12.75" x14ac:dyDescent="0.3">
      <c r="B76" s="30"/>
      <c r="D76" s="41" t="s">
        <v>51</v>
      </c>
      <c r="E76" s="32"/>
      <c r="F76" s="97" t="s">
        <v>52</v>
      </c>
      <c r="G76" s="41" t="s">
        <v>51</v>
      </c>
      <c r="H76" s="32"/>
      <c r="I76" s="32"/>
      <c r="J76" s="98" t="s">
        <v>52</v>
      </c>
      <c r="K76" s="32"/>
      <c r="L76" s="30"/>
    </row>
    <row r="77" spans="2:12" s="1" customFormat="1" ht="14.55" customHeight="1" x14ac:dyDescent="0.3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7.05" customHeight="1" x14ac:dyDescent="0.3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5.05" customHeight="1" x14ac:dyDescent="0.3">
      <c r="B82" s="30"/>
      <c r="C82" s="19" t="s">
        <v>96</v>
      </c>
      <c r="L82" s="30"/>
    </row>
    <row r="83" spans="2:47" s="1" customFormat="1" ht="7.05" customHeight="1" x14ac:dyDescent="0.3">
      <c r="B83" s="30"/>
      <c r="L83" s="30"/>
    </row>
    <row r="84" spans="2:47" s="1" customFormat="1" ht="12" customHeight="1" x14ac:dyDescent="0.3">
      <c r="B84" s="30"/>
      <c r="C84" s="25" t="s">
        <v>15</v>
      </c>
      <c r="L84" s="30"/>
    </row>
    <row r="85" spans="2:47" s="1" customFormat="1" ht="26.25" customHeight="1" x14ac:dyDescent="0.3">
      <c r="B85" s="30"/>
      <c r="E85" s="218" t="str">
        <f>E7</f>
        <v>ZŠ Zliv - Zlepšování rovného přístupu k inkluzivním a kvalitním službám v oblasti vzdělávání</v>
      </c>
      <c r="F85" s="219"/>
      <c r="G85" s="219"/>
      <c r="H85" s="219"/>
      <c r="L85" s="30"/>
    </row>
    <row r="86" spans="2:47" s="1" customFormat="1" ht="12" customHeight="1" x14ac:dyDescent="0.3">
      <c r="B86" s="30"/>
      <c r="C86" s="25" t="s">
        <v>94</v>
      </c>
      <c r="L86" s="30"/>
    </row>
    <row r="87" spans="2:47" s="1" customFormat="1" ht="16.5" customHeight="1" x14ac:dyDescent="0.3">
      <c r="B87" s="30"/>
      <c r="E87" s="204" t="str">
        <f>E9</f>
        <v>SO 02 - Jídelna</v>
      </c>
      <c r="F87" s="217"/>
      <c r="G87" s="217"/>
      <c r="H87" s="217"/>
      <c r="L87" s="30"/>
    </row>
    <row r="88" spans="2:47" s="1" customFormat="1" ht="7.05" customHeight="1" x14ac:dyDescent="0.3">
      <c r="B88" s="30"/>
      <c r="L88" s="30"/>
    </row>
    <row r="89" spans="2:47" s="1" customFormat="1" ht="12" customHeight="1" x14ac:dyDescent="0.3">
      <c r="B89" s="30"/>
      <c r="C89" s="25" t="s">
        <v>19</v>
      </c>
      <c r="F89" s="23" t="str">
        <f>F12</f>
        <v>Zliv</v>
      </c>
      <c r="I89" s="25" t="s">
        <v>21</v>
      </c>
      <c r="J89" s="50" t="str">
        <f>IF(J12="","",J12)</f>
        <v>11. 12. 2023</v>
      </c>
      <c r="L89" s="30"/>
    </row>
    <row r="90" spans="2:47" s="1" customFormat="1" ht="7.05" customHeight="1" x14ac:dyDescent="0.3">
      <c r="B90" s="30"/>
      <c r="L90" s="30"/>
    </row>
    <row r="91" spans="2:47" s="1" customFormat="1" ht="15.3" customHeight="1" x14ac:dyDescent="0.3">
      <c r="B91" s="30"/>
      <c r="C91" s="25" t="s">
        <v>23</v>
      </c>
      <c r="F91" s="23" t="str">
        <f>E15</f>
        <v>Město Zliv</v>
      </c>
      <c r="I91" s="25" t="s">
        <v>31</v>
      </c>
      <c r="J91" s="28" t="str">
        <f>E21</f>
        <v xml:space="preserve"> </v>
      </c>
      <c r="L91" s="30"/>
    </row>
    <row r="92" spans="2:47" s="1" customFormat="1" ht="15.3" customHeight="1" x14ac:dyDescent="0.3">
      <c r="B92" s="30"/>
      <c r="C92" s="25" t="s">
        <v>29</v>
      </c>
      <c r="F92" s="23" t="str">
        <f>IF(E18="","",E18)</f>
        <v>Vyplň údaj</v>
      </c>
      <c r="I92" s="25" t="s">
        <v>34</v>
      </c>
      <c r="J92" s="28" t="str">
        <f>E24</f>
        <v xml:space="preserve"> </v>
      </c>
      <c r="L92" s="30"/>
    </row>
    <row r="93" spans="2:47" s="1" customFormat="1" ht="10.25" customHeight="1" x14ac:dyDescent="0.3">
      <c r="B93" s="30"/>
      <c r="L93" s="30"/>
    </row>
    <row r="94" spans="2:47" s="1" customFormat="1" ht="29.25" customHeight="1" x14ac:dyDescent="0.3">
      <c r="B94" s="30"/>
      <c r="C94" s="99" t="s">
        <v>97</v>
      </c>
      <c r="D94" s="91"/>
      <c r="E94" s="91"/>
      <c r="F94" s="91"/>
      <c r="G94" s="91"/>
      <c r="H94" s="91"/>
      <c r="I94" s="91"/>
      <c r="J94" s="100" t="s">
        <v>98</v>
      </c>
      <c r="K94" s="91"/>
      <c r="L94" s="30"/>
    </row>
    <row r="95" spans="2:47" s="1" customFormat="1" ht="10.25" customHeight="1" x14ac:dyDescent="0.3">
      <c r="B95" s="30"/>
      <c r="L95" s="30"/>
    </row>
    <row r="96" spans="2:47" s="1" customFormat="1" ht="23" customHeight="1" x14ac:dyDescent="0.3">
      <c r="B96" s="30"/>
      <c r="C96" s="101" t="s">
        <v>99</v>
      </c>
      <c r="J96" s="63">
        <f>J132</f>
        <v>0</v>
      </c>
      <c r="L96" s="30"/>
      <c r="AU96" s="15" t="s">
        <v>100</v>
      </c>
    </row>
    <row r="97" spans="2:12" s="8" customFormat="1" ht="25.05" customHeight="1" x14ac:dyDescent="0.3">
      <c r="B97" s="102"/>
      <c r="D97" s="103" t="s">
        <v>101</v>
      </c>
      <c r="E97" s="104"/>
      <c r="F97" s="104"/>
      <c r="G97" s="104"/>
      <c r="H97" s="104"/>
      <c r="I97" s="104"/>
      <c r="J97" s="105">
        <f>J133</f>
        <v>0</v>
      </c>
      <c r="L97" s="102"/>
    </row>
    <row r="98" spans="2:12" s="9" customFormat="1" ht="20" customHeight="1" x14ac:dyDescent="0.3">
      <c r="B98" s="106"/>
      <c r="D98" s="107" t="s">
        <v>102</v>
      </c>
      <c r="E98" s="108"/>
      <c r="F98" s="108"/>
      <c r="G98" s="108"/>
      <c r="H98" s="108"/>
      <c r="I98" s="108"/>
      <c r="J98" s="109">
        <f>J134</f>
        <v>0</v>
      </c>
      <c r="L98" s="106"/>
    </row>
    <row r="99" spans="2:12" s="9" customFormat="1" ht="14.75" customHeight="1" x14ac:dyDescent="0.3">
      <c r="B99" s="106"/>
      <c r="D99" s="107" t="s">
        <v>799</v>
      </c>
      <c r="E99" s="108"/>
      <c r="F99" s="108"/>
      <c r="G99" s="108"/>
      <c r="H99" s="108"/>
      <c r="I99" s="108"/>
      <c r="J99" s="109">
        <f>J140</f>
        <v>0</v>
      </c>
      <c r="L99" s="106"/>
    </row>
    <row r="100" spans="2:12" s="9" customFormat="1" ht="20" customHeight="1" x14ac:dyDescent="0.3">
      <c r="B100" s="106"/>
      <c r="D100" s="107" t="s">
        <v>103</v>
      </c>
      <c r="E100" s="108"/>
      <c r="F100" s="108"/>
      <c r="G100" s="108"/>
      <c r="H100" s="108"/>
      <c r="I100" s="108"/>
      <c r="J100" s="109">
        <f>J142</f>
        <v>0</v>
      </c>
      <c r="L100" s="106"/>
    </row>
    <row r="101" spans="2:12" s="9" customFormat="1" ht="20" customHeight="1" x14ac:dyDescent="0.3">
      <c r="B101" s="106"/>
      <c r="D101" s="107" t="s">
        <v>104</v>
      </c>
      <c r="E101" s="108"/>
      <c r="F101" s="108"/>
      <c r="G101" s="108"/>
      <c r="H101" s="108"/>
      <c r="I101" s="108"/>
      <c r="J101" s="109">
        <f>J148</f>
        <v>0</v>
      </c>
      <c r="L101" s="106"/>
    </row>
    <row r="102" spans="2:12" s="9" customFormat="1" ht="20" customHeight="1" x14ac:dyDescent="0.3">
      <c r="B102" s="106"/>
      <c r="D102" s="107" t="s">
        <v>105</v>
      </c>
      <c r="E102" s="108"/>
      <c r="F102" s="108"/>
      <c r="G102" s="108"/>
      <c r="H102" s="108"/>
      <c r="I102" s="108"/>
      <c r="J102" s="109">
        <f>J155</f>
        <v>0</v>
      </c>
      <c r="L102" s="106"/>
    </row>
    <row r="103" spans="2:12" s="8" customFormat="1" ht="25.05" customHeight="1" x14ac:dyDescent="0.3">
      <c r="B103" s="102"/>
      <c r="D103" s="103" t="s">
        <v>106</v>
      </c>
      <c r="E103" s="104"/>
      <c r="F103" s="104"/>
      <c r="G103" s="104"/>
      <c r="H103" s="104"/>
      <c r="I103" s="104"/>
      <c r="J103" s="105">
        <f>J157</f>
        <v>0</v>
      </c>
      <c r="L103" s="102"/>
    </row>
    <row r="104" spans="2:12" s="9" customFormat="1" ht="20" customHeight="1" x14ac:dyDescent="0.3">
      <c r="B104" s="106"/>
      <c r="D104" s="107" t="s">
        <v>109</v>
      </c>
      <c r="E104" s="108"/>
      <c r="F104" s="108"/>
      <c r="G104" s="108"/>
      <c r="H104" s="108"/>
      <c r="I104" s="108"/>
      <c r="J104" s="109">
        <f>J158</f>
        <v>0</v>
      </c>
      <c r="L104" s="106"/>
    </row>
    <row r="105" spans="2:12" s="9" customFormat="1" ht="20" customHeight="1" x14ac:dyDescent="0.3">
      <c r="B105" s="106"/>
      <c r="D105" s="107" t="s">
        <v>112</v>
      </c>
      <c r="E105" s="108"/>
      <c r="F105" s="108"/>
      <c r="G105" s="108"/>
      <c r="H105" s="108"/>
      <c r="I105" s="108"/>
      <c r="J105" s="109">
        <f>J180</f>
        <v>0</v>
      </c>
      <c r="L105" s="106"/>
    </row>
    <row r="106" spans="2:12" s="9" customFormat="1" ht="20" customHeight="1" x14ac:dyDescent="0.3">
      <c r="B106" s="106"/>
      <c r="D106" s="107" t="s">
        <v>115</v>
      </c>
      <c r="E106" s="108"/>
      <c r="F106" s="108"/>
      <c r="G106" s="108"/>
      <c r="H106" s="108"/>
      <c r="I106" s="108"/>
      <c r="J106" s="109">
        <f>J186</f>
        <v>0</v>
      </c>
      <c r="L106" s="106"/>
    </row>
    <row r="107" spans="2:12" s="9" customFormat="1" ht="20" customHeight="1" x14ac:dyDescent="0.3">
      <c r="B107" s="106"/>
      <c r="D107" s="107" t="s">
        <v>116</v>
      </c>
      <c r="E107" s="108"/>
      <c r="F107" s="108"/>
      <c r="G107" s="108"/>
      <c r="H107" s="108"/>
      <c r="I107" s="108"/>
      <c r="J107" s="109">
        <f>J204</f>
        <v>0</v>
      </c>
      <c r="L107" s="106"/>
    </row>
    <row r="108" spans="2:12" s="9" customFormat="1" ht="20" customHeight="1" x14ac:dyDescent="0.3">
      <c r="B108" s="106"/>
      <c r="D108" s="107" t="s">
        <v>117</v>
      </c>
      <c r="E108" s="108"/>
      <c r="F108" s="108"/>
      <c r="G108" s="108"/>
      <c r="H108" s="108"/>
      <c r="I108" s="108"/>
      <c r="J108" s="109">
        <f>J215</f>
        <v>0</v>
      </c>
      <c r="L108" s="106"/>
    </row>
    <row r="109" spans="2:12" s="9" customFormat="1" ht="20" customHeight="1" x14ac:dyDescent="0.3">
      <c r="B109" s="106"/>
      <c r="D109" s="107" t="s">
        <v>118</v>
      </c>
      <c r="E109" s="108"/>
      <c r="F109" s="108"/>
      <c r="G109" s="108"/>
      <c r="H109" s="108"/>
      <c r="I109" s="108"/>
      <c r="J109" s="109">
        <f>J222</f>
        <v>0</v>
      </c>
      <c r="L109" s="106"/>
    </row>
    <row r="110" spans="2:12" s="8" customFormat="1" ht="25.05" customHeight="1" x14ac:dyDescent="0.3">
      <c r="B110" s="102"/>
      <c r="D110" s="103" t="s">
        <v>119</v>
      </c>
      <c r="E110" s="104"/>
      <c r="F110" s="104"/>
      <c r="G110" s="104"/>
      <c r="H110" s="104"/>
      <c r="I110" s="104"/>
      <c r="J110" s="105">
        <f>J229</f>
        <v>0</v>
      </c>
      <c r="L110" s="102"/>
    </row>
    <row r="111" spans="2:12" s="9" customFormat="1" ht="20" customHeight="1" x14ac:dyDescent="0.3">
      <c r="B111" s="106"/>
      <c r="D111" s="107" t="s">
        <v>120</v>
      </c>
      <c r="E111" s="108"/>
      <c r="F111" s="108"/>
      <c r="G111" s="108"/>
      <c r="H111" s="108"/>
      <c r="I111" s="108"/>
      <c r="J111" s="109">
        <f>J230</f>
        <v>0</v>
      </c>
      <c r="L111" s="106"/>
    </row>
    <row r="112" spans="2:12" s="9" customFormat="1" ht="20" customHeight="1" x14ac:dyDescent="0.3">
      <c r="B112" s="106"/>
      <c r="D112" s="107" t="s">
        <v>121</v>
      </c>
      <c r="E112" s="108"/>
      <c r="F112" s="108"/>
      <c r="G112" s="108"/>
      <c r="H112" s="108"/>
      <c r="I112" s="108"/>
      <c r="J112" s="109">
        <f>J232</f>
        <v>0</v>
      </c>
      <c r="L112" s="106"/>
    </row>
    <row r="113" spans="2:12" s="1" customFormat="1" ht="21.75" customHeight="1" x14ac:dyDescent="0.3">
      <c r="B113" s="30"/>
      <c r="L113" s="30"/>
    </row>
    <row r="114" spans="2:12" s="1" customFormat="1" ht="7.05" customHeight="1" x14ac:dyDescent="0.3">
      <c r="B114" s="42"/>
      <c r="C114" s="43"/>
      <c r="D114" s="43"/>
      <c r="E114" s="43"/>
      <c r="F114" s="43"/>
      <c r="G114" s="43"/>
      <c r="H114" s="43"/>
      <c r="I114" s="43"/>
      <c r="J114" s="43"/>
      <c r="K114" s="43"/>
      <c r="L114" s="30"/>
    </row>
    <row r="118" spans="2:12" s="1" customFormat="1" ht="7.05" customHeight="1" x14ac:dyDescent="0.3">
      <c r="B118" s="44"/>
      <c r="C118" s="45"/>
      <c r="D118" s="45"/>
      <c r="E118" s="45"/>
      <c r="F118" s="45"/>
      <c r="G118" s="45"/>
      <c r="H118" s="45"/>
      <c r="I118" s="45"/>
      <c r="J118" s="45"/>
      <c r="K118" s="45"/>
      <c r="L118" s="30"/>
    </row>
    <row r="119" spans="2:12" s="1" customFormat="1" ht="25.05" customHeight="1" x14ac:dyDescent="0.3">
      <c r="B119" s="30"/>
      <c r="C119" s="19" t="s">
        <v>122</v>
      </c>
      <c r="L119" s="30"/>
    </row>
    <row r="120" spans="2:12" s="1" customFormat="1" ht="7.05" customHeight="1" x14ac:dyDescent="0.3">
      <c r="B120" s="30"/>
      <c r="L120" s="30"/>
    </row>
    <row r="121" spans="2:12" s="1" customFormat="1" ht="12" customHeight="1" x14ac:dyDescent="0.3">
      <c r="B121" s="30"/>
      <c r="C121" s="25" t="s">
        <v>15</v>
      </c>
      <c r="L121" s="30"/>
    </row>
    <row r="122" spans="2:12" s="1" customFormat="1" ht="26.25" customHeight="1" x14ac:dyDescent="0.3">
      <c r="B122" s="30"/>
      <c r="E122" s="218" t="str">
        <f>E7</f>
        <v>ZŠ Zliv - Zlepšování rovného přístupu k inkluzivním a kvalitním službám v oblasti vzdělávání</v>
      </c>
      <c r="F122" s="219"/>
      <c r="G122" s="219"/>
      <c r="H122" s="219"/>
      <c r="L122" s="30"/>
    </row>
    <row r="123" spans="2:12" s="1" customFormat="1" ht="12" customHeight="1" x14ac:dyDescent="0.3">
      <c r="B123" s="30"/>
      <c r="C123" s="25" t="s">
        <v>94</v>
      </c>
      <c r="L123" s="30"/>
    </row>
    <row r="124" spans="2:12" s="1" customFormat="1" ht="16.5" customHeight="1" x14ac:dyDescent="0.3">
      <c r="B124" s="30"/>
      <c r="E124" s="204" t="str">
        <f>E9</f>
        <v>SO 02 - Jídelna</v>
      </c>
      <c r="F124" s="217"/>
      <c r="G124" s="217"/>
      <c r="H124" s="217"/>
      <c r="L124" s="30"/>
    </row>
    <row r="125" spans="2:12" s="1" customFormat="1" ht="7.05" customHeight="1" x14ac:dyDescent="0.3">
      <c r="B125" s="30"/>
      <c r="L125" s="30"/>
    </row>
    <row r="126" spans="2:12" s="1" customFormat="1" ht="12" customHeight="1" x14ac:dyDescent="0.3">
      <c r="B126" s="30"/>
      <c r="C126" s="25" t="s">
        <v>19</v>
      </c>
      <c r="F126" s="23" t="str">
        <f>F12</f>
        <v>Zliv</v>
      </c>
      <c r="I126" s="25" t="s">
        <v>21</v>
      </c>
      <c r="J126" s="50" t="str">
        <f>IF(J12="","",J12)</f>
        <v>11. 12. 2023</v>
      </c>
      <c r="L126" s="30"/>
    </row>
    <row r="127" spans="2:12" s="1" customFormat="1" ht="7.05" customHeight="1" x14ac:dyDescent="0.3">
      <c r="B127" s="30"/>
      <c r="L127" s="30"/>
    </row>
    <row r="128" spans="2:12" s="1" customFormat="1" ht="15.3" customHeight="1" x14ac:dyDescent="0.3">
      <c r="B128" s="30"/>
      <c r="C128" s="25" t="s">
        <v>23</v>
      </c>
      <c r="F128" s="23" t="str">
        <f>E15</f>
        <v>Město Zliv</v>
      </c>
      <c r="I128" s="25" t="s">
        <v>31</v>
      </c>
      <c r="J128" s="28" t="str">
        <f>E21</f>
        <v xml:space="preserve"> </v>
      </c>
      <c r="L128" s="30"/>
    </row>
    <row r="129" spans="2:65" s="1" customFormat="1" ht="15.3" customHeight="1" x14ac:dyDescent="0.3">
      <c r="B129" s="30"/>
      <c r="C129" s="25" t="s">
        <v>29</v>
      </c>
      <c r="F129" s="23" t="str">
        <f>IF(E18="","",E18)</f>
        <v>Vyplň údaj</v>
      </c>
      <c r="I129" s="25" t="s">
        <v>34</v>
      </c>
      <c r="J129" s="28" t="str">
        <f>E24</f>
        <v xml:space="preserve"> </v>
      </c>
      <c r="L129" s="30"/>
    </row>
    <row r="130" spans="2:65" s="1" customFormat="1" ht="10.25" customHeight="1" x14ac:dyDescent="0.3">
      <c r="B130" s="30"/>
      <c r="L130" s="30"/>
    </row>
    <row r="131" spans="2:65" s="10" customFormat="1" ht="29.25" customHeight="1" x14ac:dyDescent="0.3">
      <c r="B131" s="110"/>
      <c r="C131" s="111" t="s">
        <v>123</v>
      </c>
      <c r="D131" s="112" t="s">
        <v>61</v>
      </c>
      <c r="E131" s="112" t="s">
        <v>57</v>
      </c>
      <c r="F131" s="112" t="s">
        <v>58</v>
      </c>
      <c r="G131" s="112" t="s">
        <v>124</v>
      </c>
      <c r="H131" s="112" t="s">
        <v>125</v>
      </c>
      <c r="I131" s="112" t="s">
        <v>126</v>
      </c>
      <c r="J131" s="113" t="s">
        <v>98</v>
      </c>
      <c r="K131" s="114" t="s">
        <v>127</v>
      </c>
      <c r="L131" s="110"/>
      <c r="M131" s="56" t="s">
        <v>1</v>
      </c>
      <c r="N131" s="57" t="s">
        <v>40</v>
      </c>
      <c r="O131" s="57" t="s">
        <v>128</v>
      </c>
      <c r="P131" s="57" t="s">
        <v>129</v>
      </c>
      <c r="Q131" s="57" t="s">
        <v>130</v>
      </c>
      <c r="R131" s="57" t="s">
        <v>131</v>
      </c>
      <c r="S131" s="57" t="s">
        <v>132</v>
      </c>
      <c r="T131" s="58" t="s">
        <v>133</v>
      </c>
    </row>
    <row r="132" spans="2:65" s="1" customFormat="1" ht="23" customHeight="1" x14ac:dyDescent="0.4">
      <c r="B132" s="30"/>
      <c r="C132" s="61" t="s">
        <v>134</v>
      </c>
      <c r="J132" s="115">
        <f>BK132</f>
        <v>0</v>
      </c>
      <c r="L132" s="30"/>
      <c r="M132" s="59"/>
      <c r="N132" s="51"/>
      <c r="O132" s="51"/>
      <c r="P132" s="116">
        <f>P133+P157+P229</f>
        <v>0</v>
      </c>
      <c r="Q132" s="51"/>
      <c r="R132" s="116">
        <f>R133+R157+R229</f>
        <v>5.2183663600000001</v>
      </c>
      <c r="S132" s="51"/>
      <c r="T132" s="117">
        <f>T133+T157+T229</f>
        <v>3.8112693599999998</v>
      </c>
      <c r="AT132" s="15" t="s">
        <v>75</v>
      </c>
      <c r="AU132" s="15" t="s">
        <v>100</v>
      </c>
      <c r="BK132" s="118">
        <f>BK133+BK157+BK229</f>
        <v>0</v>
      </c>
    </row>
    <row r="133" spans="2:65" s="11" customFormat="1" ht="26" customHeight="1" x14ac:dyDescent="0.4">
      <c r="B133" s="119"/>
      <c r="D133" s="120" t="s">
        <v>75</v>
      </c>
      <c r="E133" s="121" t="s">
        <v>135</v>
      </c>
      <c r="F133" s="121" t="s">
        <v>136</v>
      </c>
      <c r="I133" s="122"/>
      <c r="J133" s="123">
        <f>BK133</f>
        <v>0</v>
      </c>
      <c r="L133" s="119"/>
      <c r="M133" s="124"/>
      <c r="P133" s="125">
        <f>P134+P142+P148+P155</f>
        <v>0</v>
      </c>
      <c r="R133" s="125">
        <f>R134+R142+R148+R155</f>
        <v>0.69418783999999989</v>
      </c>
      <c r="T133" s="126">
        <f>T134+T142+T148+T155</f>
        <v>1.986154</v>
      </c>
      <c r="AR133" s="120" t="s">
        <v>84</v>
      </c>
      <c r="AT133" s="127" t="s">
        <v>75</v>
      </c>
      <c r="AU133" s="127" t="s">
        <v>76</v>
      </c>
      <c r="AY133" s="120" t="s">
        <v>137</v>
      </c>
      <c r="BK133" s="128">
        <f>BK134+BK142+BK148+BK155</f>
        <v>0</v>
      </c>
    </row>
    <row r="134" spans="2:65" s="11" customFormat="1" ht="23" customHeight="1" x14ac:dyDescent="0.35">
      <c r="B134" s="119"/>
      <c r="D134" s="120" t="s">
        <v>75</v>
      </c>
      <c r="E134" s="129" t="s">
        <v>138</v>
      </c>
      <c r="F134" s="129" t="s">
        <v>139</v>
      </c>
      <c r="I134" s="122"/>
      <c r="J134" s="130">
        <f>BK134</f>
        <v>0</v>
      </c>
      <c r="L134" s="119"/>
      <c r="M134" s="124"/>
      <c r="P134" s="125">
        <f>P135+SUM(P136:P140)</f>
        <v>0</v>
      </c>
      <c r="R134" s="125">
        <f>R135+SUM(R136:R140)</f>
        <v>0.68215999999999988</v>
      </c>
      <c r="T134" s="126">
        <f>T135+SUM(T136:T140)</f>
        <v>0</v>
      </c>
      <c r="AR134" s="120" t="s">
        <v>84</v>
      </c>
      <c r="AT134" s="127" t="s">
        <v>75</v>
      </c>
      <c r="AU134" s="127" t="s">
        <v>84</v>
      </c>
      <c r="AY134" s="120" t="s">
        <v>137</v>
      </c>
      <c r="BK134" s="128">
        <f>BK135+SUM(BK136:BK140)</f>
        <v>0</v>
      </c>
    </row>
    <row r="135" spans="2:65" s="1" customFormat="1" ht="23.25" x14ac:dyDescent="0.3">
      <c r="B135" s="131"/>
      <c r="C135" s="132" t="s">
        <v>84</v>
      </c>
      <c r="D135" s="132" t="s">
        <v>140</v>
      </c>
      <c r="E135" s="133" t="s">
        <v>141</v>
      </c>
      <c r="F135" s="134" t="s">
        <v>142</v>
      </c>
      <c r="G135" s="135" t="s">
        <v>143</v>
      </c>
      <c r="H135" s="136">
        <v>34.107999999999997</v>
      </c>
      <c r="I135" s="137"/>
      <c r="J135" s="138">
        <f>ROUND(I135*H135,2)</f>
        <v>0</v>
      </c>
      <c r="K135" s="139"/>
      <c r="L135" s="30"/>
      <c r="M135" s="140" t="s">
        <v>1</v>
      </c>
      <c r="N135" s="141" t="s">
        <v>41</v>
      </c>
      <c r="P135" s="142">
        <f>O135*H135</f>
        <v>0</v>
      </c>
      <c r="Q135" s="142">
        <v>1.32E-2</v>
      </c>
      <c r="R135" s="142">
        <f>Q135*H135</f>
        <v>0.45022559999999995</v>
      </c>
      <c r="S135" s="142">
        <v>0</v>
      </c>
      <c r="T135" s="143">
        <f>S135*H135</f>
        <v>0</v>
      </c>
      <c r="AR135" s="144" t="s">
        <v>144</v>
      </c>
      <c r="AT135" s="144" t="s">
        <v>140</v>
      </c>
      <c r="AU135" s="144" t="s">
        <v>86</v>
      </c>
      <c r="AY135" s="15" t="s">
        <v>137</v>
      </c>
      <c r="BE135" s="145">
        <f>IF(N135="základní",J135,0)</f>
        <v>0</v>
      </c>
      <c r="BF135" s="145">
        <f>IF(N135="snížená",J135,0)</f>
        <v>0</v>
      </c>
      <c r="BG135" s="145">
        <f>IF(N135="zákl. přenesená",J135,0)</f>
        <v>0</v>
      </c>
      <c r="BH135" s="145">
        <f>IF(N135="sníž. přenesená",J135,0)</f>
        <v>0</v>
      </c>
      <c r="BI135" s="145">
        <f>IF(N135="nulová",J135,0)</f>
        <v>0</v>
      </c>
      <c r="BJ135" s="15" t="s">
        <v>84</v>
      </c>
      <c r="BK135" s="145">
        <f>ROUND(I135*H135,2)</f>
        <v>0</v>
      </c>
      <c r="BL135" s="15" t="s">
        <v>144</v>
      </c>
      <c r="BM135" s="144" t="s">
        <v>145</v>
      </c>
    </row>
    <row r="136" spans="2:65" s="12" customFormat="1" x14ac:dyDescent="0.3">
      <c r="B136" s="146"/>
      <c r="D136" s="147" t="s">
        <v>146</v>
      </c>
      <c r="E136" s="148" t="s">
        <v>1</v>
      </c>
      <c r="F136" s="149" t="s">
        <v>800</v>
      </c>
      <c r="H136" s="150">
        <v>27.507999999999999</v>
      </c>
      <c r="I136" s="151"/>
      <c r="L136" s="146"/>
      <c r="M136" s="152"/>
      <c r="T136" s="153"/>
      <c r="AT136" s="148" t="s">
        <v>146</v>
      </c>
      <c r="AU136" s="148" t="s">
        <v>86</v>
      </c>
      <c r="AV136" s="12" t="s">
        <v>86</v>
      </c>
      <c r="AW136" s="12" t="s">
        <v>33</v>
      </c>
      <c r="AX136" s="12" t="s">
        <v>76</v>
      </c>
      <c r="AY136" s="148" t="s">
        <v>137</v>
      </c>
    </row>
    <row r="137" spans="2:65" s="12" customFormat="1" x14ac:dyDescent="0.3">
      <c r="B137" s="146"/>
      <c r="D137" s="147" t="s">
        <v>146</v>
      </c>
      <c r="E137" s="148" t="s">
        <v>1</v>
      </c>
      <c r="F137" s="149" t="s">
        <v>801</v>
      </c>
      <c r="H137" s="150">
        <v>6.6</v>
      </c>
      <c r="I137" s="151"/>
      <c r="L137" s="146"/>
      <c r="M137" s="152"/>
      <c r="T137" s="153"/>
      <c r="AT137" s="148" t="s">
        <v>146</v>
      </c>
      <c r="AU137" s="148" t="s">
        <v>86</v>
      </c>
      <c r="AV137" s="12" t="s">
        <v>86</v>
      </c>
      <c r="AW137" s="12" t="s">
        <v>33</v>
      </c>
      <c r="AX137" s="12" t="s">
        <v>76</v>
      </c>
      <c r="AY137" s="148" t="s">
        <v>137</v>
      </c>
    </row>
    <row r="138" spans="2:65" s="13" customFormat="1" x14ac:dyDescent="0.3">
      <c r="B138" s="154"/>
      <c r="D138" s="147" t="s">
        <v>146</v>
      </c>
      <c r="E138" s="155" t="s">
        <v>1</v>
      </c>
      <c r="F138" s="156" t="s">
        <v>169</v>
      </c>
      <c r="H138" s="157">
        <v>34.107999999999997</v>
      </c>
      <c r="I138" s="158"/>
      <c r="L138" s="154"/>
      <c r="M138" s="159"/>
      <c r="T138" s="160"/>
      <c r="AT138" s="155" t="s">
        <v>146</v>
      </c>
      <c r="AU138" s="155" t="s">
        <v>86</v>
      </c>
      <c r="AV138" s="13" t="s">
        <v>144</v>
      </c>
      <c r="AW138" s="13" t="s">
        <v>33</v>
      </c>
      <c r="AX138" s="13" t="s">
        <v>84</v>
      </c>
      <c r="AY138" s="155" t="s">
        <v>137</v>
      </c>
    </row>
    <row r="139" spans="2:65" s="1" customFormat="1" ht="23.25" x14ac:dyDescent="0.3">
      <c r="B139" s="131"/>
      <c r="C139" s="132" t="s">
        <v>86</v>
      </c>
      <c r="D139" s="132" t="s">
        <v>140</v>
      </c>
      <c r="E139" s="133" t="s">
        <v>148</v>
      </c>
      <c r="F139" s="134" t="s">
        <v>149</v>
      </c>
      <c r="G139" s="135" t="s">
        <v>143</v>
      </c>
      <c r="H139" s="136">
        <v>34.107999999999997</v>
      </c>
      <c r="I139" s="137"/>
      <c r="J139" s="138">
        <f>ROUND(I139*H139,2)</f>
        <v>0</v>
      </c>
      <c r="K139" s="139"/>
      <c r="L139" s="30"/>
      <c r="M139" s="140" t="s">
        <v>1</v>
      </c>
      <c r="N139" s="141" t="s">
        <v>41</v>
      </c>
      <c r="P139" s="142">
        <f>O139*H139</f>
        <v>0</v>
      </c>
      <c r="Q139" s="142">
        <v>6.7999999999999996E-3</v>
      </c>
      <c r="R139" s="142">
        <f>Q139*H139</f>
        <v>0.23193439999999996</v>
      </c>
      <c r="S139" s="142">
        <v>0</v>
      </c>
      <c r="T139" s="143">
        <f>S139*H139</f>
        <v>0</v>
      </c>
      <c r="AR139" s="144" t="s">
        <v>144</v>
      </c>
      <c r="AT139" s="144" t="s">
        <v>140</v>
      </c>
      <c r="AU139" s="144" t="s">
        <v>86</v>
      </c>
      <c r="AY139" s="15" t="s">
        <v>137</v>
      </c>
      <c r="BE139" s="145">
        <f>IF(N139="základní",J139,0)</f>
        <v>0</v>
      </c>
      <c r="BF139" s="145">
        <f>IF(N139="snížená",J139,0)</f>
        <v>0</v>
      </c>
      <c r="BG139" s="145">
        <f>IF(N139="zákl. přenesená",J139,0)</f>
        <v>0</v>
      </c>
      <c r="BH139" s="145">
        <f>IF(N139="sníž. přenesená",J139,0)</f>
        <v>0</v>
      </c>
      <c r="BI139" s="145">
        <f>IF(N139="nulová",J139,0)</f>
        <v>0</v>
      </c>
      <c r="BJ139" s="15" t="s">
        <v>84</v>
      </c>
      <c r="BK139" s="145">
        <f>ROUND(I139*H139,2)</f>
        <v>0</v>
      </c>
      <c r="BL139" s="15" t="s">
        <v>144</v>
      </c>
      <c r="BM139" s="144" t="s">
        <v>150</v>
      </c>
    </row>
    <row r="140" spans="2:65" s="11" customFormat="1" ht="20.75" customHeight="1" x14ac:dyDescent="0.35">
      <c r="B140" s="119"/>
      <c r="D140" s="120" t="s">
        <v>75</v>
      </c>
      <c r="E140" s="129" t="s">
        <v>377</v>
      </c>
      <c r="F140" s="129" t="s">
        <v>802</v>
      </c>
      <c r="I140" s="122"/>
      <c r="J140" s="130">
        <f>BK140</f>
        <v>0</v>
      </c>
      <c r="L140" s="119"/>
      <c r="M140" s="124"/>
      <c r="P140" s="125">
        <f>P141</f>
        <v>0</v>
      </c>
      <c r="R140" s="125">
        <f>R141</f>
        <v>0</v>
      </c>
      <c r="T140" s="126">
        <f>T141</f>
        <v>0</v>
      </c>
      <c r="AR140" s="120" t="s">
        <v>84</v>
      </c>
      <c r="AT140" s="127" t="s">
        <v>75</v>
      </c>
      <c r="AU140" s="127" t="s">
        <v>86</v>
      </c>
      <c r="AY140" s="120" t="s">
        <v>137</v>
      </c>
      <c r="BK140" s="128">
        <f>BK141</f>
        <v>0</v>
      </c>
    </row>
    <row r="141" spans="2:65" s="1" customFormat="1" ht="23.25" x14ac:dyDescent="0.3">
      <c r="B141" s="131"/>
      <c r="C141" s="132" t="s">
        <v>151</v>
      </c>
      <c r="D141" s="132" t="s">
        <v>140</v>
      </c>
      <c r="E141" s="133" t="s">
        <v>803</v>
      </c>
      <c r="F141" s="134" t="s">
        <v>804</v>
      </c>
      <c r="G141" s="135" t="s">
        <v>188</v>
      </c>
      <c r="H141" s="136">
        <v>2</v>
      </c>
      <c r="I141" s="137"/>
      <c r="J141" s="138">
        <f>ROUND(I141*H141,2)</f>
        <v>0</v>
      </c>
      <c r="K141" s="139"/>
      <c r="L141" s="30"/>
      <c r="M141" s="140" t="s">
        <v>1</v>
      </c>
      <c r="N141" s="141" t="s">
        <v>41</v>
      </c>
      <c r="P141" s="142">
        <f>O141*H141</f>
        <v>0</v>
      </c>
      <c r="Q141" s="142">
        <v>0</v>
      </c>
      <c r="R141" s="142">
        <f>Q141*H141</f>
        <v>0</v>
      </c>
      <c r="S141" s="142">
        <v>0</v>
      </c>
      <c r="T141" s="143">
        <f>S141*H141</f>
        <v>0</v>
      </c>
      <c r="AR141" s="144" t="s">
        <v>144</v>
      </c>
      <c r="AT141" s="144" t="s">
        <v>140</v>
      </c>
      <c r="AU141" s="144" t="s">
        <v>151</v>
      </c>
      <c r="AY141" s="15" t="s">
        <v>137</v>
      </c>
      <c r="BE141" s="145">
        <f>IF(N141="základní",J141,0)</f>
        <v>0</v>
      </c>
      <c r="BF141" s="145">
        <f>IF(N141="snížená",J141,0)</f>
        <v>0</v>
      </c>
      <c r="BG141" s="145">
        <f>IF(N141="zákl. přenesená",J141,0)</f>
        <v>0</v>
      </c>
      <c r="BH141" s="145">
        <f>IF(N141="sníž. přenesená",J141,0)</f>
        <v>0</v>
      </c>
      <c r="BI141" s="145">
        <f>IF(N141="nulová",J141,0)</f>
        <v>0</v>
      </c>
      <c r="BJ141" s="15" t="s">
        <v>84</v>
      </c>
      <c r="BK141" s="145">
        <f>ROUND(I141*H141,2)</f>
        <v>0</v>
      </c>
      <c r="BL141" s="15" t="s">
        <v>144</v>
      </c>
      <c r="BM141" s="144" t="s">
        <v>805</v>
      </c>
    </row>
    <row r="142" spans="2:65" s="11" customFormat="1" ht="23" customHeight="1" x14ac:dyDescent="0.35">
      <c r="B142" s="119"/>
      <c r="D142" s="120" t="s">
        <v>75</v>
      </c>
      <c r="E142" s="129" t="s">
        <v>183</v>
      </c>
      <c r="F142" s="129" t="s">
        <v>184</v>
      </c>
      <c r="I142" s="122"/>
      <c r="J142" s="130">
        <f>BK142</f>
        <v>0</v>
      </c>
      <c r="L142" s="119"/>
      <c r="M142" s="124"/>
      <c r="P142" s="125">
        <f>SUM(P143:P147)</f>
        <v>0</v>
      </c>
      <c r="R142" s="125">
        <f>SUM(R143:R147)</f>
        <v>1.2027840000000001E-2</v>
      </c>
      <c r="T142" s="126">
        <f>SUM(T143:T147)</f>
        <v>1.986154</v>
      </c>
      <c r="AR142" s="120" t="s">
        <v>84</v>
      </c>
      <c r="AT142" s="127" t="s">
        <v>75</v>
      </c>
      <c r="AU142" s="127" t="s">
        <v>84</v>
      </c>
      <c r="AY142" s="120" t="s">
        <v>137</v>
      </c>
      <c r="BK142" s="128">
        <f>SUM(BK143:BK147)</f>
        <v>0</v>
      </c>
    </row>
    <row r="143" spans="2:65" s="1" customFormat="1" ht="23.25" x14ac:dyDescent="0.3">
      <c r="B143" s="131"/>
      <c r="C143" s="132" t="s">
        <v>144</v>
      </c>
      <c r="D143" s="132" t="s">
        <v>140</v>
      </c>
      <c r="E143" s="133" t="s">
        <v>191</v>
      </c>
      <c r="F143" s="134" t="s">
        <v>192</v>
      </c>
      <c r="G143" s="135" t="s">
        <v>143</v>
      </c>
      <c r="H143" s="136">
        <v>300.69600000000003</v>
      </c>
      <c r="I143" s="137"/>
      <c r="J143" s="138">
        <f>ROUND(I143*H143,2)</f>
        <v>0</v>
      </c>
      <c r="K143" s="139"/>
      <c r="L143" s="30"/>
      <c r="M143" s="140" t="s">
        <v>1</v>
      </c>
      <c r="N143" s="141" t="s">
        <v>41</v>
      </c>
      <c r="P143" s="142">
        <f>O143*H143</f>
        <v>0</v>
      </c>
      <c r="Q143" s="142">
        <v>4.0000000000000003E-5</v>
      </c>
      <c r="R143" s="142">
        <f>Q143*H143</f>
        <v>1.2027840000000001E-2</v>
      </c>
      <c r="S143" s="142">
        <v>0</v>
      </c>
      <c r="T143" s="143">
        <f>S143*H143</f>
        <v>0</v>
      </c>
      <c r="AR143" s="144" t="s">
        <v>144</v>
      </c>
      <c r="AT143" s="144" t="s">
        <v>140</v>
      </c>
      <c r="AU143" s="144" t="s">
        <v>86</v>
      </c>
      <c r="AY143" s="15" t="s">
        <v>137</v>
      </c>
      <c r="BE143" s="145">
        <f>IF(N143="základní",J143,0)</f>
        <v>0</v>
      </c>
      <c r="BF143" s="145">
        <f>IF(N143="snížená",J143,0)</f>
        <v>0</v>
      </c>
      <c r="BG143" s="145">
        <f>IF(N143="zákl. přenesená",J143,0)</f>
        <v>0</v>
      </c>
      <c r="BH143" s="145">
        <f>IF(N143="sníž. přenesená",J143,0)</f>
        <v>0</v>
      </c>
      <c r="BI143" s="145">
        <f>IF(N143="nulová",J143,0)</f>
        <v>0</v>
      </c>
      <c r="BJ143" s="15" t="s">
        <v>84</v>
      </c>
      <c r="BK143" s="145">
        <f>ROUND(I143*H143,2)</f>
        <v>0</v>
      </c>
      <c r="BL143" s="15" t="s">
        <v>144</v>
      </c>
      <c r="BM143" s="144" t="s">
        <v>193</v>
      </c>
    </row>
    <row r="144" spans="2:65" s="12" customFormat="1" x14ac:dyDescent="0.3">
      <c r="B144" s="146"/>
      <c r="D144" s="147" t="s">
        <v>146</v>
      </c>
      <c r="E144" s="148" t="s">
        <v>1</v>
      </c>
      <c r="F144" s="149" t="s">
        <v>806</v>
      </c>
      <c r="H144" s="150">
        <v>300.69600000000003</v>
      </c>
      <c r="I144" s="151"/>
      <c r="L144" s="146"/>
      <c r="M144" s="152"/>
      <c r="T144" s="153"/>
      <c r="AT144" s="148" t="s">
        <v>146</v>
      </c>
      <c r="AU144" s="148" t="s">
        <v>86</v>
      </c>
      <c r="AV144" s="12" t="s">
        <v>86</v>
      </c>
      <c r="AW144" s="12" t="s">
        <v>33</v>
      </c>
      <c r="AX144" s="12" t="s">
        <v>84</v>
      </c>
      <c r="AY144" s="148" t="s">
        <v>137</v>
      </c>
    </row>
    <row r="145" spans="2:65" s="1" customFormat="1" ht="11.65" x14ac:dyDescent="0.3">
      <c r="B145" s="131"/>
      <c r="C145" s="132" t="s">
        <v>173</v>
      </c>
      <c r="D145" s="132" t="s">
        <v>140</v>
      </c>
      <c r="E145" s="133" t="s">
        <v>807</v>
      </c>
      <c r="F145" s="134" t="s">
        <v>808</v>
      </c>
      <c r="G145" s="135" t="s">
        <v>143</v>
      </c>
      <c r="H145" s="136">
        <v>6.6219999999999999</v>
      </c>
      <c r="I145" s="137"/>
      <c r="J145" s="138">
        <f>ROUND(I145*H145,2)</f>
        <v>0</v>
      </c>
      <c r="K145" s="139"/>
      <c r="L145" s="30"/>
      <c r="M145" s="140" t="s">
        <v>1</v>
      </c>
      <c r="N145" s="141" t="s">
        <v>41</v>
      </c>
      <c r="P145" s="142">
        <f>O145*H145</f>
        <v>0</v>
      </c>
      <c r="Q145" s="142">
        <v>0</v>
      </c>
      <c r="R145" s="142">
        <f>Q145*H145</f>
        <v>0</v>
      </c>
      <c r="S145" s="142">
        <v>6.3E-2</v>
      </c>
      <c r="T145" s="143">
        <f>S145*H145</f>
        <v>0.417186</v>
      </c>
      <c r="AR145" s="144" t="s">
        <v>144</v>
      </c>
      <c r="AT145" s="144" t="s">
        <v>140</v>
      </c>
      <c r="AU145" s="144" t="s">
        <v>86</v>
      </c>
      <c r="AY145" s="15" t="s">
        <v>137</v>
      </c>
      <c r="BE145" s="145">
        <f>IF(N145="základní",J145,0)</f>
        <v>0</v>
      </c>
      <c r="BF145" s="145">
        <f>IF(N145="snížená",J145,0)</f>
        <v>0</v>
      </c>
      <c r="BG145" s="145">
        <f>IF(N145="zákl. přenesená",J145,0)</f>
        <v>0</v>
      </c>
      <c r="BH145" s="145">
        <f>IF(N145="sníž. přenesená",J145,0)</f>
        <v>0</v>
      </c>
      <c r="BI145" s="145">
        <f>IF(N145="nulová",J145,0)</f>
        <v>0</v>
      </c>
      <c r="BJ145" s="15" t="s">
        <v>84</v>
      </c>
      <c r="BK145" s="145">
        <f>ROUND(I145*H145,2)</f>
        <v>0</v>
      </c>
      <c r="BL145" s="15" t="s">
        <v>144</v>
      </c>
      <c r="BM145" s="144" t="s">
        <v>809</v>
      </c>
    </row>
    <row r="146" spans="2:65" s="12" customFormat="1" x14ac:dyDescent="0.3">
      <c r="B146" s="146"/>
      <c r="D146" s="147" t="s">
        <v>146</v>
      </c>
      <c r="E146" s="148" t="s">
        <v>1</v>
      </c>
      <c r="F146" s="149" t="s">
        <v>810</v>
      </c>
      <c r="H146" s="150">
        <v>6.6219999999999999</v>
      </c>
      <c r="I146" s="151"/>
      <c r="L146" s="146"/>
      <c r="M146" s="152"/>
      <c r="T146" s="153"/>
      <c r="AT146" s="148" t="s">
        <v>146</v>
      </c>
      <c r="AU146" s="148" t="s">
        <v>86</v>
      </c>
      <c r="AV146" s="12" t="s">
        <v>86</v>
      </c>
      <c r="AW146" s="12" t="s">
        <v>33</v>
      </c>
      <c r="AX146" s="12" t="s">
        <v>84</v>
      </c>
      <c r="AY146" s="148" t="s">
        <v>137</v>
      </c>
    </row>
    <row r="147" spans="2:65" s="1" customFormat="1" ht="38" customHeight="1" x14ac:dyDescent="0.3">
      <c r="B147" s="131"/>
      <c r="C147" s="132" t="s">
        <v>138</v>
      </c>
      <c r="D147" s="132" t="s">
        <v>140</v>
      </c>
      <c r="E147" s="133" t="s">
        <v>225</v>
      </c>
      <c r="F147" s="134" t="s">
        <v>226</v>
      </c>
      <c r="G147" s="135" t="s">
        <v>143</v>
      </c>
      <c r="H147" s="136">
        <v>34.107999999999997</v>
      </c>
      <c r="I147" s="137"/>
      <c r="J147" s="138">
        <f>ROUND(I147*H147,2)</f>
        <v>0</v>
      </c>
      <c r="K147" s="139"/>
      <c r="L147" s="30"/>
      <c r="M147" s="140" t="s">
        <v>1</v>
      </c>
      <c r="N147" s="141" t="s">
        <v>41</v>
      </c>
      <c r="P147" s="142">
        <f>O147*H147</f>
        <v>0</v>
      </c>
      <c r="Q147" s="142">
        <v>0</v>
      </c>
      <c r="R147" s="142">
        <f>Q147*H147</f>
        <v>0</v>
      </c>
      <c r="S147" s="142">
        <v>4.5999999999999999E-2</v>
      </c>
      <c r="T147" s="143">
        <f>S147*H147</f>
        <v>1.5689679999999999</v>
      </c>
      <c r="AR147" s="144" t="s">
        <v>144</v>
      </c>
      <c r="AT147" s="144" t="s">
        <v>140</v>
      </c>
      <c r="AU147" s="144" t="s">
        <v>86</v>
      </c>
      <c r="AY147" s="15" t="s">
        <v>137</v>
      </c>
      <c r="BE147" s="145">
        <f>IF(N147="základní",J147,0)</f>
        <v>0</v>
      </c>
      <c r="BF147" s="145">
        <f>IF(N147="snížená",J147,0)</f>
        <v>0</v>
      </c>
      <c r="BG147" s="145">
        <f>IF(N147="zákl. přenesená",J147,0)</f>
        <v>0</v>
      </c>
      <c r="BH147" s="145">
        <f>IF(N147="sníž. přenesená",J147,0)</f>
        <v>0</v>
      </c>
      <c r="BI147" s="145">
        <f>IF(N147="nulová",J147,0)</f>
        <v>0</v>
      </c>
      <c r="BJ147" s="15" t="s">
        <v>84</v>
      </c>
      <c r="BK147" s="145">
        <f>ROUND(I147*H147,2)</f>
        <v>0</v>
      </c>
      <c r="BL147" s="15" t="s">
        <v>144</v>
      </c>
      <c r="BM147" s="144" t="s">
        <v>227</v>
      </c>
    </row>
    <row r="148" spans="2:65" s="11" customFormat="1" ht="23" customHeight="1" x14ac:dyDescent="0.35">
      <c r="B148" s="119"/>
      <c r="D148" s="120" t="s">
        <v>75</v>
      </c>
      <c r="E148" s="129" t="s">
        <v>228</v>
      </c>
      <c r="F148" s="129" t="s">
        <v>229</v>
      </c>
      <c r="I148" s="122"/>
      <c r="J148" s="130">
        <f>BK148</f>
        <v>0</v>
      </c>
      <c r="L148" s="119"/>
      <c r="M148" s="124"/>
      <c r="P148" s="125">
        <f>SUM(P149:P154)</f>
        <v>0</v>
      </c>
      <c r="R148" s="125">
        <f>SUM(R149:R154)</f>
        <v>0</v>
      </c>
      <c r="T148" s="126">
        <f>SUM(T149:T154)</f>
        <v>0</v>
      </c>
      <c r="AR148" s="120" t="s">
        <v>84</v>
      </c>
      <c r="AT148" s="127" t="s">
        <v>75</v>
      </c>
      <c r="AU148" s="127" t="s">
        <v>84</v>
      </c>
      <c r="AY148" s="120" t="s">
        <v>137</v>
      </c>
      <c r="BK148" s="128">
        <f>SUM(BK149:BK154)</f>
        <v>0</v>
      </c>
    </row>
    <row r="149" spans="2:65" s="1" customFormat="1" ht="24.3" customHeight="1" x14ac:dyDescent="0.3">
      <c r="B149" s="131"/>
      <c r="C149" s="132" t="s">
        <v>190</v>
      </c>
      <c r="D149" s="132" t="s">
        <v>140</v>
      </c>
      <c r="E149" s="133" t="s">
        <v>231</v>
      </c>
      <c r="F149" s="134" t="s">
        <v>232</v>
      </c>
      <c r="G149" s="135" t="s">
        <v>233</v>
      </c>
      <c r="H149" s="136">
        <v>3.8109999999999999</v>
      </c>
      <c r="I149" s="137"/>
      <c r="J149" s="138">
        <f>ROUND(I149*H149,2)</f>
        <v>0</v>
      </c>
      <c r="K149" s="139"/>
      <c r="L149" s="30"/>
      <c r="M149" s="140" t="s">
        <v>1</v>
      </c>
      <c r="N149" s="141" t="s">
        <v>41</v>
      </c>
      <c r="P149" s="142">
        <f>O149*H149</f>
        <v>0</v>
      </c>
      <c r="Q149" s="142">
        <v>0</v>
      </c>
      <c r="R149" s="142">
        <f>Q149*H149</f>
        <v>0</v>
      </c>
      <c r="S149" s="142">
        <v>0</v>
      </c>
      <c r="T149" s="143">
        <f>S149*H149</f>
        <v>0</v>
      </c>
      <c r="AR149" s="144" t="s">
        <v>144</v>
      </c>
      <c r="AT149" s="144" t="s">
        <v>140</v>
      </c>
      <c r="AU149" s="144" t="s">
        <v>86</v>
      </c>
      <c r="AY149" s="15" t="s">
        <v>137</v>
      </c>
      <c r="BE149" s="145">
        <f>IF(N149="základní",J149,0)</f>
        <v>0</v>
      </c>
      <c r="BF149" s="145">
        <f>IF(N149="snížená",J149,0)</f>
        <v>0</v>
      </c>
      <c r="BG149" s="145">
        <f>IF(N149="zákl. přenesená",J149,0)</f>
        <v>0</v>
      </c>
      <c r="BH149" s="145">
        <f>IF(N149="sníž. přenesená",J149,0)</f>
        <v>0</v>
      </c>
      <c r="BI149" s="145">
        <f>IF(N149="nulová",J149,0)</f>
        <v>0</v>
      </c>
      <c r="BJ149" s="15" t="s">
        <v>84</v>
      </c>
      <c r="BK149" s="145">
        <f>ROUND(I149*H149,2)</f>
        <v>0</v>
      </c>
      <c r="BL149" s="15" t="s">
        <v>144</v>
      </c>
      <c r="BM149" s="144" t="s">
        <v>234</v>
      </c>
    </row>
    <row r="150" spans="2:65" s="1" customFormat="1" ht="24.3" customHeight="1" x14ac:dyDescent="0.3">
      <c r="B150" s="131"/>
      <c r="C150" s="132" t="s">
        <v>208</v>
      </c>
      <c r="D150" s="132" t="s">
        <v>140</v>
      </c>
      <c r="E150" s="133" t="s">
        <v>236</v>
      </c>
      <c r="F150" s="134" t="s">
        <v>237</v>
      </c>
      <c r="G150" s="135" t="s">
        <v>233</v>
      </c>
      <c r="H150" s="136">
        <v>3.8109999999999999</v>
      </c>
      <c r="I150" s="137"/>
      <c r="J150" s="138">
        <f>ROUND(I150*H150,2)</f>
        <v>0</v>
      </c>
      <c r="K150" s="139"/>
      <c r="L150" s="30"/>
      <c r="M150" s="140" t="s">
        <v>1</v>
      </c>
      <c r="N150" s="141" t="s">
        <v>41</v>
      </c>
      <c r="P150" s="142">
        <f>O150*H150</f>
        <v>0</v>
      </c>
      <c r="Q150" s="142">
        <v>0</v>
      </c>
      <c r="R150" s="142">
        <f>Q150*H150</f>
        <v>0</v>
      </c>
      <c r="S150" s="142">
        <v>0</v>
      </c>
      <c r="T150" s="143">
        <f>S150*H150</f>
        <v>0</v>
      </c>
      <c r="AR150" s="144" t="s">
        <v>144</v>
      </c>
      <c r="AT150" s="144" t="s">
        <v>140</v>
      </c>
      <c r="AU150" s="144" t="s">
        <v>86</v>
      </c>
      <c r="AY150" s="15" t="s">
        <v>137</v>
      </c>
      <c r="BE150" s="145">
        <f>IF(N150="základní",J150,0)</f>
        <v>0</v>
      </c>
      <c r="BF150" s="145">
        <f>IF(N150="snížená",J150,0)</f>
        <v>0</v>
      </c>
      <c r="BG150" s="145">
        <f>IF(N150="zákl. přenesená",J150,0)</f>
        <v>0</v>
      </c>
      <c r="BH150" s="145">
        <f>IF(N150="sníž. přenesená",J150,0)</f>
        <v>0</v>
      </c>
      <c r="BI150" s="145">
        <f>IF(N150="nulová",J150,0)</f>
        <v>0</v>
      </c>
      <c r="BJ150" s="15" t="s">
        <v>84</v>
      </c>
      <c r="BK150" s="145">
        <f>ROUND(I150*H150,2)</f>
        <v>0</v>
      </c>
      <c r="BL150" s="15" t="s">
        <v>144</v>
      </c>
      <c r="BM150" s="144" t="s">
        <v>238</v>
      </c>
    </row>
    <row r="151" spans="2:65" s="1" customFormat="1" ht="24.3" customHeight="1" x14ac:dyDescent="0.3">
      <c r="B151" s="131"/>
      <c r="C151" s="132" t="s">
        <v>183</v>
      </c>
      <c r="D151" s="132" t="s">
        <v>140</v>
      </c>
      <c r="E151" s="133" t="s">
        <v>240</v>
      </c>
      <c r="F151" s="134" t="s">
        <v>241</v>
      </c>
      <c r="G151" s="135" t="s">
        <v>233</v>
      </c>
      <c r="H151" s="136">
        <v>38.11</v>
      </c>
      <c r="I151" s="137"/>
      <c r="J151" s="138">
        <f>ROUND(I151*H151,2)</f>
        <v>0</v>
      </c>
      <c r="K151" s="139"/>
      <c r="L151" s="30"/>
      <c r="M151" s="140" t="s">
        <v>1</v>
      </c>
      <c r="N151" s="141" t="s">
        <v>41</v>
      </c>
      <c r="P151" s="142">
        <f>O151*H151</f>
        <v>0</v>
      </c>
      <c r="Q151" s="142">
        <v>0</v>
      </c>
      <c r="R151" s="142">
        <f>Q151*H151</f>
        <v>0</v>
      </c>
      <c r="S151" s="142">
        <v>0</v>
      </c>
      <c r="T151" s="143">
        <f>S151*H151</f>
        <v>0</v>
      </c>
      <c r="AR151" s="144" t="s">
        <v>144</v>
      </c>
      <c r="AT151" s="144" t="s">
        <v>140</v>
      </c>
      <c r="AU151" s="144" t="s">
        <v>86</v>
      </c>
      <c r="AY151" s="15" t="s">
        <v>137</v>
      </c>
      <c r="BE151" s="145">
        <f>IF(N151="základní",J151,0)</f>
        <v>0</v>
      </c>
      <c r="BF151" s="145">
        <f>IF(N151="snížená",J151,0)</f>
        <v>0</v>
      </c>
      <c r="BG151" s="145">
        <f>IF(N151="zákl. přenesená",J151,0)</f>
        <v>0</v>
      </c>
      <c r="BH151" s="145">
        <f>IF(N151="sníž. přenesená",J151,0)</f>
        <v>0</v>
      </c>
      <c r="BI151" s="145">
        <f>IF(N151="nulová",J151,0)</f>
        <v>0</v>
      </c>
      <c r="BJ151" s="15" t="s">
        <v>84</v>
      </c>
      <c r="BK151" s="145">
        <f>ROUND(I151*H151,2)</f>
        <v>0</v>
      </c>
      <c r="BL151" s="15" t="s">
        <v>144</v>
      </c>
      <c r="BM151" s="144" t="s">
        <v>242</v>
      </c>
    </row>
    <row r="152" spans="2:65" s="12" customFormat="1" x14ac:dyDescent="0.3">
      <c r="B152" s="146"/>
      <c r="D152" s="147" t="s">
        <v>146</v>
      </c>
      <c r="F152" s="149" t="s">
        <v>811</v>
      </c>
      <c r="H152" s="150">
        <v>38.11</v>
      </c>
      <c r="I152" s="151"/>
      <c r="L152" s="146"/>
      <c r="M152" s="152"/>
      <c r="T152" s="153"/>
      <c r="AT152" s="148" t="s">
        <v>146</v>
      </c>
      <c r="AU152" s="148" t="s">
        <v>86</v>
      </c>
      <c r="AV152" s="12" t="s">
        <v>86</v>
      </c>
      <c r="AW152" s="12" t="s">
        <v>3</v>
      </c>
      <c r="AX152" s="12" t="s">
        <v>84</v>
      </c>
      <c r="AY152" s="148" t="s">
        <v>137</v>
      </c>
    </row>
    <row r="153" spans="2:65" s="1" customFormat="1" ht="33" customHeight="1" x14ac:dyDescent="0.3">
      <c r="B153" s="131"/>
      <c r="C153" s="132" t="s">
        <v>230</v>
      </c>
      <c r="D153" s="132" t="s">
        <v>140</v>
      </c>
      <c r="E153" s="133" t="s">
        <v>249</v>
      </c>
      <c r="F153" s="134" t="s">
        <v>250</v>
      </c>
      <c r="G153" s="135" t="s">
        <v>233</v>
      </c>
      <c r="H153" s="136">
        <v>1.986</v>
      </c>
      <c r="I153" s="137"/>
      <c r="J153" s="138">
        <f>ROUND(I153*H153,2)</f>
        <v>0</v>
      </c>
      <c r="K153" s="139"/>
      <c r="L153" s="30"/>
      <c r="M153" s="140" t="s">
        <v>1</v>
      </c>
      <c r="N153" s="141" t="s">
        <v>41</v>
      </c>
      <c r="P153" s="142">
        <f>O153*H153</f>
        <v>0</v>
      </c>
      <c r="Q153" s="142">
        <v>0</v>
      </c>
      <c r="R153" s="142">
        <f>Q153*H153</f>
        <v>0</v>
      </c>
      <c r="S153" s="142">
        <v>0</v>
      </c>
      <c r="T153" s="143">
        <f>S153*H153</f>
        <v>0</v>
      </c>
      <c r="AR153" s="144" t="s">
        <v>144</v>
      </c>
      <c r="AT153" s="144" t="s">
        <v>140</v>
      </c>
      <c r="AU153" s="144" t="s">
        <v>86</v>
      </c>
      <c r="AY153" s="15" t="s">
        <v>137</v>
      </c>
      <c r="BE153" s="145">
        <f>IF(N153="základní",J153,0)</f>
        <v>0</v>
      </c>
      <c r="BF153" s="145">
        <f>IF(N153="snížená",J153,0)</f>
        <v>0</v>
      </c>
      <c r="BG153" s="145">
        <f>IF(N153="zákl. přenesená",J153,0)</f>
        <v>0</v>
      </c>
      <c r="BH153" s="145">
        <f>IF(N153="sníž. přenesená",J153,0)</f>
        <v>0</v>
      </c>
      <c r="BI153" s="145">
        <f>IF(N153="nulová",J153,0)</f>
        <v>0</v>
      </c>
      <c r="BJ153" s="15" t="s">
        <v>84</v>
      </c>
      <c r="BK153" s="145">
        <f>ROUND(I153*H153,2)</f>
        <v>0</v>
      </c>
      <c r="BL153" s="15" t="s">
        <v>144</v>
      </c>
      <c r="BM153" s="144" t="s">
        <v>251</v>
      </c>
    </row>
    <row r="154" spans="2:65" s="1" customFormat="1" ht="33" customHeight="1" x14ac:dyDescent="0.3">
      <c r="B154" s="131"/>
      <c r="C154" s="132" t="s">
        <v>235</v>
      </c>
      <c r="D154" s="132" t="s">
        <v>140</v>
      </c>
      <c r="E154" s="133" t="s">
        <v>252</v>
      </c>
      <c r="F154" s="134" t="s">
        <v>253</v>
      </c>
      <c r="G154" s="135" t="s">
        <v>233</v>
      </c>
      <c r="H154" s="136">
        <v>0.752</v>
      </c>
      <c r="I154" s="137"/>
      <c r="J154" s="138">
        <f>ROUND(I154*H154,2)</f>
        <v>0</v>
      </c>
      <c r="K154" s="139"/>
      <c r="L154" s="30"/>
      <c r="M154" s="140" t="s">
        <v>1</v>
      </c>
      <c r="N154" s="141" t="s">
        <v>41</v>
      </c>
      <c r="P154" s="142">
        <f>O154*H154</f>
        <v>0</v>
      </c>
      <c r="Q154" s="142">
        <v>0</v>
      </c>
      <c r="R154" s="142">
        <f>Q154*H154</f>
        <v>0</v>
      </c>
      <c r="S154" s="142">
        <v>0</v>
      </c>
      <c r="T154" s="143">
        <f>S154*H154</f>
        <v>0</v>
      </c>
      <c r="AR154" s="144" t="s">
        <v>144</v>
      </c>
      <c r="AT154" s="144" t="s">
        <v>140</v>
      </c>
      <c r="AU154" s="144" t="s">
        <v>86</v>
      </c>
      <c r="AY154" s="15" t="s">
        <v>137</v>
      </c>
      <c r="BE154" s="145">
        <f>IF(N154="základní",J154,0)</f>
        <v>0</v>
      </c>
      <c r="BF154" s="145">
        <f>IF(N154="snížená",J154,0)</f>
        <v>0</v>
      </c>
      <c r="BG154" s="145">
        <f>IF(N154="zákl. přenesená",J154,0)</f>
        <v>0</v>
      </c>
      <c r="BH154" s="145">
        <f>IF(N154="sníž. přenesená",J154,0)</f>
        <v>0</v>
      </c>
      <c r="BI154" s="145">
        <f>IF(N154="nulová",J154,0)</f>
        <v>0</v>
      </c>
      <c r="BJ154" s="15" t="s">
        <v>84</v>
      </c>
      <c r="BK154" s="145">
        <f>ROUND(I154*H154,2)</f>
        <v>0</v>
      </c>
      <c r="BL154" s="15" t="s">
        <v>144</v>
      </c>
      <c r="BM154" s="144" t="s">
        <v>254</v>
      </c>
    </row>
    <row r="155" spans="2:65" s="11" customFormat="1" ht="23" customHeight="1" x14ac:dyDescent="0.35">
      <c r="B155" s="119"/>
      <c r="D155" s="120" t="s">
        <v>75</v>
      </c>
      <c r="E155" s="129" t="s">
        <v>255</v>
      </c>
      <c r="F155" s="129" t="s">
        <v>256</v>
      </c>
      <c r="I155" s="122"/>
      <c r="J155" s="130">
        <f>BK155</f>
        <v>0</v>
      </c>
      <c r="L155" s="119"/>
      <c r="M155" s="124"/>
      <c r="P155" s="125">
        <f>P156</f>
        <v>0</v>
      </c>
      <c r="R155" s="125">
        <f>R156</f>
        <v>0</v>
      </c>
      <c r="T155" s="126">
        <f>T156</f>
        <v>0</v>
      </c>
      <c r="AR155" s="120" t="s">
        <v>84</v>
      </c>
      <c r="AT155" s="127" t="s">
        <v>75</v>
      </c>
      <c r="AU155" s="127" t="s">
        <v>84</v>
      </c>
      <c r="AY155" s="120" t="s">
        <v>137</v>
      </c>
      <c r="BK155" s="128">
        <f>BK156</f>
        <v>0</v>
      </c>
    </row>
    <row r="156" spans="2:65" s="1" customFormat="1" ht="24.3" customHeight="1" x14ac:dyDescent="0.3">
      <c r="B156" s="131"/>
      <c r="C156" s="132" t="s">
        <v>239</v>
      </c>
      <c r="D156" s="132" t="s">
        <v>140</v>
      </c>
      <c r="E156" s="133" t="s">
        <v>258</v>
      </c>
      <c r="F156" s="134" t="s">
        <v>259</v>
      </c>
      <c r="G156" s="135" t="s">
        <v>233</v>
      </c>
      <c r="H156" s="136">
        <v>0.69399999999999995</v>
      </c>
      <c r="I156" s="137"/>
      <c r="J156" s="138">
        <f>ROUND(I156*H156,2)</f>
        <v>0</v>
      </c>
      <c r="K156" s="139"/>
      <c r="L156" s="30"/>
      <c r="M156" s="140" t="s">
        <v>1</v>
      </c>
      <c r="N156" s="141" t="s">
        <v>41</v>
      </c>
      <c r="P156" s="142">
        <f>O156*H156</f>
        <v>0</v>
      </c>
      <c r="Q156" s="142">
        <v>0</v>
      </c>
      <c r="R156" s="142">
        <f>Q156*H156</f>
        <v>0</v>
      </c>
      <c r="S156" s="142">
        <v>0</v>
      </c>
      <c r="T156" s="143">
        <f>S156*H156</f>
        <v>0</v>
      </c>
      <c r="AR156" s="144" t="s">
        <v>144</v>
      </c>
      <c r="AT156" s="144" t="s">
        <v>140</v>
      </c>
      <c r="AU156" s="144" t="s">
        <v>86</v>
      </c>
      <c r="AY156" s="15" t="s">
        <v>137</v>
      </c>
      <c r="BE156" s="145">
        <f>IF(N156="základní",J156,0)</f>
        <v>0</v>
      </c>
      <c r="BF156" s="145">
        <f>IF(N156="snížená",J156,0)</f>
        <v>0</v>
      </c>
      <c r="BG156" s="145">
        <f>IF(N156="zákl. přenesená",J156,0)</f>
        <v>0</v>
      </c>
      <c r="BH156" s="145">
        <f>IF(N156="sníž. přenesená",J156,0)</f>
        <v>0</v>
      </c>
      <c r="BI156" s="145">
        <f>IF(N156="nulová",J156,0)</f>
        <v>0</v>
      </c>
      <c r="BJ156" s="15" t="s">
        <v>84</v>
      </c>
      <c r="BK156" s="145">
        <f>ROUND(I156*H156,2)</f>
        <v>0</v>
      </c>
      <c r="BL156" s="15" t="s">
        <v>144</v>
      </c>
      <c r="BM156" s="144" t="s">
        <v>260</v>
      </c>
    </row>
    <row r="157" spans="2:65" s="11" customFormat="1" ht="26" customHeight="1" x14ac:dyDescent="0.4">
      <c r="B157" s="119"/>
      <c r="D157" s="120" t="s">
        <v>75</v>
      </c>
      <c r="E157" s="121" t="s">
        <v>261</v>
      </c>
      <c r="F157" s="121" t="s">
        <v>262</v>
      </c>
      <c r="I157" s="122"/>
      <c r="J157" s="123">
        <f>BK157</f>
        <v>0</v>
      </c>
      <c r="L157" s="119"/>
      <c r="M157" s="124"/>
      <c r="P157" s="125">
        <f>P158+P180+P186+P204+P215+P222</f>
        <v>0</v>
      </c>
      <c r="R157" s="125">
        <f>R158+R180+R186+R204+R215+R222</f>
        <v>4.5241785200000004</v>
      </c>
      <c r="T157" s="126">
        <f>T158+T180+T186+T204+T215+T222</f>
        <v>1.8251153600000001</v>
      </c>
      <c r="AR157" s="120" t="s">
        <v>86</v>
      </c>
      <c r="AT157" s="127" t="s">
        <v>75</v>
      </c>
      <c r="AU157" s="127" t="s">
        <v>76</v>
      </c>
      <c r="AY157" s="120" t="s">
        <v>137</v>
      </c>
      <c r="BK157" s="128">
        <f>BK158+BK180+BK186+BK204+BK215+BK222</f>
        <v>0</v>
      </c>
    </row>
    <row r="158" spans="2:65" s="11" customFormat="1" ht="23" customHeight="1" x14ac:dyDescent="0.35">
      <c r="B158" s="119"/>
      <c r="D158" s="120" t="s">
        <v>75</v>
      </c>
      <c r="E158" s="129" t="s">
        <v>324</v>
      </c>
      <c r="F158" s="129" t="s">
        <v>325</v>
      </c>
      <c r="I158" s="122"/>
      <c r="J158" s="130">
        <f>BK158</f>
        <v>0</v>
      </c>
      <c r="L158" s="119"/>
      <c r="M158" s="124"/>
      <c r="P158" s="125">
        <f>SUM(P159:P179)</f>
        <v>0</v>
      </c>
      <c r="R158" s="125">
        <f>SUM(R159:R179)</f>
        <v>5.262E-2</v>
      </c>
      <c r="T158" s="126">
        <f>SUM(T159:T179)</f>
        <v>3.1800000000000002E-2</v>
      </c>
      <c r="AR158" s="120" t="s">
        <v>86</v>
      </c>
      <c r="AT158" s="127" t="s">
        <v>75</v>
      </c>
      <c r="AU158" s="127" t="s">
        <v>84</v>
      </c>
      <c r="AY158" s="120" t="s">
        <v>137</v>
      </c>
      <c r="BK158" s="128">
        <f>SUM(BK159:BK179)</f>
        <v>0</v>
      </c>
    </row>
    <row r="159" spans="2:65" s="1" customFormat="1" ht="34.9" x14ac:dyDescent="0.3">
      <c r="B159" s="131"/>
      <c r="C159" s="132" t="s">
        <v>244</v>
      </c>
      <c r="D159" s="132" t="s">
        <v>140</v>
      </c>
      <c r="E159" s="133" t="s">
        <v>327</v>
      </c>
      <c r="F159" s="134" t="s">
        <v>328</v>
      </c>
      <c r="G159" s="135" t="s">
        <v>188</v>
      </c>
      <c r="H159" s="136">
        <v>6</v>
      </c>
      <c r="I159" s="137"/>
      <c r="J159" s="138">
        <f t="shared" ref="J159:J179" si="0">ROUND(I159*H159,2)</f>
        <v>0</v>
      </c>
      <c r="K159" s="139"/>
      <c r="L159" s="30"/>
      <c r="M159" s="140" t="s">
        <v>1</v>
      </c>
      <c r="N159" s="141" t="s">
        <v>41</v>
      </c>
      <c r="P159" s="142">
        <f t="shared" ref="P159:P179" si="1">O159*H159</f>
        <v>0</v>
      </c>
      <c r="Q159" s="142">
        <v>0</v>
      </c>
      <c r="R159" s="142">
        <f t="shared" ref="R159:R179" si="2">Q159*H159</f>
        <v>0</v>
      </c>
      <c r="S159" s="142">
        <v>0</v>
      </c>
      <c r="T159" s="143">
        <f t="shared" ref="T159:T179" si="3">S159*H159</f>
        <v>0</v>
      </c>
      <c r="AR159" s="144" t="s">
        <v>257</v>
      </c>
      <c r="AT159" s="144" t="s">
        <v>140</v>
      </c>
      <c r="AU159" s="144" t="s">
        <v>86</v>
      </c>
      <c r="AY159" s="15" t="s">
        <v>137</v>
      </c>
      <c r="BE159" s="145">
        <f t="shared" ref="BE159:BE179" si="4">IF(N159="základní",J159,0)</f>
        <v>0</v>
      </c>
      <c r="BF159" s="145">
        <f t="shared" ref="BF159:BF179" si="5">IF(N159="snížená",J159,0)</f>
        <v>0</v>
      </c>
      <c r="BG159" s="145">
        <f t="shared" ref="BG159:BG179" si="6">IF(N159="zákl. přenesená",J159,0)</f>
        <v>0</v>
      </c>
      <c r="BH159" s="145">
        <f t="shared" ref="BH159:BH179" si="7">IF(N159="sníž. přenesená",J159,0)</f>
        <v>0</v>
      </c>
      <c r="BI159" s="145">
        <f t="shared" ref="BI159:BI179" si="8">IF(N159="nulová",J159,0)</f>
        <v>0</v>
      </c>
      <c r="BJ159" s="15" t="s">
        <v>84</v>
      </c>
      <c r="BK159" s="145">
        <f t="shared" ref="BK159:BK179" si="9">ROUND(I159*H159,2)</f>
        <v>0</v>
      </c>
      <c r="BL159" s="15" t="s">
        <v>257</v>
      </c>
      <c r="BM159" s="144" t="s">
        <v>329</v>
      </c>
    </row>
    <row r="160" spans="2:65" s="1" customFormat="1" ht="16.5" customHeight="1" x14ac:dyDescent="0.3">
      <c r="B160" s="131"/>
      <c r="C160" s="161" t="s">
        <v>248</v>
      </c>
      <c r="D160" s="161" t="s">
        <v>282</v>
      </c>
      <c r="E160" s="162" t="s">
        <v>331</v>
      </c>
      <c r="F160" s="163" t="s">
        <v>332</v>
      </c>
      <c r="G160" s="164" t="s">
        <v>188</v>
      </c>
      <c r="H160" s="165">
        <v>6</v>
      </c>
      <c r="I160" s="166"/>
      <c r="J160" s="167">
        <f t="shared" si="0"/>
        <v>0</v>
      </c>
      <c r="K160" s="168"/>
      <c r="L160" s="169"/>
      <c r="M160" s="170" t="s">
        <v>1</v>
      </c>
      <c r="N160" s="171" t="s">
        <v>41</v>
      </c>
      <c r="P160" s="142">
        <f t="shared" si="1"/>
        <v>0</v>
      </c>
      <c r="Q160" s="142">
        <v>0</v>
      </c>
      <c r="R160" s="142">
        <f t="shared" si="2"/>
        <v>0</v>
      </c>
      <c r="S160" s="142">
        <v>0</v>
      </c>
      <c r="T160" s="143">
        <f t="shared" si="3"/>
        <v>0</v>
      </c>
      <c r="AR160" s="144" t="s">
        <v>285</v>
      </c>
      <c r="AT160" s="144" t="s">
        <v>282</v>
      </c>
      <c r="AU160" s="144" t="s">
        <v>86</v>
      </c>
      <c r="AY160" s="15" t="s">
        <v>137</v>
      </c>
      <c r="BE160" s="145">
        <f t="shared" si="4"/>
        <v>0</v>
      </c>
      <c r="BF160" s="145">
        <f t="shared" si="5"/>
        <v>0</v>
      </c>
      <c r="BG160" s="145">
        <f t="shared" si="6"/>
        <v>0</v>
      </c>
      <c r="BH160" s="145">
        <f t="shared" si="7"/>
        <v>0</v>
      </c>
      <c r="BI160" s="145">
        <f t="shared" si="8"/>
        <v>0</v>
      </c>
      <c r="BJ160" s="15" t="s">
        <v>84</v>
      </c>
      <c r="BK160" s="145">
        <f t="shared" si="9"/>
        <v>0</v>
      </c>
      <c r="BL160" s="15" t="s">
        <v>257</v>
      </c>
      <c r="BM160" s="144" t="s">
        <v>333</v>
      </c>
    </row>
    <row r="161" spans="2:65" s="1" customFormat="1" ht="38" customHeight="1" x14ac:dyDescent="0.3">
      <c r="B161" s="131"/>
      <c r="C161" s="132" t="s">
        <v>8</v>
      </c>
      <c r="D161" s="132" t="s">
        <v>140</v>
      </c>
      <c r="E161" s="133" t="s">
        <v>335</v>
      </c>
      <c r="F161" s="134" t="s">
        <v>336</v>
      </c>
      <c r="G161" s="135" t="s">
        <v>179</v>
      </c>
      <c r="H161" s="136">
        <v>141</v>
      </c>
      <c r="I161" s="137"/>
      <c r="J161" s="138">
        <f t="shared" si="0"/>
        <v>0</v>
      </c>
      <c r="K161" s="139"/>
      <c r="L161" s="30"/>
      <c r="M161" s="140" t="s">
        <v>1</v>
      </c>
      <c r="N161" s="141" t="s">
        <v>41</v>
      </c>
      <c r="P161" s="142">
        <f t="shared" si="1"/>
        <v>0</v>
      </c>
      <c r="Q161" s="142">
        <v>0</v>
      </c>
      <c r="R161" s="142">
        <f t="shared" si="2"/>
        <v>0</v>
      </c>
      <c r="S161" s="142">
        <v>0</v>
      </c>
      <c r="T161" s="143">
        <f t="shared" si="3"/>
        <v>0</v>
      </c>
      <c r="AR161" s="144" t="s">
        <v>257</v>
      </c>
      <c r="AT161" s="144" t="s">
        <v>140</v>
      </c>
      <c r="AU161" s="144" t="s">
        <v>86</v>
      </c>
      <c r="AY161" s="15" t="s">
        <v>137</v>
      </c>
      <c r="BE161" s="145">
        <f t="shared" si="4"/>
        <v>0</v>
      </c>
      <c r="BF161" s="145">
        <f t="shared" si="5"/>
        <v>0</v>
      </c>
      <c r="BG161" s="145">
        <f t="shared" si="6"/>
        <v>0</v>
      </c>
      <c r="BH161" s="145">
        <f t="shared" si="7"/>
        <v>0</v>
      </c>
      <c r="BI161" s="145">
        <f t="shared" si="8"/>
        <v>0</v>
      </c>
      <c r="BJ161" s="15" t="s">
        <v>84</v>
      </c>
      <c r="BK161" s="145">
        <f t="shared" si="9"/>
        <v>0</v>
      </c>
      <c r="BL161" s="15" t="s">
        <v>257</v>
      </c>
      <c r="BM161" s="144" t="s">
        <v>337</v>
      </c>
    </row>
    <row r="162" spans="2:65" s="1" customFormat="1" ht="16.5" customHeight="1" x14ac:dyDescent="0.3">
      <c r="B162" s="131"/>
      <c r="C162" s="161" t="s">
        <v>257</v>
      </c>
      <c r="D162" s="161" t="s">
        <v>282</v>
      </c>
      <c r="E162" s="162" t="s">
        <v>339</v>
      </c>
      <c r="F162" s="163" t="s">
        <v>340</v>
      </c>
      <c r="G162" s="164" t="s">
        <v>179</v>
      </c>
      <c r="H162" s="165">
        <v>141</v>
      </c>
      <c r="I162" s="166"/>
      <c r="J162" s="167">
        <f t="shared" si="0"/>
        <v>0</v>
      </c>
      <c r="K162" s="168"/>
      <c r="L162" s="169"/>
      <c r="M162" s="170" t="s">
        <v>1</v>
      </c>
      <c r="N162" s="171" t="s">
        <v>41</v>
      </c>
      <c r="P162" s="142">
        <f t="shared" si="1"/>
        <v>0</v>
      </c>
      <c r="Q162" s="142">
        <v>0</v>
      </c>
      <c r="R162" s="142">
        <f t="shared" si="2"/>
        <v>0</v>
      </c>
      <c r="S162" s="142">
        <v>0</v>
      </c>
      <c r="T162" s="143">
        <f t="shared" si="3"/>
        <v>0</v>
      </c>
      <c r="AR162" s="144" t="s">
        <v>285</v>
      </c>
      <c r="AT162" s="144" t="s">
        <v>282</v>
      </c>
      <c r="AU162" s="144" t="s">
        <v>86</v>
      </c>
      <c r="AY162" s="15" t="s">
        <v>137</v>
      </c>
      <c r="BE162" s="145">
        <f t="shared" si="4"/>
        <v>0</v>
      </c>
      <c r="BF162" s="145">
        <f t="shared" si="5"/>
        <v>0</v>
      </c>
      <c r="BG162" s="145">
        <f t="shared" si="6"/>
        <v>0</v>
      </c>
      <c r="BH162" s="145">
        <f t="shared" si="7"/>
        <v>0</v>
      </c>
      <c r="BI162" s="145">
        <f t="shared" si="8"/>
        <v>0</v>
      </c>
      <c r="BJ162" s="15" t="s">
        <v>84</v>
      </c>
      <c r="BK162" s="145">
        <f t="shared" si="9"/>
        <v>0</v>
      </c>
      <c r="BL162" s="15" t="s">
        <v>257</v>
      </c>
      <c r="BM162" s="144" t="s">
        <v>341</v>
      </c>
    </row>
    <row r="163" spans="2:65" s="1" customFormat="1" ht="38" customHeight="1" x14ac:dyDescent="0.3">
      <c r="B163" s="131"/>
      <c r="C163" s="132" t="s">
        <v>265</v>
      </c>
      <c r="D163" s="132" t="s">
        <v>140</v>
      </c>
      <c r="E163" s="133" t="s">
        <v>343</v>
      </c>
      <c r="F163" s="134" t="s">
        <v>344</v>
      </c>
      <c r="G163" s="135" t="s">
        <v>179</v>
      </c>
      <c r="H163" s="136">
        <v>97</v>
      </c>
      <c r="I163" s="137"/>
      <c r="J163" s="138">
        <f t="shared" si="0"/>
        <v>0</v>
      </c>
      <c r="K163" s="139"/>
      <c r="L163" s="30"/>
      <c r="M163" s="140" t="s">
        <v>1</v>
      </c>
      <c r="N163" s="141" t="s">
        <v>41</v>
      </c>
      <c r="P163" s="142">
        <f t="shared" si="1"/>
        <v>0</v>
      </c>
      <c r="Q163" s="142">
        <v>0</v>
      </c>
      <c r="R163" s="142">
        <f t="shared" si="2"/>
        <v>0</v>
      </c>
      <c r="S163" s="142">
        <v>0</v>
      </c>
      <c r="T163" s="143">
        <f t="shared" si="3"/>
        <v>0</v>
      </c>
      <c r="AR163" s="144" t="s">
        <v>257</v>
      </c>
      <c r="AT163" s="144" t="s">
        <v>140</v>
      </c>
      <c r="AU163" s="144" t="s">
        <v>86</v>
      </c>
      <c r="AY163" s="15" t="s">
        <v>137</v>
      </c>
      <c r="BE163" s="145">
        <f t="shared" si="4"/>
        <v>0</v>
      </c>
      <c r="BF163" s="145">
        <f t="shared" si="5"/>
        <v>0</v>
      </c>
      <c r="BG163" s="145">
        <f t="shared" si="6"/>
        <v>0</v>
      </c>
      <c r="BH163" s="145">
        <f t="shared" si="7"/>
        <v>0</v>
      </c>
      <c r="BI163" s="145">
        <f t="shared" si="8"/>
        <v>0</v>
      </c>
      <c r="BJ163" s="15" t="s">
        <v>84</v>
      </c>
      <c r="BK163" s="145">
        <f t="shared" si="9"/>
        <v>0</v>
      </c>
      <c r="BL163" s="15" t="s">
        <v>257</v>
      </c>
      <c r="BM163" s="144" t="s">
        <v>345</v>
      </c>
    </row>
    <row r="164" spans="2:65" s="1" customFormat="1" ht="16.5" customHeight="1" x14ac:dyDescent="0.3">
      <c r="B164" s="131"/>
      <c r="C164" s="161" t="s">
        <v>281</v>
      </c>
      <c r="D164" s="161" t="s">
        <v>282</v>
      </c>
      <c r="E164" s="162" t="s">
        <v>346</v>
      </c>
      <c r="F164" s="163" t="s">
        <v>347</v>
      </c>
      <c r="G164" s="164" t="s">
        <v>179</v>
      </c>
      <c r="H164" s="165">
        <v>97</v>
      </c>
      <c r="I164" s="166"/>
      <c r="J164" s="167">
        <f t="shared" si="0"/>
        <v>0</v>
      </c>
      <c r="K164" s="168"/>
      <c r="L164" s="169"/>
      <c r="M164" s="170" t="s">
        <v>1</v>
      </c>
      <c r="N164" s="171" t="s">
        <v>41</v>
      </c>
      <c r="P164" s="142">
        <f t="shared" si="1"/>
        <v>0</v>
      </c>
      <c r="Q164" s="142">
        <v>0</v>
      </c>
      <c r="R164" s="142">
        <f t="shared" si="2"/>
        <v>0</v>
      </c>
      <c r="S164" s="142">
        <v>0</v>
      </c>
      <c r="T164" s="143">
        <f t="shared" si="3"/>
        <v>0</v>
      </c>
      <c r="AR164" s="144" t="s">
        <v>285</v>
      </c>
      <c r="AT164" s="144" t="s">
        <v>282</v>
      </c>
      <c r="AU164" s="144" t="s">
        <v>86</v>
      </c>
      <c r="AY164" s="15" t="s">
        <v>137</v>
      </c>
      <c r="BE164" s="145">
        <f t="shared" si="4"/>
        <v>0</v>
      </c>
      <c r="BF164" s="145">
        <f t="shared" si="5"/>
        <v>0</v>
      </c>
      <c r="BG164" s="145">
        <f t="shared" si="6"/>
        <v>0</v>
      </c>
      <c r="BH164" s="145">
        <f t="shared" si="7"/>
        <v>0</v>
      </c>
      <c r="BI164" s="145">
        <f t="shared" si="8"/>
        <v>0</v>
      </c>
      <c r="BJ164" s="15" t="s">
        <v>84</v>
      </c>
      <c r="BK164" s="145">
        <f t="shared" si="9"/>
        <v>0</v>
      </c>
      <c r="BL164" s="15" t="s">
        <v>257</v>
      </c>
      <c r="BM164" s="144" t="s">
        <v>348</v>
      </c>
    </row>
    <row r="165" spans="2:65" s="1" customFormat="1" ht="24.3" customHeight="1" x14ac:dyDescent="0.3">
      <c r="B165" s="131"/>
      <c r="C165" s="132" t="s">
        <v>288</v>
      </c>
      <c r="D165" s="132" t="s">
        <v>140</v>
      </c>
      <c r="E165" s="133" t="s">
        <v>350</v>
      </c>
      <c r="F165" s="134" t="s">
        <v>351</v>
      </c>
      <c r="G165" s="135" t="s">
        <v>188</v>
      </c>
      <c r="H165" s="136">
        <v>6</v>
      </c>
      <c r="I165" s="137"/>
      <c r="J165" s="138">
        <f t="shared" si="0"/>
        <v>0</v>
      </c>
      <c r="K165" s="139"/>
      <c r="L165" s="30"/>
      <c r="M165" s="140" t="s">
        <v>1</v>
      </c>
      <c r="N165" s="141" t="s">
        <v>41</v>
      </c>
      <c r="P165" s="142">
        <f t="shared" si="1"/>
        <v>0</v>
      </c>
      <c r="Q165" s="142">
        <v>0</v>
      </c>
      <c r="R165" s="142">
        <f t="shared" si="2"/>
        <v>0</v>
      </c>
      <c r="S165" s="142">
        <v>0</v>
      </c>
      <c r="T165" s="143">
        <f t="shared" si="3"/>
        <v>0</v>
      </c>
      <c r="AR165" s="144" t="s">
        <v>257</v>
      </c>
      <c r="AT165" s="144" t="s">
        <v>140</v>
      </c>
      <c r="AU165" s="144" t="s">
        <v>86</v>
      </c>
      <c r="AY165" s="15" t="s">
        <v>137</v>
      </c>
      <c r="BE165" s="145">
        <f t="shared" si="4"/>
        <v>0</v>
      </c>
      <c r="BF165" s="145">
        <f t="shared" si="5"/>
        <v>0</v>
      </c>
      <c r="BG165" s="145">
        <f t="shared" si="6"/>
        <v>0</v>
      </c>
      <c r="BH165" s="145">
        <f t="shared" si="7"/>
        <v>0</v>
      </c>
      <c r="BI165" s="145">
        <f t="shared" si="8"/>
        <v>0</v>
      </c>
      <c r="BJ165" s="15" t="s">
        <v>84</v>
      </c>
      <c r="BK165" s="145">
        <f t="shared" si="9"/>
        <v>0</v>
      </c>
      <c r="BL165" s="15" t="s">
        <v>257</v>
      </c>
      <c r="BM165" s="144" t="s">
        <v>352</v>
      </c>
    </row>
    <row r="166" spans="2:65" s="1" customFormat="1" ht="11.65" x14ac:dyDescent="0.3">
      <c r="B166" s="131"/>
      <c r="C166" s="161" t="s">
        <v>292</v>
      </c>
      <c r="D166" s="161" t="s">
        <v>282</v>
      </c>
      <c r="E166" s="162" t="s">
        <v>367</v>
      </c>
      <c r="F166" s="163" t="s">
        <v>368</v>
      </c>
      <c r="G166" s="164" t="s">
        <v>188</v>
      </c>
      <c r="H166" s="165">
        <v>6</v>
      </c>
      <c r="I166" s="166"/>
      <c r="J166" s="167">
        <f t="shared" si="0"/>
        <v>0</v>
      </c>
      <c r="K166" s="168"/>
      <c r="L166" s="169"/>
      <c r="M166" s="170" t="s">
        <v>1</v>
      </c>
      <c r="N166" s="171" t="s">
        <v>41</v>
      </c>
      <c r="P166" s="142">
        <f t="shared" si="1"/>
        <v>0</v>
      </c>
      <c r="Q166" s="142">
        <v>5.0000000000000002E-5</v>
      </c>
      <c r="R166" s="142">
        <f t="shared" si="2"/>
        <v>3.0000000000000003E-4</v>
      </c>
      <c r="S166" s="142">
        <v>0</v>
      </c>
      <c r="T166" s="143">
        <f t="shared" si="3"/>
        <v>0</v>
      </c>
      <c r="AR166" s="144" t="s">
        <v>285</v>
      </c>
      <c r="AT166" s="144" t="s">
        <v>282</v>
      </c>
      <c r="AU166" s="144" t="s">
        <v>86</v>
      </c>
      <c r="AY166" s="15" t="s">
        <v>137</v>
      </c>
      <c r="BE166" s="145">
        <f t="shared" si="4"/>
        <v>0</v>
      </c>
      <c r="BF166" s="145">
        <f t="shared" si="5"/>
        <v>0</v>
      </c>
      <c r="BG166" s="145">
        <f t="shared" si="6"/>
        <v>0</v>
      </c>
      <c r="BH166" s="145">
        <f t="shared" si="7"/>
        <v>0</v>
      </c>
      <c r="BI166" s="145">
        <f t="shared" si="8"/>
        <v>0</v>
      </c>
      <c r="BJ166" s="15" t="s">
        <v>84</v>
      </c>
      <c r="BK166" s="145">
        <f t="shared" si="9"/>
        <v>0</v>
      </c>
      <c r="BL166" s="15" t="s">
        <v>257</v>
      </c>
      <c r="BM166" s="144" t="s">
        <v>369</v>
      </c>
    </row>
    <row r="167" spans="2:65" s="1" customFormat="1" ht="23.25" x14ac:dyDescent="0.3">
      <c r="B167" s="131"/>
      <c r="C167" s="132" t="s">
        <v>7</v>
      </c>
      <c r="D167" s="132" t="s">
        <v>140</v>
      </c>
      <c r="E167" s="133" t="s">
        <v>371</v>
      </c>
      <c r="F167" s="134" t="s">
        <v>372</v>
      </c>
      <c r="G167" s="135" t="s">
        <v>188</v>
      </c>
      <c r="H167" s="136">
        <v>6</v>
      </c>
      <c r="I167" s="137"/>
      <c r="J167" s="138">
        <f t="shared" si="0"/>
        <v>0</v>
      </c>
      <c r="K167" s="139"/>
      <c r="L167" s="30"/>
      <c r="M167" s="140" t="s">
        <v>1</v>
      </c>
      <c r="N167" s="141" t="s">
        <v>41</v>
      </c>
      <c r="P167" s="142">
        <f t="shared" si="1"/>
        <v>0</v>
      </c>
      <c r="Q167" s="142">
        <v>0</v>
      </c>
      <c r="R167" s="142">
        <f t="shared" si="2"/>
        <v>0</v>
      </c>
      <c r="S167" s="142">
        <v>5.0000000000000002E-5</v>
      </c>
      <c r="T167" s="143">
        <f t="shared" si="3"/>
        <v>3.0000000000000003E-4</v>
      </c>
      <c r="AR167" s="144" t="s">
        <v>257</v>
      </c>
      <c r="AT167" s="144" t="s">
        <v>140</v>
      </c>
      <c r="AU167" s="144" t="s">
        <v>86</v>
      </c>
      <c r="AY167" s="15" t="s">
        <v>137</v>
      </c>
      <c r="BE167" s="145">
        <f t="shared" si="4"/>
        <v>0</v>
      </c>
      <c r="BF167" s="145">
        <f t="shared" si="5"/>
        <v>0</v>
      </c>
      <c r="BG167" s="145">
        <f t="shared" si="6"/>
        <v>0</v>
      </c>
      <c r="BH167" s="145">
        <f t="shared" si="7"/>
        <v>0</v>
      </c>
      <c r="BI167" s="145">
        <f t="shared" si="8"/>
        <v>0</v>
      </c>
      <c r="BJ167" s="15" t="s">
        <v>84</v>
      </c>
      <c r="BK167" s="145">
        <f t="shared" si="9"/>
        <v>0</v>
      </c>
      <c r="BL167" s="15" t="s">
        <v>257</v>
      </c>
      <c r="BM167" s="144" t="s">
        <v>373</v>
      </c>
    </row>
    <row r="168" spans="2:65" s="1" customFormat="1" ht="23.25" x14ac:dyDescent="0.3">
      <c r="B168" s="131"/>
      <c r="C168" s="132" t="s">
        <v>301</v>
      </c>
      <c r="D168" s="132" t="s">
        <v>140</v>
      </c>
      <c r="E168" s="133" t="s">
        <v>375</v>
      </c>
      <c r="F168" s="134" t="s">
        <v>376</v>
      </c>
      <c r="G168" s="135" t="s">
        <v>188</v>
      </c>
      <c r="H168" s="136">
        <v>12</v>
      </c>
      <c r="I168" s="137"/>
      <c r="J168" s="138">
        <f t="shared" si="0"/>
        <v>0</v>
      </c>
      <c r="K168" s="139"/>
      <c r="L168" s="30"/>
      <c r="M168" s="140" t="s">
        <v>1</v>
      </c>
      <c r="N168" s="141" t="s">
        <v>41</v>
      </c>
      <c r="P168" s="142">
        <f t="shared" si="1"/>
        <v>0</v>
      </c>
      <c r="Q168" s="142">
        <v>0</v>
      </c>
      <c r="R168" s="142">
        <f t="shared" si="2"/>
        <v>0</v>
      </c>
      <c r="S168" s="142">
        <v>0</v>
      </c>
      <c r="T168" s="143">
        <f t="shared" si="3"/>
        <v>0</v>
      </c>
      <c r="AR168" s="144" t="s">
        <v>377</v>
      </c>
      <c r="AT168" s="144" t="s">
        <v>140</v>
      </c>
      <c r="AU168" s="144" t="s">
        <v>86</v>
      </c>
      <c r="AY168" s="15" t="s">
        <v>137</v>
      </c>
      <c r="BE168" s="145">
        <f t="shared" si="4"/>
        <v>0</v>
      </c>
      <c r="BF168" s="145">
        <f t="shared" si="5"/>
        <v>0</v>
      </c>
      <c r="BG168" s="145">
        <f t="shared" si="6"/>
        <v>0</v>
      </c>
      <c r="BH168" s="145">
        <f t="shared" si="7"/>
        <v>0</v>
      </c>
      <c r="BI168" s="145">
        <f t="shared" si="8"/>
        <v>0</v>
      </c>
      <c r="BJ168" s="15" t="s">
        <v>84</v>
      </c>
      <c r="BK168" s="145">
        <f t="shared" si="9"/>
        <v>0</v>
      </c>
      <c r="BL168" s="15" t="s">
        <v>377</v>
      </c>
      <c r="BM168" s="144" t="s">
        <v>378</v>
      </c>
    </row>
    <row r="169" spans="2:65" s="1" customFormat="1" ht="16.5" customHeight="1" x14ac:dyDescent="0.3">
      <c r="B169" s="131"/>
      <c r="C169" s="161" t="s">
        <v>307</v>
      </c>
      <c r="D169" s="161" t="s">
        <v>282</v>
      </c>
      <c r="E169" s="162" t="s">
        <v>393</v>
      </c>
      <c r="F169" s="163" t="s">
        <v>394</v>
      </c>
      <c r="G169" s="164" t="s">
        <v>188</v>
      </c>
      <c r="H169" s="165">
        <v>12</v>
      </c>
      <c r="I169" s="166"/>
      <c r="J169" s="167">
        <f t="shared" si="0"/>
        <v>0</v>
      </c>
      <c r="K169" s="168"/>
      <c r="L169" s="169"/>
      <c r="M169" s="170" t="s">
        <v>1</v>
      </c>
      <c r="N169" s="171" t="s">
        <v>41</v>
      </c>
      <c r="P169" s="142">
        <f t="shared" si="1"/>
        <v>0</v>
      </c>
      <c r="Q169" s="142">
        <v>6.9999999999999994E-5</v>
      </c>
      <c r="R169" s="142">
        <f t="shared" si="2"/>
        <v>8.3999999999999993E-4</v>
      </c>
      <c r="S169" s="142">
        <v>0</v>
      </c>
      <c r="T169" s="143">
        <f t="shared" si="3"/>
        <v>0</v>
      </c>
      <c r="AR169" s="144" t="s">
        <v>395</v>
      </c>
      <c r="AT169" s="144" t="s">
        <v>282</v>
      </c>
      <c r="AU169" s="144" t="s">
        <v>86</v>
      </c>
      <c r="AY169" s="15" t="s">
        <v>137</v>
      </c>
      <c r="BE169" s="145">
        <f t="shared" si="4"/>
        <v>0</v>
      </c>
      <c r="BF169" s="145">
        <f t="shared" si="5"/>
        <v>0</v>
      </c>
      <c r="BG169" s="145">
        <f t="shared" si="6"/>
        <v>0</v>
      </c>
      <c r="BH169" s="145">
        <f t="shared" si="7"/>
        <v>0</v>
      </c>
      <c r="BI169" s="145">
        <f t="shared" si="8"/>
        <v>0</v>
      </c>
      <c r="BJ169" s="15" t="s">
        <v>84</v>
      </c>
      <c r="BK169" s="145">
        <f t="shared" si="9"/>
        <v>0</v>
      </c>
      <c r="BL169" s="15" t="s">
        <v>377</v>
      </c>
      <c r="BM169" s="144" t="s">
        <v>396</v>
      </c>
    </row>
    <row r="170" spans="2:65" s="1" customFormat="1" ht="16.5" customHeight="1" x14ac:dyDescent="0.3">
      <c r="B170" s="131"/>
      <c r="C170" s="161" t="s">
        <v>311</v>
      </c>
      <c r="D170" s="161" t="s">
        <v>282</v>
      </c>
      <c r="E170" s="162" t="s">
        <v>398</v>
      </c>
      <c r="F170" s="163" t="s">
        <v>399</v>
      </c>
      <c r="G170" s="164" t="s">
        <v>188</v>
      </c>
      <c r="H170" s="165">
        <v>12</v>
      </c>
      <c r="I170" s="166"/>
      <c r="J170" s="167">
        <f t="shared" si="0"/>
        <v>0</v>
      </c>
      <c r="K170" s="168"/>
      <c r="L170" s="169"/>
      <c r="M170" s="170" t="s">
        <v>1</v>
      </c>
      <c r="N170" s="171" t="s">
        <v>41</v>
      </c>
      <c r="P170" s="142">
        <f t="shared" si="1"/>
        <v>0</v>
      </c>
      <c r="Q170" s="142">
        <v>3.0000000000000001E-5</v>
      </c>
      <c r="R170" s="142">
        <f t="shared" si="2"/>
        <v>3.6000000000000002E-4</v>
      </c>
      <c r="S170" s="142">
        <v>0</v>
      </c>
      <c r="T170" s="143">
        <f t="shared" si="3"/>
        <v>0</v>
      </c>
      <c r="AR170" s="144" t="s">
        <v>395</v>
      </c>
      <c r="AT170" s="144" t="s">
        <v>282</v>
      </c>
      <c r="AU170" s="144" t="s">
        <v>86</v>
      </c>
      <c r="AY170" s="15" t="s">
        <v>137</v>
      </c>
      <c r="BE170" s="145">
        <f t="shared" si="4"/>
        <v>0</v>
      </c>
      <c r="BF170" s="145">
        <f t="shared" si="5"/>
        <v>0</v>
      </c>
      <c r="BG170" s="145">
        <f t="shared" si="6"/>
        <v>0</v>
      </c>
      <c r="BH170" s="145">
        <f t="shared" si="7"/>
        <v>0</v>
      </c>
      <c r="BI170" s="145">
        <f t="shared" si="8"/>
        <v>0</v>
      </c>
      <c r="BJ170" s="15" t="s">
        <v>84</v>
      </c>
      <c r="BK170" s="145">
        <f t="shared" si="9"/>
        <v>0</v>
      </c>
      <c r="BL170" s="15" t="s">
        <v>377</v>
      </c>
      <c r="BM170" s="144" t="s">
        <v>400</v>
      </c>
    </row>
    <row r="171" spans="2:65" s="1" customFormat="1" ht="34.9" x14ac:dyDescent="0.3">
      <c r="B171" s="131"/>
      <c r="C171" s="161" t="s">
        <v>315</v>
      </c>
      <c r="D171" s="161" t="s">
        <v>282</v>
      </c>
      <c r="E171" s="162" t="s">
        <v>402</v>
      </c>
      <c r="F171" s="163" t="s">
        <v>884</v>
      </c>
      <c r="G171" s="164" t="s">
        <v>188</v>
      </c>
      <c r="H171" s="165">
        <v>12</v>
      </c>
      <c r="I171" s="166"/>
      <c r="J171" s="167">
        <f t="shared" si="0"/>
        <v>0</v>
      </c>
      <c r="K171" s="168"/>
      <c r="L171" s="169"/>
      <c r="M171" s="170" t="s">
        <v>1</v>
      </c>
      <c r="N171" s="171" t="s">
        <v>41</v>
      </c>
      <c r="P171" s="142">
        <f t="shared" si="1"/>
        <v>0</v>
      </c>
      <c r="Q171" s="142">
        <v>0</v>
      </c>
      <c r="R171" s="142">
        <f t="shared" si="2"/>
        <v>0</v>
      </c>
      <c r="S171" s="142">
        <v>0</v>
      </c>
      <c r="T171" s="143">
        <f t="shared" si="3"/>
        <v>0</v>
      </c>
      <c r="AR171" s="144" t="s">
        <v>395</v>
      </c>
      <c r="AT171" s="144" t="s">
        <v>282</v>
      </c>
      <c r="AU171" s="144" t="s">
        <v>86</v>
      </c>
      <c r="AY171" s="15" t="s">
        <v>137</v>
      </c>
      <c r="BE171" s="145">
        <f t="shared" si="4"/>
        <v>0</v>
      </c>
      <c r="BF171" s="145">
        <f t="shared" si="5"/>
        <v>0</v>
      </c>
      <c r="BG171" s="145">
        <f t="shared" si="6"/>
        <v>0</v>
      </c>
      <c r="BH171" s="145">
        <f t="shared" si="7"/>
        <v>0</v>
      </c>
      <c r="BI171" s="145">
        <f t="shared" si="8"/>
        <v>0</v>
      </c>
      <c r="BJ171" s="15" t="s">
        <v>84</v>
      </c>
      <c r="BK171" s="145">
        <f t="shared" si="9"/>
        <v>0</v>
      </c>
      <c r="BL171" s="15" t="s">
        <v>377</v>
      </c>
      <c r="BM171" s="144" t="s">
        <v>403</v>
      </c>
    </row>
    <row r="172" spans="2:65" s="1" customFormat="1" ht="38" customHeight="1" x14ac:dyDescent="0.3">
      <c r="B172" s="131"/>
      <c r="C172" s="132" t="s">
        <v>319</v>
      </c>
      <c r="D172" s="132" t="s">
        <v>140</v>
      </c>
      <c r="E172" s="133" t="s">
        <v>405</v>
      </c>
      <c r="F172" s="134" t="s">
        <v>406</v>
      </c>
      <c r="G172" s="135" t="s">
        <v>188</v>
      </c>
      <c r="H172" s="136">
        <v>6</v>
      </c>
      <c r="I172" s="137"/>
      <c r="J172" s="138">
        <f t="shared" si="0"/>
        <v>0</v>
      </c>
      <c r="K172" s="139"/>
      <c r="L172" s="30"/>
      <c r="M172" s="140" t="s">
        <v>1</v>
      </c>
      <c r="N172" s="141" t="s">
        <v>41</v>
      </c>
      <c r="P172" s="142">
        <f t="shared" si="1"/>
        <v>0</v>
      </c>
      <c r="Q172" s="142">
        <v>0</v>
      </c>
      <c r="R172" s="142">
        <f t="shared" si="2"/>
        <v>0</v>
      </c>
      <c r="S172" s="142">
        <v>5.0000000000000002E-5</v>
      </c>
      <c r="T172" s="143">
        <f t="shared" si="3"/>
        <v>3.0000000000000003E-4</v>
      </c>
      <c r="AR172" s="144" t="s">
        <v>257</v>
      </c>
      <c r="AT172" s="144" t="s">
        <v>140</v>
      </c>
      <c r="AU172" s="144" t="s">
        <v>86</v>
      </c>
      <c r="AY172" s="15" t="s">
        <v>137</v>
      </c>
      <c r="BE172" s="145">
        <f t="shared" si="4"/>
        <v>0</v>
      </c>
      <c r="BF172" s="145">
        <f t="shared" si="5"/>
        <v>0</v>
      </c>
      <c r="BG172" s="145">
        <f t="shared" si="6"/>
        <v>0</v>
      </c>
      <c r="BH172" s="145">
        <f t="shared" si="7"/>
        <v>0</v>
      </c>
      <c r="BI172" s="145">
        <f t="shared" si="8"/>
        <v>0</v>
      </c>
      <c r="BJ172" s="15" t="s">
        <v>84</v>
      </c>
      <c r="BK172" s="145">
        <f t="shared" si="9"/>
        <v>0</v>
      </c>
      <c r="BL172" s="15" t="s">
        <v>257</v>
      </c>
      <c r="BM172" s="144" t="s">
        <v>407</v>
      </c>
    </row>
    <row r="173" spans="2:65" s="1" customFormat="1" ht="34.9" x14ac:dyDescent="0.3">
      <c r="B173" s="131"/>
      <c r="C173" s="132" t="s">
        <v>326</v>
      </c>
      <c r="D173" s="132" t="s">
        <v>140</v>
      </c>
      <c r="E173" s="133" t="s">
        <v>409</v>
      </c>
      <c r="F173" s="134" t="s">
        <v>410</v>
      </c>
      <c r="G173" s="135" t="s">
        <v>188</v>
      </c>
      <c r="H173" s="136">
        <v>24</v>
      </c>
      <c r="I173" s="137"/>
      <c r="J173" s="138">
        <f t="shared" si="0"/>
        <v>0</v>
      </c>
      <c r="K173" s="139"/>
      <c r="L173" s="30"/>
      <c r="M173" s="140" t="s">
        <v>1</v>
      </c>
      <c r="N173" s="141" t="s">
        <v>41</v>
      </c>
      <c r="P173" s="142">
        <f t="shared" si="1"/>
        <v>0</v>
      </c>
      <c r="Q173" s="142">
        <v>0</v>
      </c>
      <c r="R173" s="142">
        <f t="shared" si="2"/>
        <v>0</v>
      </c>
      <c r="S173" s="142">
        <v>1.2999999999999999E-3</v>
      </c>
      <c r="T173" s="143">
        <f t="shared" si="3"/>
        <v>3.1199999999999999E-2</v>
      </c>
      <c r="AR173" s="144" t="s">
        <v>257</v>
      </c>
      <c r="AT173" s="144" t="s">
        <v>140</v>
      </c>
      <c r="AU173" s="144" t="s">
        <v>86</v>
      </c>
      <c r="AY173" s="15" t="s">
        <v>137</v>
      </c>
      <c r="BE173" s="145">
        <f t="shared" si="4"/>
        <v>0</v>
      </c>
      <c r="BF173" s="145">
        <f t="shared" si="5"/>
        <v>0</v>
      </c>
      <c r="BG173" s="145">
        <f t="shared" si="6"/>
        <v>0</v>
      </c>
      <c r="BH173" s="145">
        <f t="shared" si="7"/>
        <v>0</v>
      </c>
      <c r="BI173" s="145">
        <f t="shared" si="8"/>
        <v>0</v>
      </c>
      <c r="BJ173" s="15" t="s">
        <v>84</v>
      </c>
      <c r="BK173" s="145">
        <f t="shared" si="9"/>
        <v>0</v>
      </c>
      <c r="BL173" s="15" t="s">
        <v>257</v>
      </c>
      <c r="BM173" s="144" t="s">
        <v>411</v>
      </c>
    </row>
    <row r="174" spans="2:65" s="1" customFormat="1" ht="23.25" x14ac:dyDescent="0.3">
      <c r="B174" s="131"/>
      <c r="C174" s="132" t="s">
        <v>330</v>
      </c>
      <c r="D174" s="132" t="s">
        <v>140</v>
      </c>
      <c r="E174" s="133" t="s">
        <v>426</v>
      </c>
      <c r="F174" s="134" t="s">
        <v>427</v>
      </c>
      <c r="G174" s="135" t="s">
        <v>188</v>
      </c>
      <c r="H174" s="136">
        <v>24</v>
      </c>
      <c r="I174" s="137"/>
      <c r="J174" s="138">
        <f t="shared" si="0"/>
        <v>0</v>
      </c>
      <c r="K174" s="139"/>
      <c r="L174" s="30"/>
      <c r="M174" s="140" t="s">
        <v>1</v>
      </c>
      <c r="N174" s="141" t="s">
        <v>41</v>
      </c>
      <c r="P174" s="142">
        <f t="shared" si="1"/>
        <v>0</v>
      </c>
      <c r="Q174" s="142">
        <v>0</v>
      </c>
      <c r="R174" s="142">
        <f t="shared" si="2"/>
        <v>0</v>
      </c>
      <c r="S174" s="142">
        <v>0</v>
      </c>
      <c r="T174" s="143">
        <f t="shared" si="3"/>
        <v>0</v>
      </c>
      <c r="AR174" s="144" t="s">
        <v>257</v>
      </c>
      <c r="AT174" s="144" t="s">
        <v>140</v>
      </c>
      <c r="AU174" s="144" t="s">
        <v>86</v>
      </c>
      <c r="AY174" s="15" t="s">
        <v>137</v>
      </c>
      <c r="BE174" s="145">
        <f t="shared" si="4"/>
        <v>0</v>
      </c>
      <c r="BF174" s="145">
        <f t="shared" si="5"/>
        <v>0</v>
      </c>
      <c r="BG174" s="145">
        <f t="shared" si="6"/>
        <v>0</v>
      </c>
      <c r="BH174" s="145">
        <f t="shared" si="7"/>
        <v>0</v>
      </c>
      <c r="BI174" s="145">
        <f t="shared" si="8"/>
        <v>0</v>
      </c>
      <c r="BJ174" s="15" t="s">
        <v>84</v>
      </c>
      <c r="BK174" s="145">
        <f t="shared" si="9"/>
        <v>0</v>
      </c>
      <c r="BL174" s="15" t="s">
        <v>257</v>
      </c>
      <c r="BM174" s="144" t="s">
        <v>428</v>
      </c>
    </row>
    <row r="175" spans="2:65" s="1" customFormat="1" ht="11.65" x14ac:dyDescent="0.3">
      <c r="B175" s="131"/>
      <c r="C175" s="161" t="s">
        <v>334</v>
      </c>
      <c r="D175" s="161" t="s">
        <v>282</v>
      </c>
      <c r="E175" s="162" t="s">
        <v>430</v>
      </c>
      <c r="F175" s="163" t="s">
        <v>431</v>
      </c>
      <c r="G175" s="164" t="s">
        <v>188</v>
      </c>
      <c r="H175" s="165">
        <v>24</v>
      </c>
      <c r="I175" s="166"/>
      <c r="J175" s="167">
        <f t="shared" si="0"/>
        <v>0</v>
      </c>
      <c r="K175" s="168"/>
      <c r="L175" s="169"/>
      <c r="M175" s="170" t="s">
        <v>1</v>
      </c>
      <c r="N175" s="171" t="s">
        <v>41</v>
      </c>
      <c r="P175" s="142">
        <f t="shared" si="1"/>
        <v>0</v>
      </c>
      <c r="Q175" s="142">
        <v>2.1299999999999999E-3</v>
      </c>
      <c r="R175" s="142">
        <f t="shared" si="2"/>
        <v>5.1119999999999999E-2</v>
      </c>
      <c r="S175" s="142">
        <v>0</v>
      </c>
      <c r="T175" s="143">
        <f t="shared" si="3"/>
        <v>0</v>
      </c>
      <c r="AR175" s="144" t="s">
        <v>285</v>
      </c>
      <c r="AT175" s="144" t="s">
        <v>282</v>
      </c>
      <c r="AU175" s="144" t="s">
        <v>86</v>
      </c>
      <c r="AY175" s="15" t="s">
        <v>137</v>
      </c>
      <c r="BE175" s="145">
        <f t="shared" si="4"/>
        <v>0</v>
      </c>
      <c r="BF175" s="145">
        <f t="shared" si="5"/>
        <v>0</v>
      </c>
      <c r="BG175" s="145">
        <f t="shared" si="6"/>
        <v>0</v>
      </c>
      <c r="BH175" s="145">
        <f t="shared" si="7"/>
        <v>0</v>
      </c>
      <c r="BI175" s="145">
        <f t="shared" si="8"/>
        <v>0</v>
      </c>
      <c r="BJ175" s="15" t="s">
        <v>84</v>
      </c>
      <c r="BK175" s="145">
        <f t="shared" si="9"/>
        <v>0</v>
      </c>
      <c r="BL175" s="15" t="s">
        <v>257</v>
      </c>
      <c r="BM175" s="144" t="s">
        <v>432</v>
      </c>
    </row>
    <row r="176" spans="2:65" s="1" customFormat="1" ht="23.25" x14ac:dyDescent="0.3">
      <c r="B176" s="131"/>
      <c r="C176" s="132" t="s">
        <v>338</v>
      </c>
      <c r="D176" s="132" t="s">
        <v>140</v>
      </c>
      <c r="E176" s="133" t="s">
        <v>442</v>
      </c>
      <c r="F176" s="134" t="s">
        <v>443</v>
      </c>
      <c r="G176" s="135" t="s">
        <v>188</v>
      </c>
      <c r="H176" s="136">
        <v>1</v>
      </c>
      <c r="I176" s="137"/>
      <c r="J176" s="138">
        <f t="shared" si="0"/>
        <v>0</v>
      </c>
      <c r="K176" s="139"/>
      <c r="L176" s="30"/>
      <c r="M176" s="140" t="s">
        <v>1</v>
      </c>
      <c r="N176" s="141" t="s">
        <v>41</v>
      </c>
      <c r="P176" s="142">
        <f t="shared" si="1"/>
        <v>0</v>
      </c>
      <c r="Q176" s="142">
        <v>0</v>
      </c>
      <c r="R176" s="142">
        <f t="shared" si="2"/>
        <v>0</v>
      </c>
      <c r="S176" s="142">
        <v>0</v>
      </c>
      <c r="T176" s="143">
        <f t="shared" si="3"/>
        <v>0</v>
      </c>
      <c r="AR176" s="144" t="s">
        <v>257</v>
      </c>
      <c r="AT176" s="144" t="s">
        <v>140</v>
      </c>
      <c r="AU176" s="144" t="s">
        <v>86</v>
      </c>
      <c r="AY176" s="15" t="s">
        <v>137</v>
      </c>
      <c r="BE176" s="145">
        <f t="shared" si="4"/>
        <v>0</v>
      </c>
      <c r="BF176" s="145">
        <f t="shared" si="5"/>
        <v>0</v>
      </c>
      <c r="BG176" s="145">
        <f t="shared" si="6"/>
        <v>0</v>
      </c>
      <c r="BH176" s="145">
        <f t="shared" si="7"/>
        <v>0</v>
      </c>
      <c r="BI176" s="145">
        <f t="shared" si="8"/>
        <v>0</v>
      </c>
      <c r="BJ176" s="15" t="s">
        <v>84</v>
      </c>
      <c r="BK176" s="145">
        <f t="shared" si="9"/>
        <v>0</v>
      </c>
      <c r="BL176" s="15" t="s">
        <v>257</v>
      </c>
      <c r="BM176" s="144" t="s">
        <v>444</v>
      </c>
    </row>
    <row r="177" spans="2:65" s="1" customFormat="1" ht="16.5" customHeight="1" x14ac:dyDescent="0.3">
      <c r="B177" s="131"/>
      <c r="C177" s="161" t="s">
        <v>342</v>
      </c>
      <c r="D177" s="161" t="s">
        <v>282</v>
      </c>
      <c r="E177" s="162" t="s">
        <v>446</v>
      </c>
      <c r="F177" s="163" t="s">
        <v>447</v>
      </c>
      <c r="G177" s="164" t="s">
        <v>188</v>
      </c>
      <c r="H177" s="165">
        <v>1</v>
      </c>
      <c r="I177" s="166"/>
      <c r="J177" s="167">
        <f t="shared" si="0"/>
        <v>0</v>
      </c>
      <c r="K177" s="168"/>
      <c r="L177" s="169"/>
      <c r="M177" s="170" t="s">
        <v>1</v>
      </c>
      <c r="N177" s="171" t="s">
        <v>41</v>
      </c>
      <c r="P177" s="142">
        <f t="shared" si="1"/>
        <v>0</v>
      </c>
      <c r="Q177" s="142">
        <v>0</v>
      </c>
      <c r="R177" s="142">
        <f t="shared" si="2"/>
        <v>0</v>
      </c>
      <c r="S177" s="142">
        <v>0</v>
      </c>
      <c r="T177" s="143">
        <f t="shared" si="3"/>
        <v>0</v>
      </c>
      <c r="AR177" s="144" t="s">
        <v>448</v>
      </c>
      <c r="AT177" s="144" t="s">
        <v>282</v>
      </c>
      <c r="AU177" s="144" t="s">
        <v>86</v>
      </c>
      <c r="AY177" s="15" t="s">
        <v>137</v>
      </c>
      <c r="BE177" s="145">
        <f t="shared" si="4"/>
        <v>0</v>
      </c>
      <c r="BF177" s="145">
        <f t="shared" si="5"/>
        <v>0</v>
      </c>
      <c r="BG177" s="145">
        <f t="shared" si="6"/>
        <v>0</v>
      </c>
      <c r="BH177" s="145">
        <f t="shared" si="7"/>
        <v>0</v>
      </c>
      <c r="BI177" s="145">
        <f t="shared" si="8"/>
        <v>0</v>
      </c>
      <c r="BJ177" s="15" t="s">
        <v>84</v>
      </c>
      <c r="BK177" s="145">
        <f t="shared" si="9"/>
        <v>0</v>
      </c>
      <c r="BL177" s="15" t="s">
        <v>448</v>
      </c>
      <c r="BM177" s="144" t="s">
        <v>449</v>
      </c>
    </row>
    <row r="178" spans="2:65" s="1" customFormat="1" ht="16.5" customHeight="1" x14ac:dyDescent="0.3">
      <c r="B178" s="131"/>
      <c r="C178" s="132" t="s">
        <v>285</v>
      </c>
      <c r="D178" s="132" t="s">
        <v>140</v>
      </c>
      <c r="E178" s="133" t="s">
        <v>451</v>
      </c>
      <c r="F178" s="134" t="s">
        <v>452</v>
      </c>
      <c r="G178" s="135" t="s">
        <v>453</v>
      </c>
      <c r="H178" s="136">
        <v>100</v>
      </c>
      <c r="I178" s="137"/>
      <c r="J178" s="138">
        <f t="shared" si="0"/>
        <v>0</v>
      </c>
      <c r="K178" s="139"/>
      <c r="L178" s="30"/>
      <c r="M178" s="140" t="s">
        <v>1</v>
      </c>
      <c r="N178" s="141" t="s">
        <v>41</v>
      </c>
      <c r="P178" s="142">
        <f t="shared" si="1"/>
        <v>0</v>
      </c>
      <c r="Q178" s="142">
        <v>0</v>
      </c>
      <c r="R178" s="142">
        <f t="shared" si="2"/>
        <v>0</v>
      </c>
      <c r="S178" s="142">
        <v>0</v>
      </c>
      <c r="T178" s="143">
        <f t="shared" si="3"/>
        <v>0</v>
      </c>
      <c r="AR178" s="144" t="s">
        <v>144</v>
      </c>
      <c r="AT178" s="144" t="s">
        <v>140</v>
      </c>
      <c r="AU178" s="144" t="s">
        <v>86</v>
      </c>
      <c r="AY178" s="15" t="s">
        <v>137</v>
      </c>
      <c r="BE178" s="145">
        <f t="shared" si="4"/>
        <v>0</v>
      </c>
      <c r="BF178" s="145">
        <f t="shared" si="5"/>
        <v>0</v>
      </c>
      <c r="BG178" s="145">
        <f t="shared" si="6"/>
        <v>0</v>
      </c>
      <c r="BH178" s="145">
        <f t="shared" si="7"/>
        <v>0</v>
      </c>
      <c r="BI178" s="145">
        <f t="shared" si="8"/>
        <v>0</v>
      </c>
      <c r="BJ178" s="15" t="s">
        <v>84</v>
      </c>
      <c r="BK178" s="145">
        <f t="shared" si="9"/>
        <v>0</v>
      </c>
      <c r="BL178" s="15" t="s">
        <v>144</v>
      </c>
      <c r="BM178" s="144" t="s">
        <v>454</v>
      </c>
    </row>
    <row r="179" spans="2:65" s="1" customFormat="1" ht="24.3" customHeight="1" x14ac:dyDescent="0.3">
      <c r="B179" s="131"/>
      <c r="C179" s="132" t="s">
        <v>349</v>
      </c>
      <c r="D179" s="132" t="s">
        <v>140</v>
      </c>
      <c r="E179" s="133" t="s">
        <v>456</v>
      </c>
      <c r="F179" s="134" t="s">
        <v>457</v>
      </c>
      <c r="G179" s="135" t="s">
        <v>322</v>
      </c>
      <c r="H179" s="172"/>
      <c r="I179" s="137"/>
      <c r="J179" s="138">
        <f t="shared" si="0"/>
        <v>0</v>
      </c>
      <c r="K179" s="139"/>
      <c r="L179" s="30"/>
      <c r="M179" s="140" t="s">
        <v>1</v>
      </c>
      <c r="N179" s="141" t="s">
        <v>41</v>
      </c>
      <c r="P179" s="142">
        <f t="shared" si="1"/>
        <v>0</v>
      </c>
      <c r="Q179" s="142">
        <v>0</v>
      </c>
      <c r="R179" s="142">
        <f t="shared" si="2"/>
        <v>0</v>
      </c>
      <c r="S179" s="142">
        <v>0</v>
      </c>
      <c r="T179" s="143">
        <f t="shared" si="3"/>
        <v>0</v>
      </c>
      <c r="AR179" s="144" t="s">
        <v>257</v>
      </c>
      <c r="AT179" s="144" t="s">
        <v>140</v>
      </c>
      <c r="AU179" s="144" t="s">
        <v>86</v>
      </c>
      <c r="AY179" s="15" t="s">
        <v>137</v>
      </c>
      <c r="BE179" s="145">
        <f t="shared" si="4"/>
        <v>0</v>
      </c>
      <c r="BF179" s="145">
        <f t="shared" si="5"/>
        <v>0</v>
      </c>
      <c r="BG179" s="145">
        <f t="shared" si="6"/>
        <v>0</v>
      </c>
      <c r="BH179" s="145">
        <f t="shared" si="7"/>
        <v>0</v>
      </c>
      <c r="BI179" s="145">
        <f t="shared" si="8"/>
        <v>0</v>
      </c>
      <c r="BJ179" s="15" t="s">
        <v>84</v>
      </c>
      <c r="BK179" s="145">
        <f t="shared" si="9"/>
        <v>0</v>
      </c>
      <c r="BL179" s="15" t="s">
        <v>257</v>
      </c>
      <c r="BM179" s="144" t="s">
        <v>458</v>
      </c>
    </row>
    <row r="180" spans="2:65" s="11" customFormat="1" ht="23" customHeight="1" x14ac:dyDescent="0.35">
      <c r="B180" s="119"/>
      <c r="D180" s="120" t="s">
        <v>75</v>
      </c>
      <c r="E180" s="129" t="s">
        <v>493</v>
      </c>
      <c r="F180" s="129" t="s">
        <v>494</v>
      </c>
      <c r="I180" s="122"/>
      <c r="J180" s="130">
        <f>BK180</f>
        <v>0</v>
      </c>
      <c r="L180" s="119"/>
      <c r="M180" s="124"/>
      <c r="P180" s="125">
        <f>SUM(P181:P185)</f>
        <v>0</v>
      </c>
      <c r="R180" s="125">
        <f>SUM(R181:R185)</f>
        <v>4.4400000000000002E-2</v>
      </c>
      <c r="T180" s="126">
        <f>SUM(T181:T185)</f>
        <v>0.14400000000000002</v>
      </c>
      <c r="AR180" s="120" t="s">
        <v>86</v>
      </c>
      <c r="AT180" s="127" t="s">
        <v>75</v>
      </c>
      <c r="AU180" s="127" t="s">
        <v>84</v>
      </c>
      <c r="AY180" s="120" t="s">
        <v>137</v>
      </c>
      <c r="BK180" s="128">
        <f>SUM(BK181:BK185)</f>
        <v>0</v>
      </c>
    </row>
    <row r="181" spans="2:65" s="1" customFormat="1" ht="24.3" customHeight="1" x14ac:dyDescent="0.3">
      <c r="B181" s="131"/>
      <c r="C181" s="132" t="s">
        <v>366</v>
      </c>
      <c r="D181" s="132" t="s">
        <v>140</v>
      </c>
      <c r="E181" s="133" t="s">
        <v>496</v>
      </c>
      <c r="F181" s="134" t="s">
        <v>497</v>
      </c>
      <c r="G181" s="135" t="s">
        <v>188</v>
      </c>
      <c r="H181" s="136">
        <v>2</v>
      </c>
      <c r="I181" s="137"/>
      <c r="J181" s="138">
        <f>ROUND(I181*H181,2)</f>
        <v>0</v>
      </c>
      <c r="K181" s="139"/>
      <c r="L181" s="30"/>
      <c r="M181" s="140" t="s">
        <v>1</v>
      </c>
      <c r="N181" s="141" t="s">
        <v>41</v>
      </c>
      <c r="P181" s="142">
        <f>O181*H181</f>
        <v>0</v>
      </c>
      <c r="Q181" s="142">
        <v>0</v>
      </c>
      <c r="R181" s="142">
        <f>Q181*H181</f>
        <v>0</v>
      </c>
      <c r="S181" s="142">
        <v>0</v>
      </c>
      <c r="T181" s="143">
        <f>S181*H181</f>
        <v>0</v>
      </c>
      <c r="AR181" s="144" t="s">
        <v>257</v>
      </c>
      <c r="AT181" s="144" t="s">
        <v>140</v>
      </c>
      <c r="AU181" s="144" t="s">
        <v>86</v>
      </c>
      <c r="AY181" s="15" t="s">
        <v>137</v>
      </c>
      <c r="BE181" s="145">
        <f>IF(N181="základní",J181,0)</f>
        <v>0</v>
      </c>
      <c r="BF181" s="145">
        <f>IF(N181="snížená",J181,0)</f>
        <v>0</v>
      </c>
      <c r="BG181" s="145">
        <f>IF(N181="zákl. přenesená",J181,0)</f>
        <v>0</v>
      </c>
      <c r="BH181" s="145">
        <f>IF(N181="sníž. přenesená",J181,0)</f>
        <v>0</v>
      </c>
      <c r="BI181" s="145">
        <f>IF(N181="nulová",J181,0)</f>
        <v>0</v>
      </c>
      <c r="BJ181" s="15" t="s">
        <v>84</v>
      </c>
      <c r="BK181" s="145">
        <f>ROUND(I181*H181,2)</f>
        <v>0</v>
      </c>
      <c r="BL181" s="15" t="s">
        <v>257</v>
      </c>
      <c r="BM181" s="144" t="s">
        <v>498</v>
      </c>
    </row>
    <row r="182" spans="2:65" s="1" customFormat="1" ht="23.25" x14ac:dyDescent="0.3">
      <c r="B182" s="131"/>
      <c r="C182" s="161" t="s">
        <v>370</v>
      </c>
      <c r="D182" s="161" t="s">
        <v>282</v>
      </c>
      <c r="E182" s="162" t="s">
        <v>812</v>
      </c>
      <c r="F182" s="163" t="s">
        <v>813</v>
      </c>
      <c r="G182" s="164" t="s">
        <v>188</v>
      </c>
      <c r="H182" s="165">
        <v>2</v>
      </c>
      <c r="I182" s="166"/>
      <c r="J182" s="167">
        <f>ROUND(I182*H182,2)</f>
        <v>0</v>
      </c>
      <c r="K182" s="168"/>
      <c r="L182" s="169"/>
      <c r="M182" s="170" t="s">
        <v>1</v>
      </c>
      <c r="N182" s="171" t="s">
        <v>41</v>
      </c>
      <c r="P182" s="142">
        <f>O182*H182</f>
        <v>0</v>
      </c>
      <c r="Q182" s="142">
        <v>0.02</v>
      </c>
      <c r="R182" s="142">
        <f>Q182*H182</f>
        <v>0.04</v>
      </c>
      <c r="S182" s="142">
        <v>0</v>
      </c>
      <c r="T182" s="143">
        <f>S182*H182</f>
        <v>0</v>
      </c>
      <c r="AR182" s="144" t="s">
        <v>285</v>
      </c>
      <c r="AT182" s="144" t="s">
        <v>282</v>
      </c>
      <c r="AU182" s="144" t="s">
        <v>86</v>
      </c>
      <c r="AY182" s="15" t="s">
        <v>137</v>
      </c>
      <c r="BE182" s="145">
        <f>IF(N182="základní",J182,0)</f>
        <v>0</v>
      </c>
      <c r="BF182" s="145">
        <f>IF(N182="snížená",J182,0)</f>
        <v>0</v>
      </c>
      <c r="BG182" s="145">
        <f>IF(N182="zákl. přenesená",J182,0)</f>
        <v>0</v>
      </c>
      <c r="BH182" s="145">
        <f>IF(N182="sníž. přenesená",J182,0)</f>
        <v>0</v>
      </c>
      <c r="BI182" s="145">
        <f>IF(N182="nulová",J182,0)</f>
        <v>0</v>
      </c>
      <c r="BJ182" s="15" t="s">
        <v>84</v>
      </c>
      <c r="BK182" s="145">
        <f>ROUND(I182*H182,2)</f>
        <v>0</v>
      </c>
      <c r="BL182" s="15" t="s">
        <v>257</v>
      </c>
      <c r="BM182" s="144" t="s">
        <v>510</v>
      </c>
    </row>
    <row r="183" spans="2:65" s="1" customFormat="1" ht="11.65" x14ac:dyDescent="0.3">
      <c r="B183" s="131"/>
      <c r="C183" s="132" t="s">
        <v>374</v>
      </c>
      <c r="D183" s="132" t="s">
        <v>140</v>
      </c>
      <c r="E183" s="133" t="s">
        <v>512</v>
      </c>
      <c r="F183" s="134" t="s">
        <v>513</v>
      </c>
      <c r="G183" s="135" t="s">
        <v>188</v>
      </c>
      <c r="H183" s="136">
        <v>2</v>
      </c>
      <c r="I183" s="137"/>
      <c r="J183" s="138">
        <f>ROUND(I183*H183,2)</f>
        <v>0</v>
      </c>
      <c r="K183" s="139"/>
      <c r="L183" s="30"/>
      <c r="M183" s="140" t="s">
        <v>1</v>
      </c>
      <c r="N183" s="141" t="s">
        <v>41</v>
      </c>
      <c r="P183" s="142">
        <f>O183*H183</f>
        <v>0</v>
      </c>
      <c r="Q183" s="142">
        <v>0</v>
      </c>
      <c r="R183" s="142">
        <f>Q183*H183</f>
        <v>0</v>
      </c>
      <c r="S183" s="142">
        <v>0</v>
      </c>
      <c r="T183" s="143">
        <f>S183*H183</f>
        <v>0</v>
      </c>
      <c r="AR183" s="144" t="s">
        <v>257</v>
      </c>
      <c r="AT183" s="144" t="s">
        <v>140</v>
      </c>
      <c r="AU183" s="144" t="s">
        <v>86</v>
      </c>
      <c r="AY183" s="15" t="s">
        <v>137</v>
      </c>
      <c r="BE183" s="145">
        <f>IF(N183="základní",J183,0)</f>
        <v>0</v>
      </c>
      <c r="BF183" s="145">
        <f>IF(N183="snížená",J183,0)</f>
        <v>0</v>
      </c>
      <c r="BG183" s="145">
        <f>IF(N183="zákl. přenesená",J183,0)</f>
        <v>0</v>
      </c>
      <c r="BH183" s="145">
        <f>IF(N183="sníž. přenesená",J183,0)</f>
        <v>0</v>
      </c>
      <c r="BI183" s="145">
        <f>IF(N183="nulová",J183,0)</f>
        <v>0</v>
      </c>
      <c r="BJ183" s="15" t="s">
        <v>84</v>
      </c>
      <c r="BK183" s="145">
        <f>ROUND(I183*H183,2)</f>
        <v>0</v>
      </c>
      <c r="BL183" s="15" t="s">
        <v>257</v>
      </c>
      <c r="BM183" s="144" t="s">
        <v>514</v>
      </c>
    </row>
    <row r="184" spans="2:65" s="1" customFormat="1" ht="16.5" customHeight="1" x14ac:dyDescent="0.3">
      <c r="B184" s="131"/>
      <c r="C184" s="161" t="s">
        <v>392</v>
      </c>
      <c r="D184" s="161" t="s">
        <v>282</v>
      </c>
      <c r="E184" s="162" t="s">
        <v>516</v>
      </c>
      <c r="F184" s="163" t="s">
        <v>517</v>
      </c>
      <c r="G184" s="164" t="s">
        <v>188</v>
      </c>
      <c r="H184" s="165">
        <v>2</v>
      </c>
      <c r="I184" s="166"/>
      <c r="J184" s="167">
        <f>ROUND(I184*H184,2)</f>
        <v>0</v>
      </c>
      <c r="K184" s="168"/>
      <c r="L184" s="169"/>
      <c r="M184" s="170" t="s">
        <v>1</v>
      </c>
      <c r="N184" s="171" t="s">
        <v>41</v>
      </c>
      <c r="P184" s="142">
        <f>O184*H184</f>
        <v>0</v>
      </c>
      <c r="Q184" s="142">
        <v>2.2000000000000001E-3</v>
      </c>
      <c r="R184" s="142">
        <f>Q184*H184</f>
        <v>4.4000000000000003E-3</v>
      </c>
      <c r="S184" s="142">
        <v>0</v>
      </c>
      <c r="T184" s="143">
        <f>S184*H184</f>
        <v>0</v>
      </c>
      <c r="AR184" s="144" t="s">
        <v>285</v>
      </c>
      <c r="AT184" s="144" t="s">
        <v>282</v>
      </c>
      <c r="AU184" s="144" t="s">
        <v>86</v>
      </c>
      <c r="AY184" s="15" t="s">
        <v>137</v>
      </c>
      <c r="BE184" s="145">
        <f>IF(N184="základní",J184,0)</f>
        <v>0</v>
      </c>
      <c r="BF184" s="145">
        <f>IF(N184="snížená",J184,0)</f>
        <v>0</v>
      </c>
      <c r="BG184" s="145">
        <f>IF(N184="zákl. přenesená",J184,0)</f>
        <v>0</v>
      </c>
      <c r="BH184" s="145">
        <f>IF(N184="sníž. přenesená",J184,0)</f>
        <v>0</v>
      </c>
      <c r="BI184" s="145">
        <f>IF(N184="nulová",J184,0)</f>
        <v>0</v>
      </c>
      <c r="BJ184" s="15" t="s">
        <v>84</v>
      </c>
      <c r="BK184" s="145">
        <f>ROUND(I184*H184,2)</f>
        <v>0</v>
      </c>
      <c r="BL184" s="15" t="s">
        <v>257</v>
      </c>
      <c r="BM184" s="144" t="s">
        <v>518</v>
      </c>
    </row>
    <row r="185" spans="2:65" s="1" customFormat="1" ht="24.3" customHeight="1" x14ac:dyDescent="0.3">
      <c r="B185" s="131"/>
      <c r="C185" s="132" t="s">
        <v>397</v>
      </c>
      <c r="D185" s="132" t="s">
        <v>140</v>
      </c>
      <c r="E185" s="133" t="s">
        <v>520</v>
      </c>
      <c r="F185" s="134" t="s">
        <v>521</v>
      </c>
      <c r="G185" s="135" t="s">
        <v>188</v>
      </c>
      <c r="H185" s="136">
        <v>6</v>
      </c>
      <c r="I185" s="137"/>
      <c r="J185" s="138">
        <f>ROUND(I185*H185,2)</f>
        <v>0</v>
      </c>
      <c r="K185" s="139"/>
      <c r="L185" s="30"/>
      <c r="M185" s="140" t="s">
        <v>1</v>
      </c>
      <c r="N185" s="141" t="s">
        <v>41</v>
      </c>
      <c r="P185" s="142">
        <f>O185*H185</f>
        <v>0</v>
      </c>
      <c r="Q185" s="142">
        <v>0</v>
      </c>
      <c r="R185" s="142">
        <f>Q185*H185</f>
        <v>0</v>
      </c>
      <c r="S185" s="142">
        <v>2.4E-2</v>
      </c>
      <c r="T185" s="143">
        <f>S185*H185</f>
        <v>0.14400000000000002</v>
      </c>
      <c r="AR185" s="144" t="s">
        <v>257</v>
      </c>
      <c r="AT185" s="144" t="s">
        <v>140</v>
      </c>
      <c r="AU185" s="144" t="s">
        <v>86</v>
      </c>
      <c r="AY185" s="15" t="s">
        <v>137</v>
      </c>
      <c r="BE185" s="145">
        <f>IF(N185="základní",J185,0)</f>
        <v>0</v>
      </c>
      <c r="BF185" s="145">
        <f>IF(N185="snížená",J185,0)</f>
        <v>0</v>
      </c>
      <c r="BG185" s="145">
        <f>IF(N185="zákl. přenesená",J185,0)</f>
        <v>0</v>
      </c>
      <c r="BH185" s="145">
        <f>IF(N185="sníž. přenesená",J185,0)</f>
        <v>0</v>
      </c>
      <c r="BI185" s="145">
        <f>IF(N185="nulová",J185,0)</f>
        <v>0</v>
      </c>
      <c r="BJ185" s="15" t="s">
        <v>84</v>
      </c>
      <c r="BK185" s="145">
        <f>ROUND(I185*H185,2)</f>
        <v>0</v>
      </c>
      <c r="BL185" s="15" t="s">
        <v>257</v>
      </c>
      <c r="BM185" s="144" t="s">
        <v>522</v>
      </c>
    </row>
    <row r="186" spans="2:65" s="11" customFormat="1" ht="23" customHeight="1" x14ac:dyDescent="0.35">
      <c r="B186" s="119"/>
      <c r="D186" s="120" t="s">
        <v>75</v>
      </c>
      <c r="E186" s="129" t="s">
        <v>618</v>
      </c>
      <c r="F186" s="129" t="s">
        <v>619</v>
      </c>
      <c r="I186" s="122"/>
      <c r="J186" s="130">
        <f>BK186</f>
        <v>0</v>
      </c>
      <c r="L186" s="119"/>
      <c r="M186" s="124"/>
      <c r="P186" s="125">
        <f>SUM(P187:P203)</f>
        <v>0</v>
      </c>
      <c r="R186" s="125">
        <f>SUM(R187:R203)</f>
        <v>3.2463708800000002</v>
      </c>
      <c r="T186" s="126">
        <f>SUM(T187:T203)</f>
        <v>0.75174000000000007</v>
      </c>
      <c r="AR186" s="120" t="s">
        <v>86</v>
      </c>
      <c r="AT186" s="127" t="s">
        <v>75</v>
      </c>
      <c r="AU186" s="127" t="s">
        <v>84</v>
      </c>
      <c r="AY186" s="120" t="s">
        <v>137</v>
      </c>
      <c r="BK186" s="128">
        <f>SUM(BK187:BK203)</f>
        <v>0</v>
      </c>
    </row>
    <row r="187" spans="2:65" s="1" customFormat="1" ht="11.65" x14ac:dyDescent="0.3">
      <c r="B187" s="131"/>
      <c r="C187" s="132" t="s">
        <v>401</v>
      </c>
      <c r="D187" s="132" t="s">
        <v>140</v>
      </c>
      <c r="E187" s="133" t="s">
        <v>621</v>
      </c>
      <c r="F187" s="134" t="s">
        <v>622</v>
      </c>
      <c r="G187" s="135" t="s">
        <v>143</v>
      </c>
      <c r="H187" s="136">
        <v>300.69600000000003</v>
      </c>
      <c r="I187" s="137"/>
      <c r="J187" s="138">
        <f>ROUND(I187*H187,2)</f>
        <v>0</v>
      </c>
      <c r="K187" s="139"/>
      <c r="L187" s="30"/>
      <c r="M187" s="140" t="s">
        <v>1</v>
      </c>
      <c r="N187" s="141" t="s">
        <v>41</v>
      </c>
      <c r="P187" s="142">
        <f>O187*H187</f>
        <v>0</v>
      </c>
      <c r="Q187" s="142">
        <v>0</v>
      </c>
      <c r="R187" s="142">
        <f>Q187*H187</f>
        <v>0</v>
      </c>
      <c r="S187" s="142">
        <v>0</v>
      </c>
      <c r="T187" s="143">
        <f>S187*H187</f>
        <v>0</v>
      </c>
      <c r="AR187" s="144" t="s">
        <v>257</v>
      </c>
      <c r="AT187" s="144" t="s">
        <v>140</v>
      </c>
      <c r="AU187" s="144" t="s">
        <v>86</v>
      </c>
      <c r="AY187" s="15" t="s">
        <v>137</v>
      </c>
      <c r="BE187" s="145">
        <f>IF(N187="základní",J187,0)</f>
        <v>0</v>
      </c>
      <c r="BF187" s="145">
        <f>IF(N187="snížená",J187,0)</f>
        <v>0</v>
      </c>
      <c r="BG187" s="145">
        <f>IF(N187="zákl. přenesená",J187,0)</f>
        <v>0</v>
      </c>
      <c r="BH187" s="145">
        <f>IF(N187="sníž. přenesená",J187,0)</f>
        <v>0</v>
      </c>
      <c r="BI187" s="145">
        <f>IF(N187="nulová",J187,0)</f>
        <v>0</v>
      </c>
      <c r="BJ187" s="15" t="s">
        <v>84</v>
      </c>
      <c r="BK187" s="145">
        <f>ROUND(I187*H187,2)</f>
        <v>0</v>
      </c>
      <c r="BL187" s="15" t="s">
        <v>257</v>
      </c>
      <c r="BM187" s="144" t="s">
        <v>623</v>
      </c>
    </row>
    <row r="188" spans="2:65" s="12" customFormat="1" x14ac:dyDescent="0.3">
      <c r="B188" s="146"/>
      <c r="D188" s="147" t="s">
        <v>146</v>
      </c>
      <c r="E188" s="148" t="s">
        <v>1</v>
      </c>
      <c r="F188" s="149" t="s">
        <v>806</v>
      </c>
      <c r="H188" s="150">
        <v>300.69600000000003</v>
      </c>
      <c r="I188" s="151"/>
      <c r="L188" s="146"/>
      <c r="M188" s="152"/>
      <c r="T188" s="153"/>
      <c r="AT188" s="148" t="s">
        <v>146</v>
      </c>
      <c r="AU188" s="148" t="s">
        <v>86</v>
      </c>
      <c r="AV188" s="12" t="s">
        <v>86</v>
      </c>
      <c r="AW188" s="12" t="s">
        <v>33</v>
      </c>
      <c r="AX188" s="12" t="s">
        <v>84</v>
      </c>
      <c r="AY188" s="148" t="s">
        <v>137</v>
      </c>
    </row>
    <row r="189" spans="2:65" s="1" customFormat="1" ht="16.5" customHeight="1" x14ac:dyDescent="0.3">
      <c r="B189" s="131"/>
      <c r="C189" s="132" t="s">
        <v>404</v>
      </c>
      <c r="D189" s="132" t="s">
        <v>140</v>
      </c>
      <c r="E189" s="133" t="s">
        <v>626</v>
      </c>
      <c r="F189" s="134" t="s">
        <v>627</v>
      </c>
      <c r="G189" s="135" t="s">
        <v>143</v>
      </c>
      <c r="H189" s="136">
        <v>300.69600000000003</v>
      </c>
      <c r="I189" s="137"/>
      <c r="J189" s="138">
        <f t="shared" ref="J189:J194" si="10">ROUND(I189*H189,2)</f>
        <v>0</v>
      </c>
      <c r="K189" s="139"/>
      <c r="L189" s="30"/>
      <c r="M189" s="140" t="s">
        <v>1</v>
      </c>
      <c r="N189" s="141" t="s">
        <v>41</v>
      </c>
      <c r="P189" s="142">
        <f t="shared" ref="P189:P194" si="11">O189*H189</f>
        <v>0</v>
      </c>
      <c r="Q189" s="142">
        <v>0</v>
      </c>
      <c r="R189" s="142">
        <f t="shared" ref="R189:R194" si="12">Q189*H189</f>
        <v>0</v>
      </c>
      <c r="S189" s="142">
        <v>0</v>
      </c>
      <c r="T189" s="143">
        <f t="shared" ref="T189:T194" si="13">S189*H189</f>
        <v>0</v>
      </c>
      <c r="AR189" s="144" t="s">
        <v>257</v>
      </c>
      <c r="AT189" s="144" t="s">
        <v>140</v>
      </c>
      <c r="AU189" s="144" t="s">
        <v>86</v>
      </c>
      <c r="AY189" s="15" t="s">
        <v>137</v>
      </c>
      <c r="BE189" s="145">
        <f t="shared" ref="BE189:BE194" si="14">IF(N189="základní",J189,0)</f>
        <v>0</v>
      </c>
      <c r="BF189" s="145">
        <f t="shared" ref="BF189:BF194" si="15">IF(N189="snížená",J189,0)</f>
        <v>0</v>
      </c>
      <c r="BG189" s="145">
        <f t="shared" ref="BG189:BG194" si="16">IF(N189="zákl. přenesená",J189,0)</f>
        <v>0</v>
      </c>
      <c r="BH189" s="145">
        <f t="shared" ref="BH189:BH194" si="17">IF(N189="sníž. přenesená",J189,0)</f>
        <v>0</v>
      </c>
      <c r="BI189" s="145">
        <f t="shared" ref="BI189:BI194" si="18">IF(N189="nulová",J189,0)</f>
        <v>0</v>
      </c>
      <c r="BJ189" s="15" t="s">
        <v>84</v>
      </c>
      <c r="BK189" s="145">
        <f t="shared" ref="BK189:BK194" si="19">ROUND(I189*H189,2)</f>
        <v>0</v>
      </c>
      <c r="BL189" s="15" t="s">
        <v>257</v>
      </c>
      <c r="BM189" s="144" t="s">
        <v>628</v>
      </c>
    </row>
    <row r="190" spans="2:65" s="1" customFormat="1" ht="24.3" customHeight="1" x14ac:dyDescent="0.3">
      <c r="B190" s="131"/>
      <c r="C190" s="132" t="s">
        <v>408</v>
      </c>
      <c r="D190" s="132" t="s">
        <v>140</v>
      </c>
      <c r="E190" s="133" t="s">
        <v>630</v>
      </c>
      <c r="F190" s="134" t="s">
        <v>631</v>
      </c>
      <c r="G190" s="135" t="s">
        <v>143</v>
      </c>
      <c r="H190" s="136">
        <v>300.69600000000003</v>
      </c>
      <c r="I190" s="137"/>
      <c r="J190" s="138">
        <f t="shared" si="10"/>
        <v>0</v>
      </c>
      <c r="K190" s="139"/>
      <c r="L190" s="30"/>
      <c r="M190" s="140" t="s">
        <v>1</v>
      </c>
      <c r="N190" s="141" t="s">
        <v>41</v>
      </c>
      <c r="P190" s="142">
        <f t="shared" si="11"/>
        <v>0</v>
      </c>
      <c r="Q190" s="142">
        <v>3.0000000000000001E-5</v>
      </c>
      <c r="R190" s="142">
        <f t="shared" si="12"/>
        <v>9.0208800000000002E-3</v>
      </c>
      <c r="S190" s="142">
        <v>0</v>
      </c>
      <c r="T190" s="143">
        <f t="shared" si="13"/>
        <v>0</v>
      </c>
      <c r="AR190" s="144" t="s">
        <v>257</v>
      </c>
      <c r="AT190" s="144" t="s">
        <v>140</v>
      </c>
      <c r="AU190" s="144" t="s">
        <v>86</v>
      </c>
      <c r="AY190" s="15" t="s">
        <v>137</v>
      </c>
      <c r="BE190" s="145">
        <f t="shared" si="14"/>
        <v>0</v>
      </c>
      <c r="BF190" s="145">
        <f t="shared" si="15"/>
        <v>0</v>
      </c>
      <c r="BG190" s="145">
        <f t="shared" si="16"/>
        <v>0</v>
      </c>
      <c r="BH190" s="145">
        <f t="shared" si="17"/>
        <v>0</v>
      </c>
      <c r="BI190" s="145">
        <f t="shared" si="18"/>
        <v>0</v>
      </c>
      <c r="BJ190" s="15" t="s">
        <v>84</v>
      </c>
      <c r="BK190" s="145">
        <f t="shared" si="19"/>
        <v>0</v>
      </c>
      <c r="BL190" s="15" t="s">
        <v>257</v>
      </c>
      <c r="BM190" s="144" t="s">
        <v>632</v>
      </c>
    </row>
    <row r="191" spans="2:65" s="1" customFormat="1" ht="34.9" x14ac:dyDescent="0.3">
      <c r="B191" s="131"/>
      <c r="C191" s="132" t="s">
        <v>425</v>
      </c>
      <c r="D191" s="132" t="s">
        <v>140</v>
      </c>
      <c r="E191" s="133" t="s">
        <v>634</v>
      </c>
      <c r="F191" s="134" t="s">
        <v>635</v>
      </c>
      <c r="G191" s="135" t="s">
        <v>143</v>
      </c>
      <c r="H191" s="136">
        <v>300.69600000000003</v>
      </c>
      <c r="I191" s="137"/>
      <c r="J191" s="138">
        <f t="shared" si="10"/>
        <v>0</v>
      </c>
      <c r="K191" s="139"/>
      <c r="L191" s="30"/>
      <c r="M191" s="140" t="s">
        <v>1</v>
      </c>
      <c r="N191" s="141" t="s">
        <v>41</v>
      </c>
      <c r="P191" s="142">
        <f t="shared" si="11"/>
        <v>0</v>
      </c>
      <c r="Q191" s="142">
        <v>7.5799999999999999E-3</v>
      </c>
      <c r="R191" s="142">
        <f t="shared" si="12"/>
        <v>2.27927568</v>
      </c>
      <c r="S191" s="142">
        <v>0</v>
      </c>
      <c r="T191" s="143">
        <f t="shared" si="13"/>
        <v>0</v>
      </c>
      <c r="AR191" s="144" t="s">
        <v>257</v>
      </c>
      <c r="AT191" s="144" t="s">
        <v>140</v>
      </c>
      <c r="AU191" s="144" t="s">
        <v>86</v>
      </c>
      <c r="AY191" s="15" t="s">
        <v>137</v>
      </c>
      <c r="BE191" s="145">
        <f t="shared" si="14"/>
        <v>0</v>
      </c>
      <c r="BF191" s="145">
        <f t="shared" si="15"/>
        <v>0</v>
      </c>
      <c r="BG191" s="145">
        <f t="shared" si="16"/>
        <v>0</v>
      </c>
      <c r="BH191" s="145">
        <f t="shared" si="17"/>
        <v>0</v>
      </c>
      <c r="BI191" s="145">
        <f t="shared" si="18"/>
        <v>0</v>
      </c>
      <c r="BJ191" s="15" t="s">
        <v>84</v>
      </c>
      <c r="BK191" s="145">
        <f t="shared" si="19"/>
        <v>0</v>
      </c>
      <c r="BL191" s="15" t="s">
        <v>257</v>
      </c>
      <c r="BM191" s="144" t="s">
        <v>636</v>
      </c>
    </row>
    <row r="192" spans="2:65" s="1" customFormat="1" ht="24.3" customHeight="1" x14ac:dyDescent="0.3">
      <c r="B192" s="131"/>
      <c r="C192" s="132" t="s">
        <v>429</v>
      </c>
      <c r="D192" s="132" t="s">
        <v>140</v>
      </c>
      <c r="E192" s="133" t="s">
        <v>638</v>
      </c>
      <c r="F192" s="134" t="s">
        <v>639</v>
      </c>
      <c r="G192" s="135" t="s">
        <v>143</v>
      </c>
      <c r="H192" s="136">
        <v>300.69600000000003</v>
      </c>
      <c r="I192" s="137"/>
      <c r="J192" s="138">
        <f t="shared" si="10"/>
        <v>0</v>
      </c>
      <c r="K192" s="139"/>
      <c r="L192" s="30"/>
      <c r="M192" s="140" t="s">
        <v>1</v>
      </c>
      <c r="N192" s="141" t="s">
        <v>41</v>
      </c>
      <c r="P192" s="142">
        <f t="shared" si="11"/>
        <v>0</v>
      </c>
      <c r="Q192" s="142">
        <v>0</v>
      </c>
      <c r="R192" s="142">
        <f t="shared" si="12"/>
        <v>0</v>
      </c>
      <c r="S192" s="142">
        <v>2.5000000000000001E-3</v>
      </c>
      <c r="T192" s="143">
        <f t="shared" si="13"/>
        <v>0.75174000000000007</v>
      </c>
      <c r="AR192" s="144" t="s">
        <v>257</v>
      </c>
      <c r="AT192" s="144" t="s">
        <v>140</v>
      </c>
      <c r="AU192" s="144" t="s">
        <v>86</v>
      </c>
      <c r="AY192" s="15" t="s">
        <v>137</v>
      </c>
      <c r="BE192" s="145">
        <f t="shared" si="14"/>
        <v>0</v>
      </c>
      <c r="BF192" s="145">
        <f t="shared" si="15"/>
        <v>0</v>
      </c>
      <c r="BG192" s="145">
        <f t="shared" si="16"/>
        <v>0</v>
      </c>
      <c r="BH192" s="145">
        <f t="shared" si="17"/>
        <v>0</v>
      </c>
      <c r="BI192" s="145">
        <f t="shared" si="18"/>
        <v>0</v>
      </c>
      <c r="BJ192" s="15" t="s">
        <v>84</v>
      </c>
      <c r="BK192" s="145">
        <f t="shared" si="19"/>
        <v>0</v>
      </c>
      <c r="BL192" s="15" t="s">
        <v>257</v>
      </c>
      <c r="BM192" s="144" t="s">
        <v>640</v>
      </c>
    </row>
    <row r="193" spans="2:65" s="1" customFormat="1" ht="16.5" customHeight="1" x14ac:dyDescent="0.3">
      <c r="B193" s="131"/>
      <c r="C193" s="132" t="s">
        <v>433</v>
      </c>
      <c r="D193" s="132" t="s">
        <v>140</v>
      </c>
      <c r="E193" s="133" t="s">
        <v>651</v>
      </c>
      <c r="F193" s="134" t="s">
        <v>652</v>
      </c>
      <c r="G193" s="135" t="s">
        <v>143</v>
      </c>
      <c r="H193" s="136">
        <v>300.69600000000003</v>
      </c>
      <c r="I193" s="137"/>
      <c r="J193" s="138">
        <f t="shared" si="10"/>
        <v>0</v>
      </c>
      <c r="K193" s="139"/>
      <c r="L193" s="30"/>
      <c r="M193" s="140" t="s">
        <v>1</v>
      </c>
      <c r="N193" s="141" t="s">
        <v>41</v>
      </c>
      <c r="P193" s="142">
        <f t="shared" si="11"/>
        <v>0</v>
      </c>
      <c r="Q193" s="142">
        <v>2.9999999999999997E-4</v>
      </c>
      <c r="R193" s="142">
        <f t="shared" si="12"/>
        <v>9.0208800000000006E-2</v>
      </c>
      <c r="S193" s="142">
        <v>0</v>
      </c>
      <c r="T193" s="143">
        <f t="shared" si="13"/>
        <v>0</v>
      </c>
      <c r="AR193" s="144" t="s">
        <v>257</v>
      </c>
      <c r="AT193" s="144" t="s">
        <v>140</v>
      </c>
      <c r="AU193" s="144" t="s">
        <v>86</v>
      </c>
      <c r="AY193" s="15" t="s">
        <v>137</v>
      </c>
      <c r="BE193" s="145">
        <f t="shared" si="14"/>
        <v>0</v>
      </c>
      <c r="BF193" s="145">
        <f t="shared" si="15"/>
        <v>0</v>
      </c>
      <c r="BG193" s="145">
        <f t="shared" si="16"/>
        <v>0</v>
      </c>
      <c r="BH193" s="145">
        <f t="shared" si="17"/>
        <v>0</v>
      </c>
      <c r="BI193" s="145">
        <f t="shared" si="18"/>
        <v>0</v>
      </c>
      <c r="BJ193" s="15" t="s">
        <v>84</v>
      </c>
      <c r="BK193" s="145">
        <f t="shared" si="19"/>
        <v>0</v>
      </c>
      <c r="BL193" s="15" t="s">
        <v>257</v>
      </c>
      <c r="BM193" s="144" t="s">
        <v>653</v>
      </c>
    </row>
    <row r="194" spans="2:65" s="1" customFormat="1" ht="46.5" x14ac:dyDescent="0.3">
      <c r="B194" s="131"/>
      <c r="C194" s="161" t="s">
        <v>437</v>
      </c>
      <c r="D194" s="161" t="s">
        <v>282</v>
      </c>
      <c r="E194" s="162" t="s">
        <v>655</v>
      </c>
      <c r="F194" s="163" t="s">
        <v>656</v>
      </c>
      <c r="G194" s="164" t="s">
        <v>143</v>
      </c>
      <c r="H194" s="165">
        <v>330.76600000000002</v>
      </c>
      <c r="I194" s="166"/>
      <c r="J194" s="167">
        <f t="shared" si="10"/>
        <v>0</v>
      </c>
      <c r="K194" s="168"/>
      <c r="L194" s="169"/>
      <c r="M194" s="170" t="s">
        <v>1</v>
      </c>
      <c r="N194" s="171" t="s">
        <v>41</v>
      </c>
      <c r="P194" s="142">
        <f t="shared" si="11"/>
        <v>0</v>
      </c>
      <c r="Q194" s="142">
        <v>2.5999999999999999E-3</v>
      </c>
      <c r="R194" s="142">
        <f t="shared" si="12"/>
        <v>0.85999159999999997</v>
      </c>
      <c r="S194" s="142">
        <v>0</v>
      </c>
      <c r="T194" s="143">
        <f t="shared" si="13"/>
        <v>0</v>
      </c>
      <c r="AR194" s="144" t="s">
        <v>285</v>
      </c>
      <c r="AT194" s="144" t="s">
        <v>282</v>
      </c>
      <c r="AU194" s="144" t="s">
        <v>86</v>
      </c>
      <c r="AY194" s="15" t="s">
        <v>137</v>
      </c>
      <c r="BE194" s="145">
        <f t="shared" si="14"/>
        <v>0</v>
      </c>
      <c r="BF194" s="145">
        <f t="shared" si="15"/>
        <v>0</v>
      </c>
      <c r="BG194" s="145">
        <f t="shared" si="16"/>
        <v>0</v>
      </c>
      <c r="BH194" s="145">
        <f t="shared" si="17"/>
        <v>0</v>
      </c>
      <c r="BI194" s="145">
        <f t="shared" si="18"/>
        <v>0</v>
      </c>
      <c r="BJ194" s="15" t="s">
        <v>84</v>
      </c>
      <c r="BK194" s="145">
        <f t="shared" si="19"/>
        <v>0</v>
      </c>
      <c r="BL194" s="15" t="s">
        <v>257</v>
      </c>
      <c r="BM194" s="144" t="s">
        <v>657</v>
      </c>
    </row>
    <row r="195" spans="2:65" s="12" customFormat="1" x14ac:dyDescent="0.3">
      <c r="B195" s="146"/>
      <c r="D195" s="147" t="s">
        <v>146</v>
      </c>
      <c r="F195" s="149" t="s">
        <v>814</v>
      </c>
      <c r="H195" s="150">
        <v>330.76600000000002</v>
      </c>
      <c r="I195" s="151"/>
      <c r="L195" s="146"/>
      <c r="M195" s="152"/>
      <c r="T195" s="153"/>
      <c r="AT195" s="148" t="s">
        <v>146</v>
      </c>
      <c r="AU195" s="148" t="s">
        <v>86</v>
      </c>
      <c r="AV195" s="12" t="s">
        <v>86</v>
      </c>
      <c r="AW195" s="12" t="s">
        <v>3</v>
      </c>
      <c r="AX195" s="12" t="s">
        <v>84</v>
      </c>
      <c r="AY195" s="148" t="s">
        <v>137</v>
      </c>
    </row>
    <row r="196" spans="2:65" s="1" customFormat="1" ht="16.5" customHeight="1" x14ac:dyDescent="0.3">
      <c r="B196" s="131"/>
      <c r="C196" s="132" t="s">
        <v>441</v>
      </c>
      <c r="D196" s="132" t="s">
        <v>140</v>
      </c>
      <c r="E196" s="133" t="s">
        <v>660</v>
      </c>
      <c r="F196" s="134" t="s">
        <v>661</v>
      </c>
      <c r="G196" s="135" t="s">
        <v>179</v>
      </c>
      <c r="H196" s="136">
        <v>85.96</v>
      </c>
      <c r="I196" s="137"/>
      <c r="J196" s="138">
        <f>ROUND(I196*H196,2)</f>
        <v>0</v>
      </c>
      <c r="K196" s="139"/>
      <c r="L196" s="30"/>
      <c r="M196" s="140" t="s">
        <v>1</v>
      </c>
      <c r="N196" s="141" t="s">
        <v>41</v>
      </c>
      <c r="P196" s="142">
        <f>O196*H196</f>
        <v>0</v>
      </c>
      <c r="Q196" s="142">
        <v>1.0000000000000001E-5</v>
      </c>
      <c r="R196" s="142">
        <f>Q196*H196</f>
        <v>8.5959999999999997E-4</v>
      </c>
      <c r="S196" s="142">
        <v>0</v>
      </c>
      <c r="T196" s="143">
        <f>S196*H196</f>
        <v>0</v>
      </c>
      <c r="AR196" s="144" t="s">
        <v>257</v>
      </c>
      <c r="AT196" s="144" t="s">
        <v>140</v>
      </c>
      <c r="AU196" s="144" t="s">
        <v>86</v>
      </c>
      <c r="AY196" s="15" t="s">
        <v>137</v>
      </c>
      <c r="BE196" s="145">
        <f>IF(N196="základní",J196,0)</f>
        <v>0</v>
      </c>
      <c r="BF196" s="145">
        <f>IF(N196="snížená",J196,0)</f>
        <v>0</v>
      </c>
      <c r="BG196" s="145">
        <f>IF(N196="zákl. přenesená",J196,0)</f>
        <v>0</v>
      </c>
      <c r="BH196" s="145">
        <f>IF(N196="sníž. přenesená",J196,0)</f>
        <v>0</v>
      </c>
      <c r="BI196" s="145">
        <f>IF(N196="nulová",J196,0)</f>
        <v>0</v>
      </c>
      <c r="BJ196" s="15" t="s">
        <v>84</v>
      </c>
      <c r="BK196" s="145">
        <f>ROUND(I196*H196,2)</f>
        <v>0</v>
      </c>
      <c r="BL196" s="15" t="s">
        <v>257</v>
      </c>
      <c r="BM196" s="144" t="s">
        <v>662</v>
      </c>
    </row>
    <row r="197" spans="2:65" s="12" customFormat="1" x14ac:dyDescent="0.3">
      <c r="B197" s="146"/>
      <c r="D197" s="147" t="s">
        <v>146</v>
      </c>
      <c r="E197" s="148" t="s">
        <v>1</v>
      </c>
      <c r="F197" s="149" t="s">
        <v>815</v>
      </c>
      <c r="H197" s="150">
        <v>71.599999999999994</v>
      </c>
      <c r="I197" s="151"/>
      <c r="L197" s="146"/>
      <c r="M197" s="152"/>
      <c r="T197" s="153"/>
      <c r="AT197" s="148" t="s">
        <v>146</v>
      </c>
      <c r="AU197" s="148" t="s">
        <v>86</v>
      </c>
      <c r="AV197" s="12" t="s">
        <v>86</v>
      </c>
      <c r="AW197" s="12" t="s">
        <v>33</v>
      </c>
      <c r="AX197" s="12" t="s">
        <v>76</v>
      </c>
      <c r="AY197" s="148" t="s">
        <v>137</v>
      </c>
    </row>
    <row r="198" spans="2:65" s="12" customFormat="1" x14ac:dyDescent="0.3">
      <c r="B198" s="146"/>
      <c r="D198" s="147" t="s">
        <v>146</v>
      </c>
      <c r="E198" s="148" t="s">
        <v>1</v>
      </c>
      <c r="F198" s="149" t="s">
        <v>816</v>
      </c>
      <c r="H198" s="150">
        <v>4.4000000000000004</v>
      </c>
      <c r="I198" s="151"/>
      <c r="L198" s="146"/>
      <c r="M198" s="152"/>
      <c r="T198" s="153"/>
      <c r="AT198" s="148" t="s">
        <v>146</v>
      </c>
      <c r="AU198" s="148" t="s">
        <v>86</v>
      </c>
      <c r="AV198" s="12" t="s">
        <v>86</v>
      </c>
      <c r="AW198" s="12" t="s">
        <v>33</v>
      </c>
      <c r="AX198" s="12" t="s">
        <v>76</v>
      </c>
      <c r="AY198" s="148" t="s">
        <v>137</v>
      </c>
    </row>
    <row r="199" spans="2:65" s="12" customFormat="1" x14ac:dyDescent="0.3">
      <c r="B199" s="146"/>
      <c r="D199" s="147" t="s">
        <v>146</v>
      </c>
      <c r="E199" s="148" t="s">
        <v>1</v>
      </c>
      <c r="F199" s="149" t="s">
        <v>817</v>
      </c>
      <c r="H199" s="150">
        <v>9.9600000000000009</v>
      </c>
      <c r="I199" s="151"/>
      <c r="L199" s="146"/>
      <c r="M199" s="152"/>
      <c r="T199" s="153"/>
      <c r="AT199" s="148" t="s">
        <v>146</v>
      </c>
      <c r="AU199" s="148" t="s">
        <v>86</v>
      </c>
      <c r="AV199" s="12" t="s">
        <v>86</v>
      </c>
      <c r="AW199" s="12" t="s">
        <v>33</v>
      </c>
      <c r="AX199" s="12" t="s">
        <v>76</v>
      </c>
      <c r="AY199" s="148" t="s">
        <v>137</v>
      </c>
    </row>
    <row r="200" spans="2:65" s="13" customFormat="1" x14ac:dyDescent="0.3">
      <c r="B200" s="154"/>
      <c r="D200" s="147" t="s">
        <v>146</v>
      </c>
      <c r="E200" s="155" t="s">
        <v>1</v>
      </c>
      <c r="F200" s="156" t="s">
        <v>169</v>
      </c>
      <c r="H200" s="157">
        <v>85.960000000000008</v>
      </c>
      <c r="I200" s="158"/>
      <c r="L200" s="154"/>
      <c r="M200" s="159"/>
      <c r="T200" s="160"/>
      <c r="AT200" s="155" t="s">
        <v>146</v>
      </c>
      <c r="AU200" s="155" t="s">
        <v>86</v>
      </c>
      <c r="AV200" s="13" t="s">
        <v>144</v>
      </c>
      <c r="AW200" s="13" t="s">
        <v>33</v>
      </c>
      <c r="AX200" s="13" t="s">
        <v>84</v>
      </c>
      <c r="AY200" s="155" t="s">
        <v>137</v>
      </c>
    </row>
    <row r="201" spans="2:65" s="1" customFormat="1" ht="16.5" customHeight="1" x14ac:dyDescent="0.3">
      <c r="B201" s="131"/>
      <c r="C201" s="161" t="s">
        <v>445</v>
      </c>
      <c r="D201" s="161" t="s">
        <v>282</v>
      </c>
      <c r="E201" s="162" t="s">
        <v>668</v>
      </c>
      <c r="F201" s="163" t="s">
        <v>669</v>
      </c>
      <c r="G201" s="164" t="s">
        <v>179</v>
      </c>
      <c r="H201" s="165">
        <v>87.679000000000002</v>
      </c>
      <c r="I201" s="166"/>
      <c r="J201" s="167">
        <f>ROUND(I201*H201,2)</f>
        <v>0</v>
      </c>
      <c r="K201" s="168"/>
      <c r="L201" s="169"/>
      <c r="M201" s="170" t="s">
        <v>1</v>
      </c>
      <c r="N201" s="171" t="s">
        <v>41</v>
      </c>
      <c r="P201" s="142">
        <f>O201*H201</f>
        <v>0</v>
      </c>
      <c r="Q201" s="142">
        <v>8.0000000000000007E-5</v>
      </c>
      <c r="R201" s="142">
        <f>Q201*H201</f>
        <v>7.014320000000001E-3</v>
      </c>
      <c r="S201" s="142">
        <v>0</v>
      </c>
      <c r="T201" s="143">
        <f>S201*H201</f>
        <v>0</v>
      </c>
      <c r="AR201" s="144" t="s">
        <v>285</v>
      </c>
      <c r="AT201" s="144" t="s">
        <v>282</v>
      </c>
      <c r="AU201" s="144" t="s">
        <v>86</v>
      </c>
      <c r="AY201" s="15" t="s">
        <v>137</v>
      </c>
      <c r="BE201" s="145">
        <f>IF(N201="základní",J201,0)</f>
        <v>0</v>
      </c>
      <c r="BF201" s="145">
        <f>IF(N201="snížená",J201,0)</f>
        <v>0</v>
      </c>
      <c r="BG201" s="145">
        <f>IF(N201="zákl. přenesená",J201,0)</f>
        <v>0</v>
      </c>
      <c r="BH201" s="145">
        <f>IF(N201="sníž. přenesená",J201,0)</f>
        <v>0</v>
      </c>
      <c r="BI201" s="145">
        <f>IF(N201="nulová",J201,0)</f>
        <v>0</v>
      </c>
      <c r="BJ201" s="15" t="s">
        <v>84</v>
      </c>
      <c r="BK201" s="145">
        <f>ROUND(I201*H201,2)</f>
        <v>0</v>
      </c>
      <c r="BL201" s="15" t="s">
        <v>257</v>
      </c>
      <c r="BM201" s="144" t="s">
        <v>670</v>
      </c>
    </row>
    <row r="202" spans="2:65" s="12" customFormat="1" x14ac:dyDescent="0.3">
      <c r="B202" s="146"/>
      <c r="D202" s="147" t="s">
        <v>146</v>
      </c>
      <c r="F202" s="149" t="s">
        <v>818</v>
      </c>
      <c r="H202" s="150">
        <v>87.679000000000002</v>
      </c>
      <c r="I202" s="151"/>
      <c r="L202" s="146"/>
      <c r="M202" s="152"/>
      <c r="T202" s="153"/>
      <c r="AT202" s="148" t="s">
        <v>146</v>
      </c>
      <c r="AU202" s="148" t="s">
        <v>86</v>
      </c>
      <c r="AV202" s="12" t="s">
        <v>86</v>
      </c>
      <c r="AW202" s="12" t="s">
        <v>3</v>
      </c>
      <c r="AX202" s="12" t="s">
        <v>84</v>
      </c>
      <c r="AY202" s="148" t="s">
        <v>137</v>
      </c>
    </row>
    <row r="203" spans="2:65" s="1" customFormat="1" ht="24.3" customHeight="1" x14ac:dyDescent="0.3">
      <c r="B203" s="131"/>
      <c r="C203" s="132" t="s">
        <v>450</v>
      </c>
      <c r="D203" s="132" t="s">
        <v>140</v>
      </c>
      <c r="E203" s="133" t="s">
        <v>673</v>
      </c>
      <c r="F203" s="134" t="s">
        <v>674</v>
      </c>
      <c r="G203" s="135" t="s">
        <v>233</v>
      </c>
      <c r="H203" s="136">
        <v>3.246</v>
      </c>
      <c r="I203" s="137"/>
      <c r="J203" s="138">
        <f>ROUND(I203*H203,2)</f>
        <v>0</v>
      </c>
      <c r="K203" s="139"/>
      <c r="L203" s="30"/>
      <c r="M203" s="140" t="s">
        <v>1</v>
      </c>
      <c r="N203" s="141" t="s">
        <v>41</v>
      </c>
      <c r="P203" s="142">
        <f>O203*H203</f>
        <v>0</v>
      </c>
      <c r="Q203" s="142">
        <v>0</v>
      </c>
      <c r="R203" s="142">
        <f>Q203*H203</f>
        <v>0</v>
      </c>
      <c r="S203" s="142">
        <v>0</v>
      </c>
      <c r="T203" s="143">
        <f>S203*H203</f>
        <v>0</v>
      </c>
      <c r="AR203" s="144" t="s">
        <v>257</v>
      </c>
      <c r="AT203" s="144" t="s">
        <v>140</v>
      </c>
      <c r="AU203" s="144" t="s">
        <v>86</v>
      </c>
      <c r="AY203" s="15" t="s">
        <v>137</v>
      </c>
      <c r="BE203" s="145">
        <f>IF(N203="základní",J203,0)</f>
        <v>0</v>
      </c>
      <c r="BF203" s="145">
        <f>IF(N203="snížená",J203,0)</f>
        <v>0</v>
      </c>
      <c r="BG203" s="145">
        <f>IF(N203="zákl. přenesená",J203,0)</f>
        <v>0</v>
      </c>
      <c r="BH203" s="145">
        <f>IF(N203="sníž. přenesená",J203,0)</f>
        <v>0</v>
      </c>
      <c r="BI203" s="145">
        <f>IF(N203="nulová",J203,0)</f>
        <v>0</v>
      </c>
      <c r="BJ203" s="15" t="s">
        <v>84</v>
      </c>
      <c r="BK203" s="145">
        <f>ROUND(I203*H203,2)</f>
        <v>0</v>
      </c>
      <c r="BL203" s="15" t="s">
        <v>257</v>
      </c>
      <c r="BM203" s="144" t="s">
        <v>675</v>
      </c>
    </row>
    <row r="204" spans="2:65" s="11" customFormat="1" ht="23" customHeight="1" x14ac:dyDescent="0.35">
      <c r="B204" s="119"/>
      <c r="D204" s="120" t="s">
        <v>75</v>
      </c>
      <c r="E204" s="129" t="s">
        <v>676</v>
      </c>
      <c r="F204" s="129" t="s">
        <v>677</v>
      </c>
      <c r="I204" s="122"/>
      <c r="J204" s="130">
        <f>BK204</f>
        <v>0</v>
      </c>
      <c r="L204" s="119"/>
      <c r="M204" s="124"/>
      <c r="P204" s="125">
        <f>SUM(P205:P214)</f>
        <v>0</v>
      </c>
      <c r="R204" s="125">
        <f>SUM(R205:R214)</f>
        <v>0.52131499999999997</v>
      </c>
      <c r="T204" s="126">
        <f>SUM(T205:T214)</f>
        <v>0.77106559999999991</v>
      </c>
      <c r="AR204" s="120" t="s">
        <v>86</v>
      </c>
      <c r="AT204" s="127" t="s">
        <v>75</v>
      </c>
      <c r="AU204" s="127" t="s">
        <v>84</v>
      </c>
      <c r="AY204" s="120" t="s">
        <v>137</v>
      </c>
      <c r="BK204" s="128">
        <f>SUM(BK205:BK214)</f>
        <v>0</v>
      </c>
    </row>
    <row r="205" spans="2:65" s="1" customFormat="1" ht="24.3" customHeight="1" x14ac:dyDescent="0.3">
      <c r="B205" s="131"/>
      <c r="C205" s="132" t="s">
        <v>455</v>
      </c>
      <c r="D205" s="132" t="s">
        <v>140</v>
      </c>
      <c r="E205" s="133" t="s">
        <v>679</v>
      </c>
      <c r="F205" s="134" t="s">
        <v>680</v>
      </c>
      <c r="G205" s="135" t="s">
        <v>143</v>
      </c>
      <c r="H205" s="136">
        <v>28.347999999999999</v>
      </c>
      <c r="I205" s="137"/>
      <c r="J205" s="138">
        <f>ROUND(I205*H205,2)</f>
        <v>0</v>
      </c>
      <c r="K205" s="139"/>
      <c r="L205" s="30"/>
      <c r="M205" s="140" t="s">
        <v>1</v>
      </c>
      <c r="N205" s="141" t="s">
        <v>41</v>
      </c>
      <c r="P205" s="142">
        <f>O205*H205</f>
        <v>0</v>
      </c>
      <c r="Q205" s="142">
        <v>0</v>
      </c>
      <c r="R205" s="142">
        <f>Q205*H205</f>
        <v>0</v>
      </c>
      <c r="S205" s="142">
        <v>0</v>
      </c>
      <c r="T205" s="143">
        <f>S205*H205</f>
        <v>0</v>
      </c>
      <c r="AR205" s="144" t="s">
        <v>257</v>
      </c>
      <c r="AT205" s="144" t="s">
        <v>140</v>
      </c>
      <c r="AU205" s="144" t="s">
        <v>86</v>
      </c>
      <c r="AY205" s="15" t="s">
        <v>137</v>
      </c>
      <c r="BE205" s="145">
        <f>IF(N205="základní",J205,0)</f>
        <v>0</v>
      </c>
      <c r="BF205" s="145">
        <f>IF(N205="snížená",J205,0)</f>
        <v>0</v>
      </c>
      <c r="BG205" s="145">
        <f>IF(N205="zákl. přenesená",J205,0)</f>
        <v>0</v>
      </c>
      <c r="BH205" s="145">
        <f>IF(N205="sníž. přenesená",J205,0)</f>
        <v>0</v>
      </c>
      <c r="BI205" s="145">
        <f>IF(N205="nulová",J205,0)</f>
        <v>0</v>
      </c>
      <c r="BJ205" s="15" t="s">
        <v>84</v>
      </c>
      <c r="BK205" s="145">
        <f>ROUND(I205*H205,2)</f>
        <v>0</v>
      </c>
      <c r="BL205" s="15" t="s">
        <v>257</v>
      </c>
      <c r="BM205" s="144" t="s">
        <v>681</v>
      </c>
    </row>
    <row r="206" spans="2:65" s="12" customFormat="1" x14ac:dyDescent="0.3">
      <c r="B206" s="146"/>
      <c r="D206" s="147" t="s">
        <v>146</v>
      </c>
      <c r="E206" s="148" t="s">
        <v>1</v>
      </c>
      <c r="F206" s="149" t="s">
        <v>800</v>
      </c>
      <c r="H206" s="150">
        <v>27.507999999999999</v>
      </c>
      <c r="I206" s="151"/>
      <c r="L206" s="146"/>
      <c r="M206" s="152"/>
      <c r="T206" s="153"/>
      <c r="AT206" s="148" t="s">
        <v>146</v>
      </c>
      <c r="AU206" s="148" t="s">
        <v>86</v>
      </c>
      <c r="AV206" s="12" t="s">
        <v>86</v>
      </c>
      <c r="AW206" s="12" t="s">
        <v>33</v>
      </c>
      <c r="AX206" s="12" t="s">
        <v>76</v>
      </c>
      <c r="AY206" s="148" t="s">
        <v>137</v>
      </c>
    </row>
    <row r="207" spans="2:65" s="12" customFormat="1" x14ac:dyDescent="0.3">
      <c r="B207" s="146"/>
      <c r="D207" s="147" t="s">
        <v>146</v>
      </c>
      <c r="E207" s="148" t="s">
        <v>1</v>
      </c>
      <c r="F207" s="149" t="s">
        <v>801</v>
      </c>
      <c r="H207" s="150">
        <v>6.6</v>
      </c>
      <c r="I207" s="151"/>
      <c r="L207" s="146"/>
      <c r="M207" s="152"/>
      <c r="T207" s="153"/>
      <c r="AT207" s="148" t="s">
        <v>146</v>
      </c>
      <c r="AU207" s="148" t="s">
        <v>86</v>
      </c>
      <c r="AV207" s="12" t="s">
        <v>86</v>
      </c>
      <c r="AW207" s="12" t="s">
        <v>33</v>
      </c>
      <c r="AX207" s="12" t="s">
        <v>76</v>
      </c>
      <c r="AY207" s="148" t="s">
        <v>137</v>
      </c>
    </row>
    <row r="208" spans="2:65" s="12" customFormat="1" x14ac:dyDescent="0.3">
      <c r="B208" s="146"/>
      <c r="D208" s="147" t="s">
        <v>146</v>
      </c>
      <c r="E208" s="148" t="s">
        <v>1</v>
      </c>
      <c r="F208" s="149" t="s">
        <v>819</v>
      </c>
      <c r="H208" s="150">
        <v>-5.76</v>
      </c>
      <c r="I208" s="151"/>
      <c r="L208" s="146"/>
      <c r="M208" s="152"/>
      <c r="T208" s="153"/>
      <c r="AT208" s="148" t="s">
        <v>146</v>
      </c>
      <c r="AU208" s="148" t="s">
        <v>86</v>
      </c>
      <c r="AV208" s="12" t="s">
        <v>86</v>
      </c>
      <c r="AW208" s="12" t="s">
        <v>33</v>
      </c>
      <c r="AX208" s="12" t="s">
        <v>76</v>
      </c>
      <c r="AY208" s="148" t="s">
        <v>137</v>
      </c>
    </row>
    <row r="209" spans="2:65" s="13" customFormat="1" x14ac:dyDescent="0.3">
      <c r="B209" s="154"/>
      <c r="D209" s="147" t="s">
        <v>146</v>
      </c>
      <c r="E209" s="155" t="s">
        <v>1</v>
      </c>
      <c r="F209" s="156" t="s">
        <v>169</v>
      </c>
      <c r="H209" s="157">
        <v>28.347999999999999</v>
      </c>
      <c r="I209" s="158"/>
      <c r="L209" s="154"/>
      <c r="M209" s="159"/>
      <c r="T209" s="160"/>
      <c r="AT209" s="155" t="s">
        <v>146</v>
      </c>
      <c r="AU209" s="155" t="s">
        <v>86</v>
      </c>
      <c r="AV209" s="13" t="s">
        <v>144</v>
      </c>
      <c r="AW209" s="13" t="s">
        <v>33</v>
      </c>
      <c r="AX209" s="13" t="s">
        <v>84</v>
      </c>
      <c r="AY209" s="155" t="s">
        <v>137</v>
      </c>
    </row>
    <row r="210" spans="2:65" s="1" customFormat="1" ht="24.3" customHeight="1" x14ac:dyDescent="0.3">
      <c r="B210" s="131"/>
      <c r="C210" s="132" t="s">
        <v>461</v>
      </c>
      <c r="D210" s="132" t="s">
        <v>140</v>
      </c>
      <c r="E210" s="133" t="s">
        <v>683</v>
      </c>
      <c r="F210" s="134" t="s">
        <v>684</v>
      </c>
      <c r="G210" s="135" t="s">
        <v>143</v>
      </c>
      <c r="H210" s="136">
        <v>28.347999999999999</v>
      </c>
      <c r="I210" s="137"/>
      <c r="J210" s="138">
        <f>ROUND(I210*H210,2)</f>
        <v>0</v>
      </c>
      <c r="K210" s="139"/>
      <c r="L210" s="30"/>
      <c r="M210" s="140" t="s">
        <v>1</v>
      </c>
      <c r="N210" s="141" t="s">
        <v>41</v>
      </c>
      <c r="P210" s="142">
        <f>O210*H210</f>
        <v>0</v>
      </c>
      <c r="Q210" s="142">
        <v>0</v>
      </c>
      <c r="R210" s="142">
        <f>Q210*H210</f>
        <v>0</v>
      </c>
      <c r="S210" s="142">
        <v>2.7199999999999998E-2</v>
      </c>
      <c r="T210" s="143">
        <f>S210*H210</f>
        <v>0.77106559999999991</v>
      </c>
      <c r="AR210" s="144" t="s">
        <v>257</v>
      </c>
      <c r="AT210" s="144" t="s">
        <v>140</v>
      </c>
      <c r="AU210" s="144" t="s">
        <v>86</v>
      </c>
      <c r="AY210" s="15" t="s">
        <v>137</v>
      </c>
      <c r="BE210" s="145">
        <f>IF(N210="základní",J210,0)</f>
        <v>0</v>
      </c>
      <c r="BF210" s="145">
        <f>IF(N210="snížená",J210,0)</f>
        <v>0</v>
      </c>
      <c r="BG210" s="145">
        <f>IF(N210="zákl. přenesená",J210,0)</f>
        <v>0</v>
      </c>
      <c r="BH210" s="145">
        <f>IF(N210="sníž. přenesená",J210,0)</f>
        <v>0</v>
      </c>
      <c r="BI210" s="145">
        <f>IF(N210="nulová",J210,0)</f>
        <v>0</v>
      </c>
      <c r="BJ210" s="15" t="s">
        <v>84</v>
      </c>
      <c r="BK210" s="145">
        <f>ROUND(I210*H210,2)</f>
        <v>0</v>
      </c>
      <c r="BL210" s="15" t="s">
        <v>257</v>
      </c>
      <c r="BM210" s="144" t="s">
        <v>685</v>
      </c>
    </row>
    <row r="211" spans="2:65" s="1" customFormat="1" ht="38" customHeight="1" x14ac:dyDescent="0.3">
      <c r="B211" s="131"/>
      <c r="C211" s="132" t="s">
        <v>465</v>
      </c>
      <c r="D211" s="132" t="s">
        <v>140</v>
      </c>
      <c r="E211" s="133" t="s">
        <v>687</v>
      </c>
      <c r="F211" s="134" t="s">
        <v>688</v>
      </c>
      <c r="G211" s="135" t="s">
        <v>143</v>
      </c>
      <c r="H211" s="136">
        <v>28.347999999999999</v>
      </c>
      <c r="I211" s="137"/>
      <c r="J211" s="138">
        <f>ROUND(I211*H211,2)</f>
        <v>0</v>
      </c>
      <c r="K211" s="139"/>
      <c r="L211" s="30"/>
      <c r="M211" s="140" t="s">
        <v>1</v>
      </c>
      <c r="N211" s="141" t="s">
        <v>41</v>
      </c>
      <c r="P211" s="142">
        <f>O211*H211</f>
        <v>0</v>
      </c>
      <c r="Q211" s="142">
        <v>6.0000000000000001E-3</v>
      </c>
      <c r="R211" s="142">
        <f>Q211*H211</f>
        <v>0.17008799999999999</v>
      </c>
      <c r="S211" s="142">
        <v>0</v>
      </c>
      <c r="T211" s="143">
        <f>S211*H211</f>
        <v>0</v>
      </c>
      <c r="AR211" s="144" t="s">
        <v>257</v>
      </c>
      <c r="AT211" s="144" t="s">
        <v>140</v>
      </c>
      <c r="AU211" s="144" t="s">
        <v>86</v>
      </c>
      <c r="AY211" s="15" t="s">
        <v>137</v>
      </c>
      <c r="BE211" s="145">
        <f>IF(N211="základní",J211,0)</f>
        <v>0</v>
      </c>
      <c r="BF211" s="145">
        <f>IF(N211="snížená",J211,0)</f>
        <v>0</v>
      </c>
      <c r="BG211" s="145">
        <f>IF(N211="zákl. přenesená",J211,0)</f>
        <v>0</v>
      </c>
      <c r="BH211" s="145">
        <f>IF(N211="sníž. přenesená",J211,0)</f>
        <v>0</v>
      </c>
      <c r="BI211" s="145">
        <f>IF(N211="nulová",J211,0)</f>
        <v>0</v>
      </c>
      <c r="BJ211" s="15" t="s">
        <v>84</v>
      </c>
      <c r="BK211" s="145">
        <f>ROUND(I211*H211,2)</f>
        <v>0</v>
      </c>
      <c r="BL211" s="15" t="s">
        <v>257</v>
      </c>
      <c r="BM211" s="144" t="s">
        <v>689</v>
      </c>
    </row>
    <row r="212" spans="2:65" s="1" customFormat="1" ht="16.5" customHeight="1" x14ac:dyDescent="0.3">
      <c r="B212" s="131"/>
      <c r="C212" s="161" t="s">
        <v>468</v>
      </c>
      <c r="D212" s="161" t="s">
        <v>282</v>
      </c>
      <c r="E212" s="162" t="s">
        <v>691</v>
      </c>
      <c r="F212" s="163" t="s">
        <v>692</v>
      </c>
      <c r="G212" s="164" t="s">
        <v>143</v>
      </c>
      <c r="H212" s="165">
        <v>29.765000000000001</v>
      </c>
      <c r="I212" s="166"/>
      <c r="J212" s="167">
        <f>ROUND(I212*H212,2)</f>
        <v>0</v>
      </c>
      <c r="K212" s="168"/>
      <c r="L212" s="169"/>
      <c r="M212" s="170" t="s">
        <v>1</v>
      </c>
      <c r="N212" s="171" t="s">
        <v>41</v>
      </c>
      <c r="P212" s="142">
        <f>O212*H212</f>
        <v>0</v>
      </c>
      <c r="Q212" s="142">
        <v>1.18E-2</v>
      </c>
      <c r="R212" s="142">
        <f>Q212*H212</f>
        <v>0.35122700000000001</v>
      </c>
      <c r="S212" s="142">
        <v>0</v>
      </c>
      <c r="T212" s="143">
        <f>S212*H212</f>
        <v>0</v>
      </c>
      <c r="AR212" s="144" t="s">
        <v>285</v>
      </c>
      <c r="AT212" s="144" t="s">
        <v>282</v>
      </c>
      <c r="AU212" s="144" t="s">
        <v>86</v>
      </c>
      <c r="AY212" s="15" t="s">
        <v>137</v>
      </c>
      <c r="BE212" s="145">
        <f>IF(N212="základní",J212,0)</f>
        <v>0</v>
      </c>
      <c r="BF212" s="145">
        <f>IF(N212="snížená",J212,0)</f>
        <v>0</v>
      </c>
      <c r="BG212" s="145">
        <f>IF(N212="zákl. přenesená",J212,0)</f>
        <v>0</v>
      </c>
      <c r="BH212" s="145">
        <f>IF(N212="sníž. přenesená",J212,0)</f>
        <v>0</v>
      </c>
      <c r="BI212" s="145">
        <f>IF(N212="nulová",J212,0)</f>
        <v>0</v>
      </c>
      <c r="BJ212" s="15" t="s">
        <v>84</v>
      </c>
      <c r="BK212" s="145">
        <f>ROUND(I212*H212,2)</f>
        <v>0</v>
      </c>
      <c r="BL212" s="15" t="s">
        <v>257</v>
      </c>
      <c r="BM212" s="144" t="s">
        <v>693</v>
      </c>
    </row>
    <row r="213" spans="2:65" s="12" customFormat="1" x14ac:dyDescent="0.3">
      <c r="B213" s="146"/>
      <c r="D213" s="147" t="s">
        <v>146</v>
      </c>
      <c r="F213" s="149" t="s">
        <v>820</v>
      </c>
      <c r="H213" s="150">
        <v>29.765000000000001</v>
      </c>
      <c r="I213" s="151"/>
      <c r="L213" s="146"/>
      <c r="M213" s="152"/>
      <c r="T213" s="153"/>
      <c r="AT213" s="148" t="s">
        <v>146</v>
      </c>
      <c r="AU213" s="148" t="s">
        <v>86</v>
      </c>
      <c r="AV213" s="12" t="s">
        <v>86</v>
      </c>
      <c r="AW213" s="12" t="s">
        <v>3</v>
      </c>
      <c r="AX213" s="12" t="s">
        <v>84</v>
      </c>
      <c r="AY213" s="148" t="s">
        <v>137</v>
      </c>
    </row>
    <row r="214" spans="2:65" s="1" customFormat="1" ht="49.25" customHeight="1" x14ac:dyDescent="0.3">
      <c r="B214" s="131"/>
      <c r="C214" s="132" t="s">
        <v>472</v>
      </c>
      <c r="D214" s="132" t="s">
        <v>140</v>
      </c>
      <c r="E214" s="133" t="s">
        <v>696</v>
      </c>
      <c r="F214" s="134" t="s">
        <v>697</v>
      </c>
      <c r="G214" s="135" t="s">
        <v>233</v>
      </c>
      <c r="H214" s="136">
        <v>0.52100000000000002</v>
      </c>
      <c r="I214" s="137"/>
      <c r="J214" s="138">
        <f>ROUND(I214*H214,2)</f>
        <v>0</v>
      </c>
      <c r="K214" s="139"/>
      <c r="L214" s="30"/>
      <c r="M214" s="140" t="s">
        <v>1</v>
      </c>
      <c r="N214" s="141" t="s">
        <v>41</v>
      </c>
      <c r="P214" s="142">
        <f>O214*H214</f>
        <v>0</v>
      </c>
      <c r="Q214" s="142">
        <v>0</v>
      </c>
      <c r="R214" s="142">
        <f>Q214*H214</f>
        <v>0</v>
      </c>
      <c r="S214" s="142">
        <v>0</v>
      </c>
      <c r="T214" s="143">
        <f>S214*H214</f>
        <v>0</v>
      </c>
      <c r="AR214" s="144" t="s">
        <v>257</v>
      </c>
      <c r="AT214" s="144" t="s">
        <v>140</v>
      </c>
      <c r="AU214" s="144" t="s">
        <v>86</v>
      </c>
      <c r="AY214" s="15" t="s">
        <v>137</v>
      </c>
      <c r="BE214" s="145">
        <f>IF(N214="základní",J214,0)</f>
        <v>0</v>
      </c>
      <c r="BF214" s="145">
        <f>IF(N214="snížená",J214,0)</f>
        <v>0</v>
      </c>
      <c r="BG214" s="145">
        <f>IF(N214="zákl. přenesená",J214,0)</f>
        <v>0</v>
      </c>
      <c r="BH214" s="145">
        <f>IF(N214="sníž. přenesená",J214,0)</f>
        <v>0</v>
      </c>
      <c r="BI214" s="145">
        <f>IF(N214="nulová",J214,0)</f>
        <v>0</v>
      </c>
      <c r="BJ214" s="15" t="s">
        <v>84</v>
      </c>
      <c r="BK214" s="145">
        <f>ROUND(I214*H214,2)</f>
        <v>0</v>
      </c>
      <c r="BL214" s="15" t="s">
        <v>257</v>
      </c>
      <c r="BM214" s="144" t="s">
        <v>698</v>
      </c>
    </row>
    <row r="215" spans="2:65" s="11" customFormat="1" ht="23" customHeight="1" x14ac:dyDescent="0.35">
      <c r="B215" s="119"/>
      <c r="D215" s="120" t="s">
        <v>75</v>
      </c>
      <c r="E215" s="129" t="s">
        <v>699</v>
      </c>
      <c r="F215" s="129" t="s">
        <v>700</v>
      </c>
      <c r="I215" s="122"/>
      <c r="J215" s="130">
        <f>BK215</f>
        <v>0</v>
      </c>
      <c r="L215" s="119"/>
      <c r="M215" s="124"/>
      <c r="P215" s="125">
        <f>SUM(P216:P221)</f>
        <v>0</v>
      </c>
      <c r="R215" s="125">
        <f>SUM(R216:R221)</f>
        <v>5.1409600000000007E-2</v>
      </c>
      <c r="T215" s="126">
        <f>SUM(T216:T221)</f>
        <v>0</v>
      </c>
      <c r="AR215" s="120" t="s">
        <v>86</v>
      </c>
      <c r="AT215" s="127" t="s">
        <v>75</v>
      </c>
      <c r="AU215" s="127" t="s">
        <v>84</v>
      </c>
      <c r="AY215" s="120" t="s">
        <v>137</v>
      </c>
      <c r="BK215" s="128">
        <f>SUM(BK216:BK221)</f>
        <v>0</v>
      </c>
    </row>
    <row r="216" spans="2:65" s="1" customFormat="1" ht="24.3" customHeight="1" x14ac:dyDescent="0.3">
      <c r="B216" s="131"/>
      <c r="C216" s="132" t="s">
        <v>475</v>
      </c>
      <c r="D216" s="132" t="s">
        <v>140</v>
      </c>
      <c r="E216" s="133" t="s">
        <v>702</v>
      </c>
      <c r="F216" s="134" t="s">
        <v>703</v>
      </c>
      <c r="G216" s="135" t="s">
        <v>143</v>
      </c>
      <c r="H216" s="136">
        <v>55.88</v>
      </c>
      <c r="I216" s="137"/>
      <c r="J216" s="138">
        <f>ROUND(I216*H216,2)</f>
        <v>0</v>
      </c>
      <c r="K216" s="139"/>
      <c r="L216" s="30"/>
      <c r="M216" s="140" t="s">
        <v>1</v>
      </c>
      <c r="N216" s="141" t="s">
        <v>41</v>
      </c>
      <c r="P216" s="142">
        <f>O216*H216</f>
        <v>0</v>
      </c>
      <c r="Q216" s="142">
        <v>2.7E-4</v>
      </c>
      <c r="R216" s="142">
        <f>Q216*H216</f>
        <v>1.5087600000000001E-2</v>
      </c>
      <c r="S216" s="142">
        <v>0</v>
      </c>
      <c r="T216" s="143">
        <f>S216*H216</f>
        <v>0</v>
      </c>
      <c r="AR216" s="144" t="s">
        <v>257</v>
      </c>
      <c r="AT216" s="144" t="s">
        <v>140</v>
      </c>
      <c r="AU216" s="144" t="s">
        <v>86</v>
      </c>
      <c r="AY216" s="15" t="s">
        <v>137</v>
      </c>
      <c r="BE216" s="145">
        <f>IF(N216="základní",J216,0)</f>
        <v>0</v>
      </c>
      <c r="BF216" s="145">
        <f>IF(N216="snížená",J216,0)</f>
        <v>0</v>
      </c>
      <c r="BG216" s="145">
        <f>IF(N216="zákl. přenesená",J216,0)</f>
        <v>0</v>
      </c>
      <c r="BH216" s="145">
        <f>IF(N216="sníž. přenesená",J216,0)</f>
        <v>0</v>
      </c>
      <c r="BI216" s="145">
        <f>IF(N216="nulová",J216,0)</f>
        <v>0</v>
      </c>
      <c r="BJ216" s="15" t="s">
        <v>84</v>
      </c>
      <c r="BK216" s="145">
        <f>ROUND(I216*H216,2)</f>
        <v>0</v>
      </c>
      <c r="BL216" s="15" t="s">
        <v>257</v>
      </c>
      <c r="BM216" s="144" t="s">
        <v>704</v>
      </c>
    </row>
    <row r="217" spans="2:65" s="12" customFormat="1" x14ac:dyDescent="0.3">
      <c r="B217" s="146"/>
      <c r="D217" s="147" t="s">
        <v>146</v>
      </c>
      <c r="E217" s="148" t="s">
        <v>1</v>
      </c>
      <c r="F217" s="149" t="s">
        <v>821</v>
      </c>
      <c r="H217" s="150">
        <v>49.28</v>
      </c>
      <c r="I217" s="151"/>
      <c r="L217" s="146"/>
      <c r="M217" s="152"/>
      <c r="T217" s="153"/>
      <c r="AT217" s="148" t="s">
        <v>146</v>
      </c>
      <c r="AU217" s="148" t="s">
        <v>86</v>
      </c>
      <c r="AV217" s="12" t="s">
        <v>86</v>
      </c>
      <c r="AW217" s="12" t="s">
        <v>33</v>
      </c>
      <c r="AX217" s="12" t="s">
        <v>76</v>
      </c>
      <c r="AY217" s="148" t="s">
        <v>137</v>
      </c>
    </row>
    <row r="218" spans="2:65" s="12" customFormat="1" x14ac:dyDescent="0.3">
      <c r="B218" s="146"/>
      <c r="D218" s="147" t="s">
        <v>146</v>
      </c>
      <c r="E218" s="148" t="s">
        <v>1</v>
      </c>
      <c r="F218" s="149" t="s">
        <v>822</v>
      </c>
      <c r="H218" s="150">
        <v>6.6</v>
      </c>
      <c r="I218" s="151"/>
      <c r="L218" s="146"/>
      <c r="M218" s="152"/>
      <c r="T218" s="153"/>
      <c r="AT218" s="148" t="s">
        <v>146</v>
      </c>
      <c r="AU218" s="148" t="s">
        <v>86</v>
      </c>
      <c r="AV218" s="12" t="s">
        <v>86</v>
      </c>
      <c r="AW218" s="12" t="s">
        <v>33</v>
      </c>
      <c r="AX218" s="12" t="s">
        <v>76</v>
      </c>
      <c r="AY218" s="148" t="s">
        <v>137</v>
      </c>
    </row>
    <row r="219" spans="2:65" s="13" customFormat="1" x14ac:dyDescent="0.3">
      <c r="B219" s="154"/>
      <c r="D219" s="147" t="s">
        <v>146</v>
      </c>
      <c r="E219" s="155" t="s">
        <v>1</v>
      </c>
      <c r="F219" s="156" t="s">
        <v>169</v>
      </c>
      <c r="H219" s="157">
        <v>55.88</v>
      </c>
      <c r="I219" s="158"/>
      <c r="L219" s="154"/>
      <c r="M219" s="159"/>
      <c r="T219" s="160"/>
      <c r="AT219" s="155" t="s">
        <v>146</v>
      </c>
      <c r="AU219" s="155" t="s">
        <v>86</v>
      </c>
      <c r="AV219" s="13" t="s">
        <v>144</v>
      </c>
      <c r="AW219" s="13" t="s">
        <v>33</v>
      </c>
      <c r="AX219" s="13" t="s">
        <v>84</v>
      </c>
      <c r="AY219" s="155" t="s">
        <v>137</v>
      </c>
    </row>
    <row r="220" spans="2:65" s="1" customFormat="1" ht="23.25" x14ac:dyDescent="0.3">
      <c r="B220" s="131"/>
      <c r="C220" s="132" t="s">
        <v>479</v>
      </c>
      <c r="D220" s="132" t="s">
        <v>140</v>
      </c>
      <c r="E220" s="133" t="s">
        <v>720</v>
      </c>
      <c r="F220" s="134" t="s">
        <v>721</v>
      </c>
      <c r="G220" s="135" t="s">
        <v>143</v>
      </c>
      <c r="H220" s="136">
        <v>55.88</v>
      </c>
      <c r="I220" s="137"/>
      <c r="J220" s="138">
        <f>ROUND(I220*H220,2)</f>
        <v>0</v>
      </c>
      <c r="K220" s="139"/>
      <c r="L220" s="30"/>
      <c r="M220" s="140" t="s">
        <v>1</v>
      </c>
      <c r="N220" s="141" t="s">
        <v>41</v>
      </c>
      <c r="P220" s="142">
        <f>O220*H220</f>
        <v>0</v>
      </c>
      <c r="Q220" s="142">
        <v>2.3000000000000001E-4</v>
      </c>
      <c r="R220" s="142">
        <f>Q220*H220</f>
        <v>1.2852400000000002E-2</v>
      </c>
      <c r="S220" s="142">
        <v>0</v>
      </c>
      <c r="T220" s="143">
        <f>S220*H220</f>
        <v>0</v>
      </c>
      <c r="AR220" s="144" t="s">
        <v>257</v>
      </c>
      <c r="AT220" s="144" t="s">
        <v>140</v>
      </c>
      <c r="AU220" s="144" t="s">
        <v>86</v>
      </c>
      <c r="AY220" s="15" t="s">
        <v>137</v>
      </c>
      <c r="BE220" s="145">
        <f>IF(N220="základní",J220,0)</f>
        <v>0</v>
      </c>
      <c r="BF220" s="145">
        <f>IF(N220="snížená",J220,0)</f>
        <v>0</v>
      </c>
      <c r="BG220" s="145">
        <f>IF(N220="zákl. přenesená",J220,0)</f>
        <v>0</v>
      </c>
      <c r="BH220" s="145">
        <f>IF(N220="sníž. přenesená",J220,0)</f>
        <v>0</v>
      </c>
      <c r="BI220" s="145">
        <f>IF(N220="nulová",J220,0)</f>
        <v>0</v>
      </c>
      <c r="BJ220" s="15" t="s">
        <v>84</v>
      </c>
      <c r="BK220" s="145">
        <f>ROUND(I220*H220,2)</f>
        <v>0</v>
      </c>
      <c r="BL220" s="15" t="s">
        <v>257</v>
      </c>
      <c r="BM220" s="144" t="s">
        <v>722</v>
      </c>
    </row>
    <row r="221" spans="2:65" s="1" customFormat="1" ht="11.65" x14ac:dyDescent="0.3">
      <c r="B221" s="131"/>
      <c r="C221" s="132" t="s">
        <v>483</v>
      </c>
      <c r="D221" s="132" t="s">
        <v>140</v>
      </c>
      <c r="E221" s="133" t="s">
        <v>724</v>
      </c>
      <c r="F221" s="134" t="s">
        <v>725</v>
      </c>
      <c r="G221" s="135" t="s">
        <v>143</v>
      </c>
      <c r="H221" s="136">
        <v>55.88</v>
      </c>
      <c r="I221" s="137"/>
      <c r="J221" s="138">
        <f>ROUND(I221*H221,2)</f>
        <v>0</v>
      </c>
      <c r="K221" s="139"/>
      <c r="L221" s="30"/>
      <c r="M221" s="140" t="s">
        <v>1</v>
      </c>
      <c r="N221" s="141" t="s">
        <v>41</v>
      </c>
      <c r="P221" s="142">
        <f>O221*H221</f>
        <v>0</v>
      </c>
      <c r="Q221" s="142">
        <v>4.2000000000000002E-4</v>
      </c>
      <c r="R221" s="142">
        <f>Q221*H221</f>
        <v>2.3469600000000004E-2</v>
      </c>
      <c r="S221" s="142">
        <v>0</v>
      </c>
      <c r="T221" s="143">
        <f>S221*H221</f>
        <v>0</v>
      </c>
      <c r="AR221" s="144" t="s">
        <v>257</v>
      </c>
      <c r="AT221" s="144" t="s">
        <v>140</v>
      </c>
      <c r="AU221" s="144" t="s">
        <v>86</v>
      </c>
      <c r="AY221" s="15" t="s">
        <v>137</v>
      </c>
      <c r="BE221" s="145">
        <f>IF(N221="základní",J221,0)</f>
        <v>0</v>
      </c>
      <c r="BF221" s="145">
        <f>IF(N221="snížená",J221,0)</f>
        <v>0</v>
      </c>
      <c r="BG221" s="145">
        <f>IF(N221="zákl. přenesená",J221,0)</f>
        <v>0</v>
      </c>
      <c r="BH221" s="145">
        <f>IF(N221="sníž. přenesená",J221,0)</f>
        <v>0</v>
      </c>
      <c r="BI221" s="145">
        <f>IF(N221="nulová",J221,0)</f>
        <v>0</v>
      </c>
      <c r="BJ221" s="15" t="s">
        <v>84</v>
      </c>
      <c r="BK221" s="145">
        <f>ROUND(I221*H221,2)</f>
        <v>0</v>
      </c>
      <c r="BL221" s="15" t="s">
        <v>257</v>
      </c>
      <c r="BM221" s="144" t="s">
        <v>726</v>
      </c>
    </row>
    <row r="222" spans="2:65" s="11" customFormat="1" ht="23" customHeight="1" x14ac:dyDescent="0.35">
      <c r="B222" s="119"/>
      <c r="D222" s="120" t="s">
        <v>75</v>
      </c>
      <c r="E222" s="129" t="s">
        <v>757</v>
      </c>
      <c r="F222" s="129" t="s">
        <v>758</v>
      </c>
      <c r="I222" s="122"/>
      <c r="J222" s="130">
        <f>BK222</f>
        <v>0</v>
      </c>
      <c r="L222" s="119"/>
      <c r="M222" s="124"/>
      <c r="P222" s="125">
        <f>SUM(P223:P228)</f>
        <v>0</v>
      </c>
      <c r="R222" s="125">
        <f>SUM(R223:R228)</f>
        <v>0.60806304</v>
      </c>
      <c r="T222" s="126">
        <f>SUM(T223:T228)</f>
        <v>0.12650976</v>
      </c>
      <c r="AR222" s="120" t="s">
        <v>86</v>
      </c>
      <c r="AT222" s="127" t="s">
        <v>75</v>
      </c>
      <c r="AU222" s="127" t="s">
        <v>84</v>
      </c>
      <c r="AY222" s="120" t="s">
        <v>137</v>
      </c>
      <c r="BK222" s="128">
        <f>SUM(BK223:BK228)</f>
        <v>0</v>
      </c>
    </row>
    <row r="223" spans="2:65" s="1" customFormat="1" ht="16.5" customHeight="1" x14ac:dyDescent="0.3">
      <c r="B223" s="131"/>
      <c r="C223" s="132" t="s">
        <v>489</v>
      </c>
      <c r="D223" s="132" t="s">
        <v>140</v>
      </c>
      <c r="E223" s="133" t="s">
        <v>760</v>
      </c>
      <c r="F223" s="134" t="s">
        <v>761</v>
      </c>
      <c r="G223" s="135" t="s">
        <v>143</v>
      </c>
      <c r="H223" s="136">
        <v>408.096</v>
      </c>
      <c r="I223" s="137"/>
      <c r="J223" s="138">
        <f>ROUND(I223*H223,2)</f>
        <v>0</v>
      </c>
      <c r="K223" s="139"/>
      <c r="L223" s="30"/>
      <c r="M223" s="140" t="s">
        <v>1</v>
      </c>
      <c r="N223" s="141" t="s">
        <v>41</v>
      </c>
      <c r="P223" s="142">
        <f>O223*H223</f>
        <v>0</v>
      </c>
      <c r="Q223" s="142">
        <v>1E-3</v>
      </c>
      <c r="R223" s="142">
        <f>Q223*H223</f>
        <v>0.40809600000000001</v>
      </c>
      <c r="S223" s="142">
        <v>3.1E-4</v>
      </c>
      <c r="T223" s="143">
        <f>S223*H223</f>
        <v>0.12650976</v>
      </c>
      <c r="AR223" s="144" t="s">
        <v>257</v>
      </c>
      <c r="AT223" s="144" t="s">
        <v>140</v>
      </c>
      <c r="AU223" s="144" t="s">
        <v>86</v>
      </c>
      <c r="AY223" s="15" t="s">
        <v>137</v>
      </c>
      <c r="BE223" s="145">
        <f>IF(N223="základní",J223,0)</f>
        <v>0</v>
      </c>
      <c r="BF223" s="145">
        <f>IF(N223="snížená",J223,0)</f>
        <v>0</v>
      </c>
      <c r="BG223" s="145">
        <f>IF(N223="zákl. přenesená",J223,0)</f>
        <v>0</v>
      </c>
      <c r="BH223" s="145">
        <f>IF(N223="sníž. přenesená",J223,0)</f>
        <v>0</v>
      </c>
      <c r="BI223" s="145">
        <f>IF(N223="nulová",J223,0)</f>
        <v>0</v>
      </c>
      <c r="BJ223" s="15" t="s">
        <v>84</v>
      </c>
      <c r="BK223" s="145">
        <f>ROUND(I223*H223,2)</f>
        <v>0</v>
      </c>
      <c r="BL223" s="15" t="s">
        <v>257</v>
      </c>
      <c r="BM223" s="144" t="s">
        <v>762</v>
      </c>
    </row>
    <row r="224" spans="2:65" s="12" customFormat="1" x14ac:dyDescent="0.3">
      <c r="B224" s="146"/>
      <c r="D224" s="147" t="s">
        <v>146</v>
      </c>
      <c r="E224" s="148" t="s">
        <v>1</v>
      </c>
      <c r="F224" s="149" t="s">
        <v>806</v>
      </c>
      <c r="H224" s="150">
        <v>300.69600000000003</v>
      </c>
      <c r="I224" s="151"/>
      <c r="L224" s="146"/>
      <c r="M224" s="152"/>
      <c r="T224" s="153"/>
      <c r="AT224" s="148" t="s">
        <v>146</v>
      </c>
      <c r="AU224" s="148" t="s">
        <v>86</v>
      </c>
      <c r="AV224" s="12" t="s">
        <v>86</v>
      </c>
      <c r="AW224" s="12" t="s">
        <v>33</v>
      </c>
      <c r="AX224" s="12" t="s">
        <v>76</v>
      </c>
      <c r="AY224" s="148" t="s">
        <v>137</v>
      </c>
    </row>
    <row r="225" spans="2:65" s="12" customFormat="1" x14ac:dyDescent="0.3">
      <c r="B225" s="146"/>
      <c r="D225" s="147" t="s">
        <v>146</v>
      </c>
      <c r="E225" s="148" t="s">
        <v>1</v>
      </c>
      <c r="F225" s="149" t="s">
        <v>823</v>
      </c>
      <c r="H225" s="150">
        <v>107.4</v>
      </c>
      <c r="I225" s="151"/>
      <c r="L225" s="146"/>
      <c r="M225" s="152"/>
      <c r="T225" s="153"/>
      <c r="AT225" s="148" t="s">
        <v>146</v>
      </c>
      <c r="AU225" s="148" t="s">
        <v>86</v>
      </c>
      <c r="AV225" s="12" t="s">
        <v>86</v>
      </c>
      <c r="AW225" s="12" t="s">
        <v>33</v>
      </c>
      <c r="AX225" s="12" t="s">
        <v>76</v>
      </c>
      <c r="AY225" s="148" t="s">
        <v>137</v>
      </c>
    </row>
    <row r="226" spans="2:65" s="13" customFormat="1" x14ac:dyDescent="0.3">
      <c r="B226" s="154"/>
      <c r="D226" s="147" t="s">
        <v>146</v>
      </c>
      <c r="E226" s="155" t="s">
        <v>1</v>
      </c>
      <c r="F226" s="156" t="s">
        <v>169</v>
      </c>
      <c r="H226" s="157">
        <v>408.096</v>
      </c>
      <c r="I226" s="158"/>
      <c r="L226" s="154"/>
      <c r="M226" s="159"/>
      <c r="T226" s="160"/>
      <c r="AT226" s="155" t="s">
        <v>146</v>
      </c>
      <c r="AU226" s="155" t="s">
        <v>86</v>
      </c>
      <c r="AV226" s="13" t="s">
        <v>144</v>
      </c>
      <c r="AW226" s="13" t="s">
        <v>33</v>
      </c>
      <c r="AX226" s="13" t="s">
        <v>84</v>
      </c>
      <c r="AY226" s="155" t="s">
        <v>137</v>
      </c>
    </row>
    <row r="227" spans="2:65" s="1" customFormat="1" ht="24.3" customHeight="1" x14ac:dyDescent="0.3">
      <c r="B227" s="131"/>
      <c r="C227" s="132" t="s">
        <v>495</v>
      </c>
      <c r="D227" s="132" t="s">
        <v>140</v>
      </c>
      <c r="E227" s="133" t="s">
        <v>778</v>
      </c>
      <c r="F227" s="134" t="s">
        <v>779</v>
      </c>
      <c r="G227" s="135" t="s">
        <v>143</v>
      </c>
      <c r="H227" s="136">
        <v>408.096</v>
      </c>
      <c r="I227" s="137"/>
      <c r="J227" s="138">
        <f>ROUND(I227*H227,2)</f>
        <v>0</v>
      </c>
      <c r="K227" s="139"/>
      <c r="L227" s="30"/>
      <c r="M227" s="140" t="s">
        <v>1</v>
      </c>
      <c r="N227" s="141" t="s">
        <v>41</v>
      </c>
      <c r="P227" s="142">
        <f>O227*H227</f>
        <v>0</v>
      </c>
      <c r="Q227" s="142">
        <v>2.0000000000000001E-4</v>
      </c>
      <c r="R227" s="142">
        <f>Q227*H227</f>
        <v>8.1619200000000003E-2</v>
      </c>
      <c r="S227" s="142">
        <v>0</v>
      </c>
      <c r="T227" s="143">
        <f>S227*H227</f>
        <v>0</v>
      </c>
      <c r="AR227" s="144" t="s">
        <v>257</v>
      </c>
      <c r="AT227" s="144" t="s">
        <v>140</v>
      </c>
      <c r="AU227" s="144" t="s">
        <v>86</v>
      </c>
      <c r="AY227" s="15" t="s">
        <v>137</v>
      </c>
      <c r="BE227" s="145">
        <f>IF(N227="základní",J227,0)</f>
        <v>0</v>
      </c>
      <c r="BF227" s="145">
        <f>IF(N227="snížená",J227,0)</f>
        <v>0</v>
      </c>
      <c r="BG227" s="145">
        <f>IF(N227="zákl. přenesená",J227,0)</f>
        <v>0</v>
      </c>
      <c r="BH227" s="145">
        <f>IF(N227="sníž. přenesená",J227,0)</f>
        <v>0</v>
      </c>
      <c r="BI227" s="145">
        <f>IF(N227="nulová",J227,0)</f>
        <v>0</v>
      </c>
      <c r="BJ227" s="15" t="s">
        <v>84</v>
      </c>
      <c r="BK227" s="145">
        <f>ROUND(I227*H227,2)</f>
        <v>0</v>
      </c>
      <c r="BL227" s="15" t="s">
        <v>257</v>
      </c>
      <c r="BM227" s="144" t="s">
        <v>780</v>
      </c>
    </row>
    <row r="228" spans="2:65" s="1" customFormat="1" ht="23.25" x14ac:dyDescent="0.3">
      <c r="B228" s="131"/>
      <c r="C228" s="132" t="s">
        <v>507</v>
      </c>
      <c r="D228" s="132" t="s">
        <v>140</v>
      </c>
      <c r="E228" s="133" t="s">
        <v>782</v>
      </c>
      <c r="F228" s="134" t="s">
        <v>783</v>
      </c>
      <c r="G228" s="135" t="s">
        <v>143</v>
      </c>
      <c r="H228" s="136">
        <v>408.096</v>
      </c>
      <c r="I228" s="137"/>
      <c r="J228" s="138">
        <f>ROUND(I228*H228,2)</f>
        <v>0</v>
      </c>
      <c r="K228" s="139"/>
      <c r="L228" s="30"/>
      <c r="M228" s="140" t="s">
        <v>1</v>
      </c>
      <c r="N228" s="141" t="s">
        <v>41</v>
      </c>
      <c r="P228" s="142">
        <f>O228*H228</f>
        <v>0</v>
      </c>
      <c r="Q228" s="142">
        <v>2.9E-4</v>
      </c>
      <c r="R228" s="142">
        <f>Q228*H228</f>
        <v>0.11834784</v>
      </c>
      <c r="S228" s="142">
        <v>0</v>
      </c>
      <c r="T228" s="143">
        <f>S228*H228</f>
        <v>0</v>
      </c>
      <c r="AR228" s="144" t="s">
        <v>257</v>
      </c>
      <c r="AT228" s="144" t="s">
        <v>140</v>
      </c>
      <c r="AU228" s="144" t="s">
        <v>86</v>
      </c>
      <c r="AY228" s="15" t="s">
        <v>137</v>
      </c>
      <c r="BE228" s="145">
        <f>IF(N228="základní",J228,0)</f>
        <v>0</v>
      </c>
      <c r="BF228" s="145">
        <f>IF(N228="snížená",J228,0)</f>
        <v>0</v>
      </c>
      <c r="BG228" s="145">
        <f>IF(N228="zákl. přenesená",J228,0)</f>
        <v>0</v>
      </c>
      <c r="BH228" s="145">
        <f>IF(N228="sníž. přenesená",J228,0)</f>
        <v>0</v>
      </c>
      <c r="BI228" s="145">
        <f>IF(N228="nulová",J228,0)</f>
        <v>0</v>
      </c>
      <c r="BJ228" s="15" t="s">
        <v>84</v>
      </c>
      <c r="BK228" s="145">
        <f>ROUND(I228*H228,2)</f>
        <v>0</v>
      </c>
      <c r="BL228" s="15" t="s">
        <v>257</v>
      </c>
      <c r="BM228" s="144" t="s">
        <v>784</v>
      </c>
    </row>
    <row r="229" spans="2:65" s="11" customFormat="1" ht="26" customHeight="1" x14ac:dyDescent="0.4">
      <c r="B229" s="119"/>
      <c r="D229" s="120" t="s">
        <v>75</v>
      </c>
      <c r="E229" s="121" t="s">
        <v>785</v>
      </c>
      <c r="F229" s="121" t="s">
        <v>786</v>
      </c>
      <c r="I229" s="122"/>
      <c r="J229" s="123">
        <f>BK229</f>
        <v>0</v>
      </c>
      <c r="L229" s="119"/>
      <c r="M229" s="124"/>
      <c r="P229" s="125">
        <f>P230+P232</f>
        <v>0</v>
      </c>
      <c r="R229" s="125">
        <f>R230+R232</f>
        <v>0</v>
      </c>
      <c r="T229" s="126">
        <f>T230+T232</f>
        <v>0</v>
      </c>
      <c r="AR229" s="120" t="s">
        <v>173</v>
      </c>
      <c r="AT229" s="127" t="s">
        <v>75</v>
      </c>
      <c r="AU229" s="127" t="s">
        <v>76</v>
      </c>
      <c r="AY229" s="120" t="s">
        <v>137</v>
      </c>
      <c r="BK229" s="128">
        <f>BK230+BK232</f>
        <v>0</v>
      </c>
    </row>
    <row r="230" spans="2:65" s="11" customFormat="1" ht="23" customHeight="1" x14ac:dyDescent="0.35">
      <c r="B230" s="119"/>
      <c r="D230" s="120" t="s">
        <v>75</v>
      </c>
      <c r="E230" s="129" t="s">
        <v>787</v>
      </c>
      <c r="F230" s="129" t="s">
        <v>788</v>
      </c>
      <c r="I230" s="122"/>
      <c r="J230" s="130">
        <f>BK230</f>
        <v>0</v>
      </c>
      <c r="L230" s="119"/>
      <c r="M230" s="124"/>
      <c r="P230" s="125">
        <f>P231</f>
        <v>0</v>
      </c>
      <c r="R230" s="125">
        <f>R231</f>
        <v>0</v>
      </c>
      <c r="T230" s="126">
        <f>T231</f>
        <v>0</v>
      </c>
      <c r="AR230" s="120" t="s">
        <v>173</v>
      </c>
      <c r="AT230" s="127" t="s">
        <v>75</v>
      </c>
      <c r="AU230" s="127" t="s">
        <v>84</v>
      </c>
      <c r="AY230" s="120" t="s">
        <v>137</v>
      </c>
      <c r="BK230" s="128">
        <f>BK231</f>
        <v>0</v>
      </c>
    </row>
    <row r="231" spans="2:65" s="1" customFormat="1" ht="16.5" customHeight="1" x14ac:dyDescent="0.3">
      <c r="B231" s="131"/>
      <c r="C231" s="132" t="s">
        <v>511</v>
      </c>
      <c r="D231" s="132" t="s">
        <v>140</v>
      </c>
      <c r="E231" s="133" t="s">
        <v>790</v>
      </c>
      <c r="F231" s="134" t="s">
        <v>788</v>
      </c>
      <c r="G231" s="135" t="s">
        <v>322</v>
      </c>
      <c r="H231" s="172"/>
      <c r="I231" s="137"/>
      <c r="J231" s="138">
        <f>ROUND(I231*H231,2)</f>
        <v>0</v>
      </c>
      <c r="K231" s="139"/>
      <c r="L231" s="30"/>
      <c r="M231" s="140" t="s">
        <v>1</v>
      </c>
      <c r="N231" s="141" t="s">
        <v>41</v>
      </c>
      <c r="P231" s="142">
        <f>O231*H231</f>
        <v>0</v>
      </c>
      <c r="Q231" s="142">
        <v>0</v>
      </c>
      <c r="R231" s="142">
        <f>Q231*H231</f>
        <v>0</v>
      </c>
      <c r="S231" s="142">
        <v>0</v>
      </c>
      <c r="T231" s="143">
        <f>S231*H231</f>
        <v>0</v>
      </c>
      <c r="AR231" s="144" t="s">
        <v>791</v>
      </c>
      <c r="AT231" s="144" t="s">
        <v>140</v>
      </c>
      <c r="AU231" s="144" t="s">
        <v>86</v>
      </c>
      <c r="AY231" s="15" t="s">
        <v>137</v>
      </c>
      <c r="BE231" s="145">
        <f>IF(N231="základní",J231,0)</f>
        <v>0</v>
      </c>
      <c r="BF231" s="145">
        <f>IF(N231="snížená",J231,0)</f>
        <v>0</v>
      </c>
      <c r="BG231" s="145">
        <f>IF(N231="zákl. přenesená",J231,0)</f>
        <v>0</v>
      </c>
      <c r="BH231" s="145">
        <f>IF(N231="sníž. přenesená",J231,0)</f>
        <v>0</v>
      </c>
      <c r="BI231" s="145">
        <f>IF(N231="nulová",J231,0)</f>
        <v>0</v>
      </c>
      <c r="BJ231" s="15" t="s">
        <v>84</v>
      </c>
      <c r="BK231" s="145">
        <f>ROUND(I231*H231,2)</f>
        <v>0</v>
      </c>
      <c r="BL231" s="15" t="s">
        <v>791</v>
      </c>
      <c r="BM231" s="144" t="s">
        <v>792</v>
      </c>
    </row>
    <row r="232" spans="2:65" s="11" customFormat="1" ht="23" customHeight="1" x14ac:dyDescent="0.35">
      <c r="B232" s="119"/>
      <c r="D232" s="120" t="s">
        <v>75</v>
      </c>
      <c r="E232" s="129" t="s">
        <v>793</v>
      </c>
      <c r="F232" s="129" t="s">
        <v>794</v>
      </c>
      <c r="I232" s="122"/>
      <c r="J232" s="130">
        <f>BK232</f>
        <v>0</v>
      </c>
      <c r="L232" s="119"/>
      <c r="M232" s="124"/>
      <c r="P232" s="125">
        <f>P233</f>
        <v>0</v>
      </c>
      <c r="R232" s="125">
        <f>R233</f>
        <v>0</v>
      </c>
      <c r="T232" s="126">
        <f>T233</f>
        <v>0</v>
      </c>
      <c r="AR232" s="120" t="s">
        <v>173</v>
      </c>
      <c r="AT232" s="127" t="s">
        <v>75</v>
      </c>
      <c r="AU232" s="127" t="s">
        <v>84</v>
      </c>
      <c r="AY232" s="120" t="s">
        <v>137</v>
      </c>
      <c r="BK232" s="128">
        <f>BK233</f>
        <v>0</v>
      </c>
    </row>
    <row r="233" spans="2:65" s="1" customFormat="1" ht="16.5" customHeight="1" x14ac:dyDescent="0.3">
      <c r="B233" s="131"/>
      <c r="C233" s="132" t="s">
        <v>515</v>
      </c>
      <c r="D233" s="132" t="s">
        <v>140</v>
      </c>
      <c r="E233" s="133" t="s">
        <v>796</v>
      </c>
      <c r="F233" s="134" t="s">
        <v>794</v>
      </c>
      <c r="G233" s="135" t="s">
        <v>322</v>
      </c>
      <c r="H233" s="172"/>
      <c r="I233" s="137"/>
      <c r="J233" s="138">
        <f>ROUND(I233*H233,2)</f>
        <v>0</v>
      </c>
      <c r="K233" s="139"/>
      <c r="L233" s="30"/>
      <c r="M233" s="173" t="s">
        <v>1</v>
      </c>
      <c r="N233" s="174" t="s">
        <v>41</v>
      </c>
      <c r="O233" s="175"/>
      <c r="P233" s="176">
        <f>O233*H233</f>
        <v>0</v>
      </c>
      <c r="Q233" s="176">
        <v>0</v>
      </c>
      <c r="R233" s="176">
        <f>Q233*H233</f>
        <v>0</v>
      </c>
      <c r="S233" s="176">
        <v>0</v>
      </c>
      <c r="T233" s="177">
        <f>S233*H233</f>
        <v>0</v>
      </c>
      <c r="AR233" s="144" t="s">
        <v>791</v>
      </c>
      <c r="AT233" s="144" t="s">
        <v>140</v>
      </c>
      <c r="AU233" s="144" t="s">
        <v>86</v>
      </c>
      <c r="AY233" s="15" t="s">
        <v>137</v>
      </c>
      <c r="BE233" s="145">
        <f>IF(N233="základní",J233,0)</f>
        <v>0</v>
      </c>
      <c r="BF233" s="145">
        <f>IF(N233="snížená",J233,0)</f>
        <v>0</v>
      </c>
      <c r="BG233" s="145">
        <f>IF(N233="zákl. přenesená",J233,0)</f>
        <v>0</v>
      </c>
      <c r="BH233" s="145">
        <f>IF(N233="sníž. přenesená",J233,0)</f>
        <v>0</v>
      </c>
      <c r="BI233" s="145">
        <f>IF(N233="nulová",J233,0)</f>
        <v>0</v>
      </c>
      <c r="BJ233" s="15" t="s">
        <v>84</v>
      </c>
      <c r="BK233" s="145">
        <f>ROUND(I233*H233,2)</f>
        <v>0</v>
      </c>
      <c r="BL233" s="15" t="s">
        <v>791</v>
      </c>
      <c r="BM233" s="144" t="s">
        <v>797</v>
      </c>
    </row>
    <row r="234" spans="2:65" s="1" customFormat="1" ht="7.05" customHeight="1" x14ac:dyDescent="0.3">
      <c r="B234" s="42"/>
      <c r="C234" s="43"/>
      <c r="D234" s="43"/>
      <c r="E234" s="43"/>
      <c r="F234" s="43"/>
      <c r="G234" s="43"/>
      <c r="H234" s="43"/>
      <c r="I234" s="43"/>
      <c r="J234" s="43"/>
      <c r="K234" s="43"/>
      <c r="L234" s="30"/>
    </row>
  </sheetData>
  <autoFilter ref="C131:K233" xr:uid="{00000000-0009-0000-0000-000002000000}"/>
  <mergeCells count="9">
    <mergeCell ref="E87:H87"/>
    <mergeCell ref="E122:H122"/>
    <mergeCell ref="E124:H124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35"/>
  <sheetViews>
    <sheetView showGridLines="0" topLeftCell="A212" workbookViewId="0">
      <selection activeCell="F173" sqref="F173"/>
    </sheetView>
  </sheetViews>
  <sheetFormatPr defaultColWidth="8.75" defaultRowHeight="10.15" x14ac:dyDescent="0.3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.049999999999997" customHeight="1" x14ac:dyDescent="0.3">
      <c r="L2" s="203" t="s">
        <v>5</v>
      </c>
      <c r="M2" s="185"/>
      <c r="N2" s="185"/>
      <c r="O2" s="185"/>
      <c r="P2" s="185"/>
      <c r="Q2" s="185"/>
      <c r="R2" s="185"/>
      <c r="S2" s="185"/>
      <c r="T2" s="185"/>
      <c r="U2" s="185"/>
      <c r="V2" s="185"/>
      <c r="AT2" s="15" t="s">
        <v>92</v>
      </c>
    </row>
    <row r="3" spans="2:46" ht="7.05" customHeight="1" x14ac:dyDescent="0.3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86</v>
      </c>
    </row>
    <row r="4" spans="2:46" ht="25.05" customHeight="1" x14ac:dyDescent="0.3">
      <c r="B4" s="18"/>
      <c r="D4" s="19" t="s">
        <v>93</v>
      </c>
      <c r="L4" s="18"/>
      <c r="M4" s="85" t="s">
        <v>10</v>
      </c>
      <c r="AT4" s="15" t="s">
        <v>3</v>
      </c>
    </row>
    <row r="5" spans="2:46" ht="7.05" customHeight="1" x14ac:dyDescent="0.3">
      <c r="B5" s="18"/>
      <c r="L5" s="18"/>
    </row>
    <row r="6" spans="2:46" ht="12" customHeight="1" x14ac:dyDescent="0.3">
      <c r="B6" s="18"/>
      <c r="D6" s="25" t="s">
        <v>15</v>
      </c>
      <c r="L6" s="18"/>
    </row>
    <row r="7" spans="2:46" ht="26.25" customHeight="1" x14ac:dyDescent="0.3">
      <c r="B7" s="18"/>
      <c r="E7" s="218" t="str">
        <f>'Rekapitulace stavby'!K6</f>
        <v>ZŠ Zliv - Zlepšování rovného přístupu k inkluzivním a kvalitním službám v oblasti vzdělávání</v>
      </c>
      <c r="F7" s="219"/>
      <c r="G7" s="219"/>
      <c r="H7" s="219"/>
      <c r="L7" s="18"/>
    </row>
    <row r="8" spans="2:46" s="1" customFormat="1" ht="12" customHeight="1" x14ac:dyDescent="0.3">
      <c r="B8" s="30"/>
      <c r="D8" s="25" t="s">
        <v>94</v>
      </c>
      <c r="L8" s="30"/>
    </row>
    <row r="9" spans="2:46" s="1" customFormat="1" ht="16.5" customHeight="1" x14ac:dyDescent="0.3">
      <c r="B9" s="30"/>
      <c r="E9" s="204" t="s">
        <v>824</v>
      </c>
      <c r="F9" s="217"/>
      <c r="G9" s="217"/>
      <c r="H9" s="217"/>
      <c r="L9" s="30"/>
    </row>
    <row r="10" spans="2:46" s="1" customFormat="1" x14ac:dyDescent="0.3">
      <c r="B10" s="30"/>
      <c r="L10" s="30"/>
    </row>
    <row r="11" spans="2:46" s="1" customFormat="1" ht="12" customHeight="1" x14ac:dyDescent="0.3">
      <c r="B11" s="30"/>
      <c r="D11" s="25" t="s">
        <v>17</v>
      </c>
      <c r="F11" s="23" t="s">
        <v>1</v>
      </c>
      <c r="I11" s="25" t="s">
        <v>18</v>
      </c>
      <c r="J11" s="23" t="s">
        <v>1</v>
      </c>
      <c r="L11" s="30"/>
    </row>
    <row r="12" spans="2:46" s="1" customFormat="1" ht="12" customHeight="1" x14ac:dyDescent="0.3">
      <c r="B12" s="30"/>
      <c r="D12" s="25" t="s">
        <v>19</v>
      </c>
      <c r="F12" s="23" t="s">
        <v>20</v>
      </c>
      <c r="I12" s="25" t="s">
        <v>21</v>
      </c>
      <c r="J12" s="50" t="str">
        <f>'Rekapitulace stavby'!AN8</f>
        <v>11. 12. 2023</v>
      </c>
      <c r="L12" s="30"/>
    </row>
    <row r="13" spans="2:46" s="1" customFormat="1" ht="11" customHeight="1" x14ac:dyDescent="0.3">
      <c r="B13" s="30"/>
      <c r="L13" s="30"/>
    </row>
    <row r="14" spans="2:46" s="1" customFormat="1" ht="12" customHeight="1" x14ac:dyDescent="0.3">
      <c r="B14" s="30"/>
      <c r="D14" s="25" t="s">
        <v>23</v>
      </c>
      <c r="I14" s="25" t="s">
        <v>24</v>
      </c>
      <c r="J14" s="23" t="s">
        <v>25</v>
      </c>
      <c r="L14" s="30"/>
    </row>
    <row r="15" spans="2:46" s="1" customFormat="1" ht="18" customHeight="1" x14ac:dyDescent="0.3">
      <c r="B15" s="30"/>
      <c r="E15" s="23" t="s">
        <v>26</v>
      </c>
      <c r="I15" s="25" t="s">
        <v>27</v>
      </c>
      <c r="J15" s="23" t="s">
        <v>28</v>
      </c>
      <c r="L15" s="30"/>
    </row>
    <row r="16" spans="2:46" s="1" customFormat="1" ht="7.05" customHeight="1" x14ac:dyDescent="0.3">
      <c r="B16" s="30"/>
      <c r="L16" s="30"/>
    </row>
    <row r="17" spans="2:12" s="1" customFormat="1" ht="12" customHeight="1" x14ac:dyDescent="0.3">
      <c r="B17" s="30"/>
      <c r="D17" s="25" t="s">
        <v>29</v>
      </c>
      <c r="I17" s="25" t="s">
        <v>24</v>
      </c>
      <c r="J17" s="26" t="str">
        <f>'Rekapitulace stavby'!AN13</f>
        <v>Vyplň údaj</v>
      </c>
      <c r="L17" s="30"/>
    </row>
    <row r="18" spans="2:12" s="1" customFormat="1" ht="18" customHeight="1" x14ac:dyDescent="0.3">
      <c r="B18" s="30"/>
      <c r="E18" s="220" t="str">
        <f>'Rekapitulace stavby'!E14</f>
        <v>Vyplň údaj</v>
      </c>
      <c r="F18" s="184"/>
      <c r="G18" s="184"/>
      <c r="H18" s="184"/>
      <c r="I18" s="25" t="s">
        <v>27</v>
      </c>
      <c r="J18" s="26" t="str">
        <f>'Rekapitulace stavby'!AN14</f>
        <v>Vyplň údaj</v>
      </c>
      <c r="L18" s="30"/>
    </row>
    <row r="19" spans="2:12" s="1" customFormat="1" ht="7.05" customHeight="1" x14ac:dyDescent="0.3">
      <c r="B19" s="30"/>
      <c r="L19" s="30"/>
    </row>
    <row r="20" spans="2:12" s="1" customFormat="1" ht="12" customHeight="1" x14ac:dyDescent="0.3">
      <c r="B20" s="30"/>
      <c r="D20" s="25" t="s">
        <v>31</v>
      </c>
      <c r="I20" s="25" t="s">
        <v>24</v>
      </c>
      <c r="J20" s="23" t="str">
        <f>IF('Rekapitulace stavby'!AN16="","",'Rekapitulace stavby'!AN16)</f>
        <v/>
      </c>
      <c r="L20" s="30"/>
    </row>
    <row r="21" spans="2:12" s="1" customFormat="1" ht="18" customHeight="1" x14ac:dyDescent="0.3">
      <c r="B21" s="30"/>
      <c r="E21" s="23" t="str">
        <f>IF('Rekapitulace stavby'!E17="","",'Rekapitulace stavby'!E17)</f>
        <v xml:space="preserve"> </v>
      </c>
      <c r="I21" s="25" t="s">
        <v>27</v>
      </c>
      <c r="J21" s="23" t="str">
        <f>IF('Rekapitulace stavby'!AN17="","",'Rekapitulace stavby'!AN17)</f>
        <v/>
      </c>
      <c r="L21" s="30"/>
    </row>
    <row r="22" spans="2:12" s="1" customFormat="1" ht="7.05" customHeight="1" x14ac:dyDescent="0.3">
      <c r="B22" s="30"/>
      <c r="L22" s="30"/>
    </row>
    <row r="23" spans="2:12" s="1" customFormat="1" ht="12" customHeight="1" x14ac:dyDescent="0.3">
      <c r="B23" s="30"/>
      <c r="D23" s="25" t="s">
        <v>34</v>
      </c>
      <c r="I23" s="25" t="s">
        <v>24</v>
      </c>
      <c r="J23" s="23" t="str">
        <f>IF('Rekapitulace stavby'!AN19="","",'Rekapitulace stavby'!AN19)</f>
        <v/>
      </c>
      <c r="L23" s="30"/>
    </row>
    <row r="24" spans="2:12" s="1" customFormat="1" ht="18" customHeight="1" x14ac:dyDescent="0.3">
      <c r="B24" s="30"/>
      <c r="E24" s="23" t="str">
        <f>IF('Rekapitulace stavby'!E20="","",'Rekapitulace stavby'!E20)</f>
        <v xml:space="preserve"> </v>
      </c>
      <c r="I24" s="25" t="s">
        <v>27</v>
      </c>
      <c r="J24" s="23" t="str">
        <f>IF('Rekapitulace stavby'!AN20="","",'Rekapitulace stavby'!AN20)</f>
        <v/>
      </c>
      <c r="L24" s="30"/>
    </row>
    <row r="25" spans="2:12" s="1" customFormat="1" ht="7.05" customHeight="1" x14ac:dyDescent="0.3">
      <c r="B25" s="30"/>
      <c r="L25" s="30"/>
    </row>
    <row r="26" spans="2:12" s="1" customFormat="1" ht="12" customHeight="1" x14ac:dyDescent="0.3">
      <c r="B26" s="30"/>
      <c r="D26" s="25" t="s">
        <v>35</v>
      </c>
      <c r="L26" s="30"/>
    </row>
    <row r="27" spans="2:12" s="7" customFormat="1" ht="16.5" customHeight="1" x14ac:dyDescent="0.3">
      <c r="B27" s="86"/>
      <c r="E27" s="189" t="s">
        <v>1</v>
      </c>
      <c r="F27" s="189"/>
      <c r="G27" s="189"/>
      <c r="H27" s="189"/>
      <c r="L27" s="86"/>
    </row>
    <row r="28" spans="2:12" s="1" customFormat="1" ht="7.05" customHeight="1" x14ac:dyDescent="0.3">
      <c r="B28" s="30"/>
      <c r="L28" s="30"/>
    </row>
    <row r="29" spans="2:12" s="1" customFormat="1" ht="7.05" customHeight="1" x14ac:dyDescent="0.3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25.25" customHeight="1" x14ac:dyDescent="0.3">
      <c r="B30" s="30"/>
      <c r="D30" s="87" t="s">
        <v>36</v>
      </c>
      <c r="J30" s="63">
        <f>ROUND(J132, 2)</f>
        <v>0</v>
      </c>
      <c r="L30" s="30"/>
    </row>
    <row r="31" spans="2:12" s="1" customFormat="1" ht="7.05" customHeight="1" x14ac:dyDescent="0.3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14.55" customHeight="1" x14ac:dyDescent="0.3">
      <c r="B32" s="30"/>
      <c r="F32" s="33" t="s">
        <v>38</v>
      </c>
      <c r="I32" s="33" t="s">
        <v>37</v>
      </c>
      <c r="J32" s="33" t="s">
        <v>39</v>
      </c>
      <c r="L32" s="30"/>
    </row>
    <row r="33" spans="2:12" s="1" customFormat="1" ht="14.55" customHeight="1" x14ac:dyDescent="0.3">
      <c r="B33" s="30"/>
      <c r="D33" s="88" t="s">
        <v>40</v>
      </c>
      <c r="E33" s="25" t="s">
        <v>41</v>
      </c>
      <c r="F33" s="89">
        <f>ROUND((SUM(BE132:BE234)),  2)</f>
        <v>0</v>
      </c>
      <c r="I33" s="90">
        <v>0.21</v>
      </c>
      <c r="J33" s="89">
        <f>ROUND(((SUM(BE132:BE234))*I33),  2)</f>
        <v>0</v>
      </c>
      <c r="L33" s="30"/>
    </row>
    <row r="34" spans="2:12" s="1" customFormat="1" ht="14.55" customHeight="1" x14ac:dyDescent="0.3">
      <c r="B34" s="30"/>
      <c r="E34" s="25" t="s">
        <v>42</v>
      </c>
      <c r="F34" s="89">
        <f>ROUND((SUM(BF132:BF234)),  2)</f>
        <v>0</v>
      </c>
      <c r="I34" s="90">
        <v>0.15</v>
      </c>
      <c r="J34" s="89">
        <f>ROUND(((SUM(BF132:BF234))*I34),  2)</f>
        <v>0</v>
      </c>
      <c r="L34" s="30"/>
    </row>
    <row r="35" spans="2:12" s="1" customFormat="1" ht="14.55" hidden="1" customHeight="1" x14ac:dyDescent="0.3">
      <c r="B35" s="30"/>
      <c r="E35" s="25" t="s">
        <v>43</v>
      </c>
      <c r="F35" s="89">
        <f>ROUND((SUM(BG132:BG234)),  2)</f>
        <v>0</v>
      </c>
      <c r="I35" s="90">
        <v>0.21</v>
      </c>
      <c r="J35" s="89">
        <f>0</f>
        <v>0</v>
      </c>
      <c r="L35" s="30"/>
    </row>
    <row r="36" spans="2:12" s="1" customFormat="1" ht="14.55" hidden="1" customHeight="1" x14ac:dyDescent="0.3">
      <c r="B36" s="30"/>
      <c r="E36" s="25" t="s">
        <v>44</v>
      </c>
      <c r="F36" s="89">
        <f>ROUND((SUM(BH132:BH234)),  2)</f>
        <v>0</v>
      </c>
      <c r="I36" s="90">
        <v>0.15</v>
      </c>
      <c r="J36" s="89">
        <f>0</f>
        <v>0</v>
      </c>
      <c r="L36" s="30"/>
    </row>
    <row r="37" spans="2:12" s="1" customFormat="1" ht="14.55" hidden="1" customHeight="1" x14ac:dyDescent="0.3">
      <c r="B37" s="30"/>
      <c r="E37" s="25" t="s">
        <v>45</v>
      </c>
      <c r="F37" s="89">
        <f>ROUND((SUM(BI132:BI234)),  2)</f>
        <v>0</v>
      </c>
      <c r="I37" s="90">
        <v>0</v>
      </c>
      <c r="J37" s="89">
        <f>0</f>
        <v>0</v>
      </c>
      <c r="L37" s="30"/>
    </row>
    <row r="38" spans="2:12" s="1" customFormat="1" ht="7.05" customHeight="1" x14ac:dyDescent="0.3">
      <c r="B38" s="30"/>
      <c r="L38" s="30"/>
    </row>
    <row r="39" spans="2:12" s="1" customFormat="1" ht="25.25" customHeight="1" x14ac:dyDescent="0.3">
      <c r="B39" s="30"/>
      <c r="C39" s="91"/>
      <c r="D39" s="92" t="s">
        <v>46</v>
      </c>
      <c r="E39" s="54"/>
      <c r="F39" s="54"/>
      <c r="G39" s="93" t="s">
        <v>47</v>
      </c>
      <c r="H39" s="94" t="s">
        <v>48</v>
      </c>
      <c r="I39" s="54"/>
      <c r="J39" s="95">
        <f>SUM(J30:J37)</f>
        <v>0</v>
      </c>
      <c r="K39" s="96"/>
      <c r="L39" s="30"/>
    </row>
    <row r="40" spans="2:12" s="1" customFormat="1" ht="14.55" customHeight="1" x14ac:dyDescent="0.3">
      <c r="B40" s="30"/>
      <c r="L40" s="30"/>
    </row>
    <row r="41" spans="2:12" ht="14.55" customHeight="1" x14ac:dyDescent="0.3">
      <c r="B41" s="18"/>
      <c r="L41" s="18"/>
    </row>
    <row r="42" spans="2:12" ht="14.55" customHeight="1" x14ac:dyDescent="0.3">
      <c r="B42" s="18"/>
      <c r="L42" s="18"/>
    </row>
    <row r="43" spans="2:12" ht="14.55" customHeight="1" x14ac:dyDescent="0.3">
      <c r="B43" s="18"/>
      <c r="L43" s="18"/>
    </row>
    <row r="44" spans="2:12" ht="14.55" customHeight="1" x14ac:dyDescent="0.3">
      <c r="B44" s="18"/>
      <c r="L44" s="18"/>
    </row>
    <row r="45" spans="2:12" ht="14.55" customHeight="1" x14ac:dyDescent="0.3">
      <c r="B45" s="18"/>
      <c r="L45" s="18"/>
    </row>
    <row r="46" spans="2:12" ht="14.55" customHeight="1" x14ac:dyDescent="0.3">
      <c r="B46" s="18"/>
      <c r="L46" s="18"/>
    </row>
    <row r="47" spans="2:12" ht="14.55" customHeight="1" x14ac:dyDescent="0.3">
      <c r="B47" s="18"/>
      <c r="L47" s="18"/>
    </row>
    <row r="48" spans="2:12" ht="14.55" customHeight="1" x14ac:dyDescent="0.3">
      <c r="B48" s="18"/>
      <c r="L48" s="18"/>
    </row>
    <row r="49" spans="2:12" ht="14.55" customHeight="1" x14ac:dyDescent="0.3">
      <c r="B49" s="18"/>
      <c r="L49" s="18"/>
    </row>
    <row r="50" spans="2:12" s="1" customFormat="1" ht="14.55" customHeight="1" x14ac:dyDescent="0.3">
      <c r="B50" s="30"/>
      <c r="D50" s="39" t="s">
        <v>49</v>
      </c>
      <c r="E50" s="40"/>
      <c r="F50" s="40"/>
      <c r="G50" s="39" t="s">
        <v>50</v>
      </c>
      <c r="H50" s="40"/>
      <c r="I50" s="40"/>
      <c r="J50" s="40"/>
      <c r="K50" s="40"/>
      <c r="L50" s="30"/>
    </row>
    <row r="51" spans="2:12" x14ac:dyDescent="0.3">
      <c r="B51" s="18"/>
      <c r="L51" s="18"/>
    </row>
    <row r="52" spans="2:12" x14ac:dyDescent="0.3">
      <c r="B52" s="18"/>
      <c r="L52" s="18"/>
    </row>
    <row r="53" spans="2:12" x14ac:dyDescent="0.3">
      <c r="B53" s="18"/>
      <c r="L53" s="18"/>
    </row>
    <row r="54" spans="2:12" x14ac:dyDescent="0.3">
      <c r="B54" s="18"/>
      <c r="L54" s="18"/>
    </row>
    <row r="55" spans="2:12" x14ac:dyDescent="0.3">
      <c r="B55" s="18"/>
      <c r="L55" s="18"/>
    </row>
    <row r="56" spans="2:12" x14ac:dyDescent="0.3">
      <c r="B56" s="18"/>
      <c r="L56" s="18"/>
    </row>
    <row r="57" spans="2:12" x14ac:dyDescent="0.3">
      <c r="B57" s="18"/>
      <c r="L57" s="18"/>
    </row>
    <row r="58" spans="2:12" x14ac:dyDescent="0.3">
      <c r="B58" s="18"/>
      <c r="L58" s="18"/>
    </row>
    <row r="59" spans="2:12" x14ac:dyDescent="0.3">
      <c r="B59" s="18"/>
      <c r="L59" s="18"/>
    </row>
    <row r="60" spans="2:12" x14ac:dyDescent="0.3">
      <c r="B60" s="18"/>
      <c r="L60" s="18"/>
    </row>
    <row r="61" spans="2:12" s="1" customFormat="1" ht="12.75" x14ac:dyDescent="0.3">
      <c r="B61" s="30"/>
      <c r="D61" s="41" t="s">
        <v>51</v>
      </c>
      <c r="E61" s="32"/>
      <c r="F61" s="97" t="s">
        <v>52</v>
      </c>
      <c r="G61" s="41" t="s">
        <v>51</v>
      </c>
      <c r="H61" s="32"/>
      <c r="I61" s="32"/>
      <c r="J61" s="98" t="s">
        <v>52</v>
      </c>
      <c r="K61" s="32"/>
      <c r="L61" s="30"/>
    </row>
    <row r="62" spans="2:12" x14ac:dyDescent="0.3">
      <c r="B62" s="18"/>
      <c r="L62" s="18"/>
    </row>
    <row r="63" spans="2:12" x14ac:dyDescent="0.3">
      <c r="B63" s="18"/>
      <c r="L63" s="18"/>
    </row>
    <row r="64" spans="2:12" x14ac:dyDescent="0.3">
      <c r="B64" s="18"/>
      <c r="L64" s="18"/>
    </row>
    <row r="65" spans="2:12" s="1" customFormat="1" ht="13.15" x14ac:dyDescent="0.3">
      <c r="B65" s="30"/>
      <c r="D65" s="39" t="s">
        <v>53</v>
      </c>
      <c r="E65" s="40"/>
      <c r="F65" s="40"/>
      <c r="G65" s="39" t="s">
        <v>54</v>
      </c>
      <c r="H65" s="40"/>
      <c r="I65" s="40"/>
      <c r="J65" s="40"/>
      <c r="K65" s="40"/>
      <c r="L65" s="30"/>
    </row>
    <row r="66" spans="2:12" x14ac:dyDescent="0.3">
      <c r="B66" s="18"/>
      <c r="L66" s="18"/>
    </row>
    <row r="67" spans="2:12" x14ac:dyDescent="0.3">
      <c r="B67" s="18"/>
      <c r="L67" s="18"/>
    </row>
    <row r="68" spans="2:12" x14ac:dyDescent="0.3">
      <c r="B68" s="18"/>
      <c r="L68" s="18"/>
    </row>
    <row r="69" spans="2:12" x14ac:dyDescent="0.3">
      <c r="B69" s="18"/>
      <c r="L69" s="18"/>
    </row>
    <row r="70" spans="2:12" x14ac:dyDescent="0.3">
      <c r="B70" s="18"/>
      <c r="L70" s="18"/>
    </row>
    <row r="71" spans="2:12" x14ac:dyDescent="0.3">
      <c r="B71" s="18"/>
      <c r="L71" s="18"/>
    </row>
    <row r="72" spans="2:12" x14ac:dyDescent="0.3">
      <c r="B72" s="18"/>
      <c r="L72" s="18"/>
    </row>
    <row r="73" spans="2:12" x14ac:dyDescent="0.3">
      <c r="B73" s="18"/>
      <c r="L73" s="18"/>
    </row>
    <row r="74" spans="2:12" x14ac:dyDescent="0.3">
      <c r="B74" s="18"/>
      <c r="L74" s="18"/>
    </row>
    <row r="75" spans="2:12" x14ac:dyDescent="0.3">
      <c r="B75" s="18"/>
      <c r="L75" s="18"/>
    </row>
    <row r="76" spans="2:12" s="1" customFormat="1" ht="12.75" x14ac:dyDescent="0.3">
      <c r="B76" s="30"/>
      <c r="D76" s="41" t="s">
        <v>51</v>
      </c>
      <c r="E76" s="32"/>
      <c r="F76" s="97" t="s">
        <v>52</v>
      </c>
      <c r="G76" s="41" t="s">
        <v>51</v>
      </c>
      <c r="H76" s="32"/>
      <c r="I76" s="32"/>
      <c r="J76" s="98" t="s">
        <v>52</v>
      </c>
      <c r="K76" s="32"/>
      <c r="L76" s="30"/>
    </row>
    <row r="77" spans="2:12" s="1" customFormat="1" ht="14.55" customHeight="1" x14ac:dyDescent="0.3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7.05" customHeight="1" x14ac:dyDescent="0.3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5.05" customHeight="1" x14ac:dyDescent="0.3">
      <c r="B82" s="30"/>
      <c r="C82" s="19" t="s">
        <v>96</v>
      </c>
      <c r="L82" s="30"/>
    </row>
    <row r="83" spans="2:47" s="1" customFormat="1" ht="7.05" customHeight="1" x14ac:dyDescent="0.3">
      <c r="B83" s="30"/>
      <c r="L83" s="30"/>
    </row>
    <row r="84" spans="2:47" s="1" customFormat="1" ht="12" customHeight="1" x14ac:dyDescent="0.3">
      <c r="B84" s="30"/>
      <c r="C84" s="25" t="s">
        <v>15</v>
      </c>
      <c r="L84" s="30"/>
    </row>
    <row r="85" spans="2:47" s="1" customFormat="1" ht="26.25" customHeight="1" x14ac:dyDescent="0.3">
      <c r="B85" s="30"/>
      <c r="E85" s="218" t="str">
        <f>E7</f>
        <v>ZŠ Zliv - Zlepšování rovného přístupu k inkluzivním a kvalitním službám v oblasti vzdělávání</v>
      </c>
      <c r="F85" s="219"/>
      <c r="G85" s="219"/>
      <c r="H85" s="219"/>
      <c r="L85" s="30"/>
    </row>
    <row r="86" spans="2:47" s="1" customFormat="1" ht="12" customHeight="1" x14ac:dyDescent="0.3">
      <c r="B86" s="30"/>
      <c r="C86" s="25" t="s">
        <v>94</v>
      </c>
      <c r="L86" s="30"/>
    </row>
    <row r="87" spans="2:47" s="1" customFormat="1" ht="16.5" customHeight="1" x14ac:dyDescent="0.3">
      <c r="B87" s="30"/>
      <c r="E87" s="204" t="str">
        <f>E9</f>
        <v>SO 03 - Nová sborovna</v>
      </c>
      <c r="F87" s="217"/>
      <c r="G87" s="217"/>
      <c r="H87" s="217"/>
      <c r="L87" s="30"/>
    </row>
    <row r="88" spans="2:47" s="1" customFormat="1" ht="7.05" customHeight="1" x14ac:dyDescent="0.3">
      <c r="B88" s="30"/>
      <c r="L88" s="30"/>
    </row>
    <row r="89" spans="2:47" s="1" customFormat="1" ht="12" customHeight="1" x14ac:dyDescent="0.3">
      <c r="B89" s="30"/>
      <c r="C89" s="25" t="s">
        <v>19</v>
      </c>
      <c r="F89" s="23" t="str">
        <f>F12</f>
        <v>Zliv</v>
      </c>
      <c r="I89" s="25" t="s">
        <v>21</v>
      </c>
      <c r="J89" s="50" t="str">
        <f>IF(J12="","",J12)</f>
        <v>11. 12. 2023</v>
      </c>
      <c r="L89" s="30"/>
    </row>
    <row r="90" spans="2:47" s="1" customFormat="1" ht="7.05" customHeight="1" x14ac:dyDescent="0.3">
      <c r="B90" s="30"/>
      <c r="L90" s="30"/>
    </row>
    <row r="91" spans="2:47" s="1" customFormat="1" ht="15.3" customHeight="1" x14ac:dyDescent="0.3">
      <c r="B91" s="30"/>
      <c r="C91" s="25" t="s">
        <v>23</v>
      </c>
      <c r="F91" s="23" t="str">
        <f>E15</f>
        <v>Město Zliv</v>
      </c>
      <c r="I91" s="25" t="s">
        <v>31</v>
      </c>
      <c r="J91" s="28" t="str">
        <f>E21</f>
        <v xml:space="preserve"> </v>
      </c>
      <c r="L91" s="30"/>
    </row>
    <row r="92" spans="2:47" s="1" customFormat="1" ht="15.3" customHeight="1" x14ac:dyDescent="0.3">
      <c r="B92" s="30"/>
      <c r="C92" s="25" t="s">
        <v>29</v>
      </c>
      <c r="F92" s="23" t="str">
        <f>IF(E18="","",E18)</f>
        <v>Vyplň údaj</v>
      </c>
      <c r="I92" s="25" t="s">
        <v>34</v>
      </c>
      <c r="J92" s="28" t="str">
        <f>E24</f>
        <v xml:space="preserve"> </v>
      </c>
      <c r="L92" s="30"/>
    </row>
    <row r="93" spans="2:47" s="1" customFormat="1" ht="10.25" customHeight="1" x14ac:dyDescent="0.3">
      <c r="B93" s="30"/>
      <c r="L93" s="30"/>
    </row>
    <row r="94" spans="2:47" s="1" customFormat="1" ht="29.25" customHeight="1" x14ac:dyDescent="0.3">
      <c r="B94" s="30"/>
      <c r="C94" s="99" t="s">
        <v>97</v>
      </c>
      <c r="D94" s="91"/>
      <c r="E94" s="91"/>
      <c r="F94" s="91"/>
      <c r="G94" s="91"/>
      <c r="H94" s="91"/>
      <c r="I94" s="91"/>
      <c r="J94" s="100" t="s">
        <v>98</v>
      </c>
      <c r="K94" s="91"/>
      <c r="L94" s="30"/>
    </row>
    <row r="95" spans="2:47" s="1" customFormat="1" ht="10.25" customHeight="1" x14ac:dyDescent="0.3">
      <c r="B95" s="30"/>
      <c r="L95" s="30"/>
    </row>
    <row r="96" spans="2:47" s="1" customFormat="1" ht="23" customHeight="1" x14ac:dyDescent="0.3">
      <c r="B96" s="30"/>
      <c r="C96" s="101" t="s">
        <v>99</v>
      </c>
      <c r="J96" s="63">
        <f>J132</f>
        <v>0</v>
      </c>
      <c r="L96" s="30"/>
      <c r="AU96" s="15" t="s">
        <v>100</v>
      </c>
    </row>
    <row r="97" spans="2:12" s="8" customFormat="1" ht="25.05" customHeight="1" x14ac:dyDescent="0.3">
      <c r="B97" s="102"/>
      <c r="D97" s="103" t="s">
        <v>101</v>
      </c>
      <c r="E97" s="104"/>
      <c r="F97" s="104"/>
      <c r="G97" s="104"/>
      <c r="H97" s="104"/>
      <c r="I97" s="104"/>
      <c r="J97" s="105">
        <f>J133</f>
        <v>0</v>
      </c>
      <c r="L97" s="102"/>
    </row>
    <row r="98" spans="2:12" s="9" customFormat="1" ht="20" customHeight="1" x14ac:dyDescent="0.3">
      <c r="B98" s="106"/>
      <c r="D98" s="107" t="s">
        <v>825</v>
      </c>
      <c r="E98" s="108"/>
      <c r="F98" s="108"/>
      <c r="G98" s="108"/>
      <c r="H98" s="108"/>
      <c r="I98" s="108"/>
      <c r="J98" s="109">
        <f>J134</f>
        <v>0</v>
      </c>
      <c r="L98" s="106"/>
    </row>
    <row r="99" spans="2:12" s="9" customFormat="1" ht="20" customHeight="1" x14ac:dyDescent="0.3">
      <c r="B99" s="106"/>
      <c r="D99" s="107" t="s">
        <v>102</v>
      </c>
      <c r="E99" s="108"/>
      <c r="F99" s="108"/>
      <c r="G99" s="108"/>
      <c r="H99" s="108"/>
      <c r="I99" s="108"/>
      <c r="J99" s="109">
        <f>J141</f>
        <v>0</v>
      </c>
      <c r="L99" s="106"/>
    </row>
    <row r="100" spans="2:12" s="9" customFormat="1" ht="14.75" customHeight="1" x14ac:dyDescent="0.3">
      <c r="B100" s="106"/>
      <c r="D100" s="107" t="s">
        <v>799</v>
      </c>
      <c r="E100" s="108"/>
      <c r="F100" s="108"/>
      <c r="G100" s="108"/>
      <c r="H100" s="108"/>
      <c r="I100" s="108"/>
      <c r="J100" s="109">
        <f>J151</f>
        <v>0</v>
      </c>
      <c r="L100" s="106"/>
    </row>
    <row r="101" spans="2:12" s="9" customFormat="1" ht="20" customHeight="1" x14ac:dyDescent="0.3">
      <c r="B101" s="106"/>
      <c r="D101" s="107" t="s">
        <v>103</v>
      </c>
      <c r="E101" s="108"/>
      <c r="F101" s="108"/>
      <c r="G101" s="108"/>
      <c r="H101" s="108"/>
      <c r="I101" s="108"/>
      <c r="J101" s="109">
        <f>J153</f>
        <v>0</v>
      </c>
      <c r="L101" s="106"/>
    </row>
    <row r="102" spans="2:12" s="9" customFormat="1" ht="20" customHeight="1" x14ac:dyDescent="0.3">
      <c r="B102" s="106"/>
      <c r="D102" s="107" t="s">
        <v>105</v>
      </c>
      <c r="E102" s="108"/>
      <c r="F102" s="108"/>
      <c r="G102" s="108"/>
      <c r="H102" s="108"/>
      <c r="I102" s="108"/>
      <c r="J102" s="109">
        <f>J156</f>
        <v>0</v>
      </c>
      <c r="L102" s="106"/>
    </row>
    <row r="103" spans="2:12" s="8" customFormat="1" ht="25.05" customHeight="1" x14ac:dyDescent="0.3">
      <c r="B103" s="102"/>
      <c r="D103" s="103" t="s">
        <v>106</v>
      </c>
      <c r="E103" s="104"/>
      <c r="F103" s="104"/>
      <c r="G103" s="104"/>
      <c r="H103" s="104"/>
      <c r="I103" s="104"/>
      <c r="J103" s="105">
        <f>J158</f>
        <v>0</v>
      </c>
      <c r="L103" s="102"/>
    </row>
    <row r="104" spans="2:12" s="9" customFormat="1" ht="20" customHeight="1" x14ac:dyDescent="0.3">
      <c r="B104" s="106"/>
      <c r="D104" s="107" t="s">
        <v>109</v>
      </c>
      <c r="E104" s="108"/>
      <c r="F104" s="108"/>
      <c r="G104" s="108"/>
      <c r="H104" s="108"/>
      <c r="I104" s="108"/>
      <c r="J104" s="109">
        <f>J159</f>
        <v>0</v>
      </c>
      <c r="L104" s="106"/>
    </row>
    <row r="105" spans="2:12" s="9" customFormat="1" ht="20" customHeight="1" x14ac:dyDescent="0.3">
      <c r="B105" s="106"/>
      <c r="D105" s="107" t="s">
        <v>112</v>
      </c>
      <c r="E105" s="108"/>
      <c r="F105" s="108"/>
      <c r="G105" s="108"/>
      <c r="H105" s="108"/>
      <c r="I105" s="108"/>
      <c r="J105" s="109">
        <f>J180</f>
        <v>0</v>
      </c>
      <c r="L105" s="106"/>
    </row>
    <row r="106" spans="2:12" s="9" customFormat="1" ht="20" customHeight="1" x14ac:dyDescent="0.3">
      <c r="B106" s="106"/>
      <c r="D106" s="107" t="s">
        <v>115</v>
      </c>
      <c r="E106" s="108"/>
      <c r="F106" s="108"/>
      <c r="G106" s="108"/>
      <c r="H106" s="108"/>
      <c r="I106" s="108"/>
      <c r="J106" s="109">
        <f>J187</f>
        <v>0</v>
      </c>
      <c r="L106" s="106"/>
    </row>
    <row r="107" spans="2:12" s="9" customFormat="1" ht="20" customHeight="1" x14ac:dyDescent="0.3">
      <c r="B107" s="106"/>
      <c r="D107" s="107" t="s">
        <v>117</v>
      </c>
      <c r="E107" s="108"/>
      <c r="F107" s="108"/>
      <c r="G107" s="108"/>
      <c r="H107" s="108"/>
      <c r="I107" s="108"/>
      <c r="J107" s="109">
        <f>J203</f>
        <v>0</v>
      </c>
      <c r="L107" s="106"/>
    </row>
    <row r="108" spans="2:12" s="9" customFormat="1" ht="20" customHeight="1" x14ac:dyDescent="0.3">
      <c r="B108" s="106"/>
      <c r="D108" s="107" t="s">
        <v>118</v>
      </c>
      <c r="E108" s="108"/>
      <c r="F108" s="108"/>
      <c r="G108" s="108"/>
      <c r="H108" s="108"/>
      <c r="I108" s="108"/>
      <c r="J108" s="109">
        <f>J212</f>
        <v>0</v>
      </c>
      <c r="L108" s="106"/>
    </row>
    <row r="109" spans="2:12" s="9" customFormat="1" ht="20" customHeight="1" x14ac:dyDescent="0.3">
      <c r="B109" s="106"/>
      <c r="D109" s="107" t="s">
        <v>826</v>
      </c>
      <c r="E109" s="108"/>
      <c r="F109" s="108"/>
      <c r="G109" s="108"/>
      <c r="H109" s="108"/>
      <c r="I109" s="108"/>
      <c r="J109" s="109">
        <f>J226</f>
        <v>0</v>
      </c>
      <c r="L109" s="106"/>
    </row>
    <row r="110" spans="2:12" s="8" customFormat="1" ht="25.05" customHeight="1" x14ac:dyDescent="0.3">
      <c r="B110" s="102"/>
      <c r="D110" s="103" t="s">
        <v>119</v>
      </c>
      <c r="E110" s="104"/>
      <c r="F110" s="104"/>
      <c r="G110" s="104"/>
      <c r="H110" s="104"/>
      <c r="I110" s="104"/>
      <c r="J110" s="105">
        <f>J230</f>
        <v>0</v>
      </c>
      <c r="L110" s="102"/>
    </row>
    <row r="111" spans="2:12" s="9" customFormat="1" ht="20" customHeight="1" x14ac:dyDescent="0.3">
      <c r="B111" s="106"/>
      <c r="D111" s="107" t="s">
        <v>120</v>
      </c>
      <c r="E111" s="108"/>
      <c r="F111" s="108"/>
      <c r="G111" s="108"/>
      <c r="H111" s="108"/>
      <c r="I111" s="108"/>
      <c r="J111" s="109">
        <f>J231</f>
        <v>0</v>
      </c>
      <c r="L111" s="106"/>
    </row>
    <row r="112" spans="2:12" s="9" customFormat="1" ht="20" customHeight="1" x14ac:dyDescent="0.3">
      <c r="B112" s="106"/>
      <c r="D112" s="107" t="s">
        <v>121</v>
      </c>
      <c r="E112" s="108"/>
      <c r="F112" s="108"/>
      <c r="G112" s="108"/>
      <c r="H112" s="108"/>
      <c r="I112" s="108"/>
      <c r="J112" s="109">
        <f>J233</f>
        <v>0</v>
      </c>
      <c r="L112" s="106"/>
    </row>
    <row r="113" spans="2:12" s="1" customFormat="1" ht="21.75" customHeight="1" x14ac:dyDescent="0.3">
      <c r="B113" s="30"/>
      <c r="L113" s="30"/>
    </row>
    <row r="114" spans="2:12" s="1" customFormat="1" ht="7.05" customHeight="1" x14ac:dyDescent="0.3">
      <c r="B114" s="42"/>
      <c r="C114" s="43"/>
      <c r="D114" s="43"/>
      <c r="E114" s="43"/>
      <c r="F114" s="43"/>
      <c r="G114" s="43"/>
      <c r="H114" s="43"/>
      <c r="I114" s="43"/>
      <c r="J114" s="43"/>
      <c r="K114" s="43"/>
      <c r="L114" s="30"/>
    </row>
    <row r="118" spans="2:12" s="1" customFormat="1" ht="7.05" customHeight="1" x14ac:dyDescent="0.3">
      <c r="B118" s="44"/>
      <c r="C118" s="45"/>
      <c r="D118" s="45"/>
      <c r="E118" s="45"/>
      <c r="F118" s="45"/>
      <c r="G118" s="45"/>
      <c r="H118" s="45"/>
      <c r="I118" s="45"/>
      <c r="J118" s="45"/>
      <c r="K118" s="45"/>
      <c r="L118" s="30"/>
    </row>
    <row r="119" spans="2:12" s="1" customFormat="1" ht="25.05" customHeight="1" x14ac:dyDescent="0.3">
      <c r="B119" s="30"/>
      <c r="C119" s="19" t="s">
        <v>122</v>
      </c>
      <c r="L119" s="30"/>
    </row>
    <row r="120" spans="2:12" s="1" customFormat="1" ht="7.05" customHeight="1" x14ac:dyDescent="0.3">
      <c r="B120" s="30"/>
      <c r="L120" s="30"/>
    </row>
    <row r="121" spans="2:12" s="1" customFormat="1" ht="12" customHeight="1" x14ac:dyDescent="0.3">
      <c r="B121" s="30"/>
      <c r="C121" s="25" t="s">
        <v>15</v>
      </c>
      <c r="L121" s="30"/>
    </row>
    <row r="122" spans="2:12" s="1" customFormat="1" ht="26.25" customHeight="1" x14ac:dyDescent="0.3">
      <c r="B122" s="30"/>
      <c r="E122" s="218" t="str">
        <f>E7</f>
        <v>ZŠ Zliv - Zlepšování rovného přístupu k inkluzivním a kvalitním službám v oblasti vzdělávání</v>
      </c>
      <c r="F122" s="219"/>
      <c r="G122" s="219"/>
      <c r="H122" s="219"/>
      <c r="L122" s="30"/>
    </row>
    <row r="123" spans="2:12" s="1" customFormat="1" ht="12" customHeight="1" x14ac:dyDescent="0.3">
      <c r="B123" s="30"/>
      <c r="C123" s="25" t="s">
        <v>94</v>
      </c>
      <c r="L123" s="30"/>
    </row>
    <row r="124" spans="2:12" s="1" customFormat="1" ht="16.5" customHeight="1" x14ac:dyDescent="0.3">
      <c r="B124" s="30"/>
      <c r="E124" s="204" t="str">
        <f>E9</f>
        <v>SO 03 - Nová sborovna</v>
      </c>
      <c r="F124" s="217"/>
      <c r="G124" s="217"/>
      <c r="H124" s="217"/>
      <c r="L124" s="30"/>
    </row>
    <row r="125" spans="2:12" s="1" customFormat="1" ht="7.05" customHeight="1" x14ac:dyDescent="0.3">
      <c r="B125" s="30"/>
      <c r="L125" s="30"/>
    </row>
    <row r="126" spans="2:12" s="1" customFormat="1" ht="12" customHeight="1" x14ac:dyDescent="0.3">
      <c r="B126" s="30"/>
      <c r="C126" s="25" t="s">
        <v>19</v>
      </c>
      <c r="F126" s="23" t="str">
        <f>F12</f>
        <v>Zliv</v>
      </c>
      <c r="I126" s="25" t="s">
        <v>21</v>
      </c>
      <c r="J126" s="50" t="str">
        <f>IF(J12="","",J12)</f>
        <v>11. 12. 2023</v>
      </c>
      <c r="L126" s="30"/>
    </row>
    <row r="127" spans="2:12" s="1" customFormat="1" ht="7.05" customHeight="1" x14ac:dyDescent="0.3">
      <c r="B127" s="30"/>
      <c r="L127" s="30"/>
    </row>
    <row r="128" spans="2:12" s="1" customFormat="1" ht="15.3" customHeight="1" x14ac:dyDescent="0.3">
      <c r="B128" s="30"/>
      <c r="C128" s="25" t="s">
        <v>23</v>
      </c>
      <c r="F128" s="23" t="str">
        <f>E15</f>
        <v>Město Zliv</v>
      </c>
      <c r="I128" s="25" t="s">
        <v>31</v>
      </c>
      <c r="J128" s="28" t="str">
        <f>E21</f>
        <v xml:space="preserve"> </v>
      </c>
      <c r="L128" s="30"/>
    </row>
    <row r="129" spans="2:65" s="1" customFormat="1" ht="15.3" customHeight="1" x14ac:dyDescent="0.3">
      <c r="B129" s="30"/>
      <c r="C129" s="25" t="s">
        <v>29</v>
      </c>
      <c r="F129" s="23" t="str">
        <f>IF(E18="","",E18)</f>
        <v>Vyplň údaj</v>
      </c>
      <c r="I129" s="25" t="s">
        <v>34</v>
      </c>
      <c r="J129" s="28" t="str">
        <f>E24</f>
        <v xml:space="preserve"> </v>
      </c>
      <c r="L129" s="30"/>
    </row>
    <row r="130" spans="2:65" s="1" customFormat="1" ht="10.25" customHeight="1" x14ac:dyDescent="0.3">
      <c r="B130" s="30"/>
      <c r="L130" s="30"/>
    </row>
    <row r="131" spans="2:65" s="10" customFormat="1" ht="29.25" customHeight="1" x14ac:dyDescent="0.3">
      <c r="B131" s="110"/>
      <c r="C131" s="111" t="s">
        <v>123</v>
      </c>
      <c r="D131" s="112" t="s">
        <v>61</v>
      </c>
      <c r="E131" s="112" t="s">
        <v>57</v>
      </c>
      <c r="F131" s="112" t="s">
        <v>58</v>
      </c>
      <c r="G131" s="112" t="s">
        <v>124</v>
      </c>
      <c r="H131" s="112" t="s">
        <v>125</v>
      </c>
      <c r="I131" s="112" t="s">
        <v>126</v>
      </c>
      <c r="J131" s="113" t="s">
        <v>98</v>
      </c>
      <c r="K131" s="114" t="s">
        <v>127</v>
      </c>
      <c r="L131" s="110"/>
      <c r="M131" s="56" t="s">
        <v>1</v>
      </c>
      <c r="N131" s="57" t="s">
        <v>40</v>
      </c>
      <c r="O131" s="57" t="s">
        <v>128</v>
      </c>
      <c r="P131" s="57" t="s">
        <v>129</v>
      </c>
      <c r="Q131" s="57" t="s">
        <v>130</v>
      </c>
      <c r="R131" s="57" t="s">
        <v>131</v>
      </c>
      <c r="S131" s="57" t="s">
        <v>132</v>
      </c>
      <c r="T131" s="58" t="s">
        <v>133</v>
      </c>
    </row>
    <row r="132" spans="2:65" s="1" customFormat="1" ht="23" customHeight="1" x14ac:dyDescent="0.4">
      <c r="B132" s="30"/>
      <c r="C132" s="61" t="s">
        <v>134</v>
      </c>
      <c r="J132" s="115">
        <f>BK132</f>
        <v>0</v>
      </c>
      <c r="L132" s="30"/>
      <c r="M132" s="59"/>
      <c r="N132" s="51"/>
      <c r="O132" s="51"/>
      <c r="P132" s="116">
        <f>P133+P158+P230</f>
        <v>0</v>
      </c>
      <c r="Q132" s="51"/>
      <c r="R132" s="116">
        <f>R133+R158+R230</f>
        <v>5.2928593699999995</v>
      </c>
      <c r="S132" s="51"/>
      <c r="T132" s="117">
        <f>T133+T158+T230</f>
        <v>2.8122509999999996E-2</v>
      </c>
      <c r="AT132" s="15" t="s">
        <v>75</v>
      </c>
      <c r="AU132" s="15" t="s">
        <v>100</v>
      </c>
      <c r="BK132" s="118">
        <f>BK133+BK158+BK230</f>
        <v>0</v>
      </c>
    </row>
    <row r="133" spans="2:65" s="11" customFormat="1" ht="26" customHeight="1" x14ac:dyDescent="0.4">
      <c r="B133" s="119"/>
      <c r="D133" s="120" t="s">
        <v>75</v>
      </c>
      <c r="E133" s="121" t="s">
        <v>135</v>
      </c>
      <c r="F133" s="121" t="s">
        <v>136</v>
      </c>
      <c r="I133" s="122"/>
      <c r="J133" s="123">
        <f>BK133</f>
        <v>0</v>
      </c>
      <c r="L133" s="119"/>
      <c r="M133" s="124"/>
      <c r="P133" s="125">
        <f>P134+P141+P153+P156</f>
        <v>0</v>
      </c>
      <c r="R133" s="125">
        <f>R134+R141+R153+R156</f>
        <v>4.623998639999999</v>
      </c>
      <c r="T133" s="126">
        <f>T134+T141+T153+T156</f>
        <v>0</v>
      </c>
      <c r="AR133" s="120" t="s">
        <v>84</v>
      </c>
      <c r="AT133" s="127" t="s">
        <v>75</v>
      </c>
      <c r="AU133" s="127" t="s">
        <v>76</v>
      </c>
      <c r="AY133" s="120" t="s">
        <v>137</v>
      </c>
      <c r="BK133" s="128">
        <f>BK134+BK141+BK153+BK156</f>
        <v>0</v>
      </c>
    </row>
    <row r="134" spans="2:65" s="11" customFormat="1" ht="23" customHeight="1" x14ac:dyDescent="0.35">
      <c r="B134" s="119"/>
      <c r="D134" s="120" t="s">
        <v>75</v>
      </c>
      <c r="E134" s="129" t="s">
        <v>151</v>
      </c>
      <c r="F134" s="129" t="s">
        <v>827</v>
      </c>
      <c r="I134" s="122"/>
      <c r="J134" s="130">
        <f>BK134</f>
        <v>0</v>
      </c>
      <c r="L134" s="119"/>
      <c r="M134" s="124"/>
      <c r="P134" s="125">
        <f>SUM(P135:P140)</f>
        <v>0</v>
      </c>
      <c r="R134" s="125">
        <f>SUM(R135:R140)</f>
        <v>2.5602743600000002</v>
      </c>
      <c r="T134" s="126">
        <f>SUM(T135:T140)</f>
        <v>0</v>
      </c>
      <c r="AR134" s="120" t="s">
        <v>84</v>
      </c>
      <c r="AT134" s="127" t="s">
        <v>75</v>
      </c>
      <c r="AU134" s="127" t="s">
        <v>84</v>
      </c>
      <c r="AY134" s="120" t="s">
        <v>137</v>
      </c>
      <c r="BK134" s="128">
        <f>SUM(BK135:BK140)</f>
        <v>0</v>
      </c>
    </row>
    <row r="135" spans="2:65" s="1" customFormat="1" ht="33" customHeight="1" x14ac:dyDescent="0.3">
      <c r="B135" s="131"/>
      <c r="C135" s="132" t="s">
        <v>84</v>
      </c>
      <c r="D135" s="132" t="s">
        <v>140</v>
      </c>
      <c r="E135" s="133" t="s">
        <v>828</v>
      </c>
      <c r="F135" s="134" t="s">
        <v>829</v>
      </c>
      <c r="G135" s="135" t="s">
        <v>188</v>
      </c>
      <c r="H135" s="136">
        <v>1</v>
      </c>
      <c r="I135" s="137"/>
      <c r="J135" s="138">
        <f>ROUND(I135*H135,2)</f>
        <v>0</v>
      </c>
      <c r="K135" s="139"/>
      <c r="L135" s="30"/>
      <c r="M135" s="140" t="s">
        <v>1</v>
      </c>
      <c r="N135" s="141" t="s">
        <v>41</v>
      </c>
      <c r="P135" s="142">
        <f>O135*H135</f>
        <v>0</v>
      </c>
      <c r="Q135" s="142">
        <v>3.9629999999999999E-2</v>
      </c>
      <c r="R135" s="142">
        <f>Q135*H135</f>
        <v>3.9629999999999999E-2</v>
      </c>
      <c r="S135" s="142">
        <v>0</v>
      </c>
      <c r="T135" s="143">
        <f>S135*H135</f>
        <v>0</v>
      </c>
      <c r="AR135" s="144" t="s">
        <v>144</v>
      </c>
      <c r="AT135" s="144" t="s">
        <v>140</v>
      </c>
      <c r="AU135" s="144" t="s">
        <v>86</v>
      </c>
      <c r="AY135" s="15" t="s">
        <v>137</v>
      </c>
      <c r="BE135" s="145">
        <f>IF(N135="základní",J135,0)</f>
        <v>0</v>
      </c>
      <c r="BF135" s="145">
        <f>IF(N135="snížená",J135,0)</f>
        <v>0</v>
      </c>
      <c r="BG135" s="145">
        <f>IF(N135="zákl. přenesená",J135,0)</f>
        <v>0</v>
      </c>
      <c r="BH135" s="145">
        <f>IF(N135="sníž. přenesená",J135,0)</f>
        <v>0</v>
      </c>
      <c r="BI135" s="145">
        <f>IF(N135="nulová",J135,0)</f>
        <v>0</v>
      </c>
      <c r="BJ135" s="15" t="s">
        <v>84</v>
      </c>
      <c r="BK135" s="145">
        <f>ROUND(I135*H135,2)</f>
        <v>0</v>
      </c>
      <c r="BL135" s="15" t="s">
        <v>144</v>
      </c>
      <c r="BM135" s="144" t="s">
        <v>830</v>
      </c>
    </row>
    <row r="136" spans="2:65" s="1" customFormat="1" ht="33" customHeight="1" x14ac:dyDescent="0.3">
      <c r="B136" s="131"/>
      <c r="C136" s="132" t="s">
        <v>86</v>
      </c>
      <c r="D136" s="132" t="s">
        <v>140</v>
      </c>
      <c r="E136" s="133" t="s">
        <v>831</v>
      </c>
      <c r="F136" s="134" t="s">
        <v>832</v>
      </c>
      <c r="G136" s="135" t="s">
        <v>188</v>
      </c>
      <c r="H136" s="136">
        <v>1</v>
      </c>
      <c r="I136" s="137"/>
      <c r="J136" s="138">
        <f>ROUND(I136*H136,2)</f>
        <v>0</v>
      </c>
      <c r="K136" s="139"/>
      <c r="L136" s="30"/>
      <c r="M136" s="140" t="s">
        <v>1</v>
      </c>
      <c r="N136" s="141" t="s">
        <v>41</v>
      </c>
      <c r="P136" s="142">
        <f>O136*H136</f>
        <v>0</v>
      </c>
      <c r="Q136" s="142">
        <v>8.763E-2</v>
      </c>
      <c r="R136" s="142">
        <f>Q136*H136</f>
        <v>8.763E-2</v>
      </c>
      <c r="S136" s="142">
        <v>0</v>
      </c>
      <c r="T136" s="143">
        <f>S136*H136</f>
        <v>0</v>
      </c>
      <c r="AR136" s="144" t="s">
        <v>144</v>
      </c>
      <c r="AT136" s="144" t="s">
        <v>140</v>
      </c>
      <c r="AU136" s="144" t="s">
        <v>86</v>
      </c>
      <c r="AY136" s="15" t="s">
        <v>137</v>
      </c>
      <c r="BE136" s="145">
        <f>IF(N136="základní",J136,0)</f>
        <v>0</v>
      </c>
      <c r="BF136" s="145">
        <f>IF(N136="snížená",J136,0)</f>
        <v>0</v>
      </c>
      <c r="BG136" s="145">
        <f>IF(N136="zákl. přenesená",J136,0)</f>
        <v>0</v>
      </c>
      <c r="BH136" s="145">
        <f>IF(N136="sníž. přenesená",J136,0)</f>
        <v>0</v>
      </c>
      <c r="BI136" s="145">
        <f>IF(N136="nulová",J136,0)</f>
        <v>0</v>
      </c>
      <c r="BJ136" s="15" t="s">
        <v>84</v>
      </c>
      <c r="BK136" s="145">
        <f>ROUND(I136*H136,2)</f>
        <v>0</v>
      </c>
      <c r="BL136" s="15" t="s">
        <v>144</v>
      </c>
      <c r="BM136" s="144" t="s">
        <v>833</v>
      </c>
    </row>
    <row r="137" spans="2:65" s="1" customFormat="1" ht="24.3" customHeight="1" x14ac:dyDescent="0.3">
      <c r="B137" s="131"/>
      <c r="C137" s="132" t="s">
        <v>151</v>
      </c>
      <c r="D137" s="132" t="s">
        <v>140</v>
      </c>
      <c r="E137" s="133" t="s">
        <v>834</v>
      </c>
      <c r="F137" s="134" t="s">
        <v>835</v>
      </c>
      <c r="G137" s="135" t="s">
        <v>143</v>
      </c>
      <c r="H137" s="136">
        <v>30.716000000000001</v>
      </c>
      <c r="I137" s="137"/>
      <c r="J137" s="138">
        <f>ROUND(I137*H137,2)</f>
        <v>0</v>
      </c>
      <c r="K137" s="139"/>
      <c r="L137" s="30"/>
      <c r="M137" s="140" t="s">
        <v>1</v>
      </c>
      <c r="N137" s="141" t="s">
        <v>41</v>
      </c>
      <c r="P137" s="142">
        <f>O137*H137</f>
        <v>0</v>
      </c>
      <c r="Q137" s="142">
        <v>7.9210000000000003E-2</v>
      </c>
      <c r="R137" s="142">
        <f>Q137*H137</f>
        <v>2.43301436</v>
      </c>
      <c r="S137" s="142">
        <v>0</v>
      </c>
      <c r="T137" s="143">
        <f>S137*H137</f>
        <v>0</v>
      </c>
      <c r="AR137" s="144" t="s">
        <v>144</v>
      </c>
      <c r="AT137" s="144" t="s">
        <v>140</v>
      </c>
      <c r="AU137" s="144" t="s">
        <v>86</v>
      </c>
      <c r="AY137" s="15" t="s">
        <v>137</v>
      </c>
      <c r="BE137" s="145">
        <f>IF(N137="základní",J137,0)</f>
        <v>0</v>
      </c>
      <c r="BF137" s="145">
        <f>IF(N137="snížená",J137,0)</f>
        <v>0</v>
      </c>
      <c r="BG137" s="145">
        <f>IF(N137="zákl. přenesená",J137,0)</f>
        <v>0</v>
      </c>
      <c r="BH137" s="145">
        <f>IF(N137="sníž. přenesená",J137,0)</f>
        <v>0</v>
      </c>
      <c r="BI137" s="145">
        <f>IF(N137="nulová",J137,0)</f>
        <v>0</v>
      </c>
      <c r="BJ137" s="15" t="s">
        <v>84</v>
      </c>
      <c r="BK137" s="145">
        <f>ROUND(I137*H137,2)</f>
        <v>0</v>
      </c>
      <c r="BL137" s="15" t="s">
        <v>144</v>
      </c>
      <c r="BM137" s="144" t="s">
        <v>836</v>
      </c>
    </row>
    <row r="138" spans="2:65" s="12" customFormat="1" x14ac:dyDescent="0.3">
      <c r="B138" s="146"/>
      <c r="D138" s="147" t="s">
        <v>146</v>
      </c>
      <c r="E138" s="148" t="s">
        <v>1</v>
      </c>
      <c r="F138" s="149" t="s">
        <v>837</v>
      </c>
      <c r="H138" s="150">
        <v>35.316000000000003</v>
      </c>
      <c r="I138" s="151"/>
      <c r="L138" s="146"/>
      <c r="M138" s="152"/>
      <c r="T138" s="153"/>
      <c r="AT138" s="148" t="s">
        <v>146</v>
      </c>
      <c r="AU138" s="148" t="s">
        <v>86</v>
      </c>
      <c r="AV138" s="12" t="s">
        <v>86</v>
      </c>
      <c r="AW138" s="12" t="s">
        <v>33</v>
      </c>
      <c r="AX138" s="12" t="s">
        <v>76</v>
      </c>
      <c r="AY138" s="148" t="s">
        <v>137</v>
      </c>
    </row>
    <row r="139" spans="2:65" s="12" customFormat="1" x14ac:dyDescent="0.3">
      <c r="B139" s="146"/>
      <c r="D139" s="147" t="s">
        <v>146</v>
      </c>
      <c r="E139" s="148" t="s">
        <v>1</v>
      </c>
      <c r="F139" s="149" t="s">
        <v>838</v>
      </c>
      <c r="H139" s="150">
        <v>-4.5999999999999996</v>
      </c>
      <c r="I139" s="151"/>
      <c r="L139" s="146"/>
      <c r="M139" s="152"/>
      <c r="T139" s="153"/>
      <c r="AT139" s="148" t="s">
        <v>146</v>
      </c>
      <c r="AU139" s="148" t="s">
        <v>86</v>
      </c>
      <c r="AV139" s="12" t="s">
        <v>86</v>
      </c>
      <c r="AW139" s="12" t="s">
        <v>33</v>
      </c>
      <c r="AX139" s="12" t="s">
        <v>76</v>
      </c>
      <c r="AY139" s="148" t="s">
        <v>137</v>
      </c>
    </row>
    <row r="140" spans="2:65" s="13" customFormat="1" x14ac:dyDescent="0.3">
      <c r="B140" s="154"/>
      <c r="D140" s="147" t="s">
        <v>146</v>
      </c>
      <c r="E140" s="155" t="s">
        <v>1</v>
      </c>
      <c r="F140" s="156" t="s">
        <v>169</v>
      </c>
      <c r="H140" s="157">
        <v>30.716000000000001</v>
      </c>
      <c r="I140" s="158"/>
      <c r="L140" s="154"/>
      <c r="M140" s="159"/>
      <c r="T140" s="160"/>
      <c r="AT140" s="155" t="s">
        <v>146</v>
      </c>
      <c r="AU140" s="155" t="s">
        <v>86</v>
      </c>
      <c r="AV140" s="13" t="s">
        <v>144</v>
      </c>
      <c r="AW140" s="13" t="s">
        <v>33</v>
      </c>
      <c r="AX140" s="13" t="s">
        <v>84</v>
      </c>
      <c r="AY140" s="155" t="s">
        <v>137</v>
      </c>
    </row>
    <row r="141" spans="2:65" s="11" customFormat="1" ht="23" customHeight="1" x14ac:dyDescent="0.35">
      <c r="B141" s="119"/>
      <c r="D141" s="120" t="s">
        <v>75</v>
      </c>
      <c r="E141" s="129" t="s">
        <v>138</v>
      </c>
      <c r="F141" s="129" t="s">
        <v>139</v>
      </c>
      <c r="I141" s="122"/>
      <c r="J141" s="130">
        <f>BK141</f>
        <v>0</v>
      </c>
      <c r="L141" s="119"/>
      <c r="M141" s="124"/>
      <c r="P141" s="125">
        <f>P142+SUM(P143:P151)</f>
        <v>0</v>
      </c>
      <c r="R141" s="125">
        <f>R142+SUM(R143:R151)</f>
        <v>2.0623605599999997</v>
      </c>
      <c r="T141" s="126">
        <f>T142+SUM(T143:T151)</f>
        <v>0</v>
      </c>
      <c r="AR141" s="120" t="s">
        <v>84</v>
      </c>
      <c r="AT141" s="127" t="s">
        <v>75</v>
      </c>
      <c r="AU141" s="127" t="s">
        <v>84</v>
      </c>
      <c r="AY141" s="120" t="s">
        <v>137</v>
      </c>
      <c r="BK141" s="128">
        <f>BK142+SUM(BK143:BK151)</f>
        <v>0</v>
      </c>
    </row>
    <row r="142" spans="2:65" s="1" customFormat="1" ht="23.25" x14ac:dyDescent="0.3">
      <c r="B142" s="131"/>
      <c r="C142" s="132" t="s">
        <v>144</v>
      </c>
      <c r="D142" s="132" t="s">
        <v>140</v>
      </c>
      <c r="E142" s="133" t="s">
        <v>839</v>
      </c>
      <c r="F142" s="134" t="s">
        <v>840</v>
      </c>
      <c r="G142" s="135" t="s">
        <v>143</v>
      </c>
      <c r="H142" s="136">
        <v>20.12</v>
      </c>
      <c r="I142" s="137"/>
      <c r="J142" s="138">
        <f>ROUND(I142*H142,2)</f>
        <v>0</v>
      </c>
      <c r="K142" s="139"/>
      <c r="L142" s="30"/>
      <c r="M142" s="140" t="s">
        <v>1</v>
      </c>
      <c r="N142" s="141" t="s">
        <v>41</v>
      </c>
      <c r="P142" s="142">
        <f>O142*H142</f>
        <v>0</v>
      </c>
      <c r="Q142" s="142">
        <v>2.07E-2</v>
      </c>
      <c r="R142" s="142">
        <f>Q142*H142</f>
        <v>0.41648400000000002</v>
      </c>
      <c r="S142" s="142">
        <v>0</v>
      </c>
      <c r="T142" s="143">
        <f>S142*H142</f>
        <v>0</v>
      </c>
      <c r="AR142" s="144" t="s">
        <v>144</v>
      </c>
      <c r="AT142" s="144" t="s">
        <v>140</v>
      </c>
      <c r="AU142" s="144" t="s">
        <v>86</v>
      </c>
      <c r="AY142" s="15" t="s">
        <v>137</v>
      </c>
      <c r="BE142" s="145">
        <f>IF(N142="základní",J142,0)</f>
        <v>0</v>
      </c>
      <c r="BF142" s="145">
        <f>IF(N142="snížená",J142,0)</f>
        <v>0</v>
      </c>
      <c r="BG142" s="145">
        <f>IF(N142="zákl. přenesená",J142,0)</f>
        <v>0</v>
      </c>
      <c r="BH142" s="145">
        <f>IF(N142="sníž. přenesená",J142,0)</f>
        <v>0</v>
      </c>
      <c r="BI142" s="145">
        <f>IF(N142="nulová",J142,0)</f>
        <v>0</v>
      </c>
      <c r="BJ142" s="15" t="s">
        <v>84</v>
      </c>
      <c r="BK142" s="145">
        <f>ROUND(I142*H142,2)</f>
        <v>0</v>
      </c>
      <c r="BL142" s="15" t="s">
        <v>144</v>
      </c>
      <c r="BM142" s="144" t="s">
        <v>841</v>
      </c>
    </row>
    <row r="143" spans="2:65" s="12" customFormat="1" x14ac:dyDescent="0.3">
      <c r="B143" s="146"/>
      <c r="D143" s="147" t="s">
        <v>146</v>
      </c>
      <c r="E143" s="148" t="s">
        <v>1</v>
      </c>
      <c r="F143" s="149" t="s">
        <v>842</v>
      </c>
      <c r="H143" s="150">
        <v>20.12</v>
      </c>
      <c r="I143" s="151"/>
      <c r="L143" s="146"/>
      <c r="M143" s="152"/>
      <c r="T143" s="153"/>
      <c r="AT143" s="148" t="s">
        <v>146</v>
      </c>
      <c r="AU143" s="148" t="s">
        <v>86</v>
      </c>
      <c r="AV143" s="12" t="s">
        <v>86</v>
      </c>
      <c r="AW143" s="12" t="s">
        <v>33</v>
      </c>
      <c r="AX143" s="12" t="s">
        <v>84</v>
      </c>
      <c r="AY143" s="148" t="s">
        <v>137</v>
      </c>
    </row>
    <row r="144" spans="2:65" s="1" customFormat="1" ht="23.25" x14ac:dyDescent="0.3">
      <c r="B144" s="131"/>
      <c r="C144" s="132" t="s">
        <v>173</v>
      </c>
      <c r="D144" s="132" t="s">
        <v>140</v>
      </c>
      <c r="E144" s="133" t="s">
        <v>843</v>
      </c>
      <c r="F144" s="134" t="s">
        <v>844</v>
      </c>
      <c r="G144" s="135" t="s">
        <v>143</v>
      </c>
      <c r="H144" s="136">
        <v>70.632000000000005</v>
      </c>
      <c r="I144" s="137"/>
      <c r="J144" s="138">
        <f>ROUND(I144*H144,2)</f>
        <v>0</v>
      </c>
      <c r="K144" s="139"/>
      <c r="L144" s="30"/>
      <c r="M144" s="140" t="s">
        <v>1</v>
      </c>
      <c r="N144" s="141" t="s">
        <v>41</v>
      </c>
      <c r="P144" s="142">
        <f>O144*H144</f>
        <v>0</v>
      </c>
      <c r="Q144" s="142">
        <v>1.6279999999999999E-2</v>
      </c>
      <c r="R144" s="142">
        <f>Q144*H144</f>
        <v>1.14988896</v>
      </c>
      <c r="S144" s="142">
        <v>0</v>
      </c>
      <c r="T144" s="143">
        <f>S144*H144</f>
        <v>0</v>
      </c>
      <c r="AR144" s="144" t="s">
        <v>144</v>
      </c>
      <c r="AT144" s="144" t="s">
        <v>140</v>
      </c>
      <c r="AU144" s="144" t="s">
        <v>86</v>
      </c>
      <c r="AY144" s="15" t="s">
        <v>137</v>
      </c>
      <c r="BE144" s="145">
        <f>IF(N144="základní",J144,0)</f>
        <v>0</v>
      </c>
      <c r="BF144" s="145">
        <f>IF(N144="snížená",J144,0)</f>
        <v>0</v>
      </c>
      <c r="BG144" s="145">
        <f>IF(N144="zákl. přenesená",J144,0)</f>
        <v>0</v>
      </c>
      <c r="BH144" s="145">
        <f>IF(N144="sníž. přenesená",J144,0)</f>
        <v>0</v>
      </c>
      <c r="BI144" s="145">
        <f>IF(N144="nulová",J144,0)</f>
        <v>0</v>
      </c>
      <c r="BJ144" s="15" t="s">
        <v>84</v>
      </c>
      <c r="BK144" s="145">
        <f>ROUND(I144*H144,2)</f>
        <v>0</v>
      </c>
      <c r="BL144" s="15" t="s">
        <v>144</v>
      </c>
      <c r="BM144" s="144" t="s">
        <v>145</v>
      </c>
    </row>
    <row r="145" spans="2:65" s="12" customFormat="1" x14ac:dyDescent="0.3">
      <c r="B145" s="146"/>
      <c r="D145" s="147" t="s">
        <v>146</v>
      </c>
      <c r="E145" s="148" t="s">
        <v>1</v>
      </c>
      <c r="F145" s="149" t="s">
        <v>845</v>
      </c>
      <c r="H145" s="150">
        <v>35.057000000000002</v>
      </c>
      <c r="I145" s="151"/>
      <c r="L145" s="146"/>
      <c r="M145" s="152"/>
      <c r="T145" s="153"/>
      <c r="AT145" s="148" t="s">
        <v>146</v>
      </c>
      <c r="AU145" s="148" t="s">
        <v>86</v>
      </c>
      <c r="AV145" s="12" t="s">
        <v>86</v>
      </c>
      <c r="AW145" s="12" t="s">
        <v>33</v>
      </c>
      <c r="AX145" s="12" t="s">
        <v>76</v>
      </c>
      <c r="AY145" s="148" t="s">
        <v>137</v>
      </c>
    </row>
    <row r="146" spans="2:65" s="12" customFormat="1" x14ac:dyDescent="0.3">
      <c r="B146" s="146"/>
      <c r="D146" s="147" t="s">
        <v>146</v>
      </c>
      <c r="E146" s="148" t="s">
        <v>1</v>
      </c>
      <c r="F146" s="149" t="s">
        <v>846</v>
      </c>
      <c r="H146" s="150">
        <v>35.575000000000003</v>
      </c>
      <c r="I146" s="151"/>
      <c r="L146" s="146"/>
      <c r="M146" s="152"/>
      <c r="T146" s="153"/>
      <c r="AT146" s="148" t="s">
        <v>146</v>
      </c>
      <c r="AU146" s="148" t="s">
        <v>86</v>
      </c>
      <c r="AV146" s="12" t="s">
        <v>86</v>
      </c>
      <c r="AW146" s="12" t="s">
        <v>33</v>
      </c>
      <c r="AX146" s="12" t="s">
        <v>76</v>
      </c>
      <c r="AY146" s="148" t="s">
        <v>137</v>
      </c>
    </row>
    <row r="147" spans="2:65" s="13" customFormat="1" x14ac:dyDescent="0.3">
      <c r="B147" s="154"/>
      <c r="D147" s="147" t="s">
        <v>146</v>
      </c>
      <c r="E147" s="155" t="s">
        <v>1</v>
      </c>
      <c r="F147" s="156" t="s">
        <v>169</v>
      </c>
      <c r="H147" s="157">
        <v>70.632000000000005</v>
      </c>
      <c r="I147" s="158"/>
      <c r="L147" s="154"/>
      <c r="M147" s="159"/>
      <c r="T147" s="160"/>
      <c r="AT147" s="155" t="s">
        <v>146</v>
      </c>
      <c r="AU147" s="155" t="s">
        <v>86</v>
      </c>
      <c r="AV147" s="13" t="s">
        <v>144</v>
      </c>
      <c r="AW147" s="13" t="s">
        <v>33</v>
      </c>
      <c r="AX147" s="13" t="s">
        <v>84</v>
      </c>
      <c r="AY147" s="155" t="s">
        <v>137</v>
      </c>
    </row>
    <row r="148" spans="2:65" s="1" customFormat="1" ht="23.25" x14ac:dyDescent="0.3">
      <c r="B148" s="131"/>
      <c r="C148" s="132" t="s">
        <v>138</v>
      </c>
      <c r="D148" s="132" t="s">
        <v>140</v>
      </c>
      <c r="E148" s="133" t="s">
        <v>148</v>
      </c>
      <c r="F148" s="134" t="s">
        <v>149</v>
      </c>
      <c r="G148" s="135" t="s">
        <v>143</v>
      </c>
      <c r="H148" s="136">
        <v>70.632000000000005</v>
      </c>
      <c r="I148" s="137"/>
      <c r="J148" s="138">
        <f>ROUND(I148*H148,2)</f>
        <v>0</v>
      </c>
      <c r="K148" s="139"/>
      <c r="L148" s="30"/>
      <c r="M148" s="140" t="s">
        <v>1</v>
      </c>
      <c r="N148" s="141" t="s">
        <v>41</v>
      </c>
      <c r="P148" s="142">
        <f>O148*H148</f>
        <v>0</v>
      </c>
      <c r="Q148" s="142">
        <v>6.7999999999999996E-3</v>
      </c>
      <c r="R148" s="142">
        <f>Q148*H148</f>
        <v>0.48029759999999999</v>
      </c>
      <c r="S148" s="142">
        <v>0</v>
      </c>
      <c r="T148" s="143">
        <f>S148*H148</f>
        <v>0</v>
      </c>
      <c r="AR148" s="144" t="s">
        <v>144</v>
      </c>
      <c r="AT148" s="144" t="s">
        <v>140</v>
      </c>
      <c r="AU148" s="144" t="s">
        <v>86</v>
      </c>
      <c r="AY148" s="15" t="s">
        <v>137</v>
      </c>
      <c r="BE148" s="145">
        <f>IF(N148="základní",J148,0)</f>
        <v>0</v>
      </c>
      <c r="BF148" s="145">
        <f>IF(N148="snížená",J148,0)</f>
        <v>0</v>
      </c>
      <c r="BG148" s="145">
        <f>IF(N148="zákl. přenesená",J148,0)</f>
        <v>0</v>
      </c>
      <c r="BH148" s="145">
        <f>IF(N148="sníž. přenesená",J148,0)</f>
        <v>0</v>
      </c>
      <c r="BI148" s="145">
        <f>IF(N148="nulová",J148,0)</f>
        <v>0</v>
      </c>
      <c r="BJ148" s="15" t="s">
        <v>84</v>
      </c>
      <c r="BK148" s="145">
        <f>ROUND(I148*H148,2)</f>
        <v>0</v>
      </c>
      <c r="BL148" s="15" t="s">
        <v>144</v>
      </c>
      <c r="BM148" s="144" t="s">
        <v>150</v>
      </c>
    </row>
    <row r="149" spans="2:65" s="1" customFormat="1" ht="23.25" x14ac:dyDescent="0.3">
      <c r="B149" s="131"/>
      <c r="C149" s="132" t="s">
        <v>190</v>
      </c>
      <c r="D149" s="132" t="s">
        <v>140</v>
      </c>
      <c r="E149" s="133" t="s">
        <v>847</v>
      </c>
      <c r="F149" s="134" t="s">
        <v>848</v>
      </c>
      <c r="G149" s="135" t="s">
        <v>188</v>
      </c>
      <c r="H149" s="136">
        <v>1</v>
      </c>
      <c r="I149" s="137"/>
      <c r="J149" s="138">
        <f>ROUND(I149*H149,2)</f>
        <v>0</v>
      </c>
      <c r="K149" s="139"/>
      <c r="L149" s="30"/>
      <c r="M149" s="140" t="s">
        <v>1</v>
      </c>
      <c r="N149" s="141" t="s">
        <v>41</v>
      </c>
      <c r="P149" s="142">
        <f>O149*H149</f>
        <v>0</v>
      </c>
      <c r="Q149" s="142">
        <v>4.8000000000000001E-4</v>
      </c>
      <c r="R149" s="142">
        <f>Q149*H149</f>
        <v>4.8000000000000001E-4</v>
      </c>
      <c r="S149" s="142">
        <v>0</v>
      </c>
      <c r="T149" s="143">
        <f>S149*H149</f>
        <v>0</v>
      </c>
      <c r="AR149" s="144" t="s">
        <v>144</v>
      </c>
      <c r="AT149" s="144" t="s">
        <v>140</v>
      </c>
      <c r="AU149" s="144" t="s">
        <v>86</v>
      </c>
      <c r="AY149" s="15" t="s">
        <v>137</v>
      </c>
      <c r="BE149" s="145">
        <f>IF(N149="základní",J149,0)</f>
        <v>0</v>
      </c>
      <c r="BF149" s="145">
        <f>IF(N149="snížená",J149,0)</f>
        <v>0</v>
      </c>
      <c r="BG149" s="145">
        <f>IF(N149="zákl. přenesená",J149,0)</f>
        <v>0</v>
      </c>
      <c r="BH149" s="145">
        <f>IF(N149="sníž. přenesená",J149,0)</f>
        <v>0</v>
      </c>
      <c r="BI149" s="145">
        <f>IF(N149="nulová",J149,0)</f>
        <v>0</v>
      </c>
      <c r="BJ149" s="15" t="s">
        <v>84</v>
      </c>
      <c r="BK149" s="145">
        <f>ROUND(I149*H149,2)</f>
        <v>0</v>
      </c>
      <c r="BL149" s="15" t="s">
        <v>144</v>
      </c>
      <c r="BM149" s="144" t="s">
        <v>849</v>
      </c>
    </row>
    <row r="150" spans="2:65" s="1" customFormat="1" ht="23.25" x14ac:dyDescent="0.3">
      <c r="B150" s="131"/>
      <c r="C150" s="161" t="s">
        <v>208</v>
      </c>
      <c r="D150" s="161" t="s">
        <v>282</v>
      </c>
      <c r="E150" s="162" t="s">
        <v>850</v>
      </c>
      <c r="F150" s="163" t="s">
        <v>851</v>
      </c>
      <c r="G150" s="164" t="s">
        <v>188</v>
      </c>
      <c r="H150" s="165">
        <v>1</v>
      </c>
      <c r="I150" s="166"/>
      <c r="J150" s="167">
        <f>ROUND(I150*H150,2)</f>
        <v>0</v>
      </c>
      <c r="K150" s="168"/>
      <c r="L150" s="169"/>
      <c r="M150" s="170" t="s">
        <v>1</v>
      </c>
      <c r="N150" s="171" t="s">
        <v>41</v>
      </c>
      <c r="P150" s="142">
        <f>O150*H150</f>
        <v>0</v>
      </c>
      <c r="Q150" s="142">
        <v>1.521E-2</v>
      </c>
      <c r="R150" s="142">
        <f>Q150*H150</f>
        <v>1.521E-2</v>
      </c>
      <c r="S150" s="142">
        <v>0</v>
      </c>
      <c r="T150" s="143">
        <f>S150*H150</f>
        <v>0</v>
      </c>
      <c r="AR150" s="144" t="s">
        <v>208</v>
      </c>
      <c r="AT150" s="144" t="s">
        <v>282</v>
      </c>
      <c r="AU150" s="144" t="s">
        <v>86</v>
      </c>
      <c r="AY150" s="15" t="s">
        <v>137</v>
      </c>
      <c r="BE150" s="145">
        <f>IF(N150="základní",J150,0)</f>
        <v>0</v>
      </c>
      <c r="BF150" s="145">
        <f>IF(N150="snížená",J150,0)</f>
        <v>0</v>
      </c>
      <c r="BG150" s="145">
        <f>IF(N150="zákl. přenesená",J150,0)</f>
        <v>0</v>
      </c>
      <c r="BH150" s="145">
        <f>IF(N150="sníž. přenesená",J150,0)</f>
        <v>0</v>
      </c>
      <c r="BI150" s="145">
        <f>IF(N150="nulová",J150,0)</f>
        <v>0</v>
      </c>
      <c r="BJ150" s="15" t="s">
        <v>84</v>
      </c>
      <c r="BK150" s="145">
        <f>ROUND(I150*H150,2)</f>
        <v>0</v>
      </c>
      <c r="BL150" s="15" t="s">
        <v>144</v>
      </c>
      <c r="BM150" s="144" t="s">
        <v>852</v>
      </c>
    </row>
    <row r="151" spans="2:65" s="11" customFormat="1" ht="20.75" customHeight="1" x14ac:dyDescent="0.35">
      <c r="B151" s="119"/>
      <c r="D151" s="120" t="s">
        <v>75</v>
      </c>
      <c r="E151" s="129" t="s">
        <v>377</v>
      </c>
      <c r="F151" s="129" t="s">
        <v>802</v>
      </c>
      <c r="I151" s="122"/>
      <c r="J151" s="130">
        <f>BK151</f>
        <v>0</v>
      </c>
      <c r="L151" s="119"/>
      <c r="M151" s="124"/>
      <c r="P151" s="125">
        <f>P152</f>
        <v>0</v>
      </c>
      <c r="R151" s="125">
        <f>R152</f>
        <v>0</v>
      </c>
      <c r="T151" s="126">
        <f>T152</f>
        <v>0</v>
      </c>
      <c r="AR151" s="120" t="s">
        <v>84</v>
      </c>
      <c r="AT151" s="127" t="s">
        <v>75</v>
      </c>
      <c r="AU151" s="127" t="s">
        <v>86</v>
      </c>
      <c r="AY151" s="120" t="s">
        <v>137</v>
      </c>
      <c r="BK151" s="128">
        <f>BK152</f>
        <v>0</v>
      </c>
    </row>
    <row r="152" spans="2:65" s="1" customFormat="1" ht="23.25" x14ac:dyDescent="0.3">
      <c r="B152" s="131"/>
      <c r="C152" s="132" t="s">
        <v>183</v>
      </c>
      <c r="D152" s="132" t="s">
        <v>140</v>
      </c>
      <c r="E152" s="133" t="s">
        <v>803</v>
      </c>
      <c r="F152" s="134" t="s">
        <v>853</v>
      </c>
      <c r="G152" s="135" t="s">
        <v>188</v>
      </c>
      <c r="H152" s="136">
        <v>1</v>
      </c>
      <c r="I152" s="137"/>
      <c r="J152" s="138">
        <f>ROUND(I152*H152,2)</f>
        <v>0</v>
      </c>
      <c r="K152" s="139"/>
      <c r="L152" s="30"/>
      <c r="M152" s="140" t="s">
        <v>1</v>
      </c>
      <c r="N152" s="141" t="s">
        <v>41</v>
      </c>
      <c r="P152" s="142">
        <f>O152*H152</f>
        <v>0</v>
      </c>
      <c r="Q152" s="142">
        <v>0</v>
      </c>
      <c r="R152" s="142">
        <f>Q152*H152</f>
        <v>0</v>
      </c>
      <c r="S152" s="142">
        <v>0</v>
      </c>
      <c r="T152" s="143">
        <f>S152*H152</f>
        <v>0</v>
      </c>
      <c r="AR152" s="144" t="s">
        <v>144</v>
      </c>
      <c r="AT152" s="144" t="s">
        <v>140</v>
      </c>
      <c r="AU152" s="144" t="s">
        <v>151</v>
      </c>
      <c r="AY152" s="15" t="s">
        <v>137</v>
      </c>
      <c r="BE152" s="145">
        <f>IF(N152="základní",J152,0)</f>
        <v>0</v>
      </c>
      <c r="BF152" s="145">
        <f>IF(N152="snížená",J152,0)</f>
        <v>0</v>
      </c>
      <c r="BG152" s="145">
        <f>IF(N152="zákl. přenesená",J152,0)</f>
        <v>0</v>
      </c>
      <c r="BH152" s="145">
        <f>IF(N152="sníž. přenesená",J152,0)</f>
        <v>0</v>
      </c>
      <c r="BI152" s="145">
        <f>IF(N152="nulová",J152,0)</f>
        <v>0</v>
      </c>
      <c r="BJ152" s="15" t="s">
        <v>84</v>
      </c>
      <c r="BK152" s="145">
        <f>ROUND(I152*H152,2)</f>
        <v>0</v>
      </c>
      <c r="BL152" s="15" t="s">
        <v>144</v>
      </c>
      <c r="BM152" s="144" t="s">
        <v>854</v>
      </c>
    </row>
    <row r="153" spans="2:65" s="11" customFormat="1" ht="23" customHeight="1" x14ac:dyDescent="0.35">
      <c r="B153" s="119"/>
      <c r="D153" s="120" t="s">
        <v>75</v>
      </c>
      <c r="E153" s="129" t="s">
        <v>183</v>
      </c>
      <c r="F153" s="129" t="s">
        <v>184</v>
      </c>
      <c r="I153" s="122"/>
      <c r="J153" s="130">
        <f>BK153</f>
        <v>0</v>
      </c>
      <c r="L153" s="119"/>
      <c r="M153" s="124"/>
      <c r="P153" s="125">
        <f>SUM(P154:P155)</f>
        <v>0</v>
      </c>
      <c r="R153" s="125">
        <f>SUM(R154:R155)</f>
        <v>1.3637200000000003E-3</v>
      </c>
      <c r="T153" s="126">
        <f>SUM(T154:T155)</f>
        <v>0</v>
      </c>
      <c r="AR153" s="120" t="s">
        <v>84</v>
      </c>
      <c r="AT153" s="127" t="s">
        <v>75</v>
      </c>
      <c r="AU153" s="127" t="s">
        <v>84</v>
      </c>
      <c r="AY153" s="120" t="s">
        <v>137</v>
      </c>
      <c r="BK153" s="128">
        <f>SUM(BK154:BK155)</f>
        <v>0</v>
      </c>
    </row>
    <row r="154" spans="2:65" s="1" customFormat="1" ht="24.3" customHeight="1" x14ac:dyDescent="0.3">
      <c r="B154" s="131"/>
      <c r="C154" s="132" t="s">
        <v>230</v>
      </c>
      <c r="D154" s="132" t="s">
        <v>140</v>
      </c>
      <c r="E154" s="133" t="s">
        <v>191</v>
      </c>
      <c r="F154" s="134" t="s">
        <v>192</v>
      </c>
      <c r="G154" s="135" t="s">
        <v>143</v>
      </c>
      <c r="H154" s="136">
        <v>34.093000000000004</v>
      </c>
      <c r="I154" s="137"/>
      <c r="J154" s="138">
        <f>ROUND(I154*H154,2)</f>
        <v>0</v>
      </c>
      <c r="K154" s="139"/>
      <c r="L154" s="30"/>
      <c r="M154" s="140" t="s">
        <v>1</v>
      </c>
      <c r="N154" s="141" t="s">
        <v>41</v>
      </c>
      <c r="P154" s="142">
        <f>O154*H154</f>
        <v>0</v>
      </c>
      <c r="Q154" s="142">
        <v>4.0000000000000003E-5</v>
      </c>
      <c r="R154" s="142">
        <f>Q154*H154</f>
        <v>1.3637200000000003E-3</v>
      </c>
      <c r="S154" s="142">
        <v>0</v>
      </c>
      <c r="T154" s="143">
        <f>S154*H154</f>
        <v>0</v>
      </c>
      <c r="AR154" s="144" t="s">
        <v>144</v>
      </c>
      <c r="AT154" s="144" t="s">
        <v>140</v>
      </c>
      <c r="AU154" s="144" t="s">
        <v>86</v>
      </c>
      <c r="AY154" s="15" t="s">
        <v>137</v>
      </c>
      <c r="BE154" s="145">
        <f>IF(N154="základní",J154,0)</f>
        <v>0</v>
      </c>
      <c r="BF154" s="145">
        <f>IF(N154="snížená",J154,0)</f>
        <v>0</v>
      </c>
      <c r="BG154" s="145">
        <f>IF(N154="zákl. přenesená",J154,0)</f>
        <v>0</v>
      </c>
      <c r="BH154" s="145">
        <f>IF(N154="sníž. přenesená",J154,0)</f>
        <v>0</v>
      </c>
      <c r="BI154" s="145">
        <f>IF(N154="nulová",J154,0)</f>
        <v>0</v>
      </c>
      <c r="BJ154" s="15" t="s">
        <v>84</v>
      </c>
      <c r="BK154" s="145">
        <f>ROUND(I154*H154,2)</f>
        <v>0</v>
      </c>
      <c r="BL154" s="15" t="s">
        <v>144</v>
      </c>
      <c r="BM154" s="144" t="s">
        <v>193</v>
      </c>
    </row>
    <row r="155" spans="2:65" s="12" customFormat="1" x14ac:dyDescent="0.3">
      <c r="B155" s="146"/>
      <c r="D155" s="147" t="s">
        <v>146</v>
      </c>
      <c r="E155" s="148" t="s">
        <v>1</v>
      </c>
      <c r="F155" s="149" t="s">
        <v>855</v>
      </c>
      <c r="H155" s="150">
        <v>34.093000000000004</v>
      </c>
      <c r="I155" s="151"/>
      <c r="L155" s="146"/>
      <c r="M155" s="152"/>
      <c r="T155" s="153"/>
      <c r="AT155" s="148" t="s">
        <v>146</v>
      </c>
      <c r="AU155" s="148" t="s">
        <v>86</v>
      </c>
      <c r="AV155" s="12" t="s">
        <v>86</v>
      </c>
      <c r="AW155" s="12" t="s">
        <v>33</v>
      </c>
      <c r="AX155" s="12" t="s">
        <v>84</v>
      </c>
      <c r="AY155" s="148" t="s">
        <v>137</v>
      </c>
    </row>
    <row r="156" spans="2:65" s="11" customFormat="1" ht="23" customHeight="1" x14ac:dyDescent="0.35">
      <c r="B156" s="119"/>
      <c r="D156" s="120" t="s">
        <v>75</v>
      </c>
      <c r="E156" s="129" t="s">
        <v>255</v>
      </c>
      <c r="F156" s="129" t="s">
        <v>256</v>
      </c>
      <c r="I156" s="122"/>
      <c r="J156" s="130">
        <f>BK156</f>
        <v>0</v>
      </c>
      <c r="L156" s="119"/>
      <c r="M156" s="124"/>
      <c r="P156" s="125">
        <f>P157</f>
        <v>0</v>
      </c>
      <c r="R156" s="125">
        <f>R157</f>
        <v>0</v>
      </c>
      <c r="T156" s="126">
        <f>T157</f>
        <v>0</v>
      </c>
      <c r="AR156" s="120" t="s">
        <v>84</v>
      </c>
      <c r="AT156" s="127" t="s">
        <v>75</v>
      </c>
      <c r="AU156" s="127" t="s">
        <v>84</v>
      </c>
      <c r="AY156" s="120" t="s">
        <v>137</v>
      </c>
      <c r="BK156" s="128">
        <f>BK157</f>
        <v>0</v>
      </c>
    </row>
    <row r="157" spans="2:65" s="1" customFormat="1" ht="24.3" customHeight="1" x14ac:dyDescent="0.3">
      <c r="B157" s="131"/>
      <c r="C157" s="132" t="s">
        <v>235</v>
      </c>
      <c r="D157" s="132" t="s">
        <v>140</v>
      </c>
      <c r="E157" s="133" t="s">
        <v>258</v>
      </c>
      <c r="F157" s="134" t="s">
        <v>259</v>
      </c>
      <c r="G157" s="135" t="s">
        <v>233</v>
      </c>
      <c r="H157" s="136">
        <v>4.6239999999999997</v>
      </c>
      <c r="I157" s="137"/>
      <c r="J157" s="138">
        <f>ROUND(I157*H157,2)</f>
        <v>0</v>
      </c>
      <c r="K157" s="139"/>
      <c r="L157" s="30"/>
      <c r="M157" s="140" t="s">
        <v>1</v>
      </c>
      <c r="N157" s="141" t="s">
        <v>41</v>
      </c>
      <c r="P157" s="142">
        <f>O157*H157</f>
        <v>0</v>
      </c>
      <c r="Q157" s="142">
        <v>0</v>
      </c>
      <c r="R157" s="142">
        <f>Q157*H157</f>
        <v>0</v>
      </c>
      <c r="S157" s="142">
        <v>0</v>
      </c>
      <c r="T157" s="143">
        <f>S157*H157</f>
        <v>0</v>
      </c>
      <c r="AR157" s="144" t="s">
        <v>144</v>
      </c>
      <c r="AT157" s="144" t="s">
        <v>140</v>
      </c>
      <c r="AU157" s="144" t="s">
        <v>86</v>
      </c>
      <c r="AY157" s="15" t="s">
        <v>137</v>
      </c>
      <c r="BE157" s="145">
        <f>IF(N157="základní",J157,0)</f>
        <v>0</v>
      </c>
      <c r="BF157" s="145">
        <f>IF(N157="snížená",J157,0)</f>
        <v>0</v>
      </c>
      <c r="BG157" s="145">
        <f>IF(N157="zákl. přenesená",J157,0)</f>
        <v>0</v>
      </c>
      <c r="BH157" s="145">
        <f>IF(N157="sníž. přenesená",J157,0)</f>
        <v>0</v>
      </c>
      <c r="BI157" s="145">
        <f>IF(N157="nulová",J157,0)</f>
        <v>0</v>
      </c>
      <c r="BJ157" s="15" t="s">
        <v>84</v>
      </c>
      <c r="BK157" s="145">
        <f>ROUND(I157*H157,2)</f>
        <v>0</v>
      </c>
      <c r="BL157" s="15" t="s">
        <v>144</v>
      </c>
      <c r="BM157" s="144" t="s">
        <v>260</v>
      </c>
    </row>
    <row r="158" spans="2:65" s="11" customFormat="1" ht="26" customHeight="1" x14ac:dyDescent="0.4">
      <c r="B158" s="119"/>
      <c r="D158" s="120" t="s">
        <v>75</v>
      </c>
      <c r="E158" s="121" t="s">
        <v>261</v>
      </c>
      <c r="F158" s="121" t="s">
        <v>262</v>
      </c>
      <c r="I158" s="122"/>
      <c r="J158" s="123">
        <f>BK158</f>
        <v>0</v>
      </c>
      <c r="L158" s="119"/>
      <c r="M158" s="124"/>
      <c r="P158" s="125">
        <f>P159+P180+P187+P203+P212+P226</f>
        <v>0</v>
      </c>
      <c r="R158" s="125">
        <f>R159+R180+R187+R203+R212+R226</f>
        <v>0.66886073000000013</v>
      </c>
      <c r="T158" s="126">
        <f>T159+T180+T187+T203+T212+T226</f>
        <v>2.8122509999999996E-2</v>
      </c>
      <c r="AR158" s="120" t="s">
        <v>86</v>
      </c>
      <c r="AT158" s="127" t="s">
        <v>75</v>
      </c>
      <c r="AU158" s="127" t="s">
        <v>76</v>
      </c>
      <c r="AY158" s="120" t="s">
        <v>137</v>
      </c>
      <c r="BK158" s="128">
        <f>BK159+BK180+BK187+BK203+BK212+BK226</f>
        <v>0</v>
      </c>
    </row>
    <row r="159" spans="2:65" s="11" customFormat="1" ht="23" customHeight="1" x14ac:dyDescent="0.35">
      <c r="B159" s="119"/>
      <c r="D159" s="120" t="s">
        <v>75</v>
      </c>
      <c r="E159" s="129" t="s">
        <v>324</v>
      </c>
      <c r="F159" s="129" t="s">
        <v>325</v>
      </c>
      <c r="I159" s="122"/>
      <c r="J159" s="130">
        <f>BK159</f>
        <v>0</v>
      </c>
      <c r="L159" s="119"/>
      <c r="M159" s="124"/>
      <c r="P159" s="125">
        <f>SUM(P160:P179)</f>
        <v>0</v>
      </c>
      <c r="R159" s="125">
        <f>SUM(R160:R179)</f>
        <v>9.6200000000000001E-3</v>
      </c>
      <c r="T159" s="126">
        <f>SUM(T160:T179)</f>
        <v>5.3E-3</v>
      </c>
      <c r="AR159" s="120" t="s">
        <v>86</v>
      </c>
      <c r="AT159" s="127" t="s">
        <v>75</v>
      </c>
      <c r="AU159" s="127" t="s">
        <v>84</v>
      </c>
      <c r="AY159" s="120" t="s">
        <v>137</v>
      </c>
      <c r="BK159" s="128">
        <f>SUM(BK160:BK179)</f>
        <v>0</v>
      </c>
    </row>
    <row r="160" spans="2:65" s="1" customFormat="1" ht="34.9" x14ac:dyDescent="0.3">
      <c r="B160" s="131"/>
      <c r="C160" s="132" t="s">
        <v>239</v>
      </c>
      <c r="D160" s="132" t="s">
        <v>140</v>
      </c>
      <c r="E160" s="133" t="s">
        <v>327</v>
      </c>
      <c r="F160" s="134" t="s">
        <v>328</v>
      </c>
      <c r="G160" s="135" t="s">
        <v>188</v>
      </c>
      <c r="H160" s="136">
        <v>10</v>
      </c>
      <c r="I160" s="137"/>
      <c r="J160" s="138">
        <f t="shared" ref="J160:J179" si="0">ROUND(I160*H160,2)</f>
        <v>0</v>
      </c>
      <c r="K160" s="139"/>
      <c r="L160" s="30"/>
      <c r="M160" s="140" t="s">
        <v>1</v>
      </c>
      <c r="N160" s="141" t="s">
        <v>41</v>
      </c>
      <c r="P160" s="142">
        <f t="shared" ref="P160:P179" si="1">O160*H160</f>
        <v>0</v>
      </c>
      <c r="Q160" s="142">
        <v>0</v>
      </c>
      <c r="R160" s="142">
        <f t="shared" ref="R160:R179" si="2">Q160*H160</f>
        <v>0</v>
      </c>
      <c r="S160" s="142">
        <v>0</v>
      </c>
      <c r="T160" s="143">
        <f t="shared" ref="T160:T179" si="3">S160*H160</f>
        <v>0</v>
      </c>
      <c r="AR160" s="144" t="s">
        <v>257</v>
      </c>
      <c r="AT160" s="144" t="s">
        <v>140</v>
      </c>
      <c r="AU160" s="144" t="s">
        <v>86</v>
      </c>
      <c r="AY160" s="15" t="s">
        <v>137</v>
      </c>
      <c r="BE160" s="145">
        <f t="shared" ref="BE160:BE179" si="4">IF(N160="základní",J160,0)</f>
        <v>0</v>
      </c>
      <c r="BF160" s="145">
        <f t="shared" ref="BF160:BF179" si="5">IF(N160="snížená",J160,0)</f>
        <v>0</v>
      </c>
      <c r="BG160" s="145">
        <f t="shared" ref="BG160:BG179" si="6">IF(N160="zákl. přenesená",J160,0)</f>
        <v>0</v>
      </c>
      <c r="BH160" s="145">
        <f t="shared" ref="BH160:BH179" si="7">IF(N160="sníž. přenesená",J160,0)</f>
        <v>0</v>
      </c>
      <c r="BI160" s="145">
        <f t="shared" ref="BI160:BI179" si="8">IF(N160="nulová",J160,0)</f>
        <v>0</v>
      </c>
      <c r="BJ160" s="15" t="s">
        <v>84</v>
      </c>
      <c r="BK160" s="145">
        <f t="shared" ref="BK160:BK179" si="9">ROUND(I160*H160,2)</f>
        <v>0</v>
      </c>
      <c r="BL160" s="15" t="s">
        <v>257</v>
      </c>
      <c r="BM160" s="144" t="s">
        <v>329</v>
      </c>
    </row>
    <row r="161" spans="2:65" s="1" customFormat="1" ht="16.5" customHeight="1" x14ac:dyDescent="0.3">
      <c r="B161" s="131"/>
      <c r="C161" s="161" t="s">
        <v>244</v>
      </c>
      <c r="D161" s="161" t="s">
        <v>282</v>
      </c>
      <c r="E161" s="162" t="s">
        <v>331</v>
      </c>
      <c r="F161" s="163" t="s">
        <v>332</v>
      </c>
      <c r="G161" s="164" t="s">
        <v>188</v>
      </c>
      <c r="H161" s="165">
        <v>10</v>
      </c>
      <c r="I161" s="166"/>
      <c r="J161" s="167">
        <f t="shared" si="0"/>
        <v>0</v>
      </c>
      <c r="K161" s="168"/>
      <c r="L161" s="169"/>
      <c r="M161" s="170" t="s">
        <v>1</v>
      </c>
      <c r="N161" s="171" t="s">
        <v>41</v>
      </c>
      <c r="P161" s="142">
        <f t="shared" si="1"/>
        <v>0</v>
      </c>
      <c r="Q161" s="142">
        <v>0</v>
      </c>
      <c r="R161" s="142">
        <f t="shared" si="2"/>
        <v>0</v>
      </c>
      <c r="S161" s="142">
        <v>0</v>
      </c>
      <c r="T161" s="143">
        <f t="shared" si="3"/>
        <v>0</v>
      </c>
      <c r="AR161" s="144" t="s">
        <v>285</v>
      </c>
      <c r="AT161" s="144" t="s">
        <v>282</v>
      </c>
      <c r="AU161" s="144" t="s">
        <v>86</v>
      </c>
      <c r="AY161" s="15" t="s">
        <v>137</v>
      </c>
      <c r="BE161" s="145">
        <f t="shared" si="4"/>
        <v>0</v>
      </c>
      <c r="BF161" s="145">
        <f t="shared" si="5"/>
        <v>0</v>
      </c>
      <c r="BG161" s="145">
        <f t="shared" si="6"/>
        <v>0</v>
      </c>
      <c r="BH161" s="145">
        <f t="shared" si="7"/>
        <v>0</v>
      </c>
      <c r="BI161" s="145">
        <f t="shared" si="8"/>
        <v>0</v>
      </c>
      <c r="BJ161" s="15" t="s">
        <v>84</v>
      </c>
      <c r="BK161" s="145">
        <f t="shared" si="9"/>
        <v>0</v>
      </c>
      <c r="BL161" s="15" t="s">
        <v>257</v>
      </c>
      <c r="BM161" s="144" t="s">
        <v>333</v>
      </c>
    </row>
    <row r="162" spans="2:65" s="1" customFormat="1" ht="38" customHeight="1" x14ac:dyDescent="0.3">
      <c r="B162" s="131"/>
      <c r="C162" s="132" t="s">
        <v>248</v>
      </c>
      <c r="D162" s="132" t="s">
        <v>140</v>
      </c>
      <c r="E162" s="133" t="s">
        <v>335</v>
      </c>
      <c r="F162" s="134" t="s">
        <v>336</v>
      </c>
      <c r="G162" s="135" t="s">
        <v>179</v>
      </c>
      <c r="H162" s="136">
        <v>54</v>
      </c>
      <c r="I162" s="137"/>
      <c r="J162" s="138">
        <f t="shared" si="0"/>
        <v>0</v>
      </c>
      <c r="K162" s="139"/>
      <c r="L162" s="30"/>
      <c r="M162" s="140" t="s">
        <v>1</v>
      </c>
      <c r="N162" s="141" t="s">
        <v>41</v>
      </c>
      <c r="P162" s="142">
        <f t="shared" si="1"/>
        <v>0</v>
      </c>
      <c r="Q162" s="142">
        <v>0</v>
      </c>
      <c r="R162" s="142">
        <f t="shared" si="2"/>
        <v>0</v>
      </c>
      <c r="S162" s="142">
        <v>0</v>
      </c>
      <c r="T162" s="143">
        <f t="shared" si="3"/>
        <v>0</v>
      </c>
      <c r="AR162" s="144" t="s">
        <v>257</v>
      </c>
      <c r="AT162" s="144" t="s">
        <v>140</v>
      </c>
      <c r="AU162" s="144" t="s">
        <v>86</v>
      </c>
      <c r="AY162" s="15" t="s">
        <v>137</v>
      </c>
      <c r="BE162" s="145">
        <f t="shared" si="4"/>
        <v>0</v>
      </c>
      <c r="BF162" s="145">
        <f t="shared" si="5"/>
        <v>0</v>
      </c>
      <c r="BG162" s="145">
        <f t="shared" si="6"/>
        <v>0</v>
      </c>
      <c r="BH162" s="145">
        <f t="shared" si="7"/>
        <v>0</v>
      </c>
      <c r="BI162" s="145">
        <f t="shared" si="8"/>
        <v>0</v>
      </c>
      <c r="BJ162" s="15" t="s">
        <v>84</v>
      </c>
      <c r="BK162" s="145">
        <f t="shared" si="9"/>
        <v>0</v>
      </c>
      <c r="BL162" s="15" t="s">
        <v>257</v>
      </c>
      <c r="BM162" s="144" t="s">
        <v>337</v>
      </c>
    </row>
    <row r="163" spans="2:65" s="1" customFormat="1" ht="16.5" customHeight="1" x14ac:dyDescent="0.3">
      <c r="B163" s="131"/>
      <c r="C163" s="161" t="s">
        <v>8</v>
      </c>
      <c r="D163" s="161" t="s">
        <v>282</v>
      </c>
      <c r="E163" s="162" t="s">
        <v>339</v>
      </c>
      <c r="F163" s="163" t="s">
        <v>340</v>
      </c>
      <c r="G163" s="164" t="s">
        <v>179</v>
      </c>
      <c r="H163" s="165">
        <v>54</v>
      </c>
      <c r="I163" s="166"/>
      <c r="J163" s="167">
        <f t="shared" si="0"/>
        <v>0</v>
      </c>
      <c r="K163" s="168"/>
      <c r="L163" s="169"/>
      <c r="M163" s="170" t="s">
        <v>1</v>
      </c>
      <c r="N163" s="171" t="s">
        <v>41</v>
      </c>
      <c r="P163" s="142">
        <f t="shared" si="1"/>
        <v>0</v>
      </c>
      <c r="Q163" s="142">
        <v>0</v>
      </c>
      <c r="R163" s="142">
        <f t="shared" si="2"/>
        <v>0</v>
      </c>
      <c r="S163" s="142">
        <v>0</v>
      </c>
      <c r="T163" s="143">
        <f t="shared" si="3"/>
        <v>0</v>
      </c>
      <c r="AR163" s="144" t="s">
        <v>285</v>
      </c>
      <c r="AT163" s="144" t="s">
        <v>282</v>
      </c>
      <c r="AU163" s="144" t="s">
        <v>86</v>
      </c>
      <c r="AY163" s="15" t="s">
        <v>137</v>
      </c>
      <c r="BE163" s="145">
        <f t="shared" si="4"/>
        <v>0</v>
      </c>
      <c r="BF163" s="145">
        <f t="shared" si="5"/>
        <v>0</v>
      </c>
      <c r="BG163" s="145">
        <f t="shared" si="6"/>
        <v>0</v>
      </c>
      <c r="BH163" s="145">
        <f t="shared" si="7"/>
        <v>0</v>
      </c>
      <c r="BI163" s="145">
        <f t="shared" si="8"/>
        <v>0</v>
      </c>
      <c r="BJ163" s="15" t="s">
        <v>84</v>
      </c>
      <c r="BK163" s="145">
        <f t="shared" si="9"/>
        <v>0</v>
      </c>
      <c r="BL163" s="15" t="s">
        <v>257</v>
      </c>
      <c r="BM163" s="144" t="s">
        <v>341</v>
      </c>
    </row>
    <row r="164" spans="2:65" s="1" customFormat="1" ht="38" customHeight="1" x14ac:dyDescent="0.3">
      <c r="B164" s="131"/>
      <c r="C164" s="132" t="s">
        <v>257</v>
      </c>
      <c r="D164" s="132" t="s">
        <v>140</v>
      </c>
      <c r="E164" s="133" t="s">
        <v>343</v>
      </c>
      <c r="F164" s="134" t="s">
        <v>344</v>
      </c>
      <c r="G164" s="135" t="s">
        <v>179</v>
      </c>
      <c r="H164" s="136">
        <v>263</v>
      </c>
      <c r="I164" s="137"/>
      <c r="J164" s="138">
        <f t="shared" si="0"/>
        <v>0</v>
      </c>
      <c r="K164" s="139"/>
      <c r="L164" s="30"/>
      <c r="M164" s="140" t="s">
        <v>1</v>
      </c>
      <c r="N164" s="141" t="s">
        <v>41</v>
      </c>
      <c r="P164" s="142">
        <f t="shared" si="1"/>
        <v>0</v>
      </c>
      <c r="Q164" s="142">
        <v>0</v>
      </c>
      <c r="R164" s="142">
        <f t="shared" si="2"/>
        <v>0</v>
      </c>
      <c r="S164" s="142">
        <v>0</v>
      </c>
      <c r="T164" s="143">
        <f t="shared" si="3"/>
        <v>0</v>
      </c>
      <c r="AR164" s="144" t="s">
        <v>257</v>
      </c>
      <c r="AT164" s="144" t="s">
        <v>140</v>
      </c>
      <c r="AU164" s="144" t="s">
        <v>86</v>
      </c>
      <c r="AY164" s="15" t="s">
        <v>137</v>
      </c>
      <c r="BE164" s="145">
        <f t="shared" si="4"/>
        <v>0</v>
      </c>
      <c r="BF164" s="145">
        <f t="shared" si="5"/>
        <v>0</v>
      </c>
      <c r="BG164" s="145">
        <f t="shared" si="6"/>
        <v>0</v>
      </c>
      <c r="BH164" s="145">
        <f t="shared" si="7"/>
        <v>0</v>
      </c>
      <c r="BI164" s="145">
        <f t="shared" si="8"/>
        <v>0</v>
      </c>
      <c r="BJ164" s="15" t="s">
        <v>84</v>
      </c>
      <c r="BK164" s="145">
        <f t="shared" si="9"/>
        <v>0</v>
      </c>
      <c r="BL164" s="15" t="s">
        <v>257</v>
      </c>
      <c r="BM164" s="144" t="s">
        <v>345</v>
      </c>
    </row>
    <row r="165" spans="2:65" s="1" customFormat="1" ht="16.5" customHeight="1" x14ac:dyDescent="0.3">
      <c r="B165" s="131"/>
      <c r="C165" s="161" t="s">
        <v>265</v>
      </c>
      <c r="D165" s="161" t="s">
        <v>282</v>
      </c>
      <c r="E165" s="162" t="s">
        <v>346</v>
      </c>
      <c r="F165" s="163" t="s">
        <v>347</v>
      </c>
      <c r="G165" s="164" t="s">
        <v>179</v>
      </c>
      <c r="H165" s="165">
        <v>263</v>
      </c>
      <c r="I165" s="166"/>
      <c r="J165" s="167">
        <f t="shared" si="0"/>
        <v>0</v>
      </c>
      <c r="K165" s="168"/>
      <c r="L165" s="169"/>
      <c r="M165" s="170" t="s">
        <v>1</v>
      </c>
      <c r="N165" s="171" t="s">
        <v>41</v>
      </c>
      <c r="P165" s="142">
        <f t="shared" si="1"/>
        <v>0</v>
      </c>
      <c r="Q165" s="142">
        <v>0</v>
      </c>
      <c r="R165" s="142">
        <f t="shared" si="2"/>
        <v>0</v>
      </c>
      <c r="S165" s="142">
        <v>0</v>
      </c>
      <c r="T165" s="143">
        <f t="shared" si="3"/>
        <v>0</v>
      </c>
      <c r="AR165" s="144" t="s">
        <v>285</v>
      </c>
      <c r="AT165" s="144" t="s">
        <v>282</v>
      </c>
      <c r="AU165" s="144" t="s">
        <v>86</v>
      </c>
      <c r="AY165" s="15" t="s">
        <v>137</v>
      </c>
      <c r="BE165" s="145">
        <f t="shared" si="4"/>
        <v>0</v>
      </c>
      <c r="BF165" s="145">
        <f t="shared" si="5"/>
        <v>0</v>
      </c>
      <c r="BG165" s="145">
        <f t="shared" si="6"/>
        <v>0</v>
      </c>
      <c r="BH165" s="145">
        <f t="shared" si="7"/>
        <v>0</v>
      </c>
      <c r="BI165" s="145">
        <f t="shared" si="8"/>
        <v>0</v>
      </c>
      <c r="BJ165" s="15" t="s">
        <v>84</v>
      </c>
      <c r="BK165" s="145">
        <f t="shared" si="9"/>
        <v>0</v>
      </c>
      <c r="BL165" s="15" t="s">
        <v>257</v>
      </c>
      <c r="BM165" s="144" t="s">
        <v>348</v>
      </c>
    </row>
    <row r="166" spans="2:65" s="1" customFormat="1" ht="24.3" customHeight="1" x14ac:dyDescent="0.3">
      <c r="B166" s="131"/>
      <c r="C166" s="132" t="s">
        <v>281</v>
      </c>
      <c r="D166" s="132" t="s">
        <v>140</v>
      </c>
      <c r="E166" s="133" t="s">
        <v>350</v>
      </c>
      <c r="F166" s="134" t="s">
        <v>351</v>
      </c>
      <c r="G166" s="135" t="s">
        <v>188</v>
      </c>
      <c r="H166" s="136">
        <v>2</v>
      </c>
      <c r="I166" s="137"/>
      <c r="J166" s="138">
        <f t="shared" si="0"/>
        <v>0</v>
      </c>
      <c r="K166" s="139"/>
      <c r="L166" s="30"/>
      <c r="M166" s="140" t="s">
        <v>1</v>
      </c>
      <c r="N166" s="141" t="s">
        <v>41</v>
      </c>
      <c r="P166" s="142">
        <f t="shared" si="1"/>
        <v>0</v>
      </c>
      <c r="Q166" s="142">
        <v>0</v>
      </c>
      <c r="R166" s="142">
        <f t="shared" si="2"/>
        <v>0</v>
      </c>
      <c r="S166" s="142">
        <v>0</v>
      </c>
      <c r="T166" s="143">
        <f t="shared" si="3"/>
        <v>0</v>
      </c>
      <c r="AR166" s="144" t="s">
        <v>257</v>
      </c>
      <c r="AT166" s="144" t="s">
        <v>140</v>
      </c>
      <c r="AU166" s="144" t="s">
        <v>86</v>
      </c>
      <c r="AY166" s="15" t="s">
        <v>137</v>
      </c>
      <c r="BE166" s="145">
        <f t="shared" si="4"/>
        <v>0</v>
      </c>
      <c r="BF166" s="145">
        <f t="shared" si="5"/>
        <v>0</v>
      </c>
      <c r="BG166" s="145">
        <f t="shared" si="6"/>
        <v>0</v>
      </c>
      <c r="BH166" s="145">
        <f t="shared" si="7"/>
        <v>0</v>
      </c>
      <c r="BI166" s="145">
        <f t="shared" si="8"/>
        <v>0</v>
      </c>
      <c r="BJ166" s="15" t="s">
        <v>84</v>
      </c>
      <c r="BK166" s="145">
        <f t="shared" si="9"/>
        <v>0</v>
      </c>
      <c r="BL166" s="15" t="s">
        <v>257</v>
      </c>
      <c r="BM166" s="144" t="s">
        <v>352</v>
      </c>
    </row>
    <row r="167" spans="2:65" s="1" customFormat="1" ht="16.5" customHeight="1" x14ac:dyDescent="0.3">
      <c r="B167" s="131"/>
      <c r="C167" s="161" t="s">
        <v>288</v>
      </c>
      <c r="D167" s="161" t="s">
        <v>282</v>
      </c>
      <c r="E167" s="162" t="s">
        <v>367</v>
      </c>
      <c r="F167" s="163" t="s">
        <v>368</v>
      </c>
      <c r="G167" s="164" t="s">
        <v>188</v>
      </c>
      <c r="H167" s="165">
        <v>2</v>
      </c>
      <c r="I167" s="166"/>
      <c r="J167" s="167">
        <f t="shared" si="0"/>
        <v>0</v>
      </c>
      <c r="K167" s="168"/>
      <c r="L167" s="169"/>
      <c r="M167" s="170" t="s">
        <v>1</v>
      </c>
      <c r="N167" s="171" t="s">
        <v>41</v>
      </c>
      <c r="P167" s="142">
        <f t="shared" si="1"/>
        <v>0</v>
      </c>
      <c r="Q167" s="142">
        <v>5.0000000000000002E-5</v>
      </c>
      <c r="R167" s="142">
        <f t="shared" si="2"/>
        <v>1E-4</v>
      </c>
      <c r="S167" s="142">
        <v>0</v>
      </c>
      <c r="T167" s="143">
        <f t="shared" si="3"/>
        <v>0</v>
      </c>
      <c r="AR167" s="144" t="s">
        <v>285</v>
      </c>
      <c r="AT167" s="144" t="s">
        <v>282</v>
      </c>
      <c r="AU167" s="144" t="s">
        <v>86</v>
      </c>
      <c r="AY167" s="15" t="s">
        <v>137</v>
      </c>
      <c r="BE167" s="145">
        <f t="shared" si="4"/>
        <v>0</v>
      </c>
      <c r="BF167" s="145">
        <f t="shared" si="5"/>
        <v>0</v>
      </c>
      <c r="BG167" s="145">
        <f t="shared" si="6"/>
        <v>0</v>
      </c>
      <c r="BH167" s="145">
        <f t="shared" si="7"/>
        <v>0</v>
      </c>
      <c r="BI167" s="145">
        <f t="shared" si="8"/>
        <v>0</v>
      </c>
      <c r="BJ167" s="15" t="s">
        <v>84</v>
      </c>
      <c r="BK167" s="145">
        <f t="shared" si="9"/>
        <v>0</v>
      </c>
      <c r="BL167" s="15" t="s">
        <v>257</v>
      </c>
      <c r="BM167" s="144" t="s">
        <v>369</v>
      </c>
    </row>
    <row r="168" spans="2:65" s="1" customFormat="1" ht="23.25" x14ac:dyDescent="0.3">
      <c r="B168" s="131"/>
      <c r="C168" s="132" t="s">
        <v>292</v>
      </c>
      <c r="D168" s="132" t="s">
        <v>140</v>
      </c>
      <c r="E168" s="133" t="s">
        <v>371</v>
      </c>
      <c r="F168" s="134" t="s">
        <v>372</v>
      </c>
      <c r="G168" s="135" t="s">
        <v>188</v>
      </c>
      <c r="H168" s="136">
        <v>2</v>
      </c>
      <c r="I168" s="137"/>
      <c r="J168" s="138">
        <f t="shared" si="0"/>
        <v>0</v>
      </c>
      <c r="K168" s="139"/>
      <c r="L168" s="30"/>
      <c r="M168" s="140" t="s">
        <v>1</v>
      </c>
      <c r="N168" s="141" t="s">
        <v>41</v>
      </c>
      <c r="P168" s="142">
        <f t="shared" si="1"/>
        <v>0</v>
      </c>
      <c r="Q168" s="142">
        <v>0</v>
      </c>
      <c r="R168" s="142">
        <f t="shared" si="2"/>
        <v>0</v>
      </c>
      <c r="S168" s="142">
        <v>5.0000000000000002E-5</v>
      </c>
      <c r="T168" s="143">
        <f t="shared" si="3"/>
        <v>1E-4</v>
      </c>
      <c r="AR168" s="144" t="s">
        <v>257</v>
      </c>
      <c r="AT168" s="144" t="s">
        <v>140</v>
      </c>
      <c r="AU168" s="144" t="s">
        <v>86</v>
      </c>
      <c r="AY168" s="15" t="s">
        <v>137</v>
      </c>
      <c r="BE168" s="145">
        <f t="shared" si="4"/>
        <v>0</v>
      </c>
      <c r="BF168" s="145">
        <f t="shared" si="5"/>
        <v>0</v>
      </c>
      <c r="BG168" s="145">
        <f t="shared" si="6"/>
        <v>0</v>
      </c>
      <c r="BH168" s="145">
        <f t="shared" si="7"/>
        <v>0</v>
      </c>
      <c r="BI168" s="145">
        <f t="shared" si="8"/>
        <v>0</v>
      </c>
      <c r="BJ168" s="15" t="s">
        <v>84</v>
      </c>
      <c r="BK168" s="145">
        <f t="shared" si="9"/>
        <v>0</v>
      </c>
      <c r="BL168" s="15" t="s">
        <v>257</v>
      </c>
      <c r="BM168" s="144" t="s">
        <v>373</v>
      </c>
    </row>
    <row r="169" spans="2:65" s="1" customFormat="1" ht="24.3" customHeight="1" x14ac:dyDescent="0.3">
      <c r="B169" s="131"/>
      <c r="C169" s="132" t="s">
        <v>7</v>
      </c>
      <c r="D169" s="132" t="s">
        <v>140</v>
      </c>
      <c r="E169" s="133" t="s">
        <v>375</v>
      </c>
      <c r="F169" s="134" t="s">
        <v>376</v>
      </c>
      <c r="G169" s="135" t="s">
        <v>188</v>
      </c>
      <c r="H169" s="136">
        <v>10</v>
      </c>
      <c r="I169" s="137"/>
      <c r="J169" s="138">
        <f t="shared" si="0"/>
        <v>0</v>
      </c>
      <c r="K169" s="139"/>
      <c r="L169" s="30"/>
      <c r="M169" s="140" t="s">
        <v>1</v>
      </c>
      <c r="N169" s="141" t="s">
        <v>41</v>
      </c>
      <c r="P169" s="142">
        <f t="shared" si="1"/>
        <v>0</v>
      </c>
      <c r="Q169" s="142">
        <v>0</v>
      </c>
      <c r="R169" s="142">
        <f t="shared" si="2"/>
        <v>0</v>
      </c>
      <c r="S169" s="142">
        <v>0</v>
      </c>
      <c r="T169" s="143">
        <f t="shared" si="3"/>
        <v>0</v>
      </c>
      <c r="AR169" s="144" t="s">
        <v>377</v>
      </c>
      <c r="AT169" s="144" t="s">
        <v>140</v>
      </c>
      <c r="AU169" s="144" t="s">
        <v>86</v>
      </c>
      <c r="AY169" s="15" t="s">
        <v>137</v>
      </c>
      <c r="BE169" s="145">
        <f t="shared" si="4"/>
        <v>0</v>
      </c>
      <c r="BF169" s="145">
        <f t="shared" si="5"/>
        <v>0</v>
      </c>
      <c r="BG169" s="145">
        <f t="shared" si="6"/>
        <v>0</v>
      </c>
      <c r="BH169" s="145">
        <f t="shared" si="7"/>
        <v>0</v>
      </c>
      <c r="BI169" s="145">
        <f t="shared" si="8"/>
        <v>0</v>
      </c>
      <c r="BJ169" s="15" t="s">
        <v>84</v>
      </c>
      <c r="BK169" s="145">
        <f t="shared" si="9"/>
        <v>0</v>
      </c>
      <c r="BL169" s="15" t="s">
        <v>377</v>
      </c>
      <c r="BM169" s="144" t="s">
        <v>378</v>
      </c>
    </row>
    <row r="170" spans="2:65" s="1" customFormat="1" ht="16.5" customHeight="1" x14ac:dyDescent="0.3">
      <c r="B170" s="131"/>
      <c r="C170" s="161" t="s">
        <v>301</v>
      </c>
      <c r="D170" s="161" t="s">
        <v>282</v>
      </c>
      <c r="E170" s="162" t="s">
        <v>393</v>
      </c>
      <c r="F170" s="163" t="s">
        <v>394</v>
      </c>
      <c r="G170" s="164" t="s">
        <v>188</v>
      </c>
      <c r="H170" s="165">
        <v>10</v>
      </c>
      <c r="I170" s="166"/>
      <c r="J170" s="167">
        <f t="shared" si="0"/>
        <v>0</v>
      </c>
      <c r="K170" s="168"/>
      <c r="L170" s="169"/>
      <c r="M170" s="170" t="s">
        <v>1</v>
      </c>
      <c r="N170" s="171" t="s">
        <v>41</v>
      </c>
      <c r="P170" s="142">
        <f t="shared" si="1"/>
        <v>0</v>
      </c>
      <c r="Q170" s="142">
        <v>6.9999999999999994E-5</v>
      </c>
      <c r="R170" s="142">
        <f t="shared" si="2"/>
        <v>6.9999999999999988E-4</v>
      </c>
      <c r="S170" s="142">
        <v>0</v>
      </c>
      <c r="T170" s="143">
        <f t="shared" si="3"/>
        <v>0</v>
      </c>
      <c r="AR170" s="144" t="s">
        <v>395</v>
      </c>
      <c r="AT170" s="144" t="s">
        <v>282</v>
      </c>
      <c r="AU170" s="144" t="s">
        <v>86</v>
      </c>
      <c r="AY170" s="15" t="s">
        <v>137</v>
      </c>
      <c r="BE170" s="145">
        <f t="shared" si="4"/>
        <v>0</v>
      </c>
      <c r="BF170" s="145">
        <f t="shared" si="5"/>
        <v>0</v>
      </c>
      <c r="BG170" s="145">
        <f t="shared" si="6"/>
        <v>0</v>
      </c>
      <c r="BH170" s="145">
        <f t="shared" si="7"/>
        <v>0</v>
      </c>
      <c r="BI170" s="145">
        <f t="shared" si="8"/>
        <v>0</v>
      </c>
      <c r="BJ170" s="15" t="s">
        <v>84</v>
      </c>
      <c r="BK170" s="145">
        <f t="shared" si="9"/>
        <v>0</v>
      </c>
      <c r="BL170" s="15" t="s">
        <v>377</v>
      </c>
      <c r="BM170" s="144" t="s">
        <v>396</v>
      </c>
    </row>
    <row r="171" spans="2:65" s="1" customFormat="1" ht="16.5" customHeight="1" x14ac:dyDescent="0.3">
      <c r="B171" s="131"/>
      <c r="C171" s="161" t="s">
        <v>307</v>
      </c>
      <c r="D171" s="161" t="s">
        <v>282</v>
      </c>
      <c r="E171" s="162" t="s">
        <v>398</v>
      </c>
      <c r="F171" s="163" t="s">
        <v>399</v>
      </c>
      <c r="G171" s="164" t="s">
        <v>188</v>
      </c>
      <c r="H171" s="165">
        <v>10</v>
      </c>
      <c r="I171" s="166"/>
      <c r="J171" s="167">
        <f t="shared" si="0"/>
        <v>0</v>
      </c>
      <c r="K171" s="168"/>
      <c r="L171" s="169"/>
      <c r="M171" s="170" t="s">
        <v>1</v>
      </c>
      <c r="N171" s="171" t="s">
        <v>41</v>
      </c>
      <c r="P171" s="142">
        <f t="shared" si="1"/>
        <v>0</v>
      </c>
      <c r="Q171" s="142">
        <v>3.0000000000000001E-5</v>
      </c>
      <c r="R171" s="142">
        <f t="shared" si="2"/>
        <v>3.0000000000000003E-4</v>
      </c>
      <c r="S171" s="142">
        <v>0</v>
      </c>
      <c r="T171" s="143">
        <f t="shared" si="3"/>
        <v>0</v>
      </c>
      <c r="AR171" s="144" t="s">
        <v>395</v>
      </c>
      <c r="AT171" s="144" t="s">
        <v>282</v>
      </c>
      <c r="AU171" s="144" t="s">
        <v>86</v>
      </c>
      <c r="AY171" s="15" t="s">
        <v>137</v>
      </c>
      <c r="BE171" s="145">
        <f t="shared" si="4"/>
        <v>0</v>
      </c>
      <c r="BF171" s="145">
        <f t="shared" si="5"/>
        <v>0</v>
      </c>
      <c r="BG171" s="145">
        <f t="shared" si="6"/>
        <v>0</v>
      </c>
      <c r="BH171" s="145">
        <f t="shared" si="7"/>
        <v>0</v>
      </c>
      <c r="BI171" s="145">
        <f t="shared" si="8"/>
        <v>0</v>
      </c>
      <c r="BJ171" s="15" t="s">
        <v>84</v>
      </c>
      <c r="BK171" s="145">
        <f t="shared" si="9"/>
        <v>0</v>
      </c>
      <c r="BL171" s="15" t="s">
        <v>377</v>
      </c>
      <c r="BM171" s="144" t="s">
        <v>400</v>
      </c>
    </row>
    <row r="172" spans="2:65" s="1" customFormat="1" ht="34.9" x14ac:dyDescent="0.3">
      <c r="B172" s="131"/>
      <c r="C172" s="161" t="s">
        <v>311</v>
      </c>
      <c r="D172" s="161" t="s">
        <v>282</v>
      </c>
      <c r="E172" s="162" t="s">
        <v>402</v>
      </c>
      <c r="F172" s="163" t="s">
        <v>884</v>
      </c>
      <c r="G172" s="164" t="s">
        <v>188</v>
      </c>
      <c r="H172" s="165">
        <v>10</v>
      </c>
      <c r="I172" s="166"/>
      <c r="J172" s="167">
        <f t="shared" si="0"/>
        <v>0</v>
      </c>
      <c r="K172" s="168"/>
      <c r="L172" s="169"/>
      <c r="M172" s="170" t="s">
        <v>1</v>
      </c>
      <c r="N172" s="171" t="s">
        <v>41</v>
      </c>
      <c r="P172" s="142">
        <f t="shared" si="1"/>
        <v>0</v>
      </c>
      <c r="Q172" s="142">
        <v>0</v>
      </c>
      <c r="R172" s="142">
        <f t="shared" si="2"/>
        <v>0</v>
      </c>
      <c r="S172" s="142">
        <v>0</v>
      </c>
      <c r="T172" s="143">
        <f t="shared" si="3"/>
        <v>0</v>
      </c>
      <c r="AR172" s="144" t="s">
        <v>395</v>
      </c>
      <c r="AT172" s="144" t="s">
        <v>282</v>
      </c>
      <c r="AU172" s="144" t="s">
        <v>86</v>
      </c>
      <c r="AY172" s="15" t="s">
        <v>137</v>
      </c>
      <c r="BE172" s="145">
        <f t="shared" si="4"/>
        <v>0</v>
      </c>
      <c r="BF172" s="145">
        <f t="shared" si="5"/>
        <v>0</v>
      </c>
      <c r="BG172" s="145">
        <f t="shared" si="6"/>
        <v>0</v>
      </c>
      <c r="BH172" s="145">
        <f t="shared" si="7"/>
        <v>0</v>
      </c>
      <c r="BI172" s="145">
        <f t="shared" si="8"/>
        <v>0</v>
      </c>
      <c r="BJ172" s="15" t="s">
        <v>84</v>
      </c>
      <c r="BK172" s="145">
        <f t="shared" si="9"/>
        <v>0</v>
      </c>
      <c r="BL172" s="15" t="s">
        <v>377</v>
      </c>
      <c r="BM172" s="144" t="s">
        <v>403</v>
      </c>
    </row>
    <row r="173" spans="2:65" s="1" customFormat="1" ht="34.9" x14ac:dyDescent="0.3">
      <c r="B173" s="131"/>
      <c r="C173" s="132" t="s">
        <v>315</v>
      </c>
      <c r="D173" s="132" t="s">
        <v>140</v>
      </c>
      <c r="E173" s="133" t="s">
        <v>409</v>
      </c>
      <c r="F173" s="134" t="s">
        <v>410</v>
      </c>
      <c r="G173" s="135" t="s">
        <v>188</v>
      </c>
      <c r="H173" s="136">
        <v>4</v>
      </c>
      <c r="I173" s="137"/>
      <c r="J173" s="138">
        <f t="shared" si="0"/>
        <v>0</v>
      </c>
      <c r="K173" s="139"/>
      <c r="L173" s="30"/>
      <c r="M173" s="140" t="s">
        <v>1</v>
      </c>
      <c r="N173" s="141" t="s">
        <v>41</v>
      </c>
      <c r="P173" s="142">
        <f t="shared" si="1"/>
        <v>0</v>
      </c>
      <c r="Q173" s="142">
        <v>0</v>
      </c>
      <c r="R173" s="142">
        <f t="shared" si="2"/>
        <v>0</v>
      </c>
      <c r="S173" s="142">
        <v>1.2999999999999999E-3</v>
      </c>
      <c r="T173" s="143">
        <f t="shared" si="3"/>
        <v>5.1999999999999998E-3</v>
      </c>
      <c r="AR173" s="144" t="s">
        <v>257</v>
      </c>
      <c r="AT173" s="144" t="s">
        <v>140</v>
      </c>
      <c r="AU173" s="144" t="s">
        <v>86</v>
      </c>
      <c r="AY173" s="15" t="s">
        <v>137</v>
      </c>
      <c r="BE173" s="145">
        <f t="shared" si="4"/>
        <v>0</v>
      </c>
      <c r="BF173" s="145">
        <f t="shared" si="5"/>
        <v>0</v>
      </c>
      <c r="BG173" s="145">
        <f t="shared" si="6"/>
        <v>0</v>
      </c>
      <c r="BH173" s="145">
        <f t="shared" si="7"/>
        <v>0</v>
      </c>
      <c r="BI173" s="145">
        <f t="shared" si="8"/>
        <v>0</v>
      </c>
      <c r="BJ173" s="15" t="s">
        <v>84</v>
      </c>
      <c r="BK173" s="145">
        <f t="shared" si="9"/>
        <v>0</v>
      </c>
      <c r="BL173" s="15" t="s">
        <v>257</v>
      </c>
      <c r="BM173" s="144" t="s">
        <v>411</v>
      </c>
    </row>
    <row r="174" spans="2:65" s="1" customFormat="1" ht="24.3" customHeight="1" x14ac:dyDescent="0.3">
      <c r="B174" s="131"/>
      <c r="C174" s="132" t="s">
        <v>319</v>
      </c>
      <c r="D174" s="132" t="s">
        <v>140</v>
      </c>
      <c r="E174" s="133" t="s">
        <v>426</v>
      </c>
      <c r="F174" s="134" t="s">
        <v>427</v>
      </c>
      <c r="G174" s="135" t="s">
        <v>188</v>
      </c>
      <c r="H174" s="136">
        <v>4</v>
      </c>
      <c r="I174" s="137"/>
      <c r="J174" s="138">
        <f t="shared" si="0"/>
        <v>0</v>
      </c>
      <c r="K174" s="139"/>
      <c r="L174" s="30"/>
      <c r="M174" s="140" t="s">
        <v>1</v>
      </c>
      <c r="N174" s="141" t="s">
        <v>41</v>
      </c>
      <c r="P174" s="142">
        <f t="shared" si="1"/>
        <v>0</v>
      </c>
      <c r="Q174" s="142">
        <v>0</v>
      </c>
      <c r="R174" s="142">
        <f t="shared" si="2"/>
        <v>0</v>
      </c>
      <c r="S174" s="142">
        <v>0</v>
      </c>
      <c r="T174" s="143">
        <f t="shared" si="3"/>
        <v>0</v>
      </c>
      <c r="AR174" s="144" t="s">
        <v>257</v>
      </c>
      <c r="AT174" s="144" t="s">
        <v>140</v>
      </c>
      <c r="AU174" s="144" t="s">
        <v>86</v>
      </c>
      <c r="AY174" s="15" t="s">
        <v>137</v>
      </c>
      <c r="BE174" s="145">
        <f t="shared" si="4"/>
        <v>0</v>
      </c>
      <c r="BF174" s="145">
        <f t="shared" si="5"/>
        <v>0</v>
      </c>
      <c r="BG174" s="145">
        <f t="shared" si="6"/>
        <v>0</v>
      </c>
      <c r="BH174" s="145">
        <f t="shared" si="7"/>
        <v>0</v>
      </c>
      <c r="BI174" s="145">
        <f t="shared" si="8"/>
        <v>0</v>
      </c>
      <c r="BJ174" s="15" t="s">
        <v>84</v>
      </c>
      <c r="BK174" s="145">
        <f t="shared" si="9"/>
        <v>0</v>
      </c>
      <c r="BL174" s="15" t="s">
        <v>257</v>
      </c>
      <c r="BM174" s="144" t="s">
        <v>428</v>
      </c>
    </row>
    <row r="175" spans="2:65" s="1" customFormat="1" ht="11.65" x14ac:dyDescent="0.3">
      <c r="B175" s="131"/>
      <c r="C175" s="161" t="s">
        <v>326</v>
      </c>
      <c r="D175" s="161" t="s">
        <v>282</v>
      </c>
      <c r="E175" s="162" t="s">
        <v>430</v>
      </c>
      <c r="F175" s="163" t="s">
        <v>431</v>
      </c>
      <c r="G175" s="164" t="s">
        <v>188</v>
      </c>
      <c r="H175" s="165">
        <v>4</v>
      </c>
      <c r="I175" s="166"/>
      <c r="J175" s="167">
        <f t="shared" si="0"/>
        <v>0</v>
      </c>
      <c r="K175" s="168"/>
      <c r="L175" s="169"/>
      <c r="M175" s="170" t="s">
        <v>1</v>
      </c>
      <c r="N175" s="171" t="s">
        <v>41</v>
      </c>
      <c r="P175" s="142">
        <f t="shared" si="1"/>
        <v>0</v>
      </c>
      <c r="Q175" s="142">
        <v>2.1299999999999999E-3</v>
      </c>
      <c r="R175" s="142">
        <f t="shared" si="2"/>
        <v>8.5199999999999998E-3</v>
      </c>
      <c r="S175" s="142">
        <v>0</v>
      </c>
      <c r="T175" s="143">
        <f t="shared" si="3"/>
        <v>0</v>
      </c>
      <c r="AR175" s="144" t="s">
        <v>285</v>
      </c>
      <c r="AT175" s="144" t="s">
        <v>282</v>
      </c>
      <c r="AU175" s="144" t="s">
        <v>86</v>
      </c>
      <c r="AY175" s="15" t="s">
        <v>137</v>
      </c>
      <c r="BE175" s="145">
        <f t="shared" si="4"/>
        <v>0</v>
      </c>
      <c r="BF175" s="145">
        <f t="shared" si="5"/>
        <v>0</v>
      </c>
      <c r="BG175" s="145">
        <f t="shared" si="6"/>
        <v>0</v>
      </c>
      <c r="BH175" s="145">
        <f t="shared" si="7"/>
        <v>0</v>
      </c>
      <c r="BI175" s="145">
        <f t="shared" si="8"/>
        <v>0</v>
      </c>
      <c r="BJ175" s="15" t="s">
        <v>84</v>
      </c>
      <c r="BK175" s="145">
        <f t="shared" si="9"/>
        <v>0</v>
      </c>
      <c r="BL175" s="15" t="s">
        <v>257</v>
      </c>
      <c r="BM175" s="144" t="s">
        <v>432</v>
      </c>
    </row>
    <row r="176" spans="2:65" s="1" customFormat="1" ht="24.3" customHeight="1" x14ac:dyDescent="0.3">
      <c r="B176" s="131"/>
      <c r="C176" s="132" t="s">
        <v>330</v>
      </c>
      <c r="D176" s="132" t="s">
        <v>140</v>
      </c>
      <c r="E176" s="133" t="s">
        <v>442</v>
      </c>
      <c r="F176" s="134" t="s">
        <v>443</v>
      </c>
      <c r="G176" s="135" t="s">
        <v>188</v>
      </c>
      <c r="H176" s="136">
        <v>1</v>
      </c>
      <c r="I176" s="137"/>
      <c r="J176" s="138">
        <f t="shared" si="0"/>
        <v>0</v>
      </c>
      <c r="K176" s="139"/>
      <c r="L176" s="30"/>
      <c r="M176" s="140" t="s">
        <v>1</v>
      </c>
      <c r="N176" s="141" t="s">
        <v>41</v>
      </c>
      <c r="P176" s="142">
        <f t="shared" si="1"/>
        <v>0</v>
      </c>
      <c r="Q176" s="142">
        <v>0</v>
      </c>
      <c r="R176" s="142">
        <f t="shared" si="2"/>
        <v>0</v>
      </c>
      <c r="S176" s="142">
        <v>0</v>
      </c>
      <c r="T176" s="143">
        <f t="shared" si="3"/>
        <v>0</v>
      </c>
      <c r="AR176" s="144" t="s">
        <v>257</v>
      </c>
      <c r="AT176" s="144" t="s">
        <v>140</v>
      </c>
      <c r="AU176" s="144" t="s">
        <v>86</v>
      </c>
      <c r="AY176" s="15" t="s">
        <v>137</v>
      </c>
      <c r="BE176" s="145">
        <f t="shared" si="4"/>
        <v>0</v>
      </c>
      <c r="BF176" s="145">
        <f t="shared" si="5"/>
        <v>0</v>
      </c>
      <c r="BG176" s="145">
        <f t="shared" si="6"/>
        <v>0</v>
      </c>
      <c r="BH176" s="145">
        <f t="shared" si="7"/>
        <v>0</v>
      </c>
      <c r="BI176" s="145">
        <f t="shared" si="8"/>
        <v>0</v>
      </c>
      <c r="BJ176" s="15" t="s">
        <v>84</v>
      </c>
      <c r="BK176" s="145">
        <f t="shared" si="9"/>
        <v>0</v>
      </c>
      <c r="BL176" s="15" t="s">
        <v>257</v>
      </c>
      <c r="BM176" s="144" t="s">
        <v>444</v>
      </c>
    </row>
    <row r="177" spans="2:65" s="1" customFormat="1" ht="16.5" customHeight="1" x14ac:dyDescent="0.3">
      <c r="B177" s="131"/>
      <c r="C177" s="161" t="s">
        <v>334</v>
      </c>
      <c r="D177" s="161" t="s">
        <v>282</v>
      </c>
      <c r="E177" s="162" t="s">
        <v>446</v>
      </c>
      <c r="F177" s="163" t="s">
        <v>447</v>
      </c>
      <c r="G177" s="164" t="s">
        <v>188</v>
      </c>
      <c r="H177" s="165">
        <v>1</v>
      </c>
      <c r="I177" s="166"/>
      <c r="J177" s="167">
        <f t="shared" si="0"/>
        <v>0</v>
      </c>
      <c r="K177" s="168"/>
      <c r="L177" s="169"/>
      <c r="M177" s="170" t="s">
        <v>1</v>
      </c>
      <c r="N177" s="171" t="s">
        <v>41</v>
      </c>
      <c r="P177" s="142">
        <f t="shared" si="1"/>
        <v>0</v>
      </c>
      <c r="Q177" s="142">
        <v>0</v>
      </c>
      <c r="R177" s="142">
        <f t="shared" si="2"/>
        <v>0</v>
      </c>
      <c r="S177" s="142">
        <v>0</v>
      </c>
      <c r="T177" s="143">
        <f t="shared" si="3"/>
        <v>0</v>
      </c>
      <c r="AR177" s="144" t="s">
        <v>448</v>
      </c>
      <c r="AT177" s="144" t="s">
        <v>282</v>
      </c>
      <c r="AU177" s="144" t="s">
        <v>86</v>
      </c>
      <c r="AY177" s="15" t="s">
        <v>137</v>
      </c>
      <c r="BE177" s="145">
        <f t="shared" si="4"/>
        <v>0</v>
      </c>
      <c r="BF177" s="145">
        <f t="shared" si="5"/>
        <v>0</v>
      </c>
      <c r="BG177" s="145">
        <f t="shared" si="6"/>
        <v>0</v>
      </c>
      <c r="BH177" s="145">
        <f t="shared" si="7"/>
        <v>0</v>
      </c>
      <c r="BI177" s="145">
        <f t="shared" si="8"/>
        <v>0</v>
      </c>
      <c r="BJ177" s="15" t="s">
        <v>84</v>
      </c>
      <c r="BK177" s="145">
        <f t="shared" si="9"/>
        <v>0</v>
      </c>
      <c r="BL177" s="15" t="s">
        <v>448</v>
      </c>
      <c r="BM177" s="144" t="s">
        <v>449</v>
      </c>
    </row>
    <row r="178" spans="2:65" s="1" customFormat="1" ht="16.5" customHeight="1" x14ac:dyDescent="0.3">
      <c r="B178" s="131"/>
      <c r="C178" s="132" t="s">
        <v>338</v>
      </c>
      <c r="D178" s="132" t="s">
        <v>140</v>
      </c>
      <c r="E178" s="133" t="s">
        <v>451</v>
      </c>
      <c r="F178" s="134" t="s">
        <v>452</v>
      </c>
      <c r="G178" s="135" t="s">
        <v>453</v>
      </c>
      <c r="H178" s="136">
        <v>35</v>
      </c>
      <c r="I178" s="137"/>
      <c r="J178" s="138">
        <f t="shared" si="0"/>
        <v>0</v>
      </c>
      <c r="K178" s="139"/>
      <c r="L178" s="30"/>
      <c r="M178" s="140" t="s">
        <v>1</v>
      </c>
      <c r="N178" s="141" t="s">
        <v>41</v>
      </c>
      <c r="P178" s="142">
        <f t="shared" si="1"/>
        <v>0</v>
      </c>
      <c r="Q178" s="142">
        <v>0</v>
      </c>
      <c r="R178" s="142">
        <f t="shared" si="2"/>
        <v>0</v>
      </c>
      <c r="S178" s="142">
        <v>0</v>
      </c>
      <c r="T178" s="143">
        <f t="shared" si="3"/>
        <v>0</v>
      </c>
      <c r="AR178" s="144" t="s">
        <v>144</v>
      </c>
      <c r="AT178" s="144" t="s">
        <v>140</v>
      </c>
      <c r="AU178" s="144" t="s">
        <v>86</v>
      </c>
      <c r="AY178" s="15" t="s">
        <v>137</v>
      </c>
      <c r="BE178" s="145">
        <f t="shared" si="4"/>
        <v>0</v>
      </c>
      <c r="BF178" s="145">
        <f t="shared" si="5"/>
        <v>0</v>
      </c>
      <c r="BG178" s="145">
        <f t="shared" si="6"/>
        <v>0</v>
      </c>
      <c r="BH178" s="145">
        <f t="shared" si="7"/>
        <v>0</v>
      </c>
      <c r="BI178" s="145">
        <f t="shared" si="8"/>
        <v>0</v>
      </c>
      <c r="BJ178" s="15" t="s">
        <v>84</v>
      </c>
      <c r="BK178" s="145">
        <f t="shared" si="9"/>
        <v>0</v>
      </c>
      <c r="BL178" s="15" t="s">
        <v>144</v>
      </c>
      <c r="BM178" s="144" t="s">
        <v>454</v>
      </c>
    </row>
    <row r="179" spans="2:65" s="1" customFormat="1" ht="24.3" customHeight="1" x14ac:dyDescent="0.3">
      <c r="B179" s="131"/>
      <c r="C179" s="132" t="s">
        <v>342</v>
      </c>
      <c r="D179" s="132" t="s">
        <v>140</v>
      </c>
      <c r="E179" s="133" t="s">
        <v>456</v>
      </c>
      <c r="F179" s="134" t="s">
        <v>457</v>
      </c>
      <c r="G179" s="135" t="s">
        <v>322</v>
      </c>
      <c r="H179" s="172"/>
      <c r="I179" s="137"/>
      <c r="J179" s="138">
        <f t="shared" si="0"/>
        <v>0</v>
      </c>
      <c r="K179" s="139"/>
      <c r="L179" s="30"/>
      <c r="M179" s="140" t="s">
        <v>1</v>
      </c>
      <c r="N179" s="141" t="s">
        <v>41</v>
      </c>
      <c r="P179" s="142">
        <f t="shared" si="1"/>
        <v>0</v>
      </c>
      <c r="Q179" s="142">
        <v>0</v>
      </c>
      <c r="R179" s="142">
        <f t="shared" si="2"/>
        <v>0</v>
      </c>
      <c r="S179" s="142">
        <v>0</v>
      </c>
      <c r="T179" s="143">
        <f t="shared" si="3"/>
        <v>0</v>
      </c>
      <c r="AR179" s="144" t="s">
        <v>257</v>
      </c>
      <c r="AT179" s="144" t="s">
        <v>140</v>
      </c>
      <c r="AU179" s="144" t="s">
        <v>86</v>
      </c>
      <c r="AY179" s="15" t="s">
        <v>137</v>
      </c>
      <c r="BE179" s="145">
        <f t="shared" si="4"/>
        <v>0</v>
      </c>
      <c r="BF179" s="145">
        <f t="shared" si="5"/>
        <v>0</v>
      </c>
      <c r="BG179" s="145">
        <f t="shared" si="6"/>
        <v>0</v>
      </c>
      <c r="BH179" s="145">
        <f t="shared" si="7"/>
        <v>0</v>
      </c>
      <c r="BI179" s="145">
        <f t="shared" si="8"/>
        <v>0</v>
      </c>
      <c r="BJ179" s="15" t="s">
        <v>84</v>
      </c>
      <c r="BK179" s="145">
        <f t="shared" si="9"/>
        <v>0</v>
      </c>
      <c r="BL179" s="15" t="s">
        <v>257</v>
      </c>
      <c r="BM179" s="144" t="s">
        <v>458</v>
      </c>
    </row>
    <row r="180" spans="2:65" s="11" customFormat="1" ht="23" customHeight="1" x14ac:dyDescent="0.35">
      <c r="B180" s="119"/>
      <c r="D180" s="120" t="s">
        <v>75</v>
      </c>
      <c r="E180" s="129" t="s">
        <v>493</v>
      </c>
      <c r="F180" s="129" t="s">
        <v>494</v>
      </c>
      <c r="I180" s="122"/>
      <c r="J180" s="130">
        <f>BK180</f>
        <v>0</v>
      </c>
      <c r="L180" s="119"/>
      <c r="M180" s="124"/>
      <c r="P180" s="125">
        <f>SUM(P181:P186)</f>
        <v>0</v>
      </c>
      <c r="R180" s="125">
        <f>SUM(R181:R186)</f>
        <v>2.3429999999999999E-2</v>
      </c>
      <c r="T180" s="126">
        <f>SUM(T181:T186)</f>
        <v>0</v>
      </c>
      <c r="AR180" s="120" t="s">
        <v>86</v>
      </c>
      <c r="AT180" s="127" t="s">
        <v>75</v>
      </c>
      <c r="AU180" s="127" t="s">
        <v>84</v>
      </c>
      <c r="AY180" s="120" t="s">
        <v>137</v>
      </c>
      <c r="BK180" s="128">
        <f>SUM(BK181:BK186)</f>
        <v>0</v>
      </c>
    </row>
    <row r="181" spans="2:65" s="1" customFormat="1" ht="24.3" customHeight="1" x14ac:dyDescent="0.3">
      <c r="B181" s="131"/>
      <c r="C181" s="132" t="s">
        <v>285</v>
      </c>
      <c r="D181" s="132" t="s">
        <v>140</v>
      </c>
      <c r="E181" s="133" t="s">
        <v>496</v>
      </c>
      <c r="F181" s="134" t="s">
        <v>497</v>
      </c>
      <c r="G181" s="135" t="s">
        <v>188</v>
      </c>
      <c r="H181" s="136">
        <v>1</v>
      </c>
      <c r="I181" s="137"/>
      <c r="J181" s="138">
        <f t="shared" ref="J181:J186" si="10">ROUND(I181*H181,2)</f>
        <v>0</v>
      </c>
      <c r="K181" s="139"/>
      <c r="L181" s="30"/>
      <c r="M181" s="140" t="s">
        <v>1</v>
      </c>
      <c r="N181" s="141" t="s">
        <v>41</v>
      </c>
      <c r="P181" s="142">
        <f t="shared" ref="P181:P186" si="11">O181*H181</f>
        <v>0</v>
      </c>
      <c r="Q181" s="142">
        <v>0</v>
      </c>
      <c r="R181" s="142">
        <f t="shared" ref="R181:R186" si="12">Q181*H181</f>
        <v>0</v>
      </c>
      <c r="S181" s="142">
        <v>0</v>
      </c>
      <c r="T181" s="143">
        <f t="shared" ref="T181:T186" si="13">S181*H181</f>
        <v>0</v>
      </c>
      <c r="AR181" s="144" t="s">
        <v>257</v>
      </c>
      <c r="AT181" s="144" t="s">
        <v>140</v>
      </c>
      <c r="AU181" s="144" t="s">
        <v>86</v>
      </c>
      <c r="AY181" s="15" t="s">
        <v>137</v>
      </c>
      <c r="BE181" s="145">
        <f t="shared" ref="BE181:BE186" si="14">IF(N181="základní",J181,0)</f>
        <v>0</v>
      </c>
      <c r="BF181" s="145">
        <f t="shared" ref="BF181:BF186" si="15">IF(N181="snížená",J181,0)</f>
        <v>0</v>
      </c>
      <c r="BG181" s="145">
        <f t="shared" ref="BG181:BG186" si="16">IF(N181="zákl. přenesená",J181,0)</f>
        <v>0</v>
      </c>
      <c r="BH181" s="145">
        <f t="shared" ref="BH181:BH186" si="17">IF(N181="sníž. přenesená",J181,0)</f>
        <v>0</v>
      </c>
      <c r="BI181" s="145">
        <f t="shared" ref="BI181:BI186" si="18">IF(N181="nulová",J181,0)</f>
        <v>0</v>
      </c>
      <c r="BJ181" s="15" t="s">
        <v>84</v>
      </c>
      <c r="BK181" s="145">
        <f t="shared" ref="BK181:BK186" si="19">ROUND(I181*H181,2)</f>
        <v>0</v>
      </c>
      <c r="BL181" s="15" t="s">
        <v>257</v>
      </c>
      <c r="BM181" s="144" t="s">
        <v>498</v>
      </c>
    </row>
    <row r="182" spans="2:65" s="1" customFormat="1" ht="23.25" x14ac:dyDescent="0.3">
      <c r="B182" s="131"/>
      <c r="C182" s="161" t="s">
        <v>349</v>
      </c>
      <c r="D182" s="161" t="s">
        <v>282</v>
      </c>
      <c r="E182" s="162" t="s">
        <v>812</v>
      </c>
      <c r="F182" s="163" t="s">
        <v>813</v>
      </c>
      <c r="G182" s="164" t="s">
        <v>188</v>
      </c>
      <c r="H182" s="165">
        <v>1</v>
      </c>
      <c r="I182" s="166"/>
      <c r="J182" s="167">
        <f t="shared" si="10"/>
        <v>0</v>
      </c>
      <c r="K182" s="168"/>
      <c r="L182" s="169"/>
      <c r="M182" s="170" t="s">
        <v>1</v>
      </c>
      <c r="N182" s="171" t="s">
        <v>41</v>
      </c>
      <c r="P182" s="142">
        <f t="shared" si="11"/>
        <v>0</v>
      </c>
      <c r="Q182" s="142">
        <v>0.02</v>
      </c>
      <c r="R182" s="142">
        <f t="shared" si="12"/>
        <v>0.02</v>
      </c>
      <c r="S182" s="142">
        <v>0</v>
      </c>
      <c r="T182" s="143">
        <f t="shared" si="13"/>
        <v>0</v>
      </c>
      <c r="AR182" s="144" t="s">
        <v>285</v>
      </c>
      <c r="AT182" s="144" t="s">
        <v>282</v>
      </c>
      <c r="AU182" s="144" t="s">
        <v>86</v>
      </c>
      <c r="AY182" s="15" t="s">
        <v>137</v>
      </c>
      <c r="BE182" s="145">
        <f t="shared" si="14"/>
        <v>0</v>
      </c>
      <c r="BF182" s="145">
        <f t="shared" si="15"/>
        <v>0</v>
      </c>
      <c r="BG182" s="145">
        <f t="shared" si="16"/>
        <v>0</v>
      </c>
      <c r="BH182" s="145">
        <f t="shared" si="17"/>
        <v>0</v>
      </c>
      <c r="BI182" s="145">
        <f t="shared" si="18"/>
        <v>0</v>
      </c>
      <c r="BJ182" s="15" t="s">
        <v>84</v>
      </c>
      <c r="BK182" s="145">
        <f t="shared" si="19"/>
        <v>0</v>
      </c>
      <c r="BL182" s="15" t="s">
        <v>257</v>
      </c>
      <c r="BM182" s="144" t="s">
        <v>510</v>
      </c>
    </row>
    <row r="183" spans="2:65" s="1" customFormat="1" ht="11.65" x14ac:dyDescent="0.3">
      <c r="B183" s="131"/>
      <c r="C183" s="132" t="s">
        <v>366</v>
      </c>
      <c r="D183" s="132" t="s">
        <v>140</v>
      </c>
      <c r="E183" s="133" t="s">
        <v>512</v>
      </c>
      <c r="F183" s="134" t="s">
        <v>513</v>
      </c>
      <c r="G183" s="135" t="s">
        <v>188</v>
      </c>
      <c r="H183" s="136">
        <v>1</v>
      </c>
      <c r="I183" s="137"/>
      <c r="J183" s="138">
        <f t="shared" si="10"/>
        <v>0</v>
      </c>
      <c r="K183" s="139"/>
      <c r="L183" s="30"/>
      <c r="M183" s="140" t="s">
        <v>1</v>
      </c>
      <c r="N183" s="141" t="s">
        <v>41</v>
      </c>
      <c r="P183" s="142">
        <f t="shared" si="11"/>
        <v>0</v>
      </c>
      <c r="Q183" s="142">
        <v>0</v>
      </c>
      <c r="R183" s="142">
        <f t="shared" si="12"/>
        <v>0</v>
      </c>
      <c r="S183" s="142">
        <v>0</v>
      </c>
      <c r="T183" s="143">
        <f t="shared" si="13"/>
        <v>0</v>
      </c>
      <c r="AR183" s="144" t="s">
        <v>257</v>
      </c>
      <c r="AT183" s="144" t="s">
        <v>140</v>
      </c>
      <c r="AU183" s="144" t="s">
        <v>86</v>
      </c>
      <c r="AY183" s="15" t="s">
        <v>137</v>
      </c>
      <c r="BE183" s="145">
        <f t="shared" si="14"/>
        <v>0</v>
      </c>
      <c r="BF183" s="145">
        <f t="shared" si="15"/>
        <v>0</v>
      </c>
      <c r="BG183" s="145">
        <f t="shared" si="16"/>
        <v>0</v>
      </c>
      <c r="BH183" s="145">
        <f t="shared" si="17"/>
        <v>0</v>
      </c>
      <c r="BI183" s="145">
        <f t="shared" si="18"/>
        <v>0</v>
      </c>
      <c r="BJ183" s="15" t="s">
        <v>84</v>
      </c>
      <c r="BK183" s="145">
        <f t="shared" si="19"/>
        <v>0</v>
      </c>
      <c r="BL183" s="15" t="s">
        <v>257</v>
      </c>
      <c r="BM183" s="144" t="s">
        <v>514</v>
      </c>
    </row>
    <row r="184" spans="2:65" s="1" customFormat="1" ht="16.5" customHeight="1" x14ac:dyDescent="0.3">
      <c r="B184" s="131"/>
      <c r="C184" s="161" t="s">
        <v>370</v>
      </c>
      <c r="D184" s="161" t="s">
        <v>282</v>
      </c>
      <c r="E184" s="162" t="s">
        <v>516</v>
      </c>
      <c r="F184" s="163" t="s">
        <v>517</v>
      </c>
      <c r="G184" s="164" t="s">
        <v>188</v>
      </c>
      <c r="H184" s="165">
        <v>1</v>
      </c>
      <c r="I184" s="166"/>
      <c r="J184" s="167">
        <f t="shared" si="10"/>
        <v>0</v>
      </c>
      <c r="K184" s="168"/>
      <c r="L184" s="169"/>
      <c r="M184" s="170" t="s">
        <v>1</v>
      </c>
      <c r="N184" s="171" t="s">
        <v>41</v>
      </c>
      <c r="P184" s="142">
        <f t="shared" si="11"/>
        <v>0</v>
      </c>
      <c r="Q184" s="142">
        <v>2.2000000000000001E-3</v>
      </c>
      <c r="R184" s="142">
        <f t="shared" si="12"/>
        <v>2.2000000000000001E-3</v>
      </c>
      <c r="S184" s="142">
        <v>0</v>
      </c>
      <c r="T184" s="143">
        <f t="shared" si="13"/>
        <v>0</v>
      </c>
      <c r="AR184" s="144" t="s">
        <v>285</v>
      </c>
      <c r="AT184" s="144" t="s">
        <v>282</v>
      </c>
      <c r="AU184" s="144" t="s">
        <v>86</v>
      </c>
      <c r="AY184" s="15" t="s">
        <v>137</v>
      </c>
      <c r="BE184" s="145">
        <f t="shared" si="14"/>
        <v>0</v>
      </c>
      <c r="BF184" s="145">
        <f t="shared" si="15"/>
        <v>0</v>
      </c>
      <c r="BG184" s="145">
        <f t="shared" si="16"/>
        <v>0</v>
      </c>
      <c r="BH184" s="145">
        <f t="shared" si="17"/>
        <v>0</v>
      </c>
      <c r="BI184" s="145">
        <f t="shared" si="18"/>
        <v>0</v>
      </c>
      <c r="BJ184" s="15" t="s">
        <v>84</v>
      </c>
      <c r="BK184" s="145">
        <f t="shared" si="19"/>
        <v>0</v>
      </c>
      <c r="BL184" s="15" t="s">
        <v>257</v>
      </c>
      <c r="BM184" s="144" t="s">
        <v>518</v>
      </c>
    </row>
    <row r="185" spans="2:65" s="1" customFormat="1" ht="24.3" customHeight="1" x14ac:dyDescent="0.3">
      <c r="B185" s="131"/>
      <c r="C185" s="132" t="s">
        <v>374</v>
      </c>
      <c r="D185" s="132" t="s">
        <v>140</v>
      </c>
      <c r="E185" s="133" t="s">
        <v>856</v>
      </c>
      <c r="F185" s="134" t="s">
        <v>857</v>
      </c>
      <c r="G185" s="135" t="s">
        <v>188</v>
      </c>
      <c r="H185" s="136">
        <v>1</v>
      </c>
      <c r="I185" s="137"/>
      <c r="J185" s="138">
        <f t="shared" si="10"/>
        <v>0</v>
      </c>
      <c r="K185" s="139"/>
      <c r="L185" s="30"/>
      <c r="M185" s="140" t="s">
        <v>1</v>
      </c>
      <c r="N185" s="141" t="s">
        <v>41</v>
      </c>
      <c r="P185" s="142">
        <f t="shared" si="11"/>
        <v>0</v>
      </c>
      <c r="Q185" s="142">
        <v>0</v>
      </c>
      <c r="R185" s="142">
        <f t="shared" si="12"/>
        <v>0</v>
      </c>
      <c r="S185" s="142">
        <v>0</v>
      </c>
      <c r="T185" s="143">
        <f t="shared" si="13"/>
        <v>0</v>
      </c>
      <c r="AR185" s="144" t="s">
        <v>257</v>
      </c>
      <c r="AT185" s="144" t="s">
        <v>140</v>
      </c>
      <c r="AU185" s="144" t="s">
        <v>86</v>
      </c>
      <c r="AY185" s="15" t="s">
        <v>137</v>
      </c>
      <c r="BE185" s="145">
        <f t="shared" si="14"/>
        <v>0</v>
      </c>
      <c r="BF185" s="145">
        <f t="shared" si="15"/>
        <v>0</v>
      </c>
      <c r="BG185" s="145">
        <f t="shared" si="16"/>
        <v>0</v>
      </c>
      <c r="BH185" s="145">
        <f t="shared" si="17"/>
        <v>0</v>
      </c>
      <c r="BI185" s="145">
        <f t="shared" si="18"/>
        <v>0</v>
      </c>
      <c r="BJ185" s="15" t="s">
        <v>84</v>
      </c>
      <c r="BK185" s="145">
        <f t="shared" si="19"/>
        <v>0</v>
      </c>
      <c r="BL185" s="15" t="s">
        <v>257</v>
      </c>
      <c r="BM185" s="144" t="s">
        <v>858</v>
      </c>
    </row>
    <row r="186" spans="2:65" s="1" customFormat="1" ht="24.3" customHeight="1" x14ac:dyDescent="0.3">
      <c r="B186" s="131"/>
      <c r="C186" s="161" t="s">
        <v>392</v>
      </c>
      <c r="D186" s="161" t="s">
        <v>282</v>
      </c>
      <c r="E186" s="162" t="s">
        <v>859</v>
      </c>
      <c r="F186" s="163" t="s">
        <v>860</v>
      </c>
      <c r="G186" s="164" t="s">
        <v>188</v>
      </c>
      <c r="H186" s="165">
        <v>1</v>
      </c>
      <c r="I186" s="166"/>
      <c r="J186" s="167">
        <f t="shared" si="10"/>
        <v>0</v>
      </c>
      <c r="K186" s="168"/>
      <c r="L186" s="169"/>
      <c r="M186" s="170" t="s">
        <v>1</v>
      </c>
      <c r="N186" s="171" t="s">
        <v>41</v>
      </c>
      <c r="P186" s="142">
        <f t="shared" si="11"/>
        <v>0</v>
      </c>
      <c r="Q186" s="142">
        <v>1.23E-3</v>
      </c>
      <c r="R186" s="142">
        <f t="shared" si="12"/>
        <v>1.23E-3</v>
      </c>
      <c r="S186" s="142">
        <v>0</v>
      </c>
      <c r="T186" s="143">
        <f t="shared" si="13"/>
        <v>0</v>
      </c>
      <c r="AR186" s="144" t="s">
        <v>285</v>
      </c>
      <c r="AT186" s="144" t="s">
        <v>282</v>
      </c>
      <c r="AU186" s="144" t="s">
        <v>86</v>
      </c>
      <c r="AY186" s="15" t="s">
        <v>137</v>
      </c>
      <c r="BE186" s="145">
        <f t="shared" si="14"/>
        <v>0</v>
      </c>
      <c r="BF186" s="145">
        <f t="shared" si="15"/>
        <v>0</v>
      </c>
      <c r="BG186" s="145">
        <f t="shared" si="16"/>
        <v>0</v>
      </c>
      <c r="BH186" s="145">
        <f t="shared" si="17"/>
        <v>0</v>
      </c>
      <c r="BI186" s="145">
        <f t="shared" si="18"/>
        <v>0</v>
      </c>
      <c r="BJ186" s="15" t="s">
        <v>84</v>
      </c>
      <c r="BK186" s="145">
        <f t="shared" si="19"/>
        <v>0</v>
      </c>
      <c r="BL186" s="15" t="s">
        <v>257</v>
      </c>
      <c r="BM186" s="144" t="s">
        <v>861</v>
      </c>
    </row>
    <row r="187" spans="2:65" s="11" customFormat="1" ht="23" customHeight="1" x14ac:dyDescent="0.35">
      <c r="B187" s="119"/>
      <c r="D187" s="120" t="s">
        <v>75</v>
      </c>
      <c r="E187" s="129" t="s">
        <v>618</v>
      </c>
      <c r="F187" s="129" t="s">
        <v>619</v>
      </c>
      <c r="I187" s="122"/>
      <c r="J187" s="130">
        <f>BK187</f>
        <v>0</v>
      </c>
      <c r="L187" s="119"/>
      <c r="M187" s="124"/>
      <c r="P187" s="125">
        <f>SUM(P188:P202)</f>
        <v>0</v>
      </c>
      <c r="R187" s="125">
        <f>SUM(R188:R202)</f>
        <v>0.38170743000000007</v>
      </c>
      <c r="T187" s="126">
        <f>SUM(T188:T202)</f>
        <v>0</v>
      </c>
      <c r="AR187" s="120" t="s">
        <v>86</v>
      </c>
      <c r="AT187" s="127" t="s">
        <v>75</v>
      </c>
      <c r="AU187" s="127" t="s">
        <v>84</v>
      </c>
      <c r="AY187" s="120" t="s">
        <v>137</v>
      </c>
      <c r="BK187" s="128">
        <f>SUM(BK188:BK202)</f>
        <v>0</v>
      </c>
    </row>
    <row r="188" spans="2:65" s="1" customFormat="1" ht="11.65" x14ac:dyDescent="0.3">
      <c r="B188" s="131"/>
      <c r="C188" s="132" t="s">
        <v>397</v>
      </c>
      <c r="D188" s="132" t="s">
        <v>140</v>
      </c>
      <c r="E188" s="133" t="s">
        <v>621</v>
      </c>
      <c r="F188" s="134" t="s">
        <v>622</v>
      </c>
      <c r="G188" s="135" t="s">
        <v>143</v>
      </c>
      <c r="H188" s="136">
        <v>35.713000000000001</v>
      </c>
      <c r="I188" s="137"/>
      <c r="J188" s="138">
        <f>ROUND(I188*H188,2)</f>
        <v>0</v>
      </c>
      <c r="K188" s="139"/>
      <c r="L188" s="30"/>
      <c r="M188" s="140" t="s">
        <v>1</v>
      </c>
      <c r="N188" s="141" t="s">
        <v>41</v>
      </c>
      <c r="P188" s="142">
        <f>O188*H188</f>
        <v>0</v>
      </c>
      <c r="Q188" s="142">
        <v>0</v>
      </c>
      <c r="R188" s="142">
        <f>Q188*H188</f>
        <v>0</v>
      </c>
      <c r="S188" s="142">
        <v>0</v>
      </c>
      <c r="T188" s="143">
        <f>S188*H188</f>
        <v>0</v>
      </c>
      <c r="AR188" s="144" t="s">
        <v>257</v>
      </c>
      <c r="AT188" s="144" t="s">
        <v>140</v>
      </c>
      <c r="AU188" s="144" t="s">
        <v>86</v>
      </c>
      <c r="AY188" s="15" t="s">
        <v>137</v>
      </c>
      <c r="BE188" s="145">
        <f>IF(N188="základní",J188,0)</f>
        <v>0</v>
      </c>
      <c r="BF188" s="145">
        <f>IF(N188="snížená",J188,0)</f>
        <v>0</v>
      </c>
      <c r="BG188" s="145">
        <f>IF(N188="zákl. přenesená",J188,0)</f>
        <v>0</v>
      </c>
      <c r="BH188" s="145">
        <f>IF(N188="sníž. přenesená",J188,0)</f>
        <v>0</v>
      </c>
      <c r="BI188" s="145">
        <f>IF(N188="nulová",J188,0)</f>
        <v>0</v>
      </c>
      <c r="BJ188" s="15" t="s">
        <v>84</v>
      </c>
      <c r="BK188" s="145">
        <f>ROUND(I188*H188,2)</f>
        <v>0</v>
      </c>
      <c r="BL188" s="15" t="s">
        <v>257</v>
      </c>
      <c r="BM188" s="144" t="s">
        <v>623</v>
      </c>
    </row>
    <row r="189" spans="2:65" s="12" customFormat="1" x14ac:dyDescent="0.3">
      <c r="B189" s="146"/>
      <c r="D189" s="147" t="s">
        <v>146</v>
      </c>
      <c r="E189" s="148" t="s">
        <v>1</v>
      </c>
      <c r="F189" s="149" t="s">
        <v>855</v>
      </c>
      <c r="H189" s="150">
        <v>34.093000000000004</v>
      </c>
      <c r="I189" s="151"/>
      <c r="L189" s="146"/>
      <c r="M189" s="152"/>
      <c r="T189" s="153"/>
      <c r="AT189" s="148" t="s">
        <v>146</v>
      </c>
      <c r="AU189" s="148" t="s">
        <v>86</v>
      </c>
      <c r="AV189" s="12" t="s">
        <v>86</v>
      </c>
      <c r="AW189" s="12" t="s">
        <v>33</v>
      </c>
      <c r="AX189" s="12" t="s">
        <v>76</v>
      </c>
      <c r="AY189" s="148" t="s">
        <v>137</v>
      </c>
    </row>
    <row r="190" spans="2:65" s="12" customFormat="1" x14ac:dyDescent="0.3">
      <c r="B190" s="146"/>
      <c r="D190" s="147" t="s">
        <v>146</v>
      </c>
      <c r="E190" s="148" t="s">
        <v>1</v>
      </c>
      <c r="F190" s="149" t="s">
        <v>862</v>
      </c>
      <c r="H190" s="150">
        <v>1.62</v>
      </c>
      <c r="I190" s="151"/>
      <c r="L190" s="146"/>
      <c r="M190" s="152"/>
      <c r="T190" s="153"/>
      <c r="AT190" s="148" t="s">
        <v>146</v>
      </c>
      <c r="AU190" s="148" t="s">
        <v>86</v>
      </c>
      <c r="AV190" s="12" t="s">
        <v>86</v>
      </c>
      <c r="AW190" s="12" t="s">
        <v>33</v>
      </c>
      <c r="AX190" s="12" t="s">
        <v>76</v>
      </c>
      <c r="AY190" s="148" t="s">
        <v>137</v>
      </c>
    </row>
    <row r="191" spans="2:65" s="13" customFormat="1" x14ac:dyDescent="0.3">
      <c r="B191" s="154"/>
      <c r="D191" s="147" t="s">
        <v>146</v>
      </c>
      <c r="E191" s="155" t="s">
        <v>1</v>
      </c>
      <c r="F191" s="156" t="s">
        <v>169</v>
      </c>
      <c r="H191" s="157">
        <v>35.713000000000001</v>
      </c>
      <c r="I191" s="158"/>
      <c r="L191" s="154"/>
      <c r="M191" s="159"/>
      <c r="T191" s="160"/>
      <c r="AT191" s="155" t="s">
        <v>146</v>
      </c>
      <c r="AU191" s="155" t="s">
        <v>86</v>
      </c>
      <c r="AV191" s="13" t="s">
        <v>144</v>
      </c>
      <c r="AW191" s="13" t="s">
        <v>33</v>
      </c>
      <c r="AX191" s="13" t="s">
        <v>84</v>
      </c>
      <c r="AY191" s="155" t="s">
        <v>137</v>
      </c>
    </row>
    <row r="192" spans="2:65" s="1" customFormat="1" ht="16.5" customHeight="1" x14ac:dyDescent="0.3">
      <c r="B192" s="131"/>
      <c r="C192" s="132" t="s">
        <v>401</v>
      </c>
      <c r="D192" s="132" t="s">
        <v>140</v>
      </c>
      <c r="E192" s="133" t="s">
        <v>626</v>
      </c>
      <c r="F192" s="134" t="s">
        <v>627</v>
      </c>
      <c r="G192" s="135" t="s">
        <v>143</v>
      </c>
      <c r="H192" s="136">
        <v>35.713000000000001</v>
      </c>
      <c r="I192" s="137"/>
      <c r="J192" s="138">
        <f>ROUND(I192*H192,2)</f>
        <v>0</v>
      </c>
      <c r="K192" s="139"/>
      <c r="L192" s="30"/>
      <c r="M192" s="140" t="s">
        <v>1</v>
      </c>
      <c r="N192" s="141" t="s">
        <v>41</v>
      </c>
      <c r="P192" s="142">
        <f>O192*H192</f>
        <v>0</v>
      </c>
      <c r="Q192" s="142">
        <v>0</v>
      </c>
      <c r="R192" s="142">
        <f>Q192*H192</f>
        <v>0</v>
      </c>
      <c r="S192" s="142">
        <v>0</v>
      </c>
      <c r="T192" s="143">
        <f>S192*H192</f>
        <v>0</v>
      </c>
      <c r="AR192" s="144" t="s">
        <v>257</v>
      </c>
      <c r="AT192" s="144" t="s">
        <v>140</v>
      </c>
      <c r="AU192" s="144" t="s">
        <v>86</v>
      </c>
      <c r="AY192" s="15" t="s">
        <v>137</v>
      </c>
      <c r="BE192" s="145">
        <f>IF(N192="základní",J192,0)</f>
        <v>0</v>
      </c>
      <c r="BF192" s="145">
        <f>IF(N192="snížená",J192,0)</f>
        <v>0</v>
      </c>
      <c r="BG192" s="145">
        <f>IF(N192="zákl. přenesená",J192,0)</f>
        <v>0</v>
      </c>
      <c r="BH192" s="145">
        <f>IF(N192="sníž. přenesená",J192,0)</f>
        <v>0</v>
      </c>
      <c r="BI192" s="145">
        <f>IF(N192="nulová",J192,0)</f>
        <v>0</v>
      </c>
      <c r="BJ192" s="15" t="s">
        <v>84</v>
      </c>
      <c r="BK192" s="145">
        <f>ROUND(I192*H192,2)</f>
        <v>0</v>
      </c>
      <c r="BL192" s="15" t="s">
        <v>257</v>
      </c>
      <c r="BM192" s="144" t="s">
        <v>628</v>
      </c>
    </row>
    <row r="193" spans="2:65" s="1" customFormat="1" ht="24.3" customHeight="1" x14ac:dyDescent="0.3">
      <c r="B193" s="131"/>
      <c r="C193" s="132" t="s">
        <v>404</v>
      </c>
      <c r="D193" s="132" t="s">
        <v>140</v>
      </c>
      <c r="E193" s="133" t="s">
        <v>630</v>
      </c>
      <c r="F193" s="134" t="s">
        <v>631</v>
      </c>
      <c r="G193" s="135" t="s">
        <v>143</v>
      </c>
      <c r="H193" s="136">
        <v>35.713000000000001</v>
      </c>
      <c r="I193" s="137"/>
      <c r="J193" s="138">
        <f>ROUND(I193*H193,2)</f>
        <v>0</v>
      </c>
      <c r="K193" s="139"/>
      <c r="L193" s="30"/>
      <c r="M193" s="140" t="s">
        <v>1</v>
      </c>
      <c r="N193" s="141" t="s">
        <v>41</v>
      </c>
      <c r="P193" s="142">
        <f>O193*H193</f>
        <v>0</v>
      </c>
      <c r="Q193" s="142">
        <v>3.0000000000000001E-5</v>
      </c>
      <c r="R193" s="142">
        <f>Q193*H193</f>
        <v>1.07139E-3</v>
      </c>
      <c r="S193" s="142">
        <v>0</v>
      </c>
      <c r="T193" s="143">
        <f>S193*H193</f>
        <v>0</v>
      </c>
      <c r="AR193" s="144" t="s">
        <v>257</v>
      </c>
      <c r="AT193" s="144" t="s">
        <v>140</v>
      </c>
      <c r="AU193" s="144" t="s">
        <v>86</v>
      </c>
      <c r="AY193" s="15" t="s">
        <v>137</v>
      </c>
      <c r="BE193" s="145">
        <f>IF(N193="základní",J193,0)</f>
        <v>0</v>
      </c>
      <c r="BF193" s="145">
        <f>IF(N193="snížená",J193,0)</f>
        <v>0</v>
      </c>
      <c r="BG193" s="145">
        <f>IF(N193="zákl. přenesená",J193,0)</f>
        <v>0</v>
      </c>
      <c r="BH193" s="145">
        <f>IF(N193="sníž. přenesená",J193,0)</f>
        <v>0</v>
      </c>
      <c r="BI193" s="145">
        <f>IF(N193="nulová",J193,0)</f>
        <v>0</v>
      </c>
      <c r="BJ193" s="15" t="s">
        <v>84</v>
      </c>
      <c r="BK193" s="145">
        <f>ROUND(I193*H193,2)</f>
        <v>0</v>
      </c>
      <c r="BL193" s="15" t="s">
        <v>257</v>
      </c>
      <c r="BM193" s="144" t="s">
        <v>632</v>
      </c>
    </row>
    <row r="194" spans="2:65" s="1" customFormat="1" ht="34.9" x14ac:dyDescent="0.3">
      <c r="B194" s="131"/>
      <c r="C194" s="132" t="s">
        <v>408</v>
      </c>
      <c r="D194" s="132" t="s">
        <v>140</v>
      </c>
      <c r="E194" s="133" t="s">
        <v>634</v>
      </c>
      <c r="F194" s="134" t="s">
        <v>635</v>
      </c>
      <c r="G194" s="135" t="s">
        <v>143</v>
      </c>
      <c r="H194" s="136">
        <v>35.713000000000001</v>
      </c>
      <c r="I194" s="137"/>
      <c r="J194" s="138">
        <f>ROUND(I194*H194,2)</f>
        <v>0</v>
      </c>
      <c r="K194" s="139"/>
      <c r="L194" s="30"/>
      <c r="M194" s="140" t="s">
        <v>1</v>
      </c>
      <c r="N194" s="141" t="s">
        <v>41</v>
      </c>
      <c r="P194" s="142">
        <f>O194*H194</f>
        <v>0</v>
      </c>
      <c r="Q194" s="142">
        <v>7.5799999999999999E-3</v>
      </c>
      <c r="R194" s="142">
        <f>Q194*H194</f>
        <v>0.27070453999999999</v>
      </c>
      <c r="S194" s="142">
        <v>0</v>
      </c>
      <c r="T194" s="143">
        <f>S194*H194</f>
        <v>0</v>
      </c>
      <c r="AR194" s="144" t="s">
        <v>257</v>
      </c>
      <c r="AT194" s="144" t="s">
        <v>140</v>
      </c>
      <c r="AU194" s="144" t="s">
        <v>86</v>
      </c>
      <c r="AY194" s="15" t="s">
        <v>137</v>
      </c>
      <c r="BE194" s="145">
        <f>IF(N194="základní",J194,0)</f>
        <v>0</v>
      </c>
      <c r="BF194" s="145">
        <f>IF(N194="snížená",J194,0)</f>
        <v>0</v>
      </c>
      <c r="BG194" s="145">
        <f>IF(N194="zákl. přenesená",J194,0)</f>
        <v>0</v>
      </c>
      <c r="BH194" s="145">
        <f>IF(N194="sníž. přenesená",J194,0)</f>
        <v>0</v>
      </c>
      <c r="BI194" s="145">
        <f>IF(N194="nulová",J194,0)</f>
        <v>0</v>
      </c>
      <c r="BJ194" s="15" t="s">
        <v>84</v>
      </c>
      <c r="BK194" s="145">
        <f>ROUND(I194*H194,2)</f>
        <v>0</v>
      </c>
      <c r="BL194" s="15" t="s">
        <v>257</v>
      </c>
      <c r="BM194" s="144" t="s">
        <v>636</v>
      </c>
    </row>
    <row r="195" spans="2:65" s="1" customFormat="1" ht="16.5" customHeight="1" x14ac:dyDescent="0.3">
      <c r="B195" s="131"/>
      <c r="C195" s="132" t="s">
        <v>425</v>
      </c>
      <c r="D195" s="132" t="s">
        <v>140</v>
      </c>
      <c r="E195" s="133" t="s">
        <v>651</v>
      </c>
      <c r="F195" s="134" t="s">
        <v>652</v>
      </c>
      <c r="G195" s="135" t="s">
        <v>143</v>
      </c>
      <c r="H195" s="136">
        <v>34.093000000000004</v>
      </c>
      <c r="I195" s="137"/>
      <c r="J195" s="138">
        <f>ROUND(I195*H195,2)</f>
        <v>0</v>
      </c>
      <c r="K195" s="139"/>
      <c r="L195" s="30"/>
      <c r="M195" s="140" t="s">
        <v>1</v>
      </c>
      <c r="N195" s="141" t="s">
        <v>41</v>
      </c>
      <c r="P195" s="142">
        <f>O195*H195</f>
        <v>0</v>
      </c>
      <c r="Q195" s="142">
        <v>2.9999999999999997E-4</v>
      </c>
      <c r="R195" s="142">
        <f>Q195*H195</f>
        <v>1.02279E-2</v>
      </c>
      <c r="S195" s="142">
        <v>0</v>
      </c>
      <c r="T195" s="143">
        <f>S195*H195</f>
        <v>0</v>
      </c>
      <c r="AR195" s="144" t="s">
        <v>257</v>
      </c>
      <c r="AT195" s="144" t="s">
        <v>140</v>
      </c>
      <c r="AU195" s="144" t="s">
        <v>86</v>
      </c>
      <c r="AY195" s="15" t="s">
        <v>137</v>
      </c>
      <c r="BE195" s="145">
        <f>IF(N195="základní",J195,0)</f>
        <v>0</v>
      </c>
      <c r="BF195" s="145">
        <f>IF(N195="snížená",J195,0)</f>
        <v>0</v>
      </c>
      <c r="BG195" s="145">
        <f>IF(N195="zákl. přenesená",J195,0)</f>
        <v>0</v>
      </c>
      <c r="BH195" s="145">
        <f>IF(N195="sníž. přenesená",J195,0)</f>
        <v>0</v>
      </c>
      <c r="BI195" s="145">
        <f>IF(N195="nulová",J195,0)</f>
        <v>0</v>
      </c>
      <c r="BJ195" s="15" t="s">
        <v>84</v>
      </c>
      <c r="BK195" s="145">
        <f>ROUND(I195*H195,2)</f>
        <v>0</v>
      </c>
      <c r="BL195" s="15" t="s">
        <v>257</v>
      </c>
      <c r="BM195" s="144" t="s">
        <v>653</v>
      </c>
    </row>
    <row r="196" spans="2:65" s="1" customFormat="1" ht="46.5" x14ac:dyDescent="0.3">
      <c r="B196" s="131"/>
      <c r="C196" s="161" t="s">
        <v>429</v>
      </c>
      <c r="D196" s="161" t="s">
        <v>282</v>
      </c>
      <c r="E196" s="162" t="s">
        <v>655</v>
      </c>
      <c r="F196" s="163" t="s">
        <v>656</v>
      </c>
      <c r="G196" s="164" t="s">
        <v>143</v>
      </c>
      <c r="H196" s="165">
        <v>37.502000000000002</v>
      </c>
      <c r="I196" s="166"/>
      <c r="J196" s="167">
        <f>ROUND(I196*H196,2)</f>
        <v>0</v>
      </c>
      <c r="K196" s="168"/>
      <c r="L196" s="169"/>
      <c r="M196" s="170" t="s">
        <v>1</v>
      </c>
      <c r="N196" s="171" t="s">
        <v>41</v>
      </c>
      <c r="P196" s="142">
        <f>O196*H196</f>
        <v>0</v>
      </c>
      <c r="Q196" s="142">
        <v>2.5999999999999999E-3</v>
      </c>
      <c r="R196" s="142">
        <f>Q196*H196</f>
        <v>9.75052E-2</v>
      </c>
      <c r="S196" s="142">
        <v>0</v>
      </c>
      <c r="T196" s="143">
        <f>S196*H196</f>
        <v>0</v>
      </c>
      <c r="AR196" s="144" t="s">
        <v>285</v>
      </c>
      <c r="AT196" s="144" t="s">
        <v>282</v>
      </c>
      <c r="AU196" s="144" t="s">
        <v>86</v>
      </c>
      <c r="AY196" s="15" t="s">
        <v>137</v>
      </c>
      <c r="BE196" s="145">
        <f>IF(N196="základní",J196,0)</f>
        <v>0</v>
      </c>
      <c r="BF196" s="145">
        <f>IF(N196="snížená",J196,0)</f>
        <v>0</v>
      </c>
      <c r="BG196" s="145">
        <f>IF(N196="zákl. přenesená",J196,0)</f>
        <v>0</v>
      </c>
      <c r="BH196" s="145">
        <f>IF(N196="sníž. přenesená",J196,0)</f>
        <v>0</v>
      </c>
      <c r="BI196" s="145">
        <f>IF(N196="nulová",J196,0)</f>
        <v>0</v>
      </c>
      <c r="BJ196" s="15" t="s">
        <v>84</v>
      </c>
      <c r="BK196" s="145">
        <f>ROUND(I196*H196,2)</f>
        <v>0</v>
      </c>
      <c r="BL196" s="15" t="s">
        <v>257</v>
      </c>
      <c r="BM196" s="144" t="s">
        <v>657</v>
      </c>
    </row>
    <row r="197" spans="2:65" s="12" customFormat="1" x14ac:dyDescent="0.3">
      <c r="B197" s="146"/>
      <c r="D197" s="147" t="s">
        <v>146</v>
      </c>
      <c r="F197" s="149" t="s">
        <v>863</v>
      </c>
      <c r="H197" s="150">
        <v>37.502000000000002</v>
      </c>
      <c r="I197" s="151"/>
      <c r="L197" s="146"/>
      <c r="M197" s="152"/>
      <c r="T197" s="153"/>
      <c r="AT197" s="148" t="s">
        <v>146</v>
      </c>
      <c r="AU197" s="148" t="s">
        <v>86</v>
      </c>
      <c r="AV197" s="12" t="s">
        <v>86</v>
      </c>
      <c r="AW197" s="12" t="s">
        <v>3</v>
      </c>
      <c r="AX197" s="12" t="s">
        <v>84</v>
      </c>
      <c r="AY197" s="148" t="s">
        <v>137</v>
      </c>
    </row>
    <row r="198" spans="2:65" s="1" customFormat="1" ht="16.5" customHeight="1" x14ac:dyDescent="0.3">
      <c r="B198" s="131"/>
      <c r="C198" s="132" t="s">
        <v>433</v>
      </c>
      <c r="D198" s="132" t="s">
        <v>140</v>
      </c>
      <c r="E198" s="133" t="s">
        <v>660</v>
      </c>
      <c r="F198" s="134" t="s">
        <v>661</v>
      </c>
      <c r="G198" s="135" t="s">
        <v>179</v>
      </c>
      <c r="H198" s="136">
        <v>24</v>
      </c>
      <c r="I198" s="137"/>
      <c r="J198" s="138">
        <f>ROUND(I198*H198,2)</f>
        <v>0</v>
      </c>
      <c r="K198" s="139"/>
      <c r="L198" s="30"/>
      <c r="M198" s="140" t="s">
        <v>1</v>
      </c>
      <c r="N198" s="141" t="s">
        <v>41</v>
      </c>
      <c r="P198" s="142">
        <f>O198*H198</f>
        <v>0</v>
      </c>
      <c r="Q198" s="142">
        <v>1.0000000000000001E-5</v>
      </c>
      <c r="R198" s="142">
        <f>Q198*H198</f>
        <v>2.4000000000000003E-4</v>
      </c>
      <c r="S198" s="142">
        <v>0</v>
      </c>
      <c r="T198" s="143">
        <f>S198*H198</f>
        <v>0</v>
      </c>
      <c r="AR198" s="144" t="s">
        <v>257</v>
      </c>
      <c r="AT198" s="144" t="s">
        <v>140</v>
      </c>
      <c r="AU198" s="144" t="s">
        <v>86</v>
      </c>
      <c r="AY198" s="15" t="s">
        <v>137</v>
      </c>
      <c r="BE198" s="145">
        <f>IF(N198="základní",J198,0)</f>
        <v>0</v>
      </c>
      <c r="BF198" s="145">
        <f>IF(N198="snížená",J198,0)</f>
        <v>0</v>
      </c>
      <c r="BG198" s="145">
        <f>IF(N198="zákl. přenesená",J198,0)</f>
        <v>0</v>
      </c>
      <c r="BH198" s="145">
        <f>IF(N198="sníž. přenesená",J198,0)</f>
        <v>0</v>
      </c>
      <c r="BI198" s="145">
        <f>IF(N198="nulová",J198,0)</f>
        <v>0</v>
      </c>
      <c r="BJ198" s="15" t="s">
        <v>84</v>
      </c>
      <c r="BK198" s="145">
        <f>ROUND(I198*H198,2)</f>
        <v>0</v>
      </c>
      <c r="BL198" s="15" t="s">
        <v>257</v>
      </c>
      <c r="BM198" s="144" t="s">
        <v>662</v>
      </c>
    </row>
    <row r="199" spans="2:65" s="12" customFormat="1" x14ac:dyDescent="0.3">
      <c r="B199" s="146"/>
      <c r="D199" s="147" t="s">
        <v>146</v>
      </c>
      <c r="E199" s="148" t="s">
        <v>1</v>
      </c>
      <c r="F199" s="149" t="s">
        <v>864</v>
      </c>
      <c r="H199" s="150">
        <v>24</v>
      </c>
      <c r="I199" s="151"/>
      <c r="L199" s="146"/>
      <c r="M199" s="152"/>
      <c r="T199" s="153"/>
      <c r="AT199" s="148" t="s">
        <v>146</v>
      </c>
      <c r="AU199" s="148" t="s">
        <v>86</v>
      </c>
      <c r="AV199" s="12" t="s">
        <v>86</v>
      </c>
      <c r="AW199" s="12" t="s">
        <v>33</v>
      </c>
      <c r="AX199" s="12" t="s">
        <v>84</v>
      </c>
      <c r="AY199" s="148" t="s">
        <v>137</v>
      </c>
    </row>
    <row r="200" spans="2:65" s="1" customFormat="1" ht="16.5" customHeight="1" x14ac:dyDescent="0.3">
      <c r="B200" s="131"/>
      <c r="C200" s="161" t="s">
        <v>437</v>
      </c>
      <c r="D200" s="161" t="s">
        <v>282</v>
      </c>
      <c r="E200" s="162" t="s">
        <v>668</v>
      </c>
      <c r="F200" s="163" t="s">
        <v>669</v>
      </c>
      <c r="G200" s="164" t="s">
        <v>179</v>
      </c>
      <c r="H200" s="165">
        <v>24.48</v>
      </c>
      <c r="I200" s="166"/>
      <c r="J200" s="167">
        <f>ROUND(I200*H200,2)</f>
        <v>0</v>
      </c>
      <c r="K200" s="168"/>
      <c r="L200" s="169"/>
      <c r="M200" s="170" t="s">
        <v>1</v>
      </c>
      <c r="N200" s="171" t="s">
        <v>41</v>
      </c>
      <c r="P200" s="142">
        <f>O200*H200</f>
        <v>0</v>
      </c>
      <c r="Q200" s="142">
        <v>8.0000000000000007E-5</v>
      </c>
      <c r="R200" s="142">
        <f>Q200*H200</f>
        <v>1.9584000000000003E-3</v>
      </c>
      <c r="S200" s="142">
        <v>0</v>
      </c>
      <c r="T200" s="143">
        <f>S200*H200</f>
        <v>0</v>
      </c>
      <c r="AR200" s="144" t="s">
        <v>285</v>
      </c>
      <c r="AT200" s="144" t="s">
        <v>282</v>
      </c>
      <c r="AU200" s="144" t="s">
        <v>86</v>
      </c>
      <c r="AY200" s="15" t="s">
        <v>137</v>
      </c>
      <c r="BE200" s="145">
        <f>IF(N200="základní",J200,0)</f>
        <v>0</v>
      </c>
      <c r="BF200" s="145">
        <f>IF(N200="snížená",J200,0)</f>
        <v>0</v>
      </c>
      <c r="BG200" s="145">
        <f>IF(N200="zákl. přenesená",J200,0)</f>
        <v>0</v>
      </c>
      <c r="BH200" s="145">
        <f>IF(N200="sníž. přenesená",J200,0)</f>
        <v>0</v>
      </c>
      <c r="BI200" s="145">
        <f>IF(N200="nulová",J200,0)</f>
        <v>0</v>
      </c>
      <c r="BJ200" s="15" t="s">
        <v>84</v>
      </c>
      <c r="BK200" s="145">
        <f>ROUND(I200*H200,2)</f>
        <v>0</v>
      </c>
      <c r="BL200" s="15" t="s">
        <v>257</v>
      </c>
      <c r="BM200" s="144" t="s">
        <v>670</v>
      </c>
    </row>
    <row r="201" spans="2:65" s="12" customFormat="1" x14ac:dyDescent="0.3">
      <c r="B201" s="146"/>
      <c r="D201" s="147" t="s">
        <v>146</v>
      </c>
      <c r="F201" s="149" t="s">
        <v>865</v>
      </c>
      <c r="H201" s="150">
        <v>24.48</v>
      </c>
      <c r="I201" s="151"/>
      <c r="L201" s="146"/>
      <c r="M201" s="152"/>
      <c r="T201" s="153"/>
      <c r="AT201" s="148" t="s">
        <v>146</v>
      </c>
      <c r="AU201" s="148" t="s">
        <v>86</v>
      </c>
      <c r="AV201" s="12" t="s">
        <v>86</v>
      </c>
      <c r="AW201" s="12" t="s">
        <v>3</v>
      </c>
      <c r="AX201" s="12" t="s">
        <v>84</v>
      </c>
      <c r="AY201" s="148" t="s">
        <v>137</v>
      </c>
    </row>
    <row r="202" spans="2:65" s="1" customFormat="1" ht="24.3" customHeight="1" x14ac:dyDescent="0.3">
      <c r="B202" s="131"/>
      <c r="C202" s="132" t="s">
        <v>441</v>
      </c>
      <c r="D202" s="132" t="s">
        <v>140</v>
      </c>
      <c r="E202" s="133" t="s">
        <v>673</v>
      </c>
      <c r="F202" s="134" t="s">
        <v>674</v>
      </c>
      <c r="G202" s="135" t="s">
        <v>233</v>
      </c>
      <c r="H202" s="136">
        <v>0.38200000000000001</v>
      </c>
      <c r="I202" s="137"/>
      <c r="J202" s="138">
        <f>ROUND(I202*H202,2)</f>
        <v>0</v>
      </c>
      <c r="K202" s="139"/>
      <c r="L202" s="30"/>
      <c r="M202" s="140" t="s">
        <v>1</v>
      </c>
      <c r="N202" s="141" t="s">
        <v>41</v>
      </c>
      <c r="P202" s="142">
        <f>O202*H202</f>
        <v>0</v>
      </c>
      <c r="Q202" s="142">
        <v>0</v>
      </c>
      <c r="R202" s="142">
        <f>Q202*H202</f>
        <v>0</v>
      </c>
      <c r="S202" s="142">
        <v>0</v>
      </c>
      <c r="T202" s="143">
        <f>S202*H202</f>
        <v>0</v>
      </c>
      <c r="AR202" s="144" t="s">
        <v>257</v>
      </c>
      <c r="AT202" s="144" t="s">
        <v>140</v>
      </c>
      <c r="AU202" s="144" t="s">
        <v>86</v>
      </c>
      <c r="AY202" s="15" t="s">
        <v>137</v>
      </c>
      <c r="BE202" s="145">
        <f>IF(N202="základní",J202,0)</f>
        <v>0</v>
      </c>
      <c r="BF202" s="145">
        <f>IF(N202="snížená",J202,0)</f>
        <v>0</v>
      </c>
      <c r="BG202" s="145">
        <f>IF(N202="zákl. přenesená",J202,0)</f>
        <v>0</v>
      </c>
      <c r="BH202" s="145">
        <f>IF(N202="sníž. přenesená",J202,0)</f>
        <v>0</v>
      </c>
      <c r="BI202" s="145">
        <f>IF(N202="nulová",J202,0)</f>
        <v>0</v>
      </c>
      <c r="BJ202" s="15" t="s">
        <v>84</v>
      </c>
      <c r="BK202" s="145">
        <f>ROUND(I202*H202,2)</f>
        <v>0</v>
      </c>
      <c r="BL202" s="15" t="s">
        <v>257</v>
      </c>
      <c r="BM202" s="144" t="s">
        <v>675</v>
      </c>
    </row>
    <row r="203" spans="2:65" s="11" customFormat="1" ht="23" customHeight="1" x14ac:dyDescent="0.35">
      <c r="B203" s="119"/>
      <c r="D203" s="120" t="s">
        <v>75</v>
      </c>
      <c r="E203" s="129" t="s">
        <v>699</v>
      </c>
      <c r="F203" s="129" t="s">
        <v>700</v>
      </c>
      <c r="I203" s="122"/>
      <c r="J203" s="130">
        <f>BK203</f>
        <v>0</v>
      </c>
      <c r="L203" s="119"/>
      <c r="M203" s="124"/>
      <c r="P203" s="125">
        <f>SUM(P204:P211)</f>
        <v>0</v>
      </c>
      <c r="R203" s="125">
        <f>SUM(R204:R211)</f>
        <v>0.11160830000000001</v>
      </c>
      <c r="T203" s="126">
        <f>SUM(T204:T211)</f>
        <v>0</v>
      </c>
      <c r="AR203" s="120" t="s">
        <v>86</v>
      </c>
      <c r="AT203" s="127" t="s">
        <v>75</v>
      </c>
      <c r="AU203" s="127" t="s">
        <v>84</v>
      </c>
      <c r="AY203" s="120" t="s">
        <v>137</v>
      </c>
      <c r="BK203" s="128">
        <f>SUM(BK204:BK211)</f>
        <v>0</v>
      </c>
    </row>
    <row r="204" spans="2:65" s="1" customFormat="1" ht="24.3" customHeight="1" x14ac:dyDescent="0.3">
      <c r="B204" s="131"/>
      <c r="C204" s="132" t="s">
        <v>445</v>
      </c>
      <c r="D204" s="132" t="s">
        <v>140</v>
      </c>
      <c r="E204" s="133" t="s">
        <v>702</v>
      </c>
      <c r="F204" s="134" t="s">
        <v>703</v>
      </c>
      <c r="G204" s="135" t="s">
        <v>143</v>
      </c>
      <c r="H204" s="136">
        <v>6.4</v>
      </c>
      <c r="I204" s="137"/>
      <c r="J204" s="138">
        <f>ROUND(I204*H204,2)</f>
        <v>0</v>
      </c>
      <c r="K204" s="139"/>
      <c r="L204" s="30"/>
      <c r="M204" s="140" t="s">
        <v>1</v>
      </c>
      <c r="N204" s="141" t="s">
        <v>41</v>
      </c>
      <c r="P204" s="142">
        <f>O204*H204</f>
        <v>0</v>
      </c>
      <c r="Q204" s="142">
        <v>2.7E-4</v>
      </c>
      <c r="R204" s="142">
        <f>Q204*H204</f>
        <v>1.7280000000000002E-3</v>
      </c>
      <c r="S204" s="142">
        <v>0</v>
      </c>
      <c r="T204" s="143">
        <f>S204*H204</f>
        <v>0</v>
      </c>
      <c r="AR204" s="144" t="s">
        <v>257</v>
      </c>
      <c r="AT204" s="144" t="s">
        <v>140</v>
      </c>
      <c r="AU204" s="144" t="s">
        <v>86</v>
      </c>
      <c r="AY204" s="15" t="s">
        <v>137</v>
      </c>
      <c r="BE204" s="145">
        <f>IF(N204="základní",J204,0)</f>
        <v>0</v>
      </c>
      <c r="BF204" s="145">
        <f>IF(N204="snížená",J204,0)</f>
        <v>0</v>
      </c>
      <c r="BG204" s="145">
        <f>IF(N204="zákl. přenesená",J204,0)</f>
        <v>0</v>
      </c>
      <c r="BH204" s="145">
        <f>IF(N204="sníž. přenesená",J204,0)</f>
        <v>0</v>
      </c>
      <c r="BI204" s="145">
        <f>IF(N204="nulová",J204,0)</f>
        <v>0</v>
      </c>
      <c r="BJ204" s="15" t="s">
        <v>84</v>
      </c>
      <c r="BK204" s="145">
        <f>ROUND(I204*H204,2)</f>
        <v>0</v>
      </c>
      <c r="BL204" s="15" t="s">
        <v>257</v>
      </c>
      <c r="BM204" s="144" t="s">
        <v>704</v>
      </c>
    </row>
    <row r="205" spans="2:65" s="12" customFormat="1" x14ac:dyDescent="0.3">
      <c r="B205" s="146"/>
      <c r="D205" s="147" t="s">
        <v>146</v>
      </c>
      <c r="E205" s="148" t="s">
        <v>1</v>
      </c>
      <c r="F205" s="149" t="s">
        <v>866</v>
      </c>
      <c r="H205" s="150">
        <v>6.4</v>
      </c>
      <c r="I205" s="151"/>
      <c r="L205" s="146"/>
      <c r="M205" s="152"/>
      <c r="T205" s="153"/>
      <c r="AT205" s="148" t="s">
        <v>146</v>
      </c>
      <c r="AU205" s="148" t="s">
        <v>86</v>
      </c>
      <c r="AV205" s="12" t="s">
        <v>86</v>
      </c>
      <c r="AW205" s="12" t="s">
        <v>33</v>
      </c>
      <c r="AX205" s="12" t="s">
        <v>84</v>
      </c>
      <c r="AY205" s="148" t="s">
        <v>137</v>
      </c>
    </row>
    <row r="206" spans="2:65" s="1" customFormat="1" ht="23.25" x14ac:dyDescent="0.3">
      <c r="B206" s="131"/>
      <c r="C206" s="132" t="s">
        <v>450</v>
      </c>
      <c r="D206" s="132" t="s">
        <v>140</v>
      </c>
      <c r="E206" s="133" t="s">
        <v>720</v>
      </c>
      <c r="F206" s="134" t="s">
        <v>721</v>
      </c>
      <c r="G206" s="135" t="s">
        <v>143</v>
      </c>
      <c r="H206" s="136">
        <v>6.4</v>
      </c>
      <c r="I206" s="137"/>
      <c r="J206" s="138">
        <f>ROUND(I206*H206,2)</f>
        <v>0</v>
      </c>
      <c r="K206" s="139"/>
      <c r="L206" s="30"/>
      <c r="M206" s="140" t="s">
        <v>1</v>
      </c>
      <c r="N206" s="141" t="s">
        <v>41</v>
      </c>
      <c r="P206" s="142">
        <f>O206*H206</f>
        <v>0</v>
      </c>
      <c r="Q206" s="142">
        <v>2.3000000000000001E-4</v>
      </c>
      <c r="R206" s="142">
        <f>Q206*H206</f>
        <v>1.4720000000000002E-3</v>
      </c>
      <c r="S206" s="142">
        <v>0</v>
      </c>
      <c r="T206" s="143">
        <f>S206*H206</f>
        <v>0</v>
      </c>
      <c r="AR206" s="144" t="s">
        <v>257</v>
      </c>
      <c r="AT206" s="144" t="s">
        <v>140</v>
      </c>
      <c r="AU206" s="144" t="s">
        <v>86</v>
      </c>
      <c r="AY206" s="15" t="s">
        <v>137</v>
      </c>
      <c r="BE206" s="145">
        <f>IF(N206="základní",J206,0)</f>
        <v>0</v>
      </c>
      <c r="BF206" s="145">
        <f>IF(N206="snížená",J206,0)</f>
        <v>0</v>
      </c>
      <c r="BG206" s="145">
        <f>IF(N206="zákl. přenesená",J206,0)</f>
        <v>0</v>
      </c>
      <c r="BH206" s="145">
        <f>IF(N206="sníž. přenesená",J206,0)</f>
        <v>0</v>
      </c>
      <c r="BI206" s="145">
        <f>IF(N206="nulová",J206,0)</f>
        <v>0</v>
      </c>
      <c r="BJ206" s="15" t="s">
        <v>84</v>
      </c>
      <c r="BK206" s="145">
        <f>ROUND(I206*H206,2)</f>
        <v>0</v>
      </c>
      <c r="BL206" s="15" t="s">
        <v>257</v>
      </c>
      <c r="BM206" s="144" t="s">
        <v>722</v>
      </c>
    </row>
    <row r="207" spans="2:65" s="1" customFormat="1" ht="11.65" x14ac:dyDescent="0.3">
      <c r="B207" s="131"/>
      <c r="C207" s="132" t="s">
        <v>455</v>
      </c>
      <c r="D207" s="132" t="s">
        <v>140</v>
      </c>
      <c r="E207" s="133" t="s">
        <v>724</v>
      </c>
      <c r="F207" s="134" t="s">
        <v>725</v>
      </c>
      <c r="G207" s="135" t="s">
        <v>143</v>
      </c>
      <c r="H207" s="136">
        <v>6.4</v>
      </c>
      <c r="I207" s="137"/>
      <c r="J207" s="138">
        <f>ROUND(I207*H207,2)</f>
        <v>0</v>
      </c>
      <c r="K207" s="139"/>
      <c r="L207" s="30"/>
      <c r="M207" s="140" t="s">
        <v>1</v>
      </c>
      <c r="N207" s="141" t="s">
        <v>41</v>
      </c>
      <c r="P207" s="142">
        <f>O207*H207</f>
        <v>0</v>
      </c>
      <c r="Q207" s="142">
        <v>4.2000000000000002E-4</v>
      </c>
      <c r="R207" s="142">
        <f>Q207*H207</f>
        <v>2.6880000000000003E-3</v>
      </c>
      <c r="S207" s="142">
        <v>0</v>
      </c>
      <c r="T207" s="143">
        <f>S207*H207</f>
        <v>0</v>
      </c>
      <c r="AR207" s="144" t="s">
        <v>257</v>
      </c>
      <c r="AT207" s="144" t="s">
        <v>140</v>
      </c>
      <c r="AU207" s="144" t="s">
        <v>86</v>
      </c>
      <c r="AY207" s="15" t="s">
        <v>137</v>
      </c>
      <c r="BE207" s="145">
        <f>IF(N207="základní",J207,0)</f>
        <v>0</v>
      </c>
      <c r="BF207" s="145">
        <f>IF(N207="snížená",J207,0)</f>
        <v>0</v>
      </c>
      <c r="BG207" s="145">
        <f>IF(N207="zákl. přenesená",J207,0)</f>
        <v>0</v>
      </c>
      <c r="BH207" s="145">
        <f>IF(N207="sníž. přenesená",J207,0)</f>
        <v>0</v>
      </c>
      <c r="BI207" s="145">
        <f>IF(N207="nulová",J207,0)</f>
        <v>0</v>
      </c>
      <c r="BJ207" s="15" t="s">
        <v>84</v>
      </c>
      <c r="BK207" s="145">
        <f>ROUND(I207*H207,2)</f>
        <v>0</v>
      </c>
      <c r="BL207" s="15" t="s">
        <v>257</v>
      </c>
      <c r="BM207" s="144" t="s">
        <v>726</v>
      </c>
    </row>
    <row r="208" spans="2:65" s="1" customFormat="1" ht="24.3" customHeight="1" x14ac:dyDescent="0.3">
      <c r="B208" s="131"/>
      <c r="C208" s="132" t="s">
        <v>461</v>
      </c>
      <c r="D208" s="132" t="s">
        <v>140</v>
      </c>
      <c r="E208" s="133" t="s">
        <v>746</v>
      </c>
      <c r="F208" s="134" t="s">
        <v>747</v>
      </c>
      <c r="G208" s="135" t="s">
        <v>143</v>
      </c>
      <c r="H208" s="136">
        <v>18.164999999999999</v>
      </c>
      <c r="I208" s="137"/>
      <c r="J208" s="138">
        <f>ROUND(I208*H208,2)</f>
        <v>0</v>
      </c>
      <c r="K208" s="139"/>
      <c r="L208" s="30"/>
      <c r="M208" s="140" t="s">
        <v>1</v>
      </c>
      <c r="N208" s="141" t="s">
        <v>41</v>
      </c>
      <c r="P208" s="142">
        <f>O208*H208</f>
        <v>0</v>
      </c>
      <c r="Q208" s="142">
        <v>5.0000000000000001E-3</v>
      </c>
      <c r="R208" s="142">
        <f>Q208*H208</f>
        <v>9.0825000000000003E-2</v>
      </c>
      <c r="S208" s="142">
        <v>0</v>
      </c>
      <c r="T208" s="143">
        <f>S208*H208</f>
        <v>0</v>
      </c>
      <c r="AR208" s="144" t="s">
        <v>257</v>
      </c>
      <c r="AT208" s="144" t="s">
        <v>140</v>
      </c>
      <c r="AU208" s="144" t="s">
        <v>86</v>
      </c>
      <c r="AY208" s="15" t="s">
        <v>137</v>
      </c>
      <c r="BE208" s="145">
        <f>IF(N208="základní",J208,0)</f>
        <v>0</v>
      </c>
      <c r="BF208" s="145">
        <f>IF(N208="snížená",J208,0)</f>
        <v>0</v>
      </c>
      <c r="BG208" s="145">
        <f>IF(N208="zákl. přenesená",J208,0)</f>
        <v>0</v>
      </c>
      <c r="BH208" s="145">
        <f>IF(N208="sníž. přenesená",J208,0)</f>
        <v>0</v>
      </c>
      <c r="BI208" s="145">
        <f>IF(N208="nulová",J208,0)</f>
        <v>0</v>
      </c>
      <c r="BJ208" s="15" t="s">
        <v>84</v>
      </c>
      <c r="BK208" s="145">
        <f>ROUND(I208*H208,2)</f>
        <v>0</v>
      </c>
      <c r="BL208" s="15" t="s">
        <v>257</v>
      </c>
      <c r="BM208" s="144" t="s">
        <v>867</v>
      </c>
    </row>
    <row r="209" spans="2:65" s="12" customFormat="1" x14ac:dyDescent="0.3">
      <c r="B209" s="146"/>
      <c r="D209" s="147" t="s">
        <v>146</v>
      </c>
      <c r="E209" s="148" t="s">
        <v>1</v>
      </c>
      <c r="F209" s="149" t="s">
        <v>868</v>
      </c>
      <c r="H209" s="150">
        <v>18.164999999999999</v>
      </c>
      <c r="I209" s="151"/>
      <c r="L209" s="146"/>
      <c r="M209" s="152"/>
      <c r="T209" s="153"/>
      <c r="AT209" s="148" t="s">
        <v>146</v>
      </c>
      <c r="AU209" s="148" t="s">
        <v>86</v>
      </c>
      <c r="AV209" s="12" t="s">
        <v>86</v>
      </c>
      <c r="AW209" s="12" t="s">
        <v>33</v>
      </c>
      <c r="AX209" s="12" t="s">
        <v>84</v>
      </c>
      <c r="AY209" s="148" t="s">
        <v>137</v>
      </c>
    </row>
    <row r="210" spans="2:65" s="1" customFormat="1" ht="24.3" customHeight="1" x14ac:dyDescent="0.3">
      <c r="B210" s="131"/>
      <c r="C210" s="132" t="s">
        <v>465</v>
      </c>
      <c r="D210" s="132" t="s">
        <v>140</v>
      </c>
      <c r="E210" s="133" t="s">
        <v>750</v>
      </c>
      <c r="F210" s="134" t="s">
        <v>751</v>
      </c>
      <c r="G210" s="135" t="s">
        <v>143</v>
      </c>
      <c r="H210" s="136">
        <v>18.164999999999999</v>
      </c>
      <c r="I210" s="137"/>
      <c r="J210" s="138">
        <f>ROUND(I210*H210,2)</f>
        <v>0</v>
      </c>
      <c r="K210" s="139"/>
      <c r="L210" s="30"/>
      <c r="M210" s="140" t="s">
        <v>1</v>
      </c>
      <c r="N210" s="141" t="s">
        <v>41</v>
      </c>
      <c r="P210" s="142">
        <f>O210*H210</f>
        <v>0</v>
      </c>
      <c r="Q210" s="142">
        <v>1E-4</v>
      </c>
      <c r="R210" s="142">
        <f>Q210*H210</f>
        <v>1.8165E-3</v>
      </c>
      <c r="S210" s="142">
        <v>0</v>
      </c>
      <c r="T210" s="143">
        <f>S210*H210</f>
        <v>0</v>
      </c>
      <c r="AR210" s="144" t="s">
        <v>257</v>
      </c>
      <c r="AT210" s="144" t="s">
        <v>140</v>
      </c>
      <c r="AU210" s="144" t="s">
        <v>86</v>
      </c>
      <c r="AY210" s="15" t="s">
        <v>137</v>
      </c>
      <c r="BE210" s="145">
        <f>IF(N210="základní",J210,0)</f>
        <v>0</v>
      </c>
      <c r="BF210" s="145">
        <f>IF(N210="snížená",J210,0)</f>
        <v>0</v>
      </c>
      <c r="BG210" s="145">
        <f>IF(N210="zákl. přenesená",J210,0)</f>
        <v>0</v>
      </c>
      <c r="BH210" s="145">
        <f>IF(N210="sníž. přenesená",J210,0)</f>
        <v>0</v>
      </c>
      <c r="BI210" s="145">
        <f>IF(N210="nulová",J210,0)</f>
        <v>0</v>
      </c>
      <c r="BJ210" s="15" t="s">
        <v>84</v>
      </c>
      <c r="BK210" s="145">
        <f>ROUND(I210*H210,2)</f>
        <v>0</v>
      </c>
      <c r="BL210" s="15" t="s">
        <v>257</v>
      </c>
      <c r="BM210" s="144" t="s">
        <v>869</v>
      </c>
    </row>
    <row r="211" spans="2:65" s="1" customFormat="1" ht="24.3" customHeight="1" x14ac:dyDescent="0.3">
      <c r="B211" s="131"/>
      <c r="C211" s="132" t="s">
        <v>468</v>
      </c>
      <c r="D211" s="132" t="s">
        <v>140</v>
      </c>
      <c r="E211" s="133" t="s">
        <v>754</v>
      </c>
      <c r="F211" s="134" t="s">
        <v>755</v>
      </c>
      <c r="G211" s="135" t="s">
        <v>143</v>
      </c>
      <c r="H211" s="136">
        <v>18.164999999999999</v>
      </c>
      <c r="I211" s="137"/>
      <c r="J211" s="138">
        <f>ROUND(I211*H211,2)</f>
        <v>0</v>
      </c>
      <c r="K211" s="139"/>
      <c r="L211" s="30"/>
      <c r="M211" s="140" t="s">
        <v>1</v>
      </c>
      <c r="N211" s="141" t="s">
        <v>41</v>
      </c>
      <c r="P211" s="142">
        <f>O211*H211</f>
        <v>0</v>
      </c>
      <c r="Q211" s="142">
        <v>7.2000000000000005E-4</v>
      </c>
      <c r="R211" s="142">
        <f>Q211*H211</f>
        <v>1.30788E-2</v>
      </c>
      <c r="S211" s="142">
        <v>0</v>
      </c>
      <c r="T211" s="143">
        <f>S211*H211</f>
        <v>0</v>
      </c>
      <c r="AR211" s="144" t="s">
        <v>257</v>
      </c>
      <c r="AT211" s="144" t="s">
        <v>140</v>
      </c>
      <c r="AU211" s="144" t="s">
        <v>86</v>
      </c>
      <c r="AY211" s="15" t="s">
        <v>137</v>
      </c>
      <c r="BE211" s="145">
        <f>IF(N211="základní",J211,0)</f>
        <v>0</v>
      </c>
      <c r="BF211" s="145">
        <f>IF(N211="snížená",J211,0)</f>
        <v>0</v>
      </c>
      <c r="BG211" s="145">
        <f>IF(N211="zákl. přenesená",J211,0)</f>
        <v>0</v>
      </c>
      <c r="BH211" s="145">
        <f>IF(N211="sníž. přenesená",J211,0)</f>
        <v>0</v>
      </c>
      <c r="BI211" s="145">
        <f>IF(N211="nulová",J211,0)</f>
        <v>0</v>
      </c>
      <c r="BJ211" s="15" t="s">
        <v>84</v>
      </c>
      <c r="BK211" s="145">
        <f>ROUND(I211*H211,2)</f>
        <v>0</v>
      </c>
      <c r="BL211" s="15" t="s">
        <v>257</v>
      </c>
      <c r="BM211" s="144" t="s">
        <v>870</v>
      </c>
    </row>
    <row r="212" spans="2:65" s="11" customFormat="1" ht="23" customHeight="1" x14ac:dyDescent="0.35">
      <c r="B212" s="119"/>
      <c r="D212" s="120" t="s">
        <v>75</v>
      </c>
      <c r="E212" s="129" t="s">
        <v>757</v>
      </c>
      <c r="F212" s="129" t="s">
        <v>758</v>
      </c>
      <c r="I212" s="122"/>
      <c r="J212" s="130">
        <f>BK212</f>
        <v>0</v>
      </c>
      <c r="L212" s="119"/>
      <c r="M212" s="124"/>
      <c r="P212" s="125">
        <f>SUM(P213:P225)</f>
        <v>0</v>
      </c>
      <c r="R212" s="125">
        <f>SUM(R213:R225)</f>
        <v>0.138595</v>
      </c>
      <c r="T212" s="126">
        <f>SUM(T213:T225)</f>
        <v>2.2822509999999997E-2</v>
      </c>
      <c r="AR212" s="120" t="s">
        <v>86</v>
      </c>
      <c r="AT212" s="127" t="s">
        <v>75</v>
      </c>
      <c r="AU212" s="127" t="s">
        <v>84</v>
      </c>
      <c r="AY212" s="120" t="s">
        <v>137</v>
      </c>
      <c r="BK212" s="128">
        <f>SUM(BK213:BK225)</f>
        <v>0</v>
      </c>
    </row>
    <row r="213" spans="2:65" s="1" customFormat="1" ht="16.5" customHeight="1" x14ac:dyDescent="0.3">
      <c r="B213" s="131"/>
      <c r="C213" s="132" t="s">
        <v>472</v>
      </c>
      <c r="D213" s="132" t="s">
        <v>140</v>
      </c>
      <c r="E213" s="133" t="s">
        <v>760</v>
      </c>
      <c r="F213" s="134" t="s">
        <v>761</v>
      </c>
      <c r="G213" s="135" t="s">
        <v>143</v>
      </c>
      <c r="H213" s="136">
        <v>73.620999999999995</v>
      </c>
      <c r="I213" s="137"/>
      <c r="J213" s="138">
        <f>ROUND(I213*H213,2)</f>
        <v>0</v>
      </c>
      <c r="K213" s="139"/>
      <c r="L213" s="30"/>
      <c r="M213" s="140" t="s">
        <v>1</v>
      </c>
      <c r="N213" s="141" t="s">
        <v>41</v>
      </c>
      <c r="P213" s="142">
        <f>O213*H213</f>
        <v>0</v>
      </c>
      <c r="Q213" s="142">
        <v>1E-3</v>
      </c>
      <c r="R213" s="142">
        <f>Q213*H213</f>
        <v>7.3620999999999992E-2</v>
      </c>
      <c r="S213" s="142">
        <v>3.1E-4</v>
      </c>
      <c r="T213" s="143">
        <f>S213*H213</f>
        <v>2.2822509999999997E-2</v>
      </c>
      <c r="AR213" s="144" t="s">
        <v>257</v>
      </c>
      <c r="AT213" s="144" t="s">
        <v>140</v>
      </c>
      <c r="AU213" s="144" t="s">
        <v>86</v>
      </c>
      <c r="AY213" s="15" t="s">
        <v>137</v>
      </c>
      <c r="BE213" s="145">
        <f>IF(N213="základní",J213,0)</f>
        <v>0</v>
      </c>
      <c r="BF213" s="145">
        <f>IF(N213="snížená",J213,0)</f>
        <v>0</v>
      </c>
      <c r="BG213" s="145">
        <f>IF(N213="zákl. přenesená",J213,0)</f>
        <v>0</v>
      </c>
      <c r="BH213" s="145">
        <f>IF(N213="sníž. přenesená",J213,0)</f>
        <v>0</v>
      </c>
      <c r="BI213" s="145">
        <f>IF(N213="nulová",J213,0)</f>
        <v>0</v>
      </c>
      <c r="BJ213" s="15" t="s">
        <v>84</v>
      </c>
      <c r="BK213" s="145">
        <f>ROUND(I213*H213,2)</f>
        <v>0</v>
      </c>
      <c r="BL213" s="15" t="s">
        <v>257</v>
      </c>
      <c r="BM213" s="144" t="s">
        <v>762</v>
      </c>
    </row>
    <row r="214" spans="2:65" s="12" customFormat="1" x14ac:dyDescent="0.3">
      <c r="B214" s="146"/>
      <c r="D214" s="147" t="s">
        <v>146</v>
      </c>
      <c r="E214" s="148" t="s">
        <v>1</v>
      </c>
      <c r="F214" s="149" t="s">
        <v>855</v>
      </c>
      <c r="H214" s="150">
        <v>34.093000000000004</v>
      </c>
      <c r="I214" s="151"/>
      <c r="L214" s="146"/>
      <c r="M214" s="152"/>
      <c r="T214" s="153"/>
      <c r="AT214" s="148" t="s">
        <v>146</v>
      </c>
      <c r="AU214" s="148" t="s">
        <v>86</v>
      </c>
      <c r="AV214" s="12" t="s">
        <v>86</v>
      </c>
      <c r="AW214" s="12" t="s">
        <v>33</v>
      </c>
      <c r="AX214" s="12" t="s">
        <v>76</v>
      </c>
      <c r="AY214" s="148" t="s">
        <v>137</v>
      </c>
    </row>
    <row r="215" spans="2:65" s="12" customFormat="1" x14ac:dyDescent="0.3">
      <c r="B215" s="146"/>
      <c r="D215" s="147" t="s">
        <v>146</v>
      </c>
      <c r="E215" s="148" t="s">
        <v>1</v>
      </c>
      <c r="F215" s="149" t="s">
        <v>862</v>
      </c>
      <c r="H215" s="150">
        <v>1.62</v>
      </c>
      <c r="I215" s="151"/>
      <c r="L215" s="146"/>
      <c r="M215" s="152"/>
      <c r="T215" s="153"/>
      <c r="AT215" s="148" t="s">
        <v>146</v>
      </c>
      <c r="AU215" s="148" t="s">
        <v>86</v>
      </c>
      <c r="AV215" s="12" t="s">
        <v>86</v>
      </c>
      <c r="AW215" s="12" t="s">
        <v>33</v>
      </c>
      <c r="AX215" s="12" t="s">
        <v>76</v>
      </c>
      <c r="AY215" s="148" t="s">
        <v>137</v>
      </c>
    </row>
    <row r="216" spans="2:65" s="12" customFormat="1" x14ac:dyDescent="0.3">
      <c r="B216" s="146"/>
      <c r="D216" s="147" t="s">
        <v>146</v>
      </c>
      <c r="E216" s="148" t="s">
        <v>1</v>
      </c>
      <c r="F216" s="149" t="s">
        <v>871</v>
      </c>
      <c r="H216" s="150">
        <v>37.908000000000001</v>
      </c>
      <c r="I216" s="151"/>
      <c r="L216" s="146"/>
      <c r="M216" s="152"/>
      <c r="T216" s="153"/>
      <c r="AT216" s="148" t="s">
        <v>146</v>
      </c>
      <c r="AU216" s="148" t="s">
        <v>86</v>
      </c>
      <c r="AV216" s="12" t="s">
        <v>86</v>
      </c>
      <c r="AW216" s="12" t="s">
        <v>33</v>
      </c>
      <c r="AX216" s="12" t="s">
        <v>76</v>
      </c>
      <c r="AY216" s="148" t="s">
        <v>137</v>
      </c>
    </row>
    <row r="217" spans="2:65" s="13" customFormat="1" x14ac:dyDescent="0.3">
      <c r="B217" s="154"/>
      <c r="D217" s="147" t="s">
        <v>146</v>
      </c>
      <c r="E217" s="155" t="s">
        <v>1</v>
      </c>
      <c r="F217" s="156" t="s">
        <v>169</v>
      </c>
      <c r="H217" s="157">
        <v>73.621000000000009</v>
      </c>
      <c r="I217" s="158"/>
      <c r="L217" s="154"/>
      <c r="M217" s="159"/>
      <c r="T217" s="160"/>
      <c r="AT217" s="155" t="s">
        <v>146</v>
      </c>
      <c r="AU217" s="155" t="s">
        <v>86</v>
      </c>
      <c r="AV217" s="13" t="s">
        <v>144</v>
      </c>
      <c r="AW217" s="13" t="s">
        <v>33</v>
      </c>
      <c r="AX217" s="13" t="s">
        <v>84</v>
      </c>
      <c r="AY217" s="155" t="s">
        <v>137</v>
      </c>
    </row>
    <row r="218" spans="2:65" s="1" customFormat="1" ht="24.3" customHeight="1" x14ac:dyDescent="0.3">
      <c r="B218" s="131"/>
      <c r="C218" s="132" t="s">
        <v>475</v>
      </c>
      <c r="D218" s="132" t="s">
        <v>140</v>
      </c>
      <c r="E218" s="133" t="s">
        <v>778</v>
      </c>
      <c r="F218" s="134" t="s">
        <v>779</v>
      </c>
      <c r="G218" s="135" t="s">
        <v>143</v>
      </c>
      <c r="H218" s="136">
        <v>132.6</v>
      </c>
      <c r="I218" s="137"/>
      <c r="J218" s="138">
        <f>ROUND(I218*H218,2)</f>
        <v>0</v>
      </c>
      <c r="K218" s="139"/>
      <c r="L218" s="30"/>
      <c r="M218" s="140" t="s">
        <v>1</v>
      </c>
      <c r="N218" s="141" t="s">
        <v>41</v>
      </c>
      <c r="P218" s="142">
        <f>O218*H218</f>
        <v>0</v>
      </c>
      <c r="Q218" s="142">
        <v>2.0000000000000001E-4</v>
      </c>
      <c r="R218" s="142">
        <f>Q218*H218</f>
        <v>2.6519999999999998E-2</v>
      </c>
      <c r="S218" s="142">
        <v>0</v>
      </c>
      <c r="T218" s="143">
        <f>S218*H218</f>
        <v>0</v>
      </c>
      <c r="AR218" s="144" t="s">
        <v>257</v>
      </c>
      <c r="AT218" s="144" t="s">
        <v>140</v>
      </c>
      <c r="AU218" s="144" t="s">
        <v>86</v>
      </c>
      <c r="AY218" s="15" t="s">
        <v>137</v>
      </c>
      <c r="BE218" s="145">
        <f>IF(N218="základní",J218,0)</f>
        <v>0</v>
      </c>
      <c r="BF218" s="145">
        <f>IF(N218="snížená",J218,0)</f>
        <v>0</v>
      </c>
      <c r="BG218" s="145">
        <f>IF(N218="zákl. přenesená",J218,0)</f>
        <v>0</v>
      </c>
      <c r="BH218" s="145">
        <f>IF(N218="sníž. přenesená",J218,0)</f>
        <v>0</v>
      </c>
      <c r="BI218" s="145">
        <f>IF(N218="nulová",J218,0)</f>
        <v>0</v>
      </c>
      <c r="BJ218" s="15" t="s">
        <v>84</v>
      </c>
      <c r="BK218" s="145">
        <f>ROUND(I218*H218,2)</f>
        <v>0</v>
      </c>
      <c r="BL218" s="15" t="s">
        <v>257</v>
      </c>
      <c r="BM218" s="144" t="s">
        <v>780</v>
      </c>
    </row>
    <row r="219" spans="2:65" s="12" customFormat="1" x14ac:dyDescent="0.3">
      <c r="B219" s="146"/>
      <c r="D219" s="147" t="s">
        <v>146</v>
      </c>
      <c r="E219" s="148" t="s">
        <v>1</v>
      </c>
      <c r="F219" s="149" t="s">
        <v>855</v>
      </c>
      <c r="H219" s="150">
        <v>34.093000000000004</v>
      </c>
      <c r="I219" s="151"/>
      <c r="L219" s="146"/>
      <c r="M219" s="152"/>
      <c r="T219" s="153"/>
      <c r="AT219" s="148" t="s">
        <v>146</v>
      </c>
      <c r="AU219" s="148" t="s">
        <v>86</v>
      </c>
      <c r="AV219" s="12" t="s">
        <v>86</v>
      </c>
      <c r="AW219" s="12" t="s">
        <v>33</v>
      </c>
      <c r="AX219" s="12" t="s">
        <v>76</v>
      </c>
      <c r="AY219" s="148" t="s">
        <v>137</v>
      </c>
    </row>
    <row r="220" spans="2:65" s="12" customFormat="1" x14ac:dyDescent="0.3">
      <c r="B220" s="146"/>
      <c r="D220" s="147" t="s">
        <v>146</v>
      </c>
      <c r="E220" s="148" t="s">
        <v>1</v>
      </c>
      <c r="F220" s="149" t="s">
        <v>862</v>
      </c>
      <c r="H220" s="150">
        <v>1.62</v>
      </c>
      <c r="I220" s="151"/>
      <c r="L220" s="146"/>
      <c r="M220" s="152"/>
      <c r="T220" s="153"/>
      <c r="AT220" s="148" t="s">
        <v>146</v>
      </c>
      <c r="AU220" s="148" t="s">
        <v>86</v>
      </c>
      <c r="AV220" s="12" t="s">
        <v>86</v>
      </c>
      <c r="AW220" s="12" t="s">
        <v>33</v>
      </c>
      <c r="AX220" s="12" t="s">
        <v>76</v>
      </c>
      <c r="AY220" s="148" t="s">
        <v>137</v>
      </c>
    </row>
    <row r="221" spans="2:65" s="12" customFormat="1" x14ac:dyDescent="0.3">
      <c r="B221" s="146"/>
      <c r="D221" s="147" t="s">
        <v>146</v>
      </c>
      <c r="E221" s="148" t="s">
        <v>1</v>
      </c>
      <c r="F221" s="149" t="s">
        <v>872</v>
      </c>
      <c r="H221" s="150">
        <v>75.816000000000003</v>
      </c>
      <c r="I221" s="151"/>
      <c r="L221" s="146"/>
      <c r="M221" s="152"/>
      <c r="T221" s="153"/>
      <c r="AT221" s="148" t="s">
        <v>146</v>
      </c>
      <c r="AU221" s="148" t="s">
        <v>86</v>
      </c>
      <c r="AV221" s="12" t="s">
        <v>86</v>
      </c>
      <c r="AW221" s="12" t="s">
        <v>33</v>
      </c>
      <c r="AX221" s="12" t="s">
        <v>76</v>
      </c>
      <c r="AY221" s="148" t="s">
        <v>137</v>
      </c>
    </row>
    <row r="222" spans="2:65" s="12" customFormat="1" x14ac:dyDescent="0.3">
      <c r="B222" s="146"/>
      <c r="D222" s="147" t="s">
        <v>146</v>
      </c>
      <c r="E222" s="148" t="s">
        <v>1</v>
      </c>
      <c r="F222" s="149" t="s">
        <v>873</v>
      </c>
      <c r="H222" s="150">
        <v>39.235999999999997</v>
      </c>
      <c r="I222" s="151"/>
      <c r="L222" s="146"/>
      <c r="M222" s="152"/>
      <c r="T222" s="153"/>
      <c r="AT222" s="148" t="s">
        <v>146</v>
      </c>
      <c r="AU222" s="148" t="s">
        <v>86</v>
      </c>
      <c r="AV222" s="12" t="s">
        <v>86</v>
      </c>
      <c r="AW222" s="12" t="s">
        <v>33</v>
      </c>
      <c r="AX222" s="12" t="s">
        <v>76</v>
      </c>
      <c r="AY222" s="148" t="s">
        <v>137</v>
      </c>
    </row>
    <row r="223" spans="2:65" s="12" customFormat="1" x14ac:dyDescent="0.3">
      <c r="B223" s="146"/>
      <c r="D223" s="147" t="s">
        <v>146</v>
      </c>
      <c r="E223" s="148" t="s">
        <v>1</v>
      </c>
      <c r="F223" s="149" t="s">
        <v>874</v>
      </c>
      <c r="H223" s="150">
        <v>-18.164999999999999</v>
      </c>
      <c r="I223" s="151"/>
      <c r="L223" s="146"/>
      <c r="M223" s="152"/>
      <c r="T223" s="153"/>
      <c r="AT223" s="148" t="s">
        <v>146</v>
      </c>
      <c r="AU223" s="148" t="s">
        <v>86</v>
      </c>
      <c r="AV223" s="12" t="s">
        <v>86</v>
      </c>
      <c r="AW223" s="12" t="s">
        <v>33</v>
      </c>
      <c r="AX223" s="12" t="s">
        <v>76</v>
      </c>
      <c r="AY223" s="148" t="s">
        <v>137</v>
      </c>
    </row>
    <row r="224" spans="2:65" s="13" customFormat="1" x14ac:dyDescent="0.3">
      <c r="B224" s="154"/>
      <c r="D224" s="147" t="s">
        <v>146</v>
      </c>
      <c r="E224" s="155" t="s">
        <v>1</v>
      </c>
      <c r="F224" s="156" t="s">
        <v>169</v>
      </c>
      <c r="H224" s="157">
        <v>132.6</v>
      </c>
      <c r="I224" s="158"/>
      <c r="L224" s="154"/>
      <c r="M224" s="159"/>
      <c r="T224" s="160"/>
      <c r="AT224" s="155" t="s">
        <v>146</v>
      </c>
      <c r="AU224" s="155" t="s">
        <v>86</v>
      </c>
      <c r="AV224" s="13" t="s">
        <v>144</v>
      </c>
      <c r="AW224" s="13" t="s">
        <v>33</v>
      </c>
      <c r="AX224" s="13" t="s">
        <v>84</v>
      </c>
      <c r="AY224" s="155" t="s">
        <v>137</v>
      </c>
    </row>
    <row r="225" spans="2:65" s="1" customFormat="1" ht="24.3" customHeight="1" x14ac:dyDescent="0.3">
      <c r="B225" s="131"/>
      <c r="C225" s="132" t="s">
        <v>479</v>
      </c>
      <c r="D225" s="132" t="s">
        <v>140</v>
      </c>
      <c r="E225" s="133" t="s">
        <v>782</v>
      </c>
      <c r="F225" s="134" t="s">
        <v>783</v>
      </c>
      <c r="G225" s="135" t="s">
        <v>143</v>
      </c>
      <c r="H225" s="136">
        <v>132.6</v>
      </c>
      <c r="I225" s="137"/>
      <c r="J225" s="138">
        <f>ROUND(I225*H225,2)</f>
        <v>0</v>
      </c>
      <c r="K225" s="139"/>
      <c r="L225" s="30"/>
      <c r="M225" s="140" t="s">
        <v>1</v>
      </c>
      <c r="N225" s="141" t="s">
        <v>41</v>
      </c>
      <c r="P225" s="142">
        <f>O225*H225</f>
        <v>0</v>
      </c>
      <c r="Q225" s="142">
        <v>2.9E-4</v>
      </c>
      <c r="R225" s="142">
        <f>Q225*H225</f>
        <v>3.8453999999999995E-2</v>
      </c>
      <c r="S225" s="142">
        <v>0</v>
      </c>
      <c r="T225" s="143">
        <f>S225*H225</f>
        <v>0</v>
      </c>
      <c r="AR225" s="144" t="s">
        <v>257</v>
      </c>
      <c r="AT225" s="144" t="s">
        <v>140</v>
      </c>
      <c r="AU225" s="144" t="s">
        <v>86</v>
      </c>
      <c r="AY225" s="15" t="s">
        <v>137</v>
      </c>
      <c r="BE225" s="145">
        <f>IF(N225="základní",J225,0)</f>
        <v>0</v>
      </c>
      <c r="BF225" s="145">
        <f>IF(N225="snížená",J225,0)</f>
        <v>0</v>
      </c>
      <c r="BG225" s="145">
        <f>IF(N225="zákl. přenesená",J225,0)</f>
        <v>0</v>
      </c>
      <c r="BH225" s="145">
        <f>IF(N225="sníž. přenesená",J225,0)</f>
        <v>0</v>
      </c>
      <c r="BI225" s="145">
        <f>IF(N225="nulová",J225,0)</f>
        <v>0</v>
      </c>
      <c r="BJ225" s="15" t="s">
        <v>84</v>
      </c>
      <c r="BK225" s="145">
        <f>ROUND(I225*H225,2)</f>
        <v>0</v>
      </c>
      <c r="BL225" s="15" t="s">
        <v>257</v>
      </c>
      <c r="BM225" s="144" t="s">
        <v>784</v>
      </c>
    </row>
    <row r="226" spans="2:65" s="11" customFormat="1" ht="23" customHeight="1" x14ac:dyDescent="0.35">
      <c r="B226" s="119"/>
      <c r="D226" s="120" t="s">
        <v>75</v>
      </c>
      <c r="E226" s="129" t="s">
        <v>875</v>
      </c>
      <c r="F226" s="129" t="s">
        <v>876</v>
      </c>
      <c r="I226" s="122"/>
      <c r="J226" s="130">
        <f>BK226</f>
        <v>0</v>
      </c>
      <c r="L226" s="119"/>
      <c r="M226" s="124"/>
      <c r="P226" s="125">
        <f>SUM(P227:P229)</f>
        <v>0</v>
      </c>
      <c r="R226" s="125">
        <f>SUM(R227:R229)</f>
        <v>3.8999999999999998E-3</v>
      </c>
      <c r="T226" s="126">
        <f>SUM(T227:T229)</f>
        <v>0</v>
      </c>
      <c r="AR226" s="120" t="s">
        <v>86</v>
      </c>
      <c r="AT226" s="127" t="s">
        <v>75</v>
      </c>
      <c r="AU226" s="127" t="s">
        <v>84</v>
      </c>
      <c r="AY226" s="120" t="s">
        <v>137</v>
      </c>
      <c r="BK226" s="128">
        <f>SUM(BK227:BK229)</f>
        <v>0</v>
      </c>
    </row>
    <row r="227" spans="2:65" s="1" customFormat="1" ht="24.3" customHeight="1" x14ac:dyDescent="0.3">
      <c r="B227" s="131"/>
      <c r="C227" s="132" t="s">
        <v>483</v>
      </c>
      <c r="D227" s="132" t="s">
        <v>140</v>
      </c>
      <c r="E227" s="133" t="s">
        <v>877</v>
      </c>
      <c r="F227" s="134" t="s">
        <v>878</v>
      </c>
      <c r="G227" s="135" t="s">
        <v>143</v>
      </c>
      <c r="H227" s="136">
        <v>3</v>
      </c>
      <c r="I227" s="137"/>
      <c r="J227" s="138">
        <f>ROUND(I227*H227,2)</f>
        <v>0</v>
      </c>
      <c r="K227" s="139"/>
      <c r="L227" s="30"/>
      <c r="M227" s="140" t="s">
        <v>1</v>
      </c>
      <c r="N227" s="141" t="s">
        <v>41</v>
      </c>
      <c r="P227" s="142">
        <f>O227*H227</f>
        <v>0</v>
      </c>
      <c r="Q227" s="142">
        <v>0</v>
      </c>
      <c r="R227" s="142">
        <f>Q227*H227</f>
        <v>0</v>
      </c>
      <c r="S227" s="142">
        <v>0</v>
      </c>
      <c r="T227" s="143">
        <f>S227*H227</f>
        <v>0</v>
      </c>
      <c r="AR227" s="144" t="s">
        <v>257</v>
      </c>
      <c r="AT227" s="144" t="s">
        <v>140</v>
      </c>
      <c r="AU227" s="144" t="s">
        <v>86</v>
      </c>
      <c r="AY227" s="15" t="s">
        <v>137</v>
      </c>
      <c r="BE227" s="145">
        <f>IF(N227="základní",J227,0)</f>
        <v>0</v>
      </c>
      <c r="BF227" s="145">
        <f>IF(N227="snížená",J227,0)</f>
        <v>0</v>
      </c>
      <c r="BG227" s="145">
        <f>IF(N227="zákl. přenesená",J227,0)</f>
        <v>0</v>
      </c>
      <c r="BH227" s="145">
        <f>IF(N227="sníž. přenesená",J227,0)</f>
        <v>0</v>
      </c>
      <c r="BI227" s="145">
        <f>IF(N227="nulová",J227,0)</f>
        <v>0</v>
      </c>
      <c r="BJ227" s="15" t="s">
        <v>84</v>
      </c>
      <c r="BK227" s="145">
        <f>ROUND(I227*H227,2)</f>
        <v>0</v>
      </c>
      <c r="BL227" s="15" t="s">
        <v>257</v>
      </c>
      <c r="BM227" s="144" t="s">
        <v>879</v>
      </c>
    </row>
    <row r="228" spans="2:65" s="12" customFormat="1" x14ac:dyDescent="0.3">
      <c r="B228" s="146"/>
      <c r="D228" s="147" t="s">
        <v>146</v>
      </c>
      <c r="E228" s="148" t="s">
        <v>1</v>
      </c>
      <c r="F228" s="149" t="s">
        <v>880</v>
      </c>
      <c r="H228" s="150">
        <v>3</v>
      </c>
      <c r="I228" s="151"/>
      <c r="L228" s="146"/>
      <c r="M228" s="152"/>
      <c r="T228" s="153"/>
      <c r="AT228" s="148" t="s">
        <v>146</v>
      </c>
      <c r="AU228" s="148" t="s">
        <v>86</v>
      </c>
      <c r="AV228" s="12" t="s">
        <v>86</v>
      </c>
      <c r="AW228" s="12" t="s">
        <v>33</v>
      </c>
      <c r="AX228" s="12" t="s">
        <v>84</v>
      </c>
      <c r="AY228" s="148" t="s">
        <v>137</v>
      </c>
    </row>
    <row r="229" spans="2:65" s="1" customFormat="1" ht="16.5" customHeight="1" x14ac:dyDescent="0.3">
      <c r="B229" s="131"/>
      <c r="C229" s="161" t="s">
        <v>489</v>
      </c>
      <c r="D229" s="161" t="s">
        <v>282</v>
      </c>
      <c r="E229" s="162" t="s">
        <v>881</v>
      </c>
      <c r="F229" s="163" t="s">
        <v>882</v>
      </c>
      <c r="G229" s="164" t="s">
        <v>143</v>
      </c>
      <c r="H229" s="165">
        <v>3</v>
      </c>
      <c r="I229" s="166"/>
      <c r="J229" s="167">
        <f>ROUND(I229*H229,2)</f>
        <v>0</v>
      </c>
      <c r="K229" s="168"/>
      <c r="L229" s="169"/>
      <c r="M229" s="170" t="s">
        <v>1</v>
      </c>
      <c r="N229" s="171" t="s">
        <v>41</v>
      </c>
      <c r="P229" s="142">
        <f>O229*H229</f>
        <v>0</v>
      </c>
      <c r="Q229" s="142">
        <v>1.2999999999999999E-3</v>
      </c>
      <c r="R229" s="142">
        <f>Q229*H229</f>
        <v>3.8999999999999998E-3</v>
      </c>
      <c r="S229" s="142">
        <v>0</v>
      </c>
      <c r="T229" s="143">
        <f>S229*H229</f>
        <v>0</v>
      </c>
      <c r="AR229" s="144" t="s">
        <v>285</v>
      </c>
      <c r="AT229" s="144" t="s">
        <v>282</v>
      </c>
      <c r="AU229" s="144" t="s">
        <v>86</v>
      </c>
      <c r="AY229" s="15" t="s">
        <v>137</v>
      </c>
      <c r="BE229" s="145">
        <f>IF(N229="základní",J229,0)</f>
        <v>0</v>
      </c>
      <c r="BF229" s="145">
        <f>IF(N229="snížená",J229,0)</f>
        <v>0</v>
      </c>
      <c r="BG229" s="145">
        <f>IF(N229="zákl. přenesená",J229,0)</f>
        <v>0</v>
      </c>
      <c r="BH229" s="145">
        <f>IF(N229="sníž. přenesená",J229,0)</f>
        <v>0</v>
      </c>
      <c r="BI229" s="145">
        <f>IF(N229="nulová",J229,0)</f>
        <v>0</v>
      </c>
      <c r="BJ229" s="15" t="s">
        <v>84</v>
      </c>
      <c r="BK229" s="145">
        <f>ROUND(I229*H229,2)</f>
        <v>0</v>
      </c>
      <c r="BL229" s="15" t="s">
        <v>257</v>
      </c>
      <c r="BM229" s="144" t="s">
        <v>883</v>
      </c>
    </row>
    <row r="230" spans="2:65" s="11" customFormat="1" ht="26" customHeight="1" x14ac:dyDescent="0.4">
      <c r="B230" s="119"/>
      <c r="D230" s="120" t="s">
        <v>75</v>
      </c>
      <c r="E230" s="121" t="s">
        <v>785</v>
      </c>
      <c r="F230" s="121" t="s">
        <v>786</v>
      </c>
      <c r="I230" s="122"/>
      <c r="J230" s="123">
        <f>BK230</f>
        <v>0</v>
      </c>
      <c r="L230" s="119"/>
      <c r="M230" s="124"/>
      <c r="P230" s="125">
        <f>P231+P233</f>
        <v>0</v>
      </c>
      <c r="R230" s="125">
        <f>R231+R233</f>
        <v>0</v>
      </c>
      <c r="T230" s="126">
        <f>T231+T233</f>
        <v>0</v>
      </c>
      <c r="AR230" s="120" t="s">
        <v>173</v>
      </c>
      <c r="AT230" s="127" t="s">
        <v>75</v>
      </c>
      <c r="AU230" s="127" t="s">
        <v>76</v>
      </c>
      <c r="AY230" s="120" t="s">
        <v>137</v>
      </c>
      <c r="BK230" s="128">
        <f>BK231+BK233</f>
        <v>0</v>
      </c>
    </row>
    <row r="231" spans="2:65" s="11" customFormat="1" ht="23" customHeight="1" x14ac:dyDescent="0.35">
      <c r="B231" s="119"/>
      <c r="D231" s="120" t="s">
        <v>75</v>
      </c>
      <c r="E231" s="129" t="s">
        <v>787</v>
      </c>
      <c r="F231" s="129" t="s">
        <v>788</v>
      </c>
      <c r="I231" s="122"/>
      <c r="J231" s="130">
        <f>BK231</f>
        <v>0</v>
      </c>
      <c r="L231" s="119"/>
      <c r="M231" s="124"/>
      <c r="P231" s="125">
        <f>P232</f>
        <v>0</v>
      </c>
      <c r="R231" s="125">
        <f>R232</f>
        <v>0</v>
      </c>
      <c r="T231" s="126">
        <f>T232</f>
        <v>0</v>
      </c>
      <c r="AR231" s="120" t="s">
        <v>173</v>
      </c>
      <c r="AT231" s="127" t="s">
        <v>75</v>
      </c>
      <c r="AU231" s="127" t="s">
        <v>84</v>
      </c>
      <c r="AY231" s="120" t="s">
        <v>137</v>
      </c>
      <c r="BK231" s="128">
        <f>BK232</f>
        <v>0</v>
      </c>
    </row>
    <row r="232" spans="2:65" s="1" customFormat="1" ht="16.5" customHeight="1" x14ac:dyDescent="0.3">
      <c r="B232" s="131"/>
      <c r="C232" s="132" t="s">
        <v>495</v>
      </c>
      <c r="D232" s="132" t="s">
        <v>140</v>
      </c>
      <c r="E232" s="133" t="s">
        <v>790</v>
      </c>
      <c r="F232" s="134" t="s">
        <v>788</v>
      </c>
      <c r="G232" s="135" t="s">
        <v>322</v>
      </c>
      <c r="H232" s="172"/>
      <c r="I232" s="137"/>
      <c r="J232" s="138">
        <f>ROUND(I232*H232,2)</f>
        <v>0</v>
      </c>
      <c r="K232" s="139"/>
      <c r="L232" s="30"/>
      <c r="M232" s="140" t="s">
        <v>1</v>
      </c>
      <c r="N232" s="141" t="s">
        <v>41</v>
      </c>
      <c r="P232" s="142">
        <f>O232*H232</f>
        <v>0</v>
      </c>
      <c r="Q232" s="142">
        <v>0</v>
      </c>
      <c r="R232" s="142">
        <f>Q232*H232</f>
        <v>0</v>
      </c>
      <c r="S232" s="142">
        <v>0</v>
      </c>
      <c r="T232" s="143">
        <f>S232*H232</f>
        <v>0</v>
      </c>
      <c r="AR232" s="144" t="s">
        <v>791</v>
      </c>
      <c r="AT232" s="144" t="s">
        <v>140</v>
      </c>
      <c r="AU232" s="144" t="s">
        <v>86</v>
      </c>
      <c r="AY232" s="15" t="s">
        <v>137</v>
      </c>
      <c r="BE232" s="145">
        <f>IF(N232="základní",J232,0)</f>
        <v>0</v>
      </c>
      <c r="BF232" s="145">
        <f>IF(N232="snížená",J232,0)</f>
        <v>0</v>
      </c>
      <c r="BG232" s="145">
        <f>IF(N232="zákl. přenesená",J232,0)</f>
        <v>0</v>
      </c>
      <c r="BH232" s="145">
        <f>IF(N232="sníž. přenesená",J232,0)</f>
        <v>0</v>
      </c>
      <c r="BI232" s="145">
        <f>IF(N232="nulová",J232,0)</f>
        <v>0</v>
      </c>
      <c r="BJ232" s="15" t="s">
        <v>84</v>
      </c>
      <c r="BK232" s="145">
        <f>ROUND(I232*H232,2)</f>
        <v>0</v>
      </c>
      <c r="BL232" s="15" t="s">
        <v>791</v>
      </c>
      <c r="BM232" s="144" t="s">
        <v>792</v>
      </c>
    </row>
    <row r="233" spans="2:65" s="11" customFormat="1" ht="23" customHeight="1" x14ac:dyDescent="0.35">
      <c r="B233" s="119"/>
      <c r="D233" s="120" t="s">
        <v>75</v>
      </c>
      <c r="E233" s="129" t="s">
        <v>793</v>
      </c>
      <c r="F233" s="129" t="s">
        <v>794</v>
      </c>
      <c r="I233" s="122"/>
      <c r="J233" s="130">
        <f>BK233</f>
        <v>0</v>
      </c>
      <c r="L233" s="119"/>
      <c r="M233" s="124"/>
      <c r="P233" s="125">
        <f>P234</f>
        <v>0</v>
      </c>
      <c r="R233" s="125">
        <f>R234</f>
        <v>0</v>
      </c>
      <c r="T233" s="126">
        <f>T234</f>
        <v>0</v>
      </c>
      <c r="AR233" s="120" t="s">
        <v>173</v>
      </c>
      <c r="AT233" s="127" t="s">
        <v>75</v>
      </c>
      <c r="AU233" s="127" t="s">
        <v>84</v>
      </c>
      <c r="AY233" s="120" t="s">
        <v>137</v>
      </c>
      <c r="BK233" s="128">
        <f>BK234</f>
        <v>0</v>
      </c>
    </row>
    <row r="234" spans="2:65" s="1" customFormat="1" ht="16.5" customHeight="1" x14ac:dyDescent="0.3">
      <c r="B234" s="131"/>
      <c r="C234" s="132" t="s">
        <v>507</v>
      </c>
      <c r="D234" s="132" t="s">
        <v>140</v>
      </c>
      <c r="E234" s="133" t="s">
        <v>796</v>
      </c>
      <c r="F234" s="134" t="s">
        <v>794</v>
      </c>
      <c r="G234" s="135" t="s">
        <v>322</v>
      </c>
      <c r="H234" s="172"/>
      <c r="I234" s="137"/>
      <c r="J234" s="138">
        <f>ROUND(I234*H234,2)</f>
        <v>0</v>
      </c>
      <c r="K234" s="139"/>
      <c r="L234" s="30"/>
      <c r="M234" s="173" t="s">
        <v>1</v>
      </c>
      <c r="N234" s="174" t="s">
        <v>41</v>
      </c>
      <c r="O234" s="175"/>
      <c r="P234" s="176">
        <f>O234*H234</f>
        <v>0</v>
      </c>
      <c r="Q234" s="176">
        <v>0</v>
      </c>
      <c r="R234" s="176">
        <f>Q234*H234</f>
        <v>0</v>
      </c>
      <c r="S234" s="176">
        <v>0</v>
      </c>
      <c r="T234" s="177">
        <f>S234*H234</f>
        <v>0</v>
      </c>
      <c r="AR234" s="144" t="s">
        <v>791</v>
      </c>
      <c r="AT234" s="144" t="s">
        <v>140</v>
      </c>
      <c r="AU234" s="144" t="s">
        <v>86</v>
      </c>
      <c r="AY234" s="15" t="s">
        <v>137</v>
      </c>
      <c r="BE234" s="145">
        <f>IF(N234="základní",J234,0)</f>
        <v>0</v>
      </c>
      <c r="BF234" s="145">
        <f>IF(N234="snížená",J234,0)</f>
        <v>0</v>
      </c>
      <c r="BG234" s="145">
        <f>IF(N234="zákl. přenesená",J234,0)</f>
        <v>0</v>
      </c>
      <c r="BH234" s="145">
        <f>IF(N234="sníž. přenesená",J234,0)</f>
        <v>0</v>
      </c>
      <c r="BI234" s="145">
        <f>IF(N234="nulová",J234,0)</f>
        <v>0</v>
      </c>
      <c r="BJ234" s="15" t="s">
        <v>84</v>
      </c>
      <c r="BK234" s="145">
        <f>ROUND(I234*H234,2)</f>
        <v>0</v>
      </c>
      <c r="BL234" s="15" t="s">
        <v>791</v>
      </c>
      <c r="BM234" s="144" t="s">
        <v>797</v>
      </c>
    </row>
    <row r="235" spans="2:65" s="1" customFormat="1" ht="7.05" customHeight="1" x14ac:dyDescent="0.3">
      <c r="B235" s="42"/>
      <c r="C235" s="43"/>
      <c r="D235" s="43"/>
      <c r="E235" s="43"/>
      <c r="F235" s="43"/>
      <c r="G235" s="43"/>
      <c r="H235" s="43"/>
      <c r="I235" s="43"/>
      <c r="J235" s="43"/>
      <c r="K235" s="43"/>
      <c r="L235" s="30"/>
    </row>
  </sheetData>
  <autoFilter ref="C131:K234" xr:uid="{00000000-0009-0000-0000-000003000000}"/>
  <mergeCells count="9">
    <mergeCell ref="E87:H87"/>
    <mergeCell ref="E122:H122"/>
    <mergeCell ref="E124:H124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SO 01 - Učebny</vt:lpstr>
      <vt:lpstr>SO 02 - Jídelna</vt:lpstr>
      <vt:lpstr>SO 03 - Nová sborovna</vt:lpstr>
      <vt:lpstr>'Rekapitulace stavby'!Názvy_tisku</vt:lpstr>
      <vt:lpstr>'SO 01 - Učebny'!Názvy_tisku</vt:lpstr>
      <vt:lpstr>'SO 02 - Jídelna'!Názvy_tisku</vt:lpstr>
      <vt:lpstr>'SO 03 - Nová sborovna'!Názvy_tisku</vt:lpstr>
      <vt:lpstr>'Rekapitulace stavby'!Oblast_tisku</vt:lpstr>
      <vt:lpstr>'SO 01 - Učebny'!Oblast_tisku</vt:lpstr>
      <vt:lpstr>'SO 02 - Jídelna'!Oblast_tisku</vt:lpstr>
      <vt:lpstr>'SO 03 - Nová sborovna'!Oblast_tisku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NB-PL\plojik</dc:creator>
  <cp:lastModifiedBy>Kamil Rucký</cp:lastModifiedBy>
  <cp:lastPrinted>2024-01-12T14:02:25Z</cp:lastPrinted>
  <dcterms:created xsi:type="dcterms:W3CDTF">2024-01-12T14:00:24Z</dcterms:created>
  <dcterms:modified xsi:type="dcterms:W3CDTF">2024-06-05T08:30:54Z</dcterms:modified>
</cp:coreProperties>
</file>