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Akce_2016\_Hotové\16041_16060\16060_ZŠ Špitálská - výstavba pavilonu\Vystupy_pro_zakaznika\"/>
    </mc:Choice>
  </mc:AlternateContent>
  <bookViews>
    <workbookView xWindow="24450" yWindow="15" windowWidth="24000" windowHeight="12075" activeTab="8"/>
  </bookViews>
  <sheets>
    <sheet name="Titul" sheetId="10" r:id="rId1"/>
    <sheet name="Rekapitulace" sheetId="2" r:id="rId2"/>
    <sheet name="VN a ON" sheetId="4" r:id="rId3"/>
    <sheet name="Stavební část" sheetId="3" r:id="rId4"/>
    <sheet name="ZTI" sheetId="5" r:id="rId5"/>
    <sheet name="ÚT" sheetId="6" r:id="rId6"/>
    <sheet name="Silnoproud" sheetId="7" r:id="rId7"/>
    <sheet name="VZT" sheetId="8" r:id="rId8"/>
    <sheet name="MAR" sheetId="9" r:id="rId9"/>
  </sheets>
  <externalReferences>
    <externalReference r:id="rId10"/>
    <externalReference r:id="rId11"/>
  </externalReferences>
  <definedNames>
    <definedName name="__CENA__">'Stavební část'!$I$7:$I$1993</definedName>
    <definedName name="__MAIN__">'Stavební část'!$A$1:$BX$1992</definedName>
    <definedName name="__MAIN2__" localSheetId="1">Rekapitulace!$A$1:$D$64</definedName>
    <definedName name="__MAIN2__" localSheetId="0">#REF!</definedName>
    <definedName name="__MAIN2__" localSheetId="2">#REF!</definedName>
    <definedName name="__MAIN2__">#REF!</definedName>
    <definedName name="__MAIN3__" localSheetId="0">#REF!</definedName>
    <definedName name="__MAIN3__" localSheetId="2">#REF!</definedName>
    <definedName name="__MAIN3__">#REF!</definedName>
    <definedName name="__SAZBA__" localSheetId="0">'[1]SO_01.0-01.4_Stavební část'!#REF!</definedName>
    <definedName name="__SAZBA__" localSheetId="2">'[2]Stavební část'!#REF!</definedName>
    <definedName name="__SAZBA__">'Stavební část'!#REF!</definedName>
    <definedName name="__T0__">'Stavební část'!$A$5:$I$1992</definedName>
    <definedName name="__T1__">'Stavební část'!$A$6:$I$1149</definedName>
    <definedName name="__T2__">'Stavební část'!$A$7:$BX$78</definedName>
    <definedName name="__T3__" localSheetId="0">'[1]SO_01.0-01.4_Stavební část'!#REF!</definedName>
    <definedName name="__T3__">'Stavební část'!$8:$9</definedName>
    <definedName name="__T4__" localSheetId="2">'[2]Stavební část'!#REF!</definedName>
    <definedName name="__T4__">'Stavební část'!$C$9:$F$9</definedName>
    <definedName name="__TE0__" localSheetId="0">#REF!</definedName>
    <definedName name="__TE0__" localSheetId="2">#REF!</definedName>
    <definedName name="__TE0__">#REF!</definedName>
    <definedName name="__TE1__" localSheetId="0">#REF!</definedName>
    <definedName name="__TE1__" localSheetId="2">#REF!</definedName>
    <definedName name="__TE1__">#REF!</definedName>
    <definedName name="__TE2__" localSheetId="0">#REF!</definedName>
    <definedName name="__TE2__" localSheetId="2">#REF!</definedName>
    <definedName name="__TE2__">#REF!</definedName>
    <definedName name="__TE3__" localSheetId="0">#REF!</definedName>
    <definedName name="__TE3__">#REF!</definedName>
    <definedName name="__TR0__" localSheetId="1">Rekapitulace!$A$5:$B$7</definedName>
    <definedName name="__TR0__" localSheetId="0">#REF!</definedName>
    <definedName name="__TR0__" localSheetId="2">#REF!</definedName>
    <definedName name="__TR0__">#REF!</definedName>
    <definedName name="__TR1__" localSheetId="1">Rekapitulace!$A$6:$B$7</definedName>
    <definedName name="__TR1__" localSheetId="0">#REF!</definedName>
    <definedName name="__TR1__" localSheetId="2">#REF!</definedName>
    <definedName name="__TR1__">#REF!</definedName>
    <definedName name="__TR2__" localSheetId="1">Rekapitulace!$A$7:$B$7</definedName>
    <definedName name="__TR2__" localSheetId="2">#REF!</definedName>
    <definedName name="__TR2__">#REF!</definedName>
    <definedName name="_xlnm.Print_Titles" localSheetId="8">MAR!$1:$4</definedName>
    <definedName name="_xlnm.Print_Titles" localSheetId="1">Rekapitulace!$1:$4</definedName>
    <definedName name="_xlnm.Print_Titles" localSheetId="6">Silnoproud!$1:$4</definedName>
    <definedName name="_xlnm.Print_Titles" localSheetId="3">'Stavební část'!$1:$4</definedName>
    <definedName name="_xlnm.Print_Titles" localSheetId="5">ÚT!$1:$4</definedName>
    <definedName name="_xlnm.Print_Titles" localSheetId="7">VZT!$1:$4</definedName>
    <definedName name="_xlnm.Print_Titles" localSheetId="4">ZTI!$1:$4</definedName>
    <definedName name="_xlnm.Print_Area" localSheetId="8">MAR!$A$1:$G$21</definedName>
    <definedName name="_xlnm.Print_Area" localSheetId="6">Silnoproud!$A$1:$H$299</definedName>
    <definedName name="_xlnm.Print_Area" localSheetId="5">ÚT!$A$1:$G$223</definedName>
    <definedName name="_xlnm.Print_Area" localSheetId="7">VZT!$A$1:$H$137</definedName>
  </definedNames>
  <calcPr calcId="152511"/>
</workbook>
</file>

<file path=xl/calcChain.xml><?xml version="1.0" encoding="utf-8"?>
<calcChain xmlns="http://schemas.openxmlformats.org/spreadsheetml/2006/main">
  <c r="G17" i="9" l="1"/>
  <c r="G18" i="9"/>
  <c r="G19" i="9"/>
  <c r="G8" i="5" l="1"/>
  <c r="G108" i="5" l="1"/>
  <c r="G95" i="5"/>
  <c r="G65" i="5"/>
  <c r="G8" i="3"/>
  <c r="I8" i="3" s="1"/>
  <c r="G10" i="3"/>
  <c r="K10" i="3" s="1"/>
  <c r="G24" i="3"/>
  <c r="I24" i="3" s="1"/>
  <c r="G34" i="3"/>
  <c r="K34" i="3" s="1"/>
  <c r="G44" i="3"/>
  <c r="I44" i="3" s="1"/>
  <c r="G45" i="3"/>
  <c r="K45" i="3" s="1"/>
  <c r="I45" i="3"/>
  <c r="G48" i="3"/>
  <c r="I48" i="3" s="1"/>
  <c r="G50" i="3"/>
  <c r="G52" i="3"/>
  <c r="I52" i="3" s="1"/>
  <c r="G54" i="3"/>
  <c r="G59" i="3"/>
  <c r="G64" i="3"/>
  <c r="I64" i="3" s="1"/>
  <c r="G65" i="3"/>
  <c r="I65" i="3" s="1"/>
  <c r="G68" i="3"/>
  <c r="G70" i="3"/>
  <c r="I70" i="3" s="1"/>
  <c r="G72" i="3"/>
  <c r="G74" i="3"/>
  <c r="I74" i="3" s="1"/>
  <c r="G76" i="3"/>
  <c r="I76" i="3" s="1"/>
  <c r="G80" i="3"/>
  <c r="G83" i="3"/>
  <c r="I83" i="3" s="1"/>
  <c r="G84" i="3"/>
  <c r="G87" i="3"/>
  <c r="K87" i="3" s="1"/>
  <c r="G89" i="3"/>
  <c r="I89" i="3" s="1"/>
  <c r="G91" i="3"/>
  <c r="G94" i="3"/>
  <c r="I94" i="3" s="1"/>
  <c r="G95" i="3"/>
  <c r="I95" i="3" s="1"/>
  <c r="G98" i="3"/>
  <c r="I98" i="3" s="1"/>
  <c r="G100" i="3"/>
  <c r="K100" i="3" s="1"/>
  <c r="G101" i="3"/>
  <c r="I101" i="3" s="1"/>
  <c r="G104" i="3"/>
  <c r="K104" i="3" s="1"/>
  <c r="G107" i="3"/>
  <c r="K107" i="3" s="1"/>
  <c r="G109" i="3"/>
  <c r="G111" i="3"/>
  <c r="G114" i="3"/>
  <c r="I114" i="3" s="1"/>
  <c r="G116" i="3"/>
  <c r="G118" i="3"/>
  <c r="I118" i="3" s="1"/>
  <c r="G120" i="3"/>
  <c r="G122" i="3"/>
  <c r="I122" i="3" s="1"/>
  <c r="G126" i="3"/>
  <c r="M126" i="3" s="1"/>
  <c r="G130" i="3"/>
  <c r="M130" i="3" s="1"/>
  <c r="G138" i="3"/>
  <c r="I138" i="3" s="1"/>
  <c r="G140" i="3"/>
  <c r="G141" i="3"/>
  <c r="G143" i="3"/>
  <c r="I143" i="3" s="1"/>
  <c r="M116" i="3"/>
  <c r="M118" i="3"/>
  <c r="G146" i="3"/>
  <c r="K146" i="3" s="1"/>
  <c r="I146" i="3"/>
  <c r="G148" i="3"/>
  <c r="I148" i="3" s="1"/>
  <c r="G149" i="3"/>
  <c r="K149" i="3" s="1"/>
  <c r="G152" i="3"/>
  <c r="I152" i="3" s="1"/>
  <c r="G153" i="3"/>
  <c r="G156" i="3"/>
  <c r="G158" i="3"/>
  <c r="K158" i="3" s="1"/>
  <c r="I158" i="3"/>
  <c r="G164" i="3"/>
  <c r="G169" i="3"/>
  <c r="I169" i="3" s="1"/>
  <c r="G179" i="3"/>
  <c r="I179" i="3" s="1"/>
  <c r="G180" i="3"/>
  <c r="G182" i="3"/>
  <c r="G190" i="3"/>
  <c r="G198" i="3"/>
  <c r="G206" i="3"/>
  <c r="K206" i="3" s="1"/>
  <c r="G212" i="3"/>
  <c r="I212" i="3" s="1"/>
  <c r="G213" i="3"/>
  <c r="I213" i="3"/>
  <c r="G217" i="3"/>
  <c r="I217" i="3" s="1"/>
  <c r="G221" i="3"/>
  <c r="K221" i="3" s="1"/>
  <c r="G223" i="3"/>
  <c r="G225" i="3"/>
  <c r="I225" i="3" s="1"/>
  <c r="G227" i="3"/>
  <c r="G231" i="3"/>
  <c r="G234" i="3"/>
  <c r="G242" i="3"/>
  <c r="I242" i="3" s="1"/>
  <c r="G246" i="3"/>
  <c r="I246" i="3" s="1"/>
  <c r="G279" i="3"/>
  <c r="G326" i="3"/>
  <c r="I326" i="3" s="1"/>
  <c r="G349" i="3"/>
  <c r="G365" i="3"/>
  <c r="I365" i="3" s="1"/>
  <c r="G390" i="3"/>
  <c r="G399" i="3"/>
  <c r="M399" i="3" s="1"/>
  <c r="G403" i="3"/>
  <c r="G409" i="3"/>
  <c r="I409" i="3" s="1"/>
  <c r="G411" i="3"/>
  <c r="K411" i="3" s="1"/>
  <c r="G414" i="3"/>
  <c r="I414" i="3" s="1"/>
  <c r="G417" i="3"/>
  <c r="G423" i="3"/>
  <c r="M423" i="3" s="1"/>
  <c r="G425" i="3"/>
  <c r="M425" i="3" s="1"/>
  <c r="G427" i="3"/>
  <c r="I427" i="3" s="1"/>
  <c r="G429" i="3"/>
  <c r="I429" i="3" s="1"/>
  <c r="G434" i="3"/>
  <c r="I434" i="3" s="1"/>
  <c r="G437" i="3"/>
  <c r="K437" i="3" s="1"/>
  <c r="G447" i="3"/>
  <c r="G456" i="3"/>
  <c r="G457" i="3"/>
  <c r="I457" i="3" s="1"/>
  <c r="G461" i="3"/>
  <c r="I461" i="3" s="1"/>
  <c r="G462" i="3"/>
  <c r="G472" i="3"/>
  <c r="I472" i="3"/>
  <c r="G491" i="3"/>
  <c r="I491" i="3" s="1"/>
  <c r="G516" i="3"/>
  <c r="I516" i="3" s="1"/>
  <c r="G517" i="3"/>
  <c r="I517" i="3" s="1"/>
  <c r="G519" i="3"/>
  <c r="M519" i="3" s="1"/>
  <c r="G520" i="3"/>
  <c r="G522" i="3"/>
  <c r="G523" i="3"/>
  <c r="I523" i="3" s="1"/>
  <c r="G537" i="3"/>
  <c r="K537" i="3" s="1"/>
  <c r="G544" i="3"/>
  <c r="G578" i="3"/>
  <c r="I578" i="3" s="1"/>
  <c r="G612" i="3"/>
  <c r="M612" i="3" s="1"/>
  <c r="G613" i="3"/>
  <c r="G644" i="3"/>
  <c r="I644" i="3" s="1"/>
  <c r="G645" i="3"/>
  <c r="K645" i="3" s="1"/>
  <c r="G647" i="3"/>
  <c r="G682" i="3"/>
  <c r="I682" i="3" s="1"/>
  <c r="G717" i="3"/>
  <c r="G718" i="3"/>
  <c r="I718" i="3" s="1"/>
  <c r="G722" i="3"/>
  <c r="I722" i="3" s="1"/>
  <c r="G739" i="3"/>
  <c r="M739" i="3" s="1"/>
  <c r="G756" i="3"/>
  <c r="G757" i="3"/>
  <c r="K757" i="3" s="1"/>
  <c r="G763" i="3"/>
  <c r="G845" i="3"/>
  <c r="I845" i="3" s="1"/>
  <c r="G846" i="3"/>
  <c r="M846" i="3" s="1"/>
  <c r="G849" i="3"/>
  <c r="I849" i="3" s="1"/>
  <c r="G850" i="3"/>
  <c r="G852" i="3"/>
  <c r="I852" i="3" s="1"/>
  <c r="G853" i="3"/>
  <c r="G864" i="3"/>
  <c r="I864" i="3" s="1"/>
  <c r="G873" i="3"/>
  <c r="I873" i="3" s="1"/>
  <c r="G915" i="3"/>
  <c r="G918" i="3"/>
  <c r="I918" i="3" s="1"/>
  <c r="G931" i="3"/>
  <c r="G932" i="3"/>
  <c r="G939" i="3"/>
  <c r="I939" i="3" s="1"/>
  <c r="G940" i="3"/>
  <c r="G948" i="3"/>
  <c r="G949" i="3"/>
  <c r="K949" i="3" s="1"/>
  <c r="I949" i="3"/>
  <c r="G953" i="3"/>
  <c r="K953" i="3" s="1"/>
  <c r="G963" i="3"/>
  <c r="M963" i="3" s="1"/>
  <c r="G969" i="3"/>
  <c r="I969" i="3" s="1"/>
  <c r="G971" i="3"/>
  <c r="K971" i="3" s="1"/>
  <c r="G973" i="3"/>
  <c r="K973" i="3" s="1"/>
  <c r="G990" i="3"/>
  <c r="G995" i="3"/>
  <c r="G1000" i="3"/>
  <c r="K1000" i="3" s="1"/>
  <c r="G1009" i="3"/>
  <c r="G1010" i="3"/>
  <c r="M1010" i="3" s="1"/>
  <c r="G1034" i="3"/>
  <c r="K1034" i="3" s="1"/>
  <c r="I1034" i="3"/>
  <c r="G1035" i="3"/>
  <c r="I1035" i="3" s="1"/>
  <c r="G1036" i="3"/>
  <c r="I1036" i="3" s="1"/>
  <c r="G1037" i="3"/>
  <c r="K1037" i="3" s="1"/>
  <c r="G1039" i="3"/>
  <c r="I1039" i="3" s="1"/>
  <c r="G1040" i="3"/>
  <c r="G1049" i="3"/>
  <c r="I1049" i="3" s="1"/>
  <c r="G1052" i="3"/>
  <c r="G1055" i="3"/>
  <c r="G1058" i="3"/>
  <c r="G1061" i="3"/>
  <c r="G1062" i="3"/>
  <c r="I1062" i="3" s="1"/>
  <c r="G1072" i="3"/>
  <c r="I1072" i="3" s="1"/>
  <c r="G1073" i="3"/>
  <c r="I1073" i="3" s="1"/>
  <c r="G1085" i="3"/>
  <c r="K1085" i="3" s="1"/>
  <c r="I1085" i="3"/>
  <c r="G1088" i="3"/>
  <c r="G1089" i="3"/>
  <c r="I1089" i="3" s="1"/>
  <c r="G1093" i="3"/>
  <c r="G1095" i="3"/>
  <c r="I1095" i="3" s="1"/>
  <c r="G1099" i="3"/>
  <c r="I1099" i="3" s="1"/>
  <c r="G1106" i="3"/>
  <c r="K1106" i="3" s="1"/>
  <c r="G1109" i="3"/>
  <c r="I1109" i="3" s="1"/>
  <c r="G1111" i="3"/>
  <c r="K1111" i="3" s="1"/>
  <c r="G1112" i="3"/>
  <c r="G1115" i="3"/>
  <c r="G1117" i="3"/>
  <c r="G1118" i="3"/>
  <c r="M1118" i="3" s="1"/>
  <c r="G1122" i="3"/>
  <c r="I1122" i="3" s="1"/>
  <c r="G1124" i="3"/>
  <c r="M1124" i="3" s="1"/>
  <c r="G1125" i="3"/>
  <c r="G1130" i="3"/>
  <c r="G1132" i="3"/>
  <c r="G1133" i="3"/>
  <c r="I1133" i="3" s="1"/>
  <c r="G1134" i="3"/>
  <c r="M1134" i="3" s="1"/>
  <c r="G1135" i="3"/>
  <c r="K1135" i="3" s="1"/>
  <c r="G1138" i="3"/>
  <c r="I1138" i="3" s="1"/>
  <c r="I1137" i="3" s="1"/>
  <c r="B19" i="2" s="1"/>
  <c r="K44" i="3"/>
  <c r="K52" i="3"/>
  <c r="K64" i="3"/>
  <c r="K70" i="3"/>
  <c r="K80" i="3"/>
  <c r="K89" i="3"/>
  <c r="K94" i="3"/>
  <c r="K101" i="3"/>
  <c r="K109" i="3"/>
  <c r="K118" i="3"/>
  <c r="K138" i="3"/>
  <c r="K141" i="3"/>
  <c r="K148" i="3"/>
  <c r="K156" i="3"/>
  <c r="K169" i="3"/>
  <c r="K212" i="3"/>
  <c r="K217" i="3"/>
  <c r="K225" i="3"/>
  <c r="K242" i="3"/>
  <c r="K246" i="3"/>
  <c r="K326" i="3"/>
  <c r="K409" i="3"/>
  <c r="K414" i="3"/>
  <c r="K472" i="3"/>
  <c r="K516" i="3"/>
  <c r="K517" i="3"/>
  <c r="K523" i="3"/>
  <c r="K544" i="3"/>
  <c r="K578" i="3"/>
  <c r="K644" i="3"/>
  <c r="K682" i="3"/>
  <c r="K722" i="3"/>
  <c r="K845" i="3"/>
  <c r="K849" i="3"/>
  <c r="K852" i="3"/>
  <c r="K963" i="3"/>
  <c r="K1009" i="3"/>
  <c r="K1036" i="3"/>
  <c r="K1049" i="3"/>
  <c r="K1062" i="3"/>
  <c r="K1089" i="3"/>
  <c r="K1093" i="3"/>
  <c r="K1095" i="3"/>
  <c r="K1099" i="3"/>
  <c r="K1112" i="3"/>
  <c r="K1118" i="3"/>
  <c r="K1122" i="3"/>
  <c r="K1133" i="3"/>
  <c r="G1152" i="3"/>
  <c r="I1152" i="3"/>
  <c r="G1155" i="3"/>
  <c r="K1155" i="3" s="1"/>
  <c r="G1164" i="3"/>
  <c r="I1164" i="3" s="1"/>
  <c r="G1167" i="3"/>
  <c r="M1167" i="3" s="1"/>
  <c r="G1169" i="3"/>
  <c r="K1169" i="3" s="1"/>
  <c r="G1171" i="3"/>
  <c r="K1171" i="3" s="1"/>
  <c r="G1176" i="3"/>
  <c r="I1176" i="3" s="1"/>
  <c r="G1180" i="3"/>
  <c r="I1180" i="3" s="1"/>
  <c r="G1184" i="3"/>
  <c r="G1194" i="3"/>
  <c r="I1194" i="3" s="1"/>
  <c r="G1204" i="3"/>
  <c r="K1204" i="3" s="1"/>
  <c r="I1204" i="3"/>
  <c r="G1227" i="3"/>
  <c r="G1238" i="3"/>
  <c r="G1250" i="3"/>
  <c r="I1250" i="3" s="1"/>
  <c r="G1256" i="3"/>
  <c r="I1256" i="3" s="1"/>
  <c r="G1262" i="3"/>
  <c r="G1267" i="3"/>
  <c r="I1267" i="3" s="1"/>
  <c r="G1272" i="3"/>
  <c r="I1272" i="3" s="1"/>
  <c r="G1277" i="3"/>
  <c r="K1277" i="3" s="1"/>
  <c r="G1282" i="3"/>
  <c r="I1282" i="3" s="1"/>
  <c r="G1290" i="3"/>
  <c r="I1290" i="3"/>
  <c r="G1291" i="3"/>
  <c r="M1291" i="3" s="1"/>
  <c r="G1295" i="3"/>
  <c r="I1295" i="3" s="1"/>
  <c r="G1297" i="3"/>
  <c r="G1300" i="3"/>
  <c r="I1300" i="3" s="1"/>
  <c r="G1302" i="3"/>
  <c r="I1302" i="3" s="1"/>
  <c r="G1306" i="3"/>
  <c r="I1306" i="3" s="1"/>
  <c r="G1307" i="3"/>
  <c r="K1307" i="3" s="1"/>
  <c r="G1314" i="3"/>
  <c r="G1385" i="3"/>
  <c r="I1385" i="3" s="1"/>
  <c r="G1392" i="3"/>
  <c r="I1392" i="3" s="1"/>
  <c r="G1397" i="3"/>
  <c r="I1397" i="3" s="1"/>
  <c r="G1403" i="3"/>
  <c r="K1403" i="3" s="1"/>
  <c r="G1409" i="3"/>
  <c r="M1409" i="3" s="1"/>
  <c r="G1413" i="3"/>
  <c r="G1420" i="3"/>
  <c r="I1420" i="3" s="1"/>
  <c r="G1421" i="3"/>
  <c r="G1441" i="3"/>
  <c r="I1441" i="3" s="1"/>
  <c r="G1442" i="3"/>
  <c r="G1454" i="3"/>
  <c r="I1454" i="3" s="1"/>
  <c r="G1455" i="3"/>
  <c r="G1466" i="3"/>
  <c r="I1466" i="3" s="1"/>
  <c r="G1471" i="3"/>
  <c r="G1476" i="3"/>
  <c r="M1476" i="3" s="1"/>
  <c r="G1477" i="3"/>
  <c r="G1478" i="3"/>
  <c r="I1478" i="3" s="1"/>
  <c r="G1479" i="3"/>
  <c r="M1479" i="3" s="1"/>
  <c r="G1482" i="3"/>
  <c r="I1482" i="3" s="1"/>
  <c r="G1487" i="3"/>
  <c r="G1488" i="3"/>
  <c r="K1488" i="3" s="1"/>
  <c r="I1488" i="3"/>
  <c r="G1489" i="3"/>
  <c r="G1490" i="3"/>
  <c r="I1490" i="3" s="1"/>
  <c r="G1491" i="3"/>
  <c r="G1492" i="3"/>
  <c r="K1492" i="3" s="1"/>
  <c r="G1493" i="3"/>
  <c r="G1494" i="3"/>
  <c r="I1494" i="3" s="1"/>
  <c r="G1495" i="3"/>
  <c r="M1495" i="3" s="1"/>
  <c r="G1500" i="3"/>
  <c r="G1501" i="3"/>
  <c r="I1501" i="3" s="1"/>
  <c r="G1502" i="3"/>
  <c r="K1502" i="3" s="1"/>
  <c r="G1503" i="3"/>
  <c r="G1504" i="3"/>
  <c r="I1504" i="3" s="1"/>
  <c r="G1505" i="3"/>
  <c r="K1505" i="3" s="1"/>
  <c r="G1506" i="3"/>
  <c r="I1506" i="3" s="1"/>
  <c r="G1507" i="3"/>
  <c r="G1508" i="3"/>
  <c r="G1509" i="3"/>
  <c r="G1514" i="3"/>
  <c r="G1515" i="3"/>
  <c r="G1516" i="3"/>
  <c r="I1516" i="3" s="1"/>
  <c r="G1521" i="3"/>
  <c r="G1522" i="3"/>
  <c r="I1522" i="3" s="1"/>
  <c r="G1523" i="3"/>
  <c r="G1524" i="3"/>
  <c r="I1524" i="3" s="1"/>
  <c r="G1525" i="3"/>
  <c r="G1526" i="3"/>
  <c r="I1526" i="3"/>
  <c r="G1527" i="3"/>
  <c r="G1528" i="3"/>
  <c r="I1528" i="3" s="1"/>
  <c r="G1529" i="3"/>
  <c r="G1530" i="3"/>
  <c r="I1530" i="3" s="1"/>
  <c r="G1531" i="3"/>
  <c r="G1532" i="3"/>
  <c r="G1533" i="3"/>
  <c r="G1534" i="3"/>
  <c r="M1534" i="3" s="1"/>
  <c r="G1535" i="3"/>
  <c r="M1535" i="3" s="1"/>
  <c r="G1536" i="3"/>
  <c r="G1537" i="3"/>
  <c r="G1538" i="3"/>
  <c r="M1538" i="3" s="1"/>
  <c r="G1539" i="3"/>
  <c r="G1540" i="3"/>
  <c r="M1540" i="3" s="1"/>
  <c r="G1541" i="3"/>
  <c r="G1542" i="3"/>
  <c r="I1542" i="3" s="1"/>
  <c r="G1543" i="3"/>
  <c r="G1544" i="3"/>
  <c r="I1544" i="3" s="1"/>
  <c r="G1545" i="3"/>
  <c r="G1546" i="3"/>
  <c r="K1546" i="3" s="1"/>
  <c r="G1547" i="3"/>
  <c r="G1548" i="3"/>
  <c r="I1548" i="3" s="1"/>
  <c r="G1549" i="3"/>
  <c r="G1550" i="3"/>
  <c r="K1550" i="3" s="1"/>
  <c r="G1551" i="3"/>
  <c r="G1552" i="3"/>
  <c r="I1552" i="3" s="1"/>
  <c r="G1553" i="3"/>
  <c r="G1554" i="3"/>
  <c r="I1554" i="3" s="1"/>
  <c r="G1555" i="3"/>
  <c r="G1556" i="3"/>
  <c r="I1556" i="3" s="1"/>
  <c r="G1557" i="3"/>
  <c r="K1557" i="3" s="1"/>
  <c r="G1558" i="3"/>
  <c r="I1558" i="3"/>
  <c r="G1559" i="3"/>
  <c r="G1560" i="3"/>
  <c r="I1560" i="3" s="1"/>
  <c r="G1561" i="3"/>
  <c r="G1562" i="3"/>
  <c r="I1562" i="3" s="1"/>
  <c r="G1563" i="3"/>
  <c r="M1563" i="3" s="1"/>
  <c r="G1564" i="3"/>
  <c r="G1565" i="3"/>
  <c r="G1566" i="3"/>
  <c r="K1566" i="3" s="1"/>
  <c r="G1567" i="3"/>
  <c r="G1568" i="3"/>
  <c r="I1568" i="3" s="1"/>
  <c r="G1569" i="3"/>
  <c r="G1570" i="3"/>
  <c r="G1571" i="3"/>
  <c r="G1572" i="3"/>
  <c r="I1572" i="3" s="1"/>
  <c r="G1577" i="3"/>
  <c r="G1578" i="3"/>
  <c r="M1578" i="3" s="1"/>
  <c r="G1579" i="3"/>
  <c r="G1580" i="3"/>
  <c r="I1580" i="3" s="1"/>
  <c r="G1581" i="3"/>
  <c r="G1582" i="3"/>
  <c r="I1582" i="3" s="1"/>
  <c r="G1583" i="3"/>
  <c r="G1584" i="3"/>
  <c r="I1584" i="3" s="1"/>
  <c r="G1585" i="3"/>
  <c r="M1585" i="3" s="1"/>
  <c r="G1586" i="3"/>
  <c r="G1587" i="3"/>
  <c r="G1592" i="3"/>
  <c r="G1593" i="3"/>
  <c r="G1594" i="3"/>
  <c r="I1594" i="3" s="1"/>
  <c r="G1595" i="3"/>
  <c r="M1595" i="3" s="1"/>
  <c r="I1595" i="3"/>
  <c r="G1596" i="3"/>
  <c r="G1597" i="3"/>
  <c r="I1597" i="3" s="1"/>
  <c r="G1598" i="3"/>
  <c r="G1599" i="3"/>
  <c r="I1599" i="3" s="1"/>
  <c r="G1600" i="3"/>
  <c r="M1600" i="3" s="1"/>
  <c r="G1605" i="3"/>
  <c r="K1605" i="3" s="1"/>
  <c r="G1606" i="3"/>
  <c r="G1607" i="3"/>
  <c r="G1608" i="3"/>
  <c r="M1608" i="3" s="1"/>
  <c r="G1609" i="3"/>
  <c r="G1610" i="3"/>
  <c r="G1611" i="3"/>
  <c r="K1611" i="3" s="1"/>
  <c r="G1612" i="3"/>
  <c r="G1613" i="3"/>
  <c r="G1614" i="3"/>
  <c r="G1615" i="3"/>
  <c r="I1615" i="3" s="1"/>
  <c r="G1616" i="3"/>
  <c r="G1617" i="3"/>
  <c r="I1617" i="3" s="1"/>
  <c r="G1618" i="3"/>
  <c r="M1618" i="3" s="1"/>
  <c r="G1619" i="3"/>
  <c r="I1619" i="3" s="1"/>
  <c r="G1623" i="3"/>
  <c r="I1623" i="3" s="1"/>
  <c r="G1626" i="3"/>
  <c r="G1632" i="3"/>
  <c r="I1632" i="3" s="1"/>
  <c r="G1637" i="3"/>
  <c r="G1638" i="3"/>
  <c r="I1638" i="3" s="1"/>
  <c r="G1644" i="3"/>
  <c r="I1644" i="3" s="1"/>
  <c r="G1649" i="3"/>
  <c r="G1658" i="3"/>
  <c r="I1658" i="3" s="1"/>
  <c r="G1671" i="3"/>
  <c r="G1680" i="3"/>
  <c r="G1681" i="3"/>
  <c r="G1689" i="3"/>
  <c r="I1689" i="3" s="1"/>
  <c r="G1697" i="3"/>
  <c r="G1702" i="3"/>
  <c r="I1702" i="3" s="1"/>
  <c r="G1716" i="3"/>
  <c r="I1716" i="3" s="1"/>
  <c r="G1719" i="3"/>
  <c r="K1719" i="3" s="1"/>
  <c r="G1720" i="3"/>
  <c r="I1720" i="3" s="1"/>
  <c r="G1723" i="3"/>
  <c r="G1724" i="3"/>
  <c r="I1724" i="3" s="1"/>
  <c r="G1725" i="3"/>
  <c r="G1729" i="3"/>
  <c r="G1730" i="3"/>
  <c r="M1730" i="3" s="1"/>
  <c r="G1754" i="3"/>
  <c r="I1754" i="3" s="1"/>
  <c r="G1758" i="3"/>
  <c r="I1758" i="3" s="1"/>
  <c r="G1762" i="3"/>
  <c r="I1762" i="3" s="1"/>
  <c r="G1763" i="3"/>
  <c r="I1763" i="3" s="1"/>
  <c r="G1772" i="3"/>
  <c r="K1772" i="3" s="1"/>
  <c r="G1773" i="3"/>
  <c r="I1773" i="3" s="1"/>
  <c r="G1802" i="3"/>
  <c r="K1802" i="3" s="1"/>
  <c r="G1805" i="3"/>
  <c r="I1805" i="3" s="1"/>
  <c r="G1809" i="3"/>
  <c r="M1809" i="3" s="1"/>
  <c r="G1812" i="3"/>
  <c r="I1812" i="3" s="1"/>
  <c r="G1816" i="3"/>
  <c r="G1817" i="3"/>
  <c r="I1817" i="3" s="1"/>
  <c r="G1848" i="3"/>
  <c r="I1848" i="3" s="1"/>
  <c r="G1857" i="3"/>
  <c r="I1857" i="3" s="1"/>
  <c r="G1876" i="3"/>
  <c r="I1876" i="3" s="1"/>
  <c r="G1880" i="3"/>
  <c r="I1880" i="3" s="1"/>
  <c r="G1899" i="3"/>
  <c r="I1899" i="3" s="1"/>
  <c r="G1910" i="3"/>
  <c r="I1910" i="3" s="1"/>
  <c r="G1915" i="3"/>
  <c r="K1915" i="3" s="1"/>
  <c r="I1915" i="3"/>
  <c r="G1923" i="3"/>
  <c r="I1923" i="3" s="1"/>
  <c r="G1928" i="3"/>
  <c r="I1928" i="3" s="1"/>
  <c r="G1976" i="3"/>
  <c r="G1989" i="3"/>
  <c r="G1995" i="3"/>
  <c r="G1998" i="3"/>
  <c r="I1998" i="3" s="1"/>
  <c r="G1999" i="3"/>
  <c r="I1999" i="3" s="1"/>
  <c r="G2001" i="3"/>
  <c r="I2001" i="3" s="1"/>
  <c r="G2002" i="3"/>
  <c r="I2002" i="3" s="1"/>
  <c r="G2007" i="3"/>
  <c r="K2007" i="3" s="1"/>
  <c r="G2020" i="3"/>
  <c r="G2031" i="3"/>
  <c r="K2031" i="3" s="1"/>
  <c r="G2034" i="3"/>
  <c r="G2044" i="3"/>
  <c r="I2044" i="3" s="1"/>
  <c r="G2046" i="3"/>
  <c r="I2046" i="3" s="1"/>
  <c r="G2048" i="3"/>
  <c r="I2048" i="3" s="1"/>
  <c r="G2064" i="3"/>
  <c r="I2064" i="3" s="1"/>
  <c r="G2067" i="3"/>
  <c r="G2069" i="3"/>
  <c r="M2069" i="3" s="1"/>
  <c r="G2070" i="3"/>
  <c r="I2070" i="3" s="1"/>
  <c r="G2080" i="3"/>
  <c r="K2080" i="3" s="1"/>
  <c r="G2081" i="3"/>
  <c r="G2086" i="3"/>
  <c r="G2089" i="3"/>
  <c r="M2089" i="3" s="1"/>
  <c r="G2091" i="3"/>
  <c r="I2091" i="3" s="1"/>
  <c r="G2093" i="3"/>
  <c r="M2093" i="3" s="1"/>
  <c r="G2094" i="3"/>
  <c r="M2094" i="3" s="1"/>
  <c r="B55" i="2"/>
  <c r="K2044" i="3"/>
  <c r="K2064" i="3"/>
  <c r="K2086" i="3"/>
  <c r="B58" i="2"/>
  <c r="B61" i="2"/>
  <c r="G2098" i="3"/>
  <c r="I2098" i="3"/>
  <c r="G2101" i="3"/>
  <c r="I2101" i="3" s="1"/>
  <c r="G2104" i="3"/>
  <c r="G2107" i="3"/>
  <c r="M2107" i="3" s="1"/>
  <c r="I2107" i="3"/>
  <c r="G2108" i="3"/>
  <c r="M1508" i="3"/>
  <c r="K1618" i="3"/>
  <c r="H298" i="7"/>
  <c r="H297" i="7"/>
  <c r="H296" i="7"/>
  <c r="H295" i="7"/>
  <c r="H294" i="7"/>
  <c r="H293" i="7"/>
  <c r="G290" i="7"/>
  <c r="G289" i="7"/>
  <c r="G288" i="7"/>
  <c r="G287" i="7"/>
  <c r="G286" i="7"/>
  <c r="G285" i="7"/>
  <c r="G284" i="7"/>
  <c r="G283" i="7"/>
  <c r="G282" i="7"/>
  <c r="G281" i="7"/>
  <c r="G280" i="7"/>
  <c r="G278" i="7"/>
  <c r="G277" i="7"/>
  <c r="G276" i="7"/>
  <c r="G275" i="7"/>
  <c r="G274" i="7"/>
  <c r="G273" i="7"/>
  <c r="G272" i="7"/>
  <c r="G271" i="7"/>
  <c r="G270" i="7"/>
  <c r="G269" i="7"/>
  <c r="G268" i="7"/>
  <c r="G266" i="7"/>
  <c r="G265" i="7"/>
  <c r="G264" i="7"/>
  <c r="G263" i="7"/>
  <c r="G262" i="7"/>
  <c r="G261" i="7"/>
  <c r="G260" i="7"/>
  <c r="G259" i="7"/>
  <c r="G258" i="7"/>
  <c r="G257" i="7"/>
  <c r="G256" i="7"/>
  <c r="G254" i="7"/>
  <c r="G253" i="7"/>
  <c r="G252" i="7"/>
  <c r="G251" i="7"/>
  <c r="G250" i="7"/>
  <c r="G249" i="7"/>
  <c r="G248" i="7"/>
  <c r="G247" i="7"/>
  <c r="G246" i="7"/>
  <c r="G245" i="7"/>
  <c r="G244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G217" i="7"/>
  <c r="H217" i="7"/>
  <c r="H216" i="7"/>
  <c r="G230" i="7"/>
  <c r="H230" i="7"/>
  <c r="H292" i="7"/>
  <c r="H122" i="7"/>
  <c r="G279" i="7"/>
  <c r="H279" i="7"/>
  <c r="G255" i="7"/>
  <c r="H255" i="7"/>
  <c r="G267" i="7"/>
  <c r="H267" i="7"/>
  <c r="G243" i="7"/>
  <c r="H243" i="7"/>
  <c r="H29" i="7"/>
  <c r="H7" i="7"/>
  <c r="H6" i="7"/>
  <c r="G23" i="4"/>
  <c r="G21" i="4"/>
  <c r="G19" i="4"/>
  <c r="M70" i="3"/>
  <c r="M1441" i="3"/>
  <c r="E1389" i="3"/>
  <c r="E1387" i="3"/>
  <c r="M72" i="3"/>
  <c r="E1178" i="3"/>
  <c r="E1177" i="3"/>
  <c r="E913" i="3"/>
  <c r="E912" i="3"/>
  <c r="E911" i="3"/>
  <c r="E910" i="3"/>
  <c r="E909" i="3"/>
  <c r="E908" i="3"/>
  <c r="E907" i="3"/>
  <c r="E906" i="3"/>
  <c r="E903" i="3"/>
  <c r="E902" i="3"/>
  <c r="E901" i="3"/>
  <c r="E900" i="3"/>
  <c r="E899" i="3"/>
  <c r="E898" i="3"/>
  <c r="E897" i="3"/>
  <c r="E896" i="3"/>
  <c r="E893" i="3"/>
  <c r="E892" i="3"/>
  <c r="E891" i="3"/>
  <c r="E878" i="3"/>
  <c r="E877" i="3"/>
  <c r="E875" i="3"/>
  <c r="K1413" i="3"/>
  <c r="E885" i="3"/>
  <c r="E894" i="3"/>
  <c r="E904" i="3"/>
  <c r="E914" i="3"/>
  <c r="E469" i="3"/>
  <c r="E467" i="3"/>
  <c r="E465" i="3"/>
  <c r="M2020" i="3"/>
  <c r="M94" i="3"/>
  <c r="M44" i="3"/>
  <c r="M1111" i="3"/>
  <c r="M1106" i="3"/>
  <c r="M1099" i="3"/>
  <c r="M948" i="3"/>
  <c r="M2081" i="3"/>
  <c r="M2064" i="3"/>
  <c r="M2044" i="3"/>
  <c r="M221" i="3"/>
  <c r="M217" i="3"/>
  <c r="M429" i="3"/>
  <c r="G133" i="5"/>
  <c r="G132" i="5"/>
  <c r="G131" i="5"/>
  <c r="G130" i="5"/>
  <c r="K1720" i="3"/>
  <c r="M1720" i="3"/>
  <c r="K1812" i="3"/>
  <c r="M1812" i="3"/>
  <c r="M1680" i="3"/>
  <c r="M1802" i="3"/>
  <c r="K1681" i="3"/>
  <c r="M873" i="3"/>
  <c r="M1072" i="3"/>
  <c r="M1314" i="3"/>
  <c r="M682" i="3"/>
  <c r="M644" i="3"/>
  <c r="M578" i="3"/>
  <c r="M98" i="3"/>
  <c r="M89" i="3"/>
  <c r="M101" i="3"/>
  <c r="M87" i="3"/>
  <c r="M1282" i="3"/>
  <c r="M1277" i="3"/>
  <c r="M1267" i="3"/>
  <c r="M1204" i="3"/>
  <c r="M1176" i="3"/>
  <c r="M1171" i="3"/>
  <c r="M1055" i="3"/>
  <c r="M1049" i="3"/>
  <c r="M1036" i="3"/>
  <c r="M949" i="3"/>
  <c r="M931" i="3"/>
  <c r="K1262" i="3"/>
  <c r="K1282" i="3"/>
  <c r="K1152" i="3"/>
  <c r="K1176" i="3"/>
  <c r="K1998" i="3"/>
  <c r="M1998" i="3"/>
  <c r="M2091" i="3"/>
  <c r="K2091" i="3"/>
  <c r="M1999" i="3"/>
  <c r="K1999" i="3"/>
  <c r="K2002" i="3"/>
  <c r="M845" i="3"/>
  <c r="K2108" i="3"/>
  <c r="K2107" i="3"/>
  <c r="M64" i="3"/>
  <c r="G22" i="4"/>
  <c r="G20" i="4"/>
  <c r="G25" i="4"/>
  <c r="G14" i="4"/>
  <c r="G13" i="4"/>
  <c r="G12" i="4"/>
  <c r="G11" i="4"/>
  <c r="G20" i="9"/>
  <c r="G16" i="9"/>
  <c r="G15" i="9"/>
  <c r="G14" i="9"/>
  <c r="G13" i="9"/>
  <c r="G12" i="9"/>
  <c r="G11" i="9"/>
  <c r="G10" i="9"/>
  <c r="G9" i="9"/>
  <c r="G8" i="9"/>
  <c r="H136" i="8"/>
  <c r="H135" i="8"/>
  <c r="H134" i="8"/>
  <c r="H133" i="8"/>
  <c r="H132" i="8"/>
  <c r="H131" i="8"/>
  <c r="H130" i="8"/>
  <c r="H129" i="8"/>
  <c r="H128" i="8"/>
  <c r="H127" i="8"/>
  <c r="H124" i="8"/>
  <c r="H123" i="8"/>
  <c r="H122" i="8"/>
  <c r="H121" i="8"/>
  <c r="H120" i="8"/>
  <c r="H119" i="8"/>
  <c r="H118" i="8"/>
  <c r="H115" i="8"/>
  <c r="H114" i="8"/>
  <c r="H113" i="8"/>
  <c r="H112" i="8"/>
  <c r="H111" i="8"/>
  <c r="H110" i="8"/>
  <c r="H109" i="8"/>
  <c r="H108" i="8"/>
  <c r="H107" i="8"/>
  <c r="H106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73" i="8"/>
  <c r="H70" i="8"/>
  <c r="H69" i="8"/>
  <c r="H68" i="8"/>
  <c r="H67" i="8"/>
  <c r="H66" i="8"/>
  <c r="H65" i="8"/>
  <c r="H64" i="8"/>
  <c r="H63" i="8"/>
  <c r="H62" i="8"/>
  <c r="H61" i="8"/>
  <c r="H60" i="8"/>
  <c r="H51" i="8"/>
  <c r="H48" i="8"/>
  <c r="H47" i="8"/>
  <c r="H46" i="8"/>
  <c r="H45" i="8"/>
  <c r="H44" i="8"/>
  <c r="H43" i="8"/>
  <c r="H42" i="8"/>
  <c r="H41" i="8"/>
  <c r="H40" i="8"/>
  <c r="H39" i="8"/>
  <c r="H38" i="8"/>
  <c r="H29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G221" i="6"/>
  <c r="G220" i="6"/>
  <c r="G219" i="6"/>
  <c r="G218" i="6"/>
  <c r="G217" i="6"/>
  <c r="G216" i="6"/>
  <c r="G215" i="6"/>
  <c r="G214" i="6"/>
  <c r="G213" i="6"/>
  <c r="G212" i="6"/>
  <c r="G209" i="6"/>
  <c r="G208" i="6"/>
  <c r="G207" i="6"/>
  <c r="G206" i="6"/>
  <c r="G205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6" i="6"/>
  <c r="G105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0" i="6"/>
  <c r="G29" i="6"/>
  <c r="G28" i="6"/>
  <c r="G27" i="6"/>
  <c r="G26" i="6"/>
  <c r="G25" i="6"/>
  <c r="G24" i="6"/>
  <c r="G23" i="6"/>
  <c r="G22" i="6"/>
  <c r="G19" i="6"/>
  <c r="G18" i="6"/>
  <c r="G17" i="6"/>
  <c r="G16" i="6"/>
  <c r="G15" i="6"/>
  <c r="G14" i="6"/>
  <c r="G13" i="6"/>
  <c r="G12" i="6"/>
  <c r="G11" i="6"/>
  <c r="G10" i="6"/>
  <c r="G9" i="6"/>
  <c r="G8" i="6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0" i="5"/>
  <c r="G112" i="5"/>
  <c r="G111" i="5"/>
  <c r="G107" i="5"/>
  <c r="G106" i="5"/>
  <c r="G105" i="5"/>
  <c r="G104" i="5"/>
  <c r="G103" i="5"/>
  <c r="G102" i="5"/>
  <c r="G101" i="5"/>
  <c r="G100" i="5"/>
  <c r="G99" i="5"/>
  <c r="G98" i="5"/>
  <c r="G97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68" i="5"/>
  <c r="G70" i="5"/>
  <c r="G69" i="5"/>
  <c r="G66" i="5"/>
  <c r="G64" i="5"/>
  <c r="G63" i="5"/>
  <c r="G62" i="5"/>
  <c r="G61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24" i="4"/>
  <c r="G18" i="4"/>
  <c r="G15" i="4"/>
  <c r="G10" i="4"/>
  <c r="G9" i="4"/>
  <c r="G8" i="4"/>
  <c r="G32" i="6"/>
  <c r="G108" i="6"/>
  <c r="G104" i="6"/>
  <c r="G17" i="4"/>
  <c r="H105" i="8"/>
  <c r="H28" i="8"/>
  <c r="H72" i="8"/>
  <c r="G132" i="6"/>
  <c r="G186" i="6"/>
  <c r="G204" i="6"/>
  <c r="H7" i="8"/>
  <c r="H117" i="8"/>
  <c r="H50" i="8"/>
  <c r="H126" i="8"/>
  <c r="G7" i="6"/>
  <c r="G21" i="6"/>
  <c r="G211" i="6"/>
  <c r="G7" i="9"/>
  <c r="G6" i="9"/>
  <c r="B48" i="2" s="1"/>
  <c r="B43" i="2" s="1"/>
  <c r="G7" i="4"/>
  <c r="G6" i="4"/>
  <c r="B60" i="2"/>
  <c r="B59" i="2"/>
  <c r="M1597" i="3"/>
  <c r="K1597" i="3"/>
  <c r="M1522" i="3"/>
  <c r="K1522" i="3"/>
  <c r="M1546" i="3"/>
  <c r="M1554" i="3"/>
  <c r="K1554" i="3"/>
  <c r="M1558" i="3"/>
  <c r="K1558" i="3"/>
  <c r="M1570" i="3"/>
  <c r="K1607" i="3"/>
  <c r="M1490" i="3"/>
  <c r="K1490" i="3"/>
  <c r="M1594" i="3"/>
  <c r="K1539" i="3"/>
  <c r="M1502" i="3"/>
  <c r="K1595" i="3"/>
  <c r="M1516" i="3"/>
  <c r="M1528" i="3"/>
  <c r="M1560" i="3"/>
  <c r="M1568" i="3"/>
  <c r="M1580" i="3"/>
  <c r="M1605" i="3"/>
  <c r="K1609" i="3"/>
  <c r="M1615" i="3"/>
  <c r="K1615" i="3"/>
  <c r="K1514" i="3"/>
  <c r="M1526" i="3"/>
  <c r="K1526" i="3"/>
  <c r="M1542" i="3"/>
  <c r="K1542" i="3"/>
  <c r="M1566" i="3"/>
  <c r="M1586" i="3"/>
  <c r="M1611" i="3"/>
  <c r="B46" i="2"/>
  <c r="K1494" i="3"/>
  <c r="M1488" i="3"/>
  <c r="M1533" i="3"/>
  <c r="M1569" i="3"/>
  <c r="G6" i="6"/>
  <c r="B45" i="2"/>
  <c r="H6" i="8"/>
  <c r="B47" i="2"/>
  <c r="A5" i="2"/>
  <c r="A6" i="2"/>
  <c r="A21" i="2"/>
  <c r="M149" i="3"/>
  <c r="M158" i="3"/>
  <c r="M164" i="3"/>
  <c r="M169" i="3"/>
  <c r="M180" i="3"/>
  <c r="M182" i="3"/>
  <c r="M206" i="3"/>
  <c r="M212" i="3"/>
  <c r="M225" i="3"/>
  <c r="M227" i="3"/>
  <c r="M231" i="3"/>
  <c r="M242" i="3"/>
  <c r="M326" i="3"/>
  <c r="M349" i="3"/>
  <c r="M403" i="3"/>
  <c r="M414" i="3"/>
  <c r="M447" i="3"/>
  <c r="M472" i="3"/>
  <c r="M516" i="3"/>
  <c r="M517" i="3"/>
  <c r="M523" i="3"/>
  <c r="M722" i="3"/>
  <c r="M756" i="3"/>
  <c r="M1290" i="3"/>
  <c r="M1295" i="3"/>
  <c r="M1306" i="3"/>
  <c r="M1928" i="3"/>
  <c r="K1762" i="3"/>
  <c r="M1649" i="3"/>
  <c r="M1671" i="3"/>
  <c r="M1910" i="3"/>
  <c r="K1910" i="3"/>
  <c r="M1478" i="3"/>
  <c r="K1857" i="3"/>
  <c r="M1857" i="3"/>
  <c r="K1754" i="3"/>
  <c r="K1623" i="3"/>
  <c r="M1088" i="3"/>
  <c r="M757" i="3"/>
  <c r="M1297" i="3"/>
  <c r="K1392" i="3"/>
  <c r="M1392" i="3"/>
  <c r="M1130" i="3"/>
  <c r="M50" i="3"/>
  <c r="M148" i="3"/>
  <c r="M1133" i="3"/>
  <c r="M1125" i="3"/>
  <c r="M45" i="3"/>
  <c r="M52" i="3"/>
  <c r="M10" i="3"/>
  <c r="K1290" i="3"/>
  <c r="K1306" i="3"/>
  <c r="K1295" i="3"/>
  <c r="K1928" i="3"/>
  <c r="G7" i="5"/>
  <c r="G6" i="5"/>
  <c r="B44" i="2"/>
  <c r="K1302" i="3"/>
  <c r="K1478" i="3"/>
  <c r="K1548" i="3"/>
  <c r="K1540" i="3"/>
  <c r="K2101" i="3"/>
  <c r="M1773" i="3"/>
  <c r="K1040" i="3"/>
  <c r="I1040" i="3"/>
  <c r="K1644" i="3"/>
  <c r="M1816" i="3"/>
  <c r="M1564" i="3"/>
  <c r="M1556" i="3"/>
  <c r="M1548" i="3"/>
  <c r="M1532" i="3"/>
  <c r="M1524" i="3"/>
  <c r="M2101" i="3"/>
  <c r="M1152" i="3"/>
  <c r="K1773" i="3"/>
  <c r="K1876" i="3"/>
  <c r="M1644" i="3"/>
  <c r="K1632" i="3"/>
  <c r="M1899" i="3"/>
  <c r="K1536" i="3"/>
  <c r="K1528" i="3"/>
  <c r="K1594" i="3"/>
  <c r="M1040" i="3"/>
  <c r="M932" i="3"/>
  <c r="M1169" i="3" l="1"/>
  <c r="M1754" i="3"/>
  <c r="K1454" i="3"/>
  <c r="M1397" i="3"/>
  <c r="K1584" i="3"/>
  <c r="M1544" i="3"/>
  <c r="M1724" i="3"/>
  <c r="M1772" i="3"/>
  <c r="M2031" i="3"/>
  <c r="M1122" i="3"/>
  <c r="M1619" i="3"/>
  <c r="I1772" i="3"/>
  <c r="I1566" i="3"/>
  <c r="I1492" i="3"/>
  <c r="I1476" i="3"/>
  <c r="I1277" i="3"/>
  <c r="I1169" i="3"/>
  <c r="K1109" i="3"/>
  <c r="K74" i="3"/>
  <c r="I846" i="3"/>
  <c r="I757" i="3"/>
  <c r="I411" i="3"/>
  <c r="I34" i="3"/>
  <c r="M1805" i="3"/>
  <c r="M411" i="3"/>
  <c r="M1562" i="3"/>
  <c r="K1256" i="3"/>
  <c r="M1109" i="3"/>
  <c r="M434" i="3"/>
  <c r="K1619" i="3"/>
  <c r="I1618" i="3"/>
  <c r="I1605" i="3"/>
  <c r="I1546" i="3"/>
  <c r="I1540" i="3"/>
  <c r="K718" i="3"/>
  <c r="I1118" i="3"/>
  <c r="I1106" i="3"/>
  <c r="I221" i="3"/>
  <c r="I149" i="3"/>
  <c r="M143" i="3"/>
  <c r="I104" i="3"/>
  <c r="M1454" i="3"/>
  <c r="M1492" i="3"/>
  <c r="M852" i="3"/>
  <c r="M1256" i="3"/>
  <c r="M718" i="3"/>
  <c r="K1805" i="3"/>
  <c r="I1611" i="3"/>
  <c r="I1578" i="3"/>
  <c r="K1138" i="3"/>
  <c r="K1137" i="3" s="1"/>
  <c r="K434" i="3"/>
  <c r="I1111" i="3"/>
  <c r="I87" i="3"/>
  <c r="K1504" i="3"/>
  <c r="M1504" i="3"/>
  <c r="M1632" i="3"/>
  <c r="M1716" i="3"/>
  <c r="K1724" i="3"/>
  <c r="K1716" i="3"/>
  <c r="M1000" i="3"/>
  <c r="M1034" i="3"/>
  <c r="I963" i="3"/>
  <c r="K846" i="3"/>
  <c r="K873" i="3"/>
  <c r="I1697" i="3"/>
  <c r="K1697" i="3"/>
  <c r="I1607" i="3"/>
  <c r="M1607" i="3"/>
  <c r="I1132" i="3"/>
  <c r="M1132" i="3"/>
  <c r="K948" i="3"/>
  <c r="I948" i="3"/>
  <c r="I931" i="3"/>
  <c r="K931" i="3"/>
  <c r="I2094" i="3"/>
  <c r="K2094" i="3"/>
  <c r="I2086" i="3"/>
  <c r="M2086" i="3"/>
  <c r="I1989" i="3"/>
  <c r="I1988" i="3" s="1"/>
  <c r="I1987" i="3" s="1"/>
  <c r="M1989" i="3"/>
  <c r="I1613" i="3"/>
  <c r="M1613" i="3"/>
  <c r="K1564" i="3"/>
  <c r="I1564" i="3"/>
  <c r="I1536" i="3"/>
  <c r="M1536" i="3"/>
  <c r="I116" i="3"/>
  <c r="K116" i="3"/>
  <c r="M1302" i="3"/>
  <c r="M1482" i="3"/>
  <c r="M1923" i="3"/>
  <c r="M437" i="3"/>
  <c r="K1578" i="3"/>
  <c r="M1584" i="3"/>
  <c r="M1582" i="3"/>
  <c r="K1613" i="3"/>
  <c r="K2089" i="3"/>
  <c r="M2001" i="3"/>
  <c r="K1164" i="3"/>
  <c r="K1880" i="3"/>
  <c r="K1409" i="3"/>
  <c r="K2046" i="3"/>
  <c r="I2081" i="3"/>
  <c r="K2081" i="3"/>
  <c r="I2020" i="3"/>
  <c r="K2020" i="3"/>
  <c r="K1816" i="3"/>
  <c r="I1816" i="3"/>
  <c r="E1911" i="3" s="1"/>
  <c r="G1911" i="3" s="1"/>
  <c r="I1681" i="3"/>
  <c r="M1681" i="3"/>
  <c r="I1649" i="3"/>
  <c r="K1649" i="3"/>
  <c r="I1609" i="3"/>
  <c r="M1609" i="3"/>
  <c r="K1570" i="3"/>
  <c r="I1570" i="3"/>
  <c r="K1532" i="3"/>
  <c r="I1532" i="3"/>
  <c r="K1132" i="3"/>
  <c r="K152" i="3"/>
  <c r="K8" i="3"/>
  <c r="I647" i="3"/>
  <c r="K647" i="3"/>
  <c r="M647" i="3"/>
  <c r="I544" i="3"/>
  <c r="M544" i="3"/>
  <c r="I462" i="3"/>
  <c r="K462" i="3"/>
  <c r="M462" i="3"/>
  <c r="K213" i="3"/>
  <c r="M213" i="3"/>
  <c r="I1671" i="3"/>
  <c r="K1671" i="3"/>
  <c r="I1550" i="3"/>
  <c r="M1550" i="3"/>
  <c r="M1500" i="3"/>
  <c r="I1500" i="3"/>
  <c r="K1500" i="3"/>
  <c r="I1238" i="3"/>
  <c r="K1238" i="3"/>
  <c r="K1385" i="3"/>
  <c r="M1062" i="3"/>
  <c r="M1848" i="3"/>
  <c r="K1534" i="3"/>
  <c r="K1582" i="3"/>
  <c r="M2002" i="3"/>
  <c r="M1697" i="3"/>
  <c r="I1592" i="3"/>
  <c r="M1592" i="3"/>
  <c r="I1514" i="3"/>
  <c r="M1514" i="3"/>
  <c r="I1314" i="3"/>
  <c r="K1314" i="3"/>
  <c r="I1130" i="3"/>
  <c r="K1130" i="3"/>
  <c r="I953" i="3"/>
  <c r="M953" i="3"/>
  <c r="K390" i="3"/>
  <c r="I390" i="3"/>
  <c r="I234" i="3"/>
  <c r="M234" i="3"/>
  <c r="K1560" i="3"/>
  <c r="M1572" i="3"/>
  <c r="K1572" i="3"/>
  <c r="K1568" i="3"/>
  <c r="K1899" i="3"/>
  <c r="K1848" i="3"/>
  <c r="M8" i="3"/>
  <c r="M65" i="3"/>
  <c r="M1085" i="3"/>
  <c r="M1138" i="3"/>
  <c r="M1137" i="3" s="1"/>
  <c r="K1482" i="3"/>
  <c r="K1923" i="3"/>
  <c r="M1095" i="3"/>
  <c r="K2001" i="3"/>
  <c r="M864" i="3"/>
  <c r="M1164" i="3"/>
  <c r="M1238" i="3"/>
  <c r="M1719" i="3"/>
  <c r="M2046" i="3"/>
  <c r="K1441" i="3"/>
  <c r="I2108" i="3"/>
  <c r="M2108" i="3"/>
  <c r="I1729" i="3"/>
  <c r="K1729" i="3"/>
  <c r="M1702" i="3"/>
  <c r="K1702" i="3"/>
  <c r="I1586" i="3"/>
  <c r="K1586" i="3"/>
  <c r="K1538" i="3"/>
  <c r="I1538" i="3"/>
  <c r="I1534" i="3"/>
  <c r="I1508" i="3"/>
  <c r="K1508" i="3"/>
  <c r="K918" i="3"/>
  <c r="I1055" i="3"/>
  <c r="K1055" i="3"/>
  <c r="I1010" i="3"/>
  <c r="K1010" i="3"/>
  <c r="I850" i="3"/>
  <c r="K850" i="3"/>
  <c r="M850" i="3"/>
  <c r="I756" i="3"/>
  <c r="K756" i="3"/>
  <c r="I645" i="3"/>
  <c r="I537" i="3"/>
  <c r="I437" i="3"/>
  <c r="I403" i="3"/>
  <c r="K403" i="3"/>
  <c r="I227" i="3"/>
  <c r="K227" i="3"/>
  <c r="I182" i="3"/>
  <c r="K182" i="3"/>
  <c r="I156" i="3"/>
  <c r="M156" i="3"/>
  <c r="I80" i="3"/>
  <c r="M80" i="3"/>
  <c r="M24" i="3"/>
  <c r="K24" i="3"/>
  <c r="I59" i="3"/>
  <c r="K59" i="3"/>
  <c r="K1476" i="3"/>
  <c r="M1089" i="3"/>
  <c r="K1617" i="3"/>
  <c r="I2069" i="3"/>
  <c r="K2069" i="3"/>
  <c r="I2031" i="3"/>
  <c r="M1725" i="3"/>
  <c r="I1725" i="3"/>
  <c r="I1502" i="3"/>
  <c r="I1409" i="3"/>
  <c r="K1072" i="3"/>
  <c r="K939" i="3"/>
  <c r="K864" i="3"/>
  <c r="K461" i="3"/>
  <c r="K427" i="3"/>
  <c r="K365" i="3"/>
  <c r="K234" i="3"/>
  <c r="K143" i="3"/>
  <c r="K83" i="3"/>
  <c r="K65" i="3"/>
  <c r="I1125" i="3"/>
  <c r="K1125" i="3"/>
  <c r="I1112" i="3"/>
  <c r="M1112" i="3"/>
  <c r="K425" i="3"/>
  <c r="I425" i="3"/>
  <c r="I399" i="3"/>
  <c r="K399" i="3"/>
  <c r="M138" i="3"/>
  <c r="I141" i="3"/>
  <c r="M141" i="3"/>
  <c r="I126" i="3"/>
  <c r="K126" i="3"/>
  <c r="I72" i="3"/>
  <c r="K72" i="3"/>
  <c r="M48" i="3"/>
  <c r="I2080" i="3"/>
  <c r="M2080" i="3"/>
  <c r="K1291" i="3"/>
  <c r="I1291" i="3"/>
  <c r="I1058" i="3"/>
  <c r="K1058" i="3"/>
  <c r="I763" i="3"/>
  <c r="K763" i="3"/>
  <c r="I717" i="3"/>
  <c r="K717" i="3"/>
  <c r="I612" i="3"/>
  <c r="K612" i="3"/>
  <c r="I520" i="3"/>
  <c r="K520" i="3"/>
  <c r="K279" i="3"/>
  <c r="I279" i="3"/>
  <c r="I223" i="3"/>
  <c r="K223" i="3"/>
  <c r="I198" i="3"/>
  <c r="K198" i="3"/>
  <c r="I120" i="3"/>
  <c r="M120" i="3"/>
  <c r="I84" i="3"/>
  <c r="K84" i="3"/>
  <c r="K68" i="3"/>
  <c r="I68" i="3"/>
  <c r="K1544" i="3"/>
  <c r="K1420" i="3"/>
  <c r="M68" i="3"/>
  <c r="M1073" i="3"/>
  <c r="M1135" i="3"/>
  <c r="M1658" i="3"/>
  <c r="M1300" i="3"/>
  <c r="M1058" i="3"/>
  <c r="M279" i="3"/>
  <c r="M1494" i="3"/>
  <c r="K1599" i="3"/>
  <c r="K1530" i="3"/>
  <c r="M918" i="3"/>
  <c r="M84" i="3"/>
  <c r="M717" i="3"/>
  <c r="M223" i="3"/>
  <c r="M1617" i="3"/>
  <c r="I2034" i="3"/>
  <c r="K2034" i="3"/>
  <c r="M1637" i="3"/>
  <c r="I1637" i="3"/>
  <c r="E1400" i="3"/>
  <c r="G1400" i="3" s="1"/>
  <c r="K1297" i="3"/>
  <c r="I1297" i="3"/>
  <c r="M1262" i="3"/>
  <c r="I1262" i="3"/>
  <c r="K429" i="3"/>
  <c r="K179" i="3"/>
  <c r="K120" i="3"/>
  <c r="K48" i="3"/>
  <c r="I1115" i="3"/>
  <c r="K1115" i="3"/>
  <c r="I915" i="3"/>
  <c r="K915" i="3"/>
  <c r="I111" i="3"/>
  <c r="K111" i="3"/>
  <c r="K1552" i="3"/>
  <c r="K1073" i="3"/>
  <c r="M1466" i="3"/>
  <c r="K1524" i="3"/>
  <c r="K1556" i="3"/>
  <c r="K1989" i="3"/>
  <c r="K1397" i="3"/>
  <c r="M74" i="3"/>
  <c r="M1817" i="3"/>
  <c r="M1638" i="3"/>
  <c r="M537" i="3"/>
  <c r="M461" i="3"/>
  <c r="M427" i="3"/>
  <c r="M365" i="3"/>
  <c r="M246" i="3"/>
  <c r="M179" i="3"/>
  <c r="M1599" i="3"/>
  <c r="M1530" i="3"/>
  <c r="M146" i="3"/>
  <c r="M849" i="3"/>
  <c r="M969" i="3"/>
  <c r="M1035" i="3"/>
  <c r="M645" i="3"/>
  <c r="M915" i="3"/>
  <c r="K1730" i="3"/>
  <c r="M59" i="3"/>
  <c r="M520" i="3"/>
  <c r="K1466" i="3"/>
  <c r="K1758" i="3"/>
  <c r="K1300" i="3"/>
  <c r="M34" i="3"/>
  <c r="M1385" i="3"/>
  <c r="M1623" i="3"/>
  <c r="M1758" i="3"/>
  <c r="K1817" i="3"/>
  <c r="K1638" i="3"/>
  <c r="M1762" i="3"/>
  <c r="M1420" i="3"/>
  <c r="M763" i="3"/>
  <c r="M491" i="3"/>
  <c r="M457" i="3"/>
  <c r="M409" i="3"/>
  <c r="M198" i="3"/>
  <c r="M152" i="3"/>
  <c r="K1592" i="3"/>
  <c r="K1562" i="3"/>
  <c r="K1580" i="3"/>
  <c r="M1552" i="3"/>
  <c r="K1516" i="3"/>
  <c r="K1267" i="3"/>
  <c r="M939" i="3"/>
  <c r="M973" i="3"/>
  <c r="M100" i="3"/>
  <c r="M1880" i="3"/>
  <c r="M1729" i="3"/>
  <c r="M104" i="3"/>
  <c r="M2034" i="3"/>
  <c r="M1115" i="3"/>
  <c r="M83" i="3"/>
  <c r="I1730" i="3"/>
  <c r="M1307" i="3"/>
  <c r="I1307" i="3"/>
  <c r="M1227" i="3"/>
  <c r="I1227" i="3"/>
  <c r="K1124" i="3"/>
  <c r="K969" i="3"/>
  <c r="K491" i="3"/>
  <c r="K457" i="3"/>
  <c r="K98" i="3"/>
  <c r="I1135" i="3"/>
  <c r="I1124" i="3"/>
  <c r="K1035" i="3"/>
  <c r="I1000" i="3"/>
  <c r="I973" i="3"/>
  <c r="I447" i="3"/>
  <c r="K447" i="3"/>
  <c r="I423" i="3"/>
  <c r="K423" i="3"/>
  <c r="K180" i="3"/>
  <c r="I180" i="3"/>
  <c r="I164" i="3"/>
  <c r="K164" i="3"/>
  <c r="M111" i="3"/>
  <c r="I107" i="3"/>
  <c r="M107" i="3"/>
  <c r="I100" i="3"/>
  <c r="K1506" i="3"/>
  <c r="M1506" i="3"/>
  <c r="M1976" i="3"/>
  <c r="I1976" i="3"/>
  <c r="I1913" i="3" s="1"/>
  <c r="B40" i="2" s="1"/>
  <c r="K1976" i="3"/>
  <c r="I153" i="3"/>
  <c r="K153" i="3"/>
  <c r="M153" i="3"/>
  <c r="I2067" i="3"/>
  <c r="K2067" i="3"/>
  <c r="M2067" i="3"/>
  <c r="I1995" i="3"/>
  <c r="I1994" i="3" s="1"/>
  <c r="M1995" i="3"/>
  <c r="K1995" i="3"/>
  <c r="K1994" i="3" s="1"/>
  <c r="I1610" i="3"/>
  <c r="M1610" i="3"/>
  <c r="M1587" i="3"/>
  <c r="K1587" i="3"/>
  <c r="I1587" i="3"/>
  <c r="I1579" i="3"/>
  <c r="K1579" i="3"/>
  <c r="M1579" i="3"/>
  <c r="M1567" i="3"/>
  <c r="K1567" i="3"/>
  <c r="I1567" i="3"/>
  <c r="I1551" i="3"/>
  <c r="M1551" i="3"/>
  <c r="K1551" i="3"/>
  <c r="I1535" i="3"/>
  <c r="K1535" i="3"/>
  <c r="M1527" i="3"/>
  <c r="K1527" i="3"/>
  <c r="I1527" i="3"/>
  <c r="M1491" i="3"/>
  <c r="I1491" i="3"/>
  <c r="K1491" i="3"/>
  <c r="I1421" i="3"/>
  <c r="M1421" i="3"/>
  <c r="K853" i="3"/>
  <c r="I853" i="3"/>
  <c r="M853" i="3"/>
  <c r="K231" i="3"/>
  <c r="I231" i="3"/>
  <c r="K54" i="3"/>
  <c r="I54" i="3"/>
  <c r="M54" i="3"/>
  <c r="K1421" i="3"/>
  <c r="M1501" i="3"/>
  <c r="M1612" i="3"/>
  <c r="K1612" i="3"/>
  <c r="I1612" i="3"/>
  <c r="I1600" i="3"/>
  <c r="K1600" i="3"/>
  <c r="K1593" i="3"/>
  <c r="I1593" i="3"/>
  <c r="M1593" i="3"/>
  <c r="K1581" i="3"/>
  <c r="I1581" i="3"/>
  <c r="M1581" i="3"/>
  <c r="K1569" i="3"/>
  <c r="I1569" i="3"/>
  <c r="K1561" i="3"/>
  <c r="I1561" i="3"/>
  <c r="M1561" i="3"/>
  <c r="K1553" i="3"/>
  <c r="I1553" i="3"/>
  <c r="M1553" i="3"/>
  <c r="M1545" i="3"/>
  <c r="K1545" i="3"/>
  <c r="I1545" i="3"/>
  <c r="M1537" i="3"/>
  <c r="K1537" i="3"/>
  <c r="I1537" i="3"/>
  <c r="M1529" i="3"/>
  <c r="K1529" i="3"/>
  <c r="I1529" i="3"/>
  <c r="M1521" i="3"/>
  <c r="K1521" i="3"/>
  <c r="I1521" i="3"/>
  <c r="M1505" i="3"/>
  <c r="I1505" i="3"/>
  <c r="K1493" i="3"/>
  <c r="I1493" i="3"/>
  <c r="M1493" i="3"/>
  <c r="I1479" i="3"/>
  <c r="K1479" i="3"/>
  <c r="I1442" i="3"/>
  <c r="M1442" i="3"/>
  <c r="K1442" i="3"/>
  <c r="I995" i="3"/>
  <c r="M995" i="3"/>
  <c r="K995" i="3"/>
  <c r="M940" i="3"/>
  <c r="I940" i="3"/>
  <c r="I417" i="3"/>
  <c r="K417" i="3"/>
  <c r="M417" i="3"/>
  <c r="I91" i="3"/>
  <c r="I79" i="3" s="1"/>
  <c r="B8" i="2" s="1"/>
  <c r="K91" i="3"/>
  <c r="M91" i="3"/>
  <c r="M721" i="3"/>
  <c r="I1809" i="3"/>
  <c r="K1809" i="3"/>
  <c r="K1616" i="3"/>
  <c r="I1616" i="3"/>
  <c r="M1616" i="3"/>
  <c r="I1608" i="3"/>
  <c r="K1608" i="3"/>
  <c r="M1596" i="3"/>
  <c r="K1596" i="3"/>
  <c r="I1596" i="3"/>
  <c r="I1585" i="3"/>
  <c r="K1585" i="3"/>
  <c r="I1577" i="3"/>
  <c r="M1577" i="3"/>
  <c r="K1577" i="3"/>
  <c r="I1565" i="3"/>
  <c r="K1565" i="3"/>
  <c r="M1565" i="3"/>
  <c r="I1557" i="3"/>
  <c r="M1557" i="3"/>
  <c r="I1549" i="3"/>
  <c r="K1549" i="3"/>
  <c r="I1541" i="3"/>
  <c r="K1541" i="3"/>
  <c r="M1541" i="3"/>
  <c r="I1533" i="3"/>
  <c r="K1533" i="3"/>
  <c r="I1525" i="3"/>
  <c r="M1525" i="3"/>
  <c r="K1525" i="3"/>
  <c r="I1509" i="3"/>
  <c r="M1509" i="3"/>
  <c r="K1509" i="3"/>
  <c r="M1489" i="3"/>
  <c r="I1489" i="3"/>
  <c r="I1471" i="3"/>
  <c r="M1471" i="3"/>
  <c r="K1471" i="3"/>
  <c r="M1413" i="3"/>
  <c r="I1413" i="3"/>
  <c r="I739" i="3"/>
  <c r="I721" i="3" s="1"/>
  <c r="B14" i="2" s="1"/>
  <c r="K739" i="3"/>
  <c r="K1489" i="3"/>
  <c r="K1723" i="3"/>
  <c r="I1723" i="3"/>
  <c r="M1723" i="3"/>
  <c r="M1626" i="3"/>
  <c r="I1626" i="3"/>
  <c r="K1626" i="3"/>
  <c r="K1598" i="3"/>
  <c r="I1598" i="3"/>
  <c r="M1598" i="3"/>
  <c r="M1559" i="3"/>
  <c r="I1559" i="3"/>
  <c r="K1559" i="3"/>
  <c r="M1543" i="3"/>
  <c r="K1543" i="3"/>
  <c r="I1543" i="3"/>
  <c r="M1515" i="3"/>
  <c r="I1515" i="3"/>
  <c r="K1515" i="3"/>
  <c r="M1503" i="3"/>
  <c r="I1503" i="3"/>
  <c r="K1503" i="3"/>
  <c r="K1477" i="3"/>
  <c r="M1477" i="3"/>
  <c r="I1477" i="3"/>
  <c r="K1501" i="3"/>
  <c r="K1610" i="3"/>
  <c r="M1549" i="3"/>
  <c r="K2093" i="3"/>
  <c r="I2093" i="3"/>
  <c r="M2007" i="3"/>
  <c r="I2007" i="3"/>
  <c r="K1680" i="3"/>
  <c r="I1680" i="3"/>
  <c r="M1614" i="3"/>
  <c r="K1614" i="3"/>
  <c r="I1614" i="3"/>
  <c r="K1606" i="3"/>
  <c r="I1606" i="3"/>
  <c r="M1606" i="3"/>
  <c r="M1583" i="3"/>
  <c r="I1583" i="3"/>
  <c r="K1583" i="3"/>
  <c r="I1571" i="3"/>
  <c r="K1571" i="3"/>
  <c r="M1571" i="3"/>
  <c r="I1563" i="3"/>
  <c r="K1563" i="3"/>
  <c r="M1555" i="3"/>
  <c r="K1555" i="3"/>
  <c r="I1555" i="3"/>
  <c r="K1547" i="3"/>
  <c r="I1547" i="3"/>
  <c r="M1547" i="3"/>
  <c r="M1539" i="3"/>
  <c r="I1539" i="3"/>
  <c r="K1531" i="3"/>
  <c r="I1531" i="3"/>
  <c r="M1531" i="3"/>
  <c r="I1523" i="3"/>
  <c r="K1523" i="3"/>
  <c r="M1523" i="3"/>
  <c r="M1507" i="3"/>
  <c r="I1507" i="3"/>
  <c r="K1507" i="3"/>
  <c r="K1495" i="3"/>
  <c r="I1495" i="3"/>
  <c r="K1487" i="3"/>
  <c r="I1487" i="3"/>
  <c r="M1487" i="3"/>
  <c r="I1455" i="3"/>
  <c r="K1455" i="3"/>
  <c r="M1455" i="3"/>
  <c r="I1403" i="3"/>
  <c r="M1403" i="3"/>
  <c r="I1184" i="3"/>
  <c r="M1184" i="3"/>
  <c r="K1184" i="3"/>
  <c r="K940" i="3"/>
  <c r="I522" i="3"/>
  <c r="K522" i="3"/>
  <c r="M522" i="3"/>
  <c r="M140" i="3"/>
  <c r="K140" i="3"/>
  <c r="I140" i="3"/>
  <c r="I2104" i="3"/>
  <c r="I2097" i="3" s="1"/>
  <c r="M2104" i="3"/>
  <c r="K2104" i="3"/>
  <c r="M2098" i="3"/>
  <c r="K2098" i="3"/>
  <c r="K1689" i="3"/>
  <c r="M1689" i="3"/>
  <c r="M1272" i="3"/>
  <c r="K1272" i="3"/>
  <c r="M1250" i="3"/>
  <c r="K1250" i="3"/>
  <c r="M1194" i="3"/>
  <c r="K1194" i="3"/>
  <c r="I1061" i="3"/>
  <c r="K1061" i="3"/>
  <c r="M1052" i="3"/>
  <c r="I1052" i="3"/>
  <c r="I1009" i="3"/>
  <c r="M1009" i="3"/>
  <c r="M990" i="3"/>
  <c r="I990" i="3"/>
  <c r="K990" i="3"/>
  <c r="I971" i="3"/>
  <c r="M971" i="3"/>
  <c r="I456" i="3"/>
  <c r="K456" i="3"/>
  <c r="I190" i="3"/>
  <c r="M190" i="3"/>
  <c r="K190" i="3"/>
  <c r="I109" i="3"/>
  <c r="M109" i="3"/>
  <c r="K76" i="3"/>
  <c r="M76" i="3"/>
  <c r="M1061" i="3"/>
  <c r="K1658" i="3"/>
  <c r="M1915" i="3"/>
  <c r="M1876" i="3"/>
  <c r="K1167" i="3"/>
  <c r="M1155" i="3"/>
  <c r="I2089" i="3"/>
  <c r="I1802" i="3"/>
  <c r="I1719" i="3"/>
  <c r="I1171" i="3"/>
  <c r="I1167" i="3"/>
  <c r="I1155" i="3"/>
  <c r="I1088" i="3"/>
  <c r="K1088" i="3"/>
  <c r="K1039" i="3"/>
  <c r="M1039" i="3"/>
  <c r="K519" i="3"/>
  <c r="I519" i="3"/>
  <c r="I206" i="3"/>
  <c r="I130" i="3"/>
  <c r="K130" i="3"/>
  <c r="K95" i="3"/>
  <c r="M95" i="3"/>
  <c r="I50" i="3"/>
  <c r="K50" i="3"/>
  <c r="I10" i="3"/>
  <c r="K2070" i="3"/>
  <c r="M2070" i="3"/>
  <c r="K1637" i="3"/>
  <c r="M456" i="3"/>
  <c r="M390" i="3"/>
  <c r="K1227" i="3"/>
  <c r="K1725" i="3"/>
  <c r="K2048" i="3"/>
  <c r="M2048" i="3"/>
  <c r="K1180" i="3"/>
  <c r="M1180" i="3"/>
  <c r="K1052" i="3"/>
  <c r="I1134" i="3"/>
  <c r="K1134" i="3"/>
  <c r="I1117" i="3"/>
  <c r="K1117" i="3"/>
  <c r="M1117" i="3"/>
  <c r="I1093" i="3"/>
  <c r="M1093" i="3"/>
  <c r="I932" i="3"/>
  <c r="K932" i="3"/>
  <c r="K613" i="3"/>
  <c r="I613" i="3"/>
  <c r="M613" i="3"/>
  <c r="I349" i="3"/>
  <c r="K349" i="3"/>
  <c r="M114" i="3"/>
  <c r="K114" i="3"/>
  <c r="M1037" i="3"/>
  <c r="I1037" i="3"/>
  <c r="M122" i="3"/>
  <c r="K122" i="3"/>
  <c r="M155" i="3" l="1"/>
  <c r="M917" i="3"/>
  <c r="E1382" i="3"/>
  <c r="G1382" i="3" s="1"/>
  <c r="I1382" i="3" s="1"/>
  <c r="I1289" i="3" s="1"/>
  <c r="B24" i="2" s="1"/>
  <c r="K1098" i="3"/>
  <c r="M436" i="3"/>
  <c r="I762" i="3"/>
  <c r="B15" i="2" s="1"/>
  <c r="B42" i="2"/>
  <c r="B41" i="2" s="1"/>
  <c r="K471" i="3"/>
  <c r="M762" i="3"/>
  <c r="I917" i="3"/>
  <c r="B16" i="2" s="1"/>
  <c r="K2006" i="3"/>
  <c r="E2113" i="3" s="1"/>
  <c r="G2113" i="3" s="1"/>
  <c r="M2113" i="3" s="1"/>
  <c r="I155" i="3"/>
  <c r="B10" i="2" s="1"/>
  <c r="K721" i="3"/>
  <c r="K79" i="3"/>
  <c r="K7" i="3"/>
  <c r="I2006" i="3"/>
  <c r="B53" i="2" s="1"/>
  <c r="M1057" i="3"/>
  <c r="K436" i="3"/>
  <c r="K762" i="3"/>
  <c r="I1400" i="3"/>
  <c r="I1384" i="3" s="1"/>
  <c r="B25" i="2" s="1"/>
  <c r="M1400" i="3"/>
  <c r="K917" i="3"/>
  <c r="M1098" i="3"/>
  <c r="M230" i="3"/>
  <c r="M79" i="3"/>
  <c r="K155" i="3"/>
  <c r="I436" i="3"/>
  <c r="B12" i="2" s="1"/>
  <c r="M471" i="3"/>
  <c r="K1400" i="3"/>
  <c r="M7" i="3"/>
  <c r="K230" i="3"/>
  <c r="E1517" i="3"/>
  <c r="G1517" i="3" s="1"/>
  <c r="I230" i="3"/>
  <c r="B11" i="2" s="1"/>
  <c r="E1287" i="3"/>
  <c r="G1287" i="3" s="1"/>
  <c r="E1510" i="3"/>
  <c r="G1510" i="3" s="1"/>
  <c r="M1911" i="3"/>
  <c r="K1911" i="3"/>
  <c r="I1911" i="3"/>
  <c r="I1815" i="3" s="1"/>
  <c r="B39" i="2" s="1"/>
  <c r="I1098" i="3"/>
  <c r="B18" i="2" s="1"/>
  <c r="I7" i="3"/>
  <c r="I471" i="3"/>
  <c r="B13" i="2" s="1"/>
  <c r="I2088" i="3"/>
  <c r="B54" i="2" s="1"/>
  <c r="K2097" i="3"/>
  <c r="E1483" i="3"/>
  <c r="G1483" i="3" s="1"/>
  <c r="E1620" i="3"/>
  <c r="G1620" i="3" s="1"/>
  <c r="E1588" i="3"/>
  <c r="G1588" i="3" s="1"/>
  <c r="E1813" i="3"/>
  <c r="G1813" i="3" s="1"/>
  <c r="I1813" i="3" s="1"/>
  <c r="I1808" i="3" s="1"/>
  <c r="B38" i="2" s="1"/>
  <c r="E1573" i="3"/>
  <c r="G1573" i="3" s="1"/>
  <c r="E1601" i="3"/>
  <c r="G1601" i="3" s="1"/>
  <c r="E1806" i="3"/>
  <c r="G1806" i="3" s="1"/>
  <c r="E1451" i="3"/>
  <c r="G1451" i="3" s="1"/>
  <c r="I1057" i="3"/>
  <c r="B17" i="2" s="1"/>
  <c r="E1496" i="3"/>
  <c r="G1496" i="3" s="1"/>
  <c r="M106" i="3"/>
  <c r="E145" i="3" s="1"/>
  <c r="G145" i="3" s="1"/>
  <c r="K1057" i="3"/>
  <c r="E1751" i="3"/>
  <c r="G1751" i="3" s="1"/>
  <c r="E1417" i="3"/>
  <c r="G1417" i="3" s="1"/>
  <c r="M2006" i="3"/>
  <c r="E1181" i="3"/>
  <c r="G1181" i="3" s="1"/>
  <c r="B52" i="2"/>
  <c r="K1382" i="3" l="1"/>
  <c r="I2113" i="3"/>
  <c r="I2112" i="3" s="1"/>
  <c r="B56" i="2" s="1"/>
  <c r="M1382" i="3"/>
  <c r="K1993" i="3"/>
  <c r="K2113" i="3"/>
  <c r="I1993" i="3"/>
  <c r="I1992" i="3" s="1"/>
  <c r="M1993" i="3"/>
  <c r="K1181" i="3"/>
  <c r="I1181" i="3"/>
  <c r="I1151" i="3" s="1"/>
  <c r="M1181" i="3"/>
  <c r="K1573" i="3"/>
  <c r="I1573" i="3"/>
  <c r="I1519" i="3" s="1"/>
  <c r="B32" i="2" s="1"/>
  <c r="M1573" i="3"/>
  <c r="I1588" i="3"/>
  <c r="I1575" i="3" s="1"/>
  <c r="B33" i="2" s="1"/>
  <c r="K1588" i="3"/>
  <c r="M1588" i="3"/>
  <c r="M1483" i="3"/>
  <c r="K1483" i="3"/>
  <c r="I1483" i="3"/>
  <c r="I1453" i="3" s="1"/>
  <c r="B28" i="2" s="1"/>
  <c r="M1417" i="3"/>
  <c r="I1417" i="3"/>
  <c r="I1402" i="3" s="1"/>
  <c r="B26" i="2" s="1"/>
  <c r="K1417" i="3"/>
  <c r="K145" i="3"/>
  <c r="K106" i="3" s="1"/>
  <c r="K6" i="3" s="1"/>
  <c r="E1147" i="3" s="1"/>
  <c r="G1147" i="3" s="1"/>
  <c r="M145" i="3"/>
  <c r="I145" i="3"/>
  <c r="I106" i="3" s="1"/>
  <c r="B9" i="2" s="1"/>
  <c r="M1806" i="3"/>
  <c r="I1806" i="3"/>
  <c r="I1753" i="3" s="1"/>
  <c r="B37" i="2" s="1"/>
  <c r="K1806" i="3"/>
  <c r="B7" i="2"/>
  <c r="I1287" i="3"/>
  <c r="I1183" i="3" s="1"/>
  <c r="B23" i="2" s="1"/>
  <c r="K1287" i="3"/>
  <c r="M1287" i="3"/>
  <c r="M1751" i="3"/>
  <c r="I1751" i="3"/>
  <c r="I1622" i="3" s="1"/>
  <c r="B36" i="2" s="1"/>
  <c r="K1751" i="3"/>
  <c r="K1496" i="3"/>
  <c r="M1496" i="3"/>
  <c r="I1496" i="3"/>
  <c r="I1485" i="3" s="1"/>
  <c r="B29" i="2" s="1"/>
  <c r="I1620" i="3"/>
  <c r="I1603" i="3" s="1"/>
  <c r="B35" i="2" s="1"/>
  <c r="K1620" i="3"/>
  <c r="M1620" i="3"/>
  <c r="K1451" i="3"/>
  <c r="M1451" i="3"/>
  <c r="I1451" i="3"/>
  <c r="I1419" i="3" s="1"/>
  <c r="B27" i="2" s="1"/>
  <c r="K1510" i="3"/>
  <c r="I1510" i="3"/>
  <c r="I1498" i="3" s="1"/>
  <c r="B30" i="2" s="1"/>
  <c r="M1510" i="3"/>
  <c r="B51" i="2"/>
  <c r="B50" i="2" s="1"/>
  <c r="K1601" i="3"/>
  <c r="I1601" i="3"/>
  <c r="I1590" i="3" s="1"/>
  <c r="B34" i="2" s="1"/>
  <c r="M1601" i="3"/>
  <c r="M1517" i="3"/>
  <c r="I1517" i="3"/>
  <c r="I1512" i="3" s="1"/>
  <c r="B31" i="2" s="1"/>
  <c r="K1517" i="3"/>
  <c r="B22" i="2" l="1"/>
  <c r="B21" i="2" s="1"/>
  <c r="I1150" i="3"/>
  <c r="M1147" i="3"/>
  <c r="M6" i="3" s="1"/>
  <c r="K1147" i="3"/>
  <c r="I1147" i="3"/>
  <c r="I1146" i="3" s="1"/>
  <c r="B20" i="2" l="1"/>
  <c r="B6" i="2" s="1"/>
  <c r="B5" i="2" s="1"/>
  <c r="B62" i="2" s="1"/>
  <c r="I6" i="3"/>
  <c r="I5" i="3" s="1"/>
  <c r="B63" i="2" l="1"/>
  <c r="B64" i="2" s="1"/>
</calcChain>
</file>

<file path=xl/sharedStrings.xml><?xml version="1.0" encoding="utf-8"?>
<sst xmlns="http://schemas.openxmlformats.org/spreadsheetml/2006/main" count="5162" uniqueCount="3046">
  <si>
    <t>%</t>
  </si>
  <si>
    <t>=</t>
  </si>
  <si>
    <t>m</t>
  </si>
  <si>
    <t>t</t>
  </si>
  <si>
    <t>JZ</t>
  </si>
  <si>
    <t>MJ</t>
  </si>
  <si>
    <t>P2</t>
  </si>
  <si>
    <t>P3</t>
  </si>
  <si>
    <t>P4</t>
  </si>
  <si>
    <t>P5</t>
  </si>
  <si>
    <t>P6</t>
  </si>
  <si>
    <t>P7</t>
  </si>
  <si>
    <t>P8</t>
  </si>
  <si>
    <t>P9</t>
  </si>
  <si>
    <t>SV</t>
  </si>
  <si>
    <t>SZ</t>
  </si>
  <si>
    <t>kg</t>
  </si>
  <si>
    <t>m2</t>
  </si>
  <si>
    <t>m3</t>
  </si>
  <si>
    <t>sz</t>
  </si>
  <si>
    <t>1NP</t>
  </si>
  <si>
    <t>1PP</t>
  </si>
  <si>
    <t>2NP</t>
  </si>
  <si>
    <t>3NP</t>
  </si>
  <si>
    <t>JIH</t>
  </si>
  <si>
    <t>Kód</t>
  </si>
  <si>
    <t>P10</t>
  </si>
  <si>
    <t>U10</t>
  </si>
  <si>
    <t>V01</t>
  </si>
  <si>
    <t>kpl</t>
  </si>
  <si>
    <t>kus</t>
  </si>
  <si>
    <t>1.NP</t>
  </si>
  <si>
    <t>1.np</t>
  </si>
  <si>
    <t>1.pp</t>
  </si>
  <si>
    <t>2,80</t>
  </si>
  <si>
    <t>2.np</t>
  </si>
  <si>
    <t>3.np</t>
  </si>
  <si>
    <t>4,00</t>
  </si>
  <si>
    <t>Cena</t>
  </si>
  <si>
    <t>sokl</t>
  </si>
  <si>
    <t>10,80</t>
  </si>
  <si>
    <t>15,95</t>
  </si>
  <si>
    <t>16,00</t>
  </si>
  <si>
    <t>23,50</t>
  </si>
  <si>
    <t>25,50</t>
  </si>
  <si>
    <t>Popis</t>
  </si>
  <si>
    <t>atika</t>
  </si>
  <si>
    <t>150,00</t>
  </si>
  <si>
    <t>280,00</t>
  </si>
  <si>
    <t>441,00</t>
  </si>
  <si>
    <t>491,70</t>
  </si>
  <si>
    <t>714001</t>
  </si>
  <si>
    <t>771001</t>
  </si>
  <si>
    <t>771002</t>
  </si>
  <si>
    <t>771003</t>
  </si>
  <si>
    <t>771004</t>
  </si>
  <si>
    <t>771005</t>
  </si>
  <si>
    <t>771006</t>
  </si>
  <si>
    <t>771007</t>
  </si>
  <si>
    <t>776001</t>
  </si>
  <si>
    <t>776002</t>
  </si>
  <si>
    <t>781001</t>
  </si>
  <si>
    <t>781002</t>
  </si>
  <si>
    <t>781003</t>
  </si>
  <si>
    <t>491,7*2</t>
  </si>
  <si>
    <t>7817701</t>
  </si>
  <si>
    <t>Ztratné</t>
  </si>
  <si>
    <t>Poř.</t>
  </si>
  <si>
    <t>00572410</t>
  </si>
  <si>
    <t>10,80*15</t>
  </si>
  <si>
    <t>11163150</t>
  </si>
  <si>
    <t>28375001</t>
  </si>
  <si>
    <t>28376379</t>
  </si>
  <si>
    <t>28376383</t>
  </si>
  <si>
    <t>58337403</t>
  </si>
  <si>
    <t>58933329</t>
  </si>
  <si>
    <t>69311062</t>
  </si>
  <si>
    <t>P/1;  17</t>
  </si>
  <si>
    <t>P7; 4,04</t>
  </si>
  <si>
    <t>P9; 9,18</t>
  </si>
  <si>
    <t>hh.+3,70</t>
  </si>
  <si>
    <t>hh.+7,54</t>
  </si>
  <si>
    <t>hh.-0,14</t>
  </si>
  <si>
    <t>hh.-4,04</t>
  </si>
  <si>
    <t>1.np-2.np</t>
  </si>
  <si>
    <t>1.pp-1.np</t>
  </si>
  <si>
    <t>121101101</t>
  </si>
  <si>
    <t>171201219</t>
  </si>
  <si>
    <t>174101101</t>
  </si>
  <si>
    <t>181301103</t>
  </si>
  <si>
    <t>1NP; 9,18</t>
  </si>
  <si>
    <t>2.np-3.np</t>
  </si>
  <si>
    <t>224311114</t>
  </si>
  <si>
    <t>224511114</t>
  </si>
  <si>
    <t>226213213</t>
  </si>
  <si>
    <t>231212113</t>
  </si>
  <si>
    <t>231611114</t>
  </si>
  <si>
    <t>271532212</t>
  </si>
  <si>
    <t>273321411</t>
  </si>
  <si>
    <t>273351215</t>
  </si>
  <si>
    <t>273351216</t>
  </si>
  <si>
    <t>273361821</t>
  </si>
  <si>
    <t>273362021</t>
  </si>
  <si>
    <t>274321411</t>
  </si>
  <si>
    <t>274351215</t>
  </si>
  <si>
    <t>274351216</t>
  </si>
  <si>
    <t>274361821</t>
  </si>
  <si>
    <t>278381165</t>
  </si>
  <si>
    <t>311113133</t>
  </si>
  <si>
    <t>311113135</t>
  </si>
  <si>
    <t>311238213</t>
  </si>
  <si>
    <t>311361821</t>
  </si>
  <si>
    <t>317168111</t>
  </si>
  <si>
    <t>317168112</t>
  </si>
  <si>
    <t>317168113</t>
  </si>
  <si>
    <t>317168121</t>
  </si>
  <si>
    <t>317168131</t>
  </si>
  <si>
    <t>317168132</t>
  </si>
  <si>
    <t>317168133</t>
  </si>
  <si>
    <t>317168136</t>
  </si>
  <si>
    <t>317168170</t>
  </si>
  <si>
    <t>330321410</t>
  </si>
  <si>
    <t>331351101</t>
  </si>
  <si>
    <t>331351102</t>
  </si>
  <si>
    <t>331351105</t>
  </si>
  <si>
    <t>331351106</t>
  </si>
  <si>
    <t>331361821</t>
  </si>
  <si>
    <t>342248110</t>
  </si>
  <si>
    <t>342248112</t>
  </si>
  <si>
    <t>342248113</t>
  </si>
  <si>
    <t>411321414</t>
  </si>
  <si>
    <t>411351101</t>
  </si>
  <si>
    <t>411351102</t>
  </si>
  <si>
    <t>411354173</t>
  </si>
  <si>
    <t>411354174</t>
  </si>
  <si>
    <t>411361821</t>
  </si>
  <si>
    <t>411362021</t>
  </si>
  <si>
    <t>413321414</t>
  </si>
  <si>
    <t>413351107</t>
  </si>
  <si>
    <t>413351108</t>
  </si>
  <si>
    <t>413351215</t>
  </si>
  <si>
    <t>413351216</t>
  </si>
  <si>
    <t>413361821</t>
  </si>
  <si>
    <t>430321414</t>
  </si>
  <si>
    <t>430361821</t>
  </si>
  <si>
    <t>431351121</t>
  </si>
  <si>
    <t>431351122</t>
  </si>
  <si>
    <t>441,00*15</t>
  </si>
  <si>
    <t>564261111</t>
  </si>
  <si>
    <t>611321141</t>
  </si>
  <si>
    <t>612321121</t>
  </si>
  <si>
    <t>612321141</t>
  </si>
  <si>
    <t>612331141</t>
  </si>
  <si>
    <t>631311124</t>
  </si>
  <si>
    <t>631311125</t>
  </si>
  <si>
    <t>631311134</t>
  </si>
  <si>
    <t>631319012</t>
  </si>
  <si>
    <t>631319013</t>
  </si>
  <si>
    <t>631362021</t>
  </si>
  <si>
    <t>711411001</t>
  </si>
  <si>
    <t>711412001</t>
  </si>
  <si>
    <t>711441559</t>
  </si>
  <si>
    <t>711442559</t>
  </si>
  <si>
    <t>712331111</t>
  </si>
  <si>
    <t>712341559</t>
  </si>
  <si>
    <t>712391172</t>
  </si>
  <si>
    <t>712391382</t>
  </si>
  <si>
    <t>712391482</t>
  </si>
  <si>
    <t>713121111</t>
  </si>
  <si>
    <t>713131141</t>
  </si>
  <si>
    <t>713141151</t>
  </si>
  <si>
    <t>713191132</t>
  </si>
  <si>
    <t>763121714</t>
  </si>
  <si>
    <t>763131714</t>
  </si>
  <si>
    <t>771591111</t>
  </si>
  <si>
    <t>771990901</t>
  </si>
  <si>
    <t>776121921</t>
  </si>
  <si>
    <t>776141921</t>
  </si>
  <si>
    <t>777610901</t>
  </si>
  <si>
    <t>781774120</t>
  </si>
  <si>
    <t>944611111</t>
  </si>
  <si>
    <t>944611811</t>
  </si>
  <si>
    <t>949101111</t>
  </si>
  <si>
    <t>952901111</t>
  </si>
  <si>
    <t>997221815</t>
  </si>
  <si>
    <t>998711203</t>
  </si>
  <si>
    <t>998712203</t>
  </si>
  <si>
    <t>998713203</t>
  </si>
  <si>
    <t>998714203</t>
  </si>
  <si>
    <t>998763403</t>
  </si>
  <si>
    <t>998764203</t>
  </si>
  <si>
    <t>998766203</t>
  </si>
  <si>
    <t>998767203</t>
  </si>
  <si>
    <t>998771203</t>
  </si>
  <si>
    <t>998776203</t>
  </si>
  <si>
    <t>998777203</t>
  </si>
  <si>
    <t>998781203</t>
  </si>
  <si>
    <t>P/3;    2</t>
  </si>
  <si>
    <t>P/4;    1</t>
  </si>
  <si>
    <t>P/6;    3</t>
  </si>
  <si>
    <t>P/7;    3</t>
  </si>
  <si>
    <t>P/8;    5</t>
  </si>
  <si>
    <t>P2; 44,97</t>
  </si>
  <si>
    <t>P7; 4,040</t>
  </si>
  <si>
    <t>U3 stropy</t>
  </si>
  <si>
    <t>U5; -2,88</t>
  </si>
  <si>
    <t>hh.+11,38</t>
  </si>
  <si>
    <t>věnce</t>
  </si>
  <si>
    <t>25,42*1,05</t>
  </si>
  <si>
    <t>28323150_1</t>
  </si>
  <si>
    <t>28376300_1</t>
  </si>
  <si>
    <t>28376300_2</t>
  </si>
  <si>
    <t>28376300_3</t>
  </si>
  <si>
    <t>28376300_4</t>
  </si>
  <si>
    <t>28376300_5</t>
  </si>
  <si>
    <t>59030500_3</t>
  </si>
  <si>
    <t>62852200_1</t>
  </si>
  <si>
    <t>62852200_2</t>
  </si>
  <si>
    <t>62852200_3</t>
  </si>
  <si>
    <t>62852200_4</t>
  </si>
  <si>
    <t>JZ; 106,80</t>
  </si>
  <si>
    <t>Jedn. cena</t>
  </si>
  <si>
    <t>P/10;    1</t>
  </si>
  <si>
    <t>P/13;    1</t>
  </si>
  <si>
    <t>P/9;    11</t>
  </si>
  <si>
    <t>P2; 44,970</t>
  </si>
  <si>
    <t>P3; 104,27</t>
  </si>
  <si>
    <t>P4; 240,14</t>
  </si>
  <si>
    <t>P6; 403,28</t>
  </si>
  <si>
    <t>P8; 793,18</t>
  </si>
  <si>
    <t>SV; 294,90</t>
  </si>
  <si>
    <t>U6; -31,35</t>
  </si>
  <si>
    <t>(0,90)*3,59</t>
  </si>
  <si>
    <t>(2,98)*3,59</t>
  </si>
  <si>
    <t>(7,29)*3,09</t>
  </si>
  <si>
    <t>0,50*4,39*3</t>
  </si>
  <si>
    <t>12*2*1,50*3</t>
  </si>
  <si>
    <t>1NP; 479,70</t>
  </si>
  <si>
    <t>1PP; 466,15</t>
  </si>
  <si>
    <t>2NP; 470,20</t>
  </si>
  <si>
    <t>30,468*4,39</t>
  </si>
  <si>
    <t>3NP; 470,20</t>
  </si>
  <si>
    <t>7,523*12,08</t>
  </si>
  <si>
    <t>7,524*12,08</t>
  </si>
  <si>
    <t>714181000_1</t>
  </si>
  <si>
    <t>771273232_1</t>
  </si>
  <si>
    <t>771274123_1</t>
  </si>
  <si>
    <t>776251111_1</t>
  </si>
  <si>
    <t>784.: Malby</t>
  </si>
  <si>
    <t>784321000_1</t>
  </si>
  <si>
    <t>P/13;    14</t>
  </si>
  <si>
    <t>P/3;    2*3</t>
  </si>
  <si>
    <t>P/4;    1*4</t>
  </si>
  <si>
    <t>P/5;    4*4</t>
  </si>
  <si>
    <t>P/6;    3*3</t>
  </si>
  <si>
    <t>P/7;    3*4</t>
  </si>
  <si>
    <t>P/8;    5*3</t>
  </si>
  <si>
    <t>P3; 104,270</t>
  </si>
  <si>
    <t>P6; 403,280</t>
  </si>
  <si>
    <t>parozábrana</t>
  </si>
  <si>
    <t>úklid; 1,13</t>
  </si>
  <si>
    <t>úklid; 1,43</t>
  </si>
  <si>
    <t>úklid; 1,48</t>
  </si>
  <si>
    <t>Výměra</t>
  </si>
  <si>
    <t>příčky</t>
  </si>
  <si>
    <t>22,346*12,08</t>
  </si>
  <si>
    <t>30,468*12,08</t>
  </si>
  <si>
    <t>P/10;    1*4</t>
  </si>
  <si>
    <t>P/11;    5*4</t>
  </si>
  <si>
    <t>P/12;    1*4</t>
  </si>
  <si>
    <t>P/9;    11*4</t>
  </si>
  <si>
    <t>(7,00*3)*3,09</t>
  </si>
  <si>
    <t>(7,00*3)*3,34</t>
  </si>
  <si>
    <t>0027: Základy</t>
  </si>
  <si>
    <t>100,40*(1,05)</t>
  </si>
  <si>
    <t>na zákl.desku</t>
  </si>
  <si>
    <t>recepce; 3,58</t>
  </si>
  <si>
    <t>-2,70*2,45*2*3</t>
  </si>
  <si>
    <t>5,55+1,58+5,61</t>
  </si>
  <si>
    <t>P7; 4,04*0,065</t>
  </si>
  <si>
    <t>P9; 9,18*0,065</t>
  </si>
  <si>
    <t>atika nad 1.np</t>
  </si>
  <si>
    <t>atika nad 3.np</t>
  </si>
  <si>
    <t>kotelna; 20,01</t>
  </si>
  <si>
    <t>strop nad 1.np</t>
  </si>
  <si>
    <t>strop nad 1.pp</t>
  </si>
  <si>
    <t>strop nad 2.np</t>
  </si>
  <si>
    <t>strop nad 3.np</t>
  </si>
  <si>
    <t>výkop pro pasy</t>
  </si>
  <si>
    <t>0,80*3*2*2,02*2</t>
  </si>
  <si>
    <t>10,80*0,3*0,001</t>
  </si>
  <si>
    <t>P2; 44,97*0,085</t>
  </si>
  <si>
    <t>P5; 13,95*0,045</t>
  </si>
  <si>
    <t>SDK U11; 150,00</t>
  </si>
  <si>
    <t>výkopek z kotev</t>
  </si>
  <si>
    <t>výkopek z pilot</t>
  </si>
  <si>
    <t>průvlaky</t>
  </si>
  <si>
    <t>(3,40+4,10)*0,75</t>
  </si>
  <si>
    <t>(4,10+3,40)*3,68</t>
  </si>
  <si>
    <t>441,00*0,3*0,001</t>
  </si>
  <si>
    <t>Celkem (bez DPH)</t>
  </si>
  <si>
    <t>P1;  (5,10)*0,30</t>
  </si>
  <si>
    <t>P3; 104,27*0,085</t>
  </si>
  <si>
    <t>P4;  (5,57)*0,30</t>
  </si>
  <si>
    <t>P4;  (5,92)*0,30</t>
  </si>
  <si>
    <t>P4; 240,14*0,085</t>
  </si>
  <si>
    <t>P5;  (3,06)*0,30</t>
  </si>
  <si>
    <t>P6;  (3,37)*0,30</t>
  </si>
  <si>
    <t>P6; 403,28*0,065</t>
  </si>
  <si>
    <t>pasy viz statika</t>
  </si>
  <si>
    <t>(2,02+25,11)*3,34</t>
  </si>
  <si>
    <t>(2,90*4,175)*1,26</t>
  </si>
  <si>
    <t>001.: Zemní práce</t>
  </si>
  <si>
    <t>41,41+75,71+75,05</t>
  </si>
  <si>
    <t>491,70*0,30*0,001</t>
  </si>
  <si>
    <t>P8; 793,180*0,075</t>
  </si>
  <si>
    <t>zásyp;   -304,243</t>
  </si>
  <si>
    <t>střecha 1</t>
  </si>
  <si>
    <t>střecha 2</t>
  </si>
  <si>
    <t>(1,40+1,80)*2*0,80</t>
  </si>
  <si>
    <t>(2,00 +2,925)*3,65</t>
  </si>
  <si>
    <t>(4,10+3,40)*(0,80)</t>
  </si>
  <si>
    <t>100,40*(0,46+0,45)</t>
  </si>
  <si>
    <t>100,40*(1,05+0,45)</t>
  </si>
  <si>
    <t>777.: Podlahy lité</t>
  </si>
  <si>
    <t>7901: Výtah osobní</t>
  </si>
  <si>
    <t>P4;  (2,20)*2*0,55</t>
  </si>
  <si>
    <t>V3;  (2,00)*2*0,25</t>
  </si>
  <si>
    <t>na betonové sloupy</t>
  </si>
  <si>
    <t>podhled 600x600 U8</t>
  </si>
  <si>
    <t>(18,62+3,40*2)*3,04</t>
  </si>
  <si>
    <t>(18,92+3,40*2)*3,04</t>
  </si>
  <si>
    <t>C omítka U2; 97,897</t>
  </si>
  <si>
    <t>H: Oddíly prací HSV</t>
  </si>
  <si>
    <t>P2,3,5,6,7; 570,510</t>
  </si>
  <si>
    <t>P: Oddíly prací PSV</t>
  </si>
  <si>
    <t>V1;  (91,20)*2*0,20</t>
  </si>
  <si>
    <t>V1´;  (2,70*7)*0,25</t>
  </si>
  <si>
    <t>V1´;  (3,60*6)*0,25</t>
  </si>
  <si>
    <t>V3;  (27,70)*2*0,25</t>
  </si>
  <si>
    <t>podhled 1200x600 U9</t>
  </si>
  <si>
    <t>25,42*1,05+7,42+7,58</t>
  </si>
  <si>
    <t>P3;  (7,00*3)*2*0,25</t>
  </si>
  <si>
    <t>kotva KT01-KT30;  30</t>
  </si>
  <si>
    <t>strojovna VZT; 38,61</t>
  </si>
  <si>
    <t>vstupní hala; 177,22</t>
  </si>
  <si>
    <t>(2,05+4,99+3,04)*3,59</t>
  </si>
  <si>
    <t>769.: Ostatní výrobky</t>
  </si>
  <si>
    <t>P1;  (5,10)*0,30*0,55</t>
  </si>
  <si>
    <t>P1; 108*(0,300+0,160)</t>
  </si>
  <si>
    <t>P4;  (2,20)*0,30*0,55</t>
  </si>
  <si>
    <t>P4;  (5,57)*0,30*0,25</t>
  </si>
  <si>
    <t>P4;  (5,92)*0,30*0,25</t>
  </si>
  <si>
    <t>P5;  (3,06)*0,30*0,25</t>
  </si>
  <si>
    <t>P6;  (3,37)*0,30*0,25</t>
  </si>
  <si>
    <t>T1-T11;  (11 *(4,00))</t>
  </si>
  <si>
    <t>V3;  (1,40+0,70)*0,30</t>
  </si>
  <si>
    <t>V3;  (2,00)*0,30*0,25</t>
  </si>
  <si>
    <t>kabinet 04; 1,20*0,60</t>
  </si>
  <si>
    <t>spodní vrstva izolace</t>
  </si>
  <si>
    <t>vrchní vrstva izolace</t>
  </si>
  <si>
    <t>(1,90+2,00 +1,90)*3,59</t>
  </si>
  <si>
    <t>(25,11+4,52+4,59)*3,45</t>
  </si>
  <si>
    <t>(8,00+14,60)*0,60*1,00</t>
  </si>
  <si>
    <t>-1,80*2,10*3-1,80*2,90</t>
  </si>
  <si>
    <t>T12-T23;  (12 *(3,00))</t>
  </si>
  <si>
    <t>V1;  (91,20)*0,30*0,20</t>
  </si>
  <si>
    <t>V3;  (27,70)*0,30*0,25</t>
  </si>
  <si>
    <t>pas Z4;  (9,00)*2*0,30</t>
  </si>
  <si>
    <t>(0,90  +0,56+0,34)*3,59</t>
  </si>
  <si>
    <t>(4,10+3,40)*(0,40+0,35)</t>
  </si>
  <si>
    <t>(4,10+3,40)*(0,80+0,45)</t>
  </si>
  <si>
    <t>1PP; 191,66+24,95+23,53</t>
  </si>
  <si>
    <t>41,41+75,41+75,05+58,83</t>
  </si>
  <si>
    <t>62,41+62,41+62,43+60,20</t>
  </si>
  <si>
    <t>712.: Povlakové krytiny</t>
  </si>
  <si>
    <t>776.: Podlahy povlakové</t>
  </si>
  <si>
    <t>781.: Obklady keramické</t>
  </si>
  <si>
    <t>P3;  (7,00*3)*0,25*0,25</t>
  </si>
  <si>
    <t>P5;  (8,84-0,50*2)*0,30</t>
  </si>
  <si>
    <t>P7; 4,04*7,90/1000*1,17</t>
  </si>
  <si>
    <t>P9; 9,18*7,90/1000*1,17</t>
  </si>
  <si>
    <t>S0;  (1,25*0,30)*3,85*1</t>
  </si>
  <si>
    <t>S1;  (0,50*0,30)*3,85*2</t>
  </si>
  <si>
    <t>S2;  (0,50*0,40)*3,85*3</t>
  </si>
  <si>
    <t>pas Z2;  (33,00)*2*0,30</t>
  </si>
  <si>
    <t>pas Z3;  (25,70)*2*0,30</t>
  </si>
  <si>
    <t>prah;  (1,50)*0,29*0,30</t>
  </si>
  <si>
    <t>(14,53+3,40*2+1,30)*0,35</t>
  </si>
  <si>
    <t>(18,92+3,40*2+1,40)*3,04</t>
  </si>
  <si>
    <t>100,40*(1,05)*0,35*0,001</t>
  </si>
  <si>
    <t>J; (30,471+0,90*2)*16,42</t>
  </si>
  <si>
    <t>P2; 44,97*7,90/1000*1,17</t>
  </si>
  <si>
    <t>P5; 13,95*7,90/1000*1,17</t>
  </si>
  <si>
    <t>S3;  (0,50*0,30)*3,59*11</t>
  </si>
  <si>
    <t>SDK podhledy U10; 58,620</t>
  </si>
  <si>
    <t>V1´;  (2,70*7)*0,25*0,20</t>
  </si>
  <si>
    <t>V1´;  (3,60*6)*0,25*0,20</t>
  </si>
  <si>
    <t>pas Z1;  (116,40)*2*0,30</t>
  </si>
  <si>
    <t>(2,02+25,11 +0,76*2)*3,34</t>
  </si>
  <si>
    <t>P1;  (5,10)*(0,30+2*0,55)</t>
  </si>
  <si>
    <t>P3; 104,27*7,90/1000*1,17</t>
  </si>
  <si>
    <t>P4;  (5,57)*(0,30+2*0,25)</t>
  </si>
  <si>
    <t>P4;  (5,92)*(0,30+2*0,25)</t>
  </si>
  <si>
    <t>P4; 240,14*7,90/1000*1,17</t>
  </si>
  <si>
    <t>P5;  (3,06)*(0,30+2*0,25)</t>
  </si>
  <si>
    <t>P6;  (3,37)*(0,30+2*0,25)</t>
  </si>
  <si>
    <t>P6; 403,28*7,90/1000*1,17</t>
  </si>
  <si>
    <t>mezipodesta;  (1,65*3,60)</t>
  </si>
  <si>
    <t>pas Z4;  (9,00)*1,50*0,20</t>
  </si>
  <si>
    <t>pas Z4;  (9,00)*1,50*0,96</t>
  </si>
  <si>
    <t>pas Z4;  (9,00)*1,50*1,16</t>
  </si>
  <si>
    <t>vnitřní zdivo</t>
  </si>
  <si>
    <t>((7,60+31,00)*7,00+120,00)</t>
  </si>
  <si>
    <t>-2,70*1,10*4-2,70*2,45*4*2</t>
  </si>
  <si>
    <t>12,85+(1,30*2+3,40*2)*0,35</t>
  </si>
  <si>
    <t>P8; 793,180*7,90/1000*1,17</t>
  </si>
  <si>
    <t>Podlahy penetrace podkladu</t>
  </si>
  <si>
    <t>T1-T11;  (11 *(2,90+4,00))</t>
  </si>
  <si>
    <t>V3;  (1,40+0,70)*0,30*0,25</t>
  </si>
  <si>
    <t>od -4,24 po -0,25  tj.3,99</t>
  </si>
  <si>
    <t>pas Z2;  (33,00)*0,90*0,20</t>
  </si>
  <si>
    <t>pas Z2;  (33,00)*0,90*0,96</t>
  </si>
  <si>
    <t>pas Z2;  (33,00)*0,90*1,16</t>
  </si>
  <si>
    <t>pas Z3;  (25,70)*2,00*0,20</t>
  </si>
  <si>
    <t>pas Z3;  (25,70)*2,00*0,96</t>
  </si>
  <si>
    <t>pas Z3;  (25,70)*2,00*1,16</t>
  </si>
  <si>
    <t>podklad pod základové pasy</t>
  </si>
  <si>
    <t>9,18+177,22+1,13+3,58+21,00</t>
  </si>
  <si>
    <t>P5;  (10,66 -(3,06))*2*0,25</t>
  </si>
  <si>
    <t>P6;  (10,66 -(3,37))*2*0,25</t>
  </si>
  <si>
    <t>S0;  (2*1,25+2*0,30)*3,85*1</t>
  </si>
  <si>
    <t>S1;  (2*0,50+2*0,30)*3,85*2</t>
  </si>
  <si>
    <t>S2;  (2*0,50+2*0,40)*3,85*3</t>
  </si>
  <si>
    <t>T12-T23;  (12 *(4,40+3,00))</t>
  </si>
  <si>
    <t>kari 100x100x8 mm 7,90kg/m2</t>
  </si>
  <si>
    <t>od +0,11 po +3,20  tj.3,09m</t>
  </si>
  <si>
    <t>od +3,70 po +6,74  tj.3,04m</t>
  </si>
  <si>
    <t>od +3,70 po +7,04  tj.3,34m</t>
  </si>
  <si>
    <t>od +3,70 po +7,09  tj.3,39m</t>
  </si>
  <si>
    <t>od +3,70 po +7,29  tj.3,59m</t>
  </si>
  <si>
    <t>od +3,95 po +7,04  tj.3,09m</t>
  </si>
  <si>
    <t>od -0,14 po +2,90  tj.3,04m</t>
  </si>
  <si>
    <t>od -0,14 po +3,20  tj.3,34m</t>
  </si>
  <si>
    <t>od -0,14 po +3,25  tj.3,39m</t>
  </si>
  <si>
    <t>od -0,14 po +3,45  tj.3,59m</t>
  </si>
  <si>
    <t>od -4,04 po -0,39  tj.3,65m</t>
  </si>
  <si>
    <t>od -4,04 po -0,59  tj.3,45m</t>
  </si>
  <si>
    <t>od -4,04 po -0,94  tj.3,10m</t>
  </si>
  <si>
    <t>od -4,24 po -0,39  tj.3,85m</t>
  </si>
  <si>
    <t>od -5,40 po -4,24  tj.1,16m</t>
  </si>
  <si>
    <t>od -5,50 po -4,24  tj.1,26m</t>
  </si>
  <si>
    <t>pas Z1;  (116,40)*1,00*0,20</t>
  </si>
  <si>
    <t>pas Z1;  (116,40)*1,00*0,96</t>
  </si>
  <si>
    <t>pas Z1;  (116,40)*1,00*1,16</t>
  </si>
  <si>
    <t>plocha z dwg pohledu; 18,70</t>
  </si>
  <si>
    <t>plocha z dwg pohledu; 78,70</t>
  </si>
  <si>
    <t>prah;  (2*1,50+2*0,29)*0,30</t>
  </si>
  <si>
    <t>základová (podlahová deska)</t>
  </si>
  <si>
    <t>U5 výše 600 mm</t>
  </si>
  <si>
    <t>obvodové stěny</t>
  </si>
  <si>
    <t>(0,90 +1,27+2,00 +0,85)*3,59</t>
  </si>
  <si>
    <t>1NP; 41,41+75,71+21,00+75,05</t>
  </si>
  <si>
    <t>P5;  (8,84-0,50*2)*0,30*0,25</t>
  </si>
  <si>
    <t>S3;  (2*0,50+2*0,30)*3,59*11</t>
  </si>
  <si>
    <t>V1´;  (2,70*7)*(0,25+2*0,20)</t>
  </si>
  <si>
    <t>V1´;  (3,60*6)*(0,25+2*0,20)</t>
  </si>
  <si>
    <t>V2;  (2,00 +3,60 +1,80)*0,30</t>
  </si>
  <si>
    <t>kabinet 05; (1,10+0,60)*1,50</t>
  </si>
  <si>
    <t>kabinet 06; (1,20+0,60)*0,60</t>
  </si>
  <si>
    <t>kabinet 09; (1,20+0,60)*0,60</t>
  </si>
  <si>
    <t>od +7,54 po +10,58  tj.3,04m</t>
  </si>
  <si>
    <t>od +7,54 po +10,93  tj.3,39m</t>
  </si>
  <si>
    <t>od +7,54 po +11,13  tj.3,59m</t>
  </si>
  <si>
    <t>od +7,79 po +10,88  tj.3,09m</t>
  </si>
  <si>
    <t>rameno R1;  (4,10*1,50)*0,18</t>
  </si>
  <si>
    <t>rameno R2;  (4,30*1,50)*0,18</t>
  </si>
  <si>
    <t>rameno R3;  (4,40*1,50)*0,18</t>
  </si>
  <si>
    <t>výlez;  (1,60*2+0,70*2)*0,75</t>
  </si>
  <si>
    <t>(33,083+3,475*2+1,325*2)*4,39</t>
  </si>
  <si>
    <t>(33,247+1,30+3,10+3,40)*12,08</t>
  </si>
  <si>
    <t>(4,10+3,40)*(0,80)*0,35*0,001</t>
  </si>
  <si>
    <t>P5 - obrácený;  (7,25)*0,25*2</t>
  </si>
  <si>
    <t>od +11,38 po +12,38  tj.1,00m</t>
  </si>
  <si>
    <t>0043: Schodiště</t>
  </si>
  <si>
    <t>U6 výše 1500 mm</t>
  </si>
  <si>
    <t>Výměra bez ztr.</t>
  </si>
  <si>
    <t>blok dojezdu VŠ</t>
  </si>
  <si>
    <t>odpočet obkladů</t>
  </si>
  <si>
    <t>výtahová šachta</t>
  </si>
  <si>
    <t>(2,05+4,99+3,04  +7,00*3)*3,59</t>
  </si>
  <si>
    <t>Geotextilie 300 g/m2 - dodávka</t>
  </si>
  <si>
    <t>P5;  (10,66 -(3,06))*0,30*0,25</t>
  </si>
  <si>
    <t>P6;  (10,66 -(3,37))*0,30*0,25</t>
  </si>
  <si>
    <t>V1´;  (23,50 -(2,70*7))*2*0,20</t>
  </si>
  <si>
    <t>V1´;  (25,70 -(3,60*6))*2*0,20</t>
  </si>
  <si>
    <t>V3;  (1,40+0,70)*(0,30+2*0,25)</t>
  </si>
  <si>
    <t>mezipodesta;  (1,65*3,60)*0,25</t>
  </si>
  <si>
    <t>((7,60+31,00)*7,00+120,00)*0,20</t>
  </si>
  <si>
    <t>P2 - obrácený;  (7,60*3)*0,25*2</t>
  </si>
  <si>
    <t>pro vjezd;  (19,08)*7,30*1,35/2</t>
  </si>
  <si>
    <t>dwg vnější obvod</t>
  </si>
  <si>
    <t>výlez na střechu</t>
  </si>
  <si>
    <t>-0,90*2,10-2,70*2,10*6-2,00*2,90</t>
  </si>
  <si>
    <t>10,80*0,05+10,80*(0,15-0,05)/3*2</t>
  </si>
  <si>
    <t>29,00+38,61+1,83+20,01+7,24+7,58</t>
  </si>
  <si>
    <t>P5 - obrácený;  (7,25)*0,30*0,25</t>
  </si>
  <si>
    <t>P5;  (8,84-0,50*2)*(0,30+2*0,25)</t>
  </si>
  <si>
    <t>SZ; (33,247+0,90*4+3,45*2)*12,58</t>
  </si>
  <si>
    <t>V1;  (2,70*2 +2,70*4 +2,70)*0,30</t>
  </si>
  <si>
    <t>rameno R1;  (4,10*(1,50+0,33*2))</t>
  </si>
  <si>
    <t>rameno R2;  (4,30*(1,50+0,33*2))</t>
  </si>
  <si>
    <t>rameno R2;  (4,30*(1,50+2*0,33))</t>
  </si>
  <si>
    <t>rameno R3;  (4,40*(1,50+0,33*2))</t>
  </si>
  <si>
    <t>rameno R3;  (4,40*(1,50+2*0,33))</t>
  </si>
  <si>
    <t>tl.250 mm;  (109,223) *6,50/1000</t>
  </si>
  <si>
    <t>7131: Izolace tepelné v podlahách</t>
  </si>
  <si>
    <t>V1´;  (23,50 -(2,70*7))*0,25*0,20</t>
  </si>
  <si>
    <t>V1´;  (25,70 -(3,60*6))*0,25*0,20</t>
  </si>
  <si>
    <t>V2;  (2,00 +3,60 +1,80)*0,30*0,55</t>
  </si>
  <si>
    <t>svahy;  (14,30 +8,90)*2,60*3,99/2</t>
  </si>
  <si>
    <t>tl.400 mm;    (27,600) *6,50/1000</t>
  </si>
  <si>
    <t>U1 na celou výšku</t>
  </si>
  <si>
    <t>U4 do výše 2,02 m</t>
  </si>
  <si>
    <t>schodiště 1PP-3NP</t>
  </si>
  <si>
    <t>12,647*7,92+8,547*4,16+12,90*12,08</t>
  </si>
  <si>
    <t>441,00*0,05+441,00*(0,25-0,05)/3*2</t>
  </si>
  <si>
    <t>P2 - obrácený;  (7,60*3)*0,25*0,25</t>
  </si>
  <si>
    <t>P5;  (10,66 -(8,84-0,50*2))*2*0,25</t>
  </si>
  <si>
    <t>vrty pro kotvy;  (30 *(5,00+4,00))</t>
  </si>
  <si>
    <t>zásyp vjezdu;  (19,08)*7,30*1,35/2</t>
  </si>
  <si>
    <t>(6,30+6,80 +30,20 +21,60+7,40)*3,39</t>
  </si>
  <si>
    <t>(6,90+6,80 +30,20 +21,60+7,40)*3,39</t>
  </si>
  <si>
    <t>wc 11; (1,45+0,90)*2*2,02-0,70*1,97</t>
  </si>
  <si>
    <t>wc 14; (1,35+0,90)*2*2,02-0,70*1,97</t>
  </si>
  <si>
    <t>wc 18; (1,95+1,65)*2*2,02-0,90*1,97</t>
  </si>
  <si>
    <t>wc 20; (0,90+1,10)*2*2,02-0,70*1,97</t>
  </si>
  <si>
    <t>základ pod kotel;  (1,50*1,00)*0,12</t>
  </si>
  <si>
    <t>7662: Dveře vnější</t>
  </si>
  <si>
    <t>ve stropě nad 1.np</t>
  </si>
  <si>
    <t>ve stropě nad 1.pp</t>
  </si>
  <si>
    <t>ve stropě nad 2.np</t>
  </si>
  <si>
    <t>ve stropě nad 3.np</t>
  </si>
  <si>
    <t>výkop pro desku VŠ</t>
  </si>
  <si>
    <t>(1,90+2,00 +1,90 +(1,95+26,76))*3,59</t>
  </si>
  <si>
    <t>0063: Podlahy a podlahové konstrukce</t>
  </si>
  <si>
    <t>3NP; 23,58+62,41*2+62,43+18,49+60,20</t>
  </si>
  <si>
    <t>P5 - obrácený;  (7,25)*(0,30+2*0,25)</t>
  </si>
  <si>
    <t>V2;  (0,90*2 +2,00 +3,60 +1,80)*0,30</t>
  </si>
  <si>
    <t>mc 05; (0,90+1,225)*2*3,59-0,70*1,97</t>
  </si>
  <si>
    <t>pod ocelovou konstrukci VZT jednotky</t>
  </si>
  <si>
    <t>wc 16; (1,725+0,90)*2*2,02-0,70*1,97</t>
  </si>
  <si>
    <t>-0,90*2,45*2-2,70*2,45*14-3,60*2,45*6</t>
  </si>
  <si>
    <t>P5;  (10,66 -(8,84-0,50*2))*0,30*0,25</t>
  </si>
  <si>
    <t>Penetrace podkladu povlakových podlah</t>
  </si>
  <si>
    <t>V1;  (2,70*2 +2,70*4 +2,70)*0,30*0,20</t>
  </si>
  <si>
    <t>V2;  (2,00 +3,60 +1,80)*(0,30+2*0,55)</t>
  </si>
  <si>
    <t>7663: Dveře vnitřní</t>
  </si>
  <si>
    <t>Celkem (včetně DPH)</t>
  </si>
  <si>
    <t>(1,75+1,60)*2*(11,13+4,90)-1,08*2,20*4</t>
  </si>
  <si>
    <t>V1;  (2,70*2 +0,90 +2,70*4 +2,70)*0,30</t>
  </si>
  <si>
    <t>úklid 17; (1,20+1,90)*2*2,02-0,70*1,97</t>
  </si>
  <si>
    <t>úklid 21; (1,20+1,10)*2*2,02-0,70*1,97</t>
  </si>
  <si>
    <t>(32,90+3,40*2 +6,90 +30,20 +21,60)*1,00</t>
  </si>
  <si>
    <t>V2;  (48,60 -(2,00 +3,60 +1,80))*2*0,55</t>
  </si>
  <si>
    <t>úklid 05; (0,90+1,225)*2*2,02-0,70*1,97</t>
  </si>
  <si>
    <t>schodiště; 2,00*5,10</t>
  </si>
  <si>
    <t>schodiště; 3,60*2,00</t>
  </si>
  <si>
    <t>učebna 05; 7,00*3,30</t>
  </si>
  <si>
    <t>učebna 06; 7,00*3,30</t>
  </si>
  <si>
    <t>učebna 07; 7,15*3,30</t>
  </si>
  <si>
    <t>učebna 08; 7,00*3,30</t>
  </si>
  <si>
    <t>učebna 09; 1,50*1,50</t>
  </si>
  <si>
    <t>učebna 10; 7,15*3,30</t>
  </si>
  <si>
    <t>2NP; 41,41+75,71+21,00+75,05+18,49+58,83</t>
  </si>
  <si>
    <t>T1-T11;  (11 *(2,90+4,00)) *(pi*0,065^2)</t>
  </si>
  <si>
    <t>V1;  (2,70*2 +0,90 +2,70*4 +2,70*2)*0,30</t>
  </si>
  <si>
    <t>(30,45-0,50*3  +5,25+3,40+6,80+3,78)*3,10</t>
  </si>
  <si>
    <t>T12-T23;  (12 *(4,40+3,00)) *(pi*0,065^2)</t>
  </si>
  <si>
    <t>V1;  (2,70*2 +2,70*4 +2,70)*(0,30+2*0,20)</t>
  </si>
  <si>
    <t>V2;  (0,90*2 +2,00 +3,60 +1,80)*0,30*0,55</t>
  </si>
  <si>
    <t>V2;  (0,90+2,70*3+2,00+2,70*3 +2,00)*0,30</t>
  </si>
  <si>
    <t>0033: Sloupy a pilíře</t>
  </si>
  <si>
    <t>0051: Zpevněné plochy</t>
  </si>
  <si>
    <t>099.: Přesun hmot HSV</t>
  </si>
  <si>
    <t>beton pro výplň pilot</t>
  </si>
  <si>
    <t>Polystyren extrudovaný tl. 50 mm - dodávka</t>
  </si>
  <si>
    <t>V2;  (48,60 -(2,00 +3,60 +1,80))*0,30*0,55</t>
  </si>
  <si>
    <t>(21,15 +7,282 +1,90*2+6,15+6,75 +6,80)*3,45</t>
  </si>
  <si>
    <t>Polystyren extrudovaný tl. 120 mm - dodávka</t>
  </si>
  <si>
    <t>V1;  (2,70*2 +0,90 +2,70*4 +2,70)*0,30*0,20</t>
  </si>
  <si>
    <t>V1;  (47,80 -(2,70*2 +2,70*4 +2,70))*2*0,20</t>
  </si>
  <si>
    <t>stropy štuk U3; 97,873</t>
  </si>
  <si>
    <t>10,20+5,55+1,58+1,35+8,50+5,61+1,24+1,92+1,82</t>
  </si>
  <si>
    <t>V1;  (2,70*2 +0,90 +2,70*4 +2,70*2)*0,30*0,20</t>
  </si>
  <si>
    <t>V2;  (0,90*2 +2,00 +3,60 +1,80)*(0,30+2*0,55)</t>
  </si>
  <si>
    <t>771.: Podlahy z dlaždic</t>
  </si>
  <si>
    <t>V1;  (47,80 -(2,70*2 +2,70*4 +2,70))*0,30*0,20</t>
  </si>
  <si>
    <t>V2;  (0,90+2,70*3+2,00+2,70*3 +2,00)*0,30*0,55</t>
  </si>
  <si>
    <t>od -5,70 po -4,24  tj.1,46m;  (4,17*2,90)*1,46</t>
  </si>
  <si>
    <t>V1;  (2,70*2 +0,90 +2,70*4 +2,70)*(0,30+2*0,20)</t>
  </si>
  <si>
    <t>V2;  (40,70 -(0,90*2 +2,00 +3,60 +1,80))*2*0,55</t>
  </si>
  <si>
    <t>0022: Zvláštní zakládání</t>
  </si>
  <si>
    <t>711.: Izolace proti vodě</t>
  </si>
  <si>
    <t>vrty pro kotvy;  (30 *(5,00+4,00)) *(pi*0,125^2)</t>
  </si>
  <si>
    <t>V1;  (2,70*2 +0,90 +2,70*4 +2,70*2)*(0,30+2*0,20)</t>
  </si>
  <si>
    <t>V1;  (50,00 -(2,70*2 +0,90 +2,70*4 +2,70))*2*0,20</t>
  </si>
  <si>
    <t>mc 05; (8,90*2+7,00)*1,50-(0,90*1,50+3,60*0,70*2)</t>
  </si>
  <si>
    <t>mc 05; (8,90+7,00)*2*3,59-(0,90*1,97+3,60*2,45*2)</t>
  </si>
  <si>
    <t>V2;  (0,90+2,70*3+2,00+2,70*3 +2,00)*(0,30+2*0,55)</t>
  </si>
  <si>
    <t>V2;  (40,70 -(0,90*2 +2,00 +3,60 +1,80))*0,30*0,55</t>
  </si>
  <si>
    <t>mc 05; (10,80*2+7,00)*1,50-(0,90*1,50+2,70*0,70*3)</t>
  </si>
  <si>
    <t>mc 05; (10,80+7,00)*2*3,59-(0,90*1,97+2,70*2,45*3)</t>
  </si>
  <si>
    <t>od -5,70 po -4,24  tj.1,46m;  (2*4,17+2*2,90)*1,46</t>
  </si>
  <si>
    <t>S4 - plocha viz dwg - (odvod - 1,89m);  (1,89)*3,59</t>
  </si>
  <si>
    <t>V1;  (50,00 -(2,70*2 +0,90 +2,70*4 +2,70*2))*2*0,20</t>
  </si>
  <si>
    <t>62,08+5,84+6,54+1,00+4,81+5,03+1,00*3+3,17+2,82+1,06</t>
  </si>
  <si>
    <t>64,68+5,93+4,69+1,09+4,87+4,21+1,09*3+3,49+3,00+1,30</t>
  </si>
  <si>
    <t>S4 - plocha viz dwg - (odvod - 1,89m);  (0,222)*3,59</t>
  </si>
  <si>
    <t>V1;  (50,00 -(2,70*2 +0,90 +2,70*4 +2,70))*0,30*0,20</t>
  </si>
  <si>
    <t>V2;  (64,30 -(0,90+2,70*3+2,00+2,70*3 +2,00))*2*0,55</t>
  </si>
  <si>
    <t>základ pod kotel;  (1,50*1,00) +(2*1,50+2*1,00)*0,12</t>
  </si>
  <si>
    <t>(0,60+2,96  +1,89+8,44+6,49  +4,50+4,926  +7,00)*3,65</t>
  </si>
  <si>
    <t>tl.250mm - plocha viz dwg - (obvod 99,25m);  (483,30)</t>
  </si>
  <si>
    <t>0062: Úprava povrchů vnější</t>
  </si>
  <si>
    <t>764.: Konstrukce klempířské</t>
  </si>
  <si>
    <t>766.: Konstrukce truhlářské</t>
  </si>
  <si>
    <t>767.: Konstrukce zámečnické</t>
  </si>
  <si>
    <t>768.: Plastová okna a dveře</t>
  </si>
  <si>
    <t>učebna 04; (1,20+0,60)*1,50</t>
  </si>
  <si>
    <t>učebna 05; (1,20+0,60)*1,50</t>
  </si>
  <si>
    <t>učebna 06; (1,20+0,60)*1,50</t>
  </si>
  <si>
    <t>učebna 07; (1,20+0,60)*1,50</t>
  </si>
  <si>
    <t>učebna 08; (1,20+0,60)*1,50</t>
  </si>
  <si>
    <t>učebna 10; (1,20+0,60)*1,50</t>
  </si>
  <si>
    <t>V1;  (50,00 -(2,70*2 +0,90 +2,70*4 +2,70*2))*0,30*0,20</t>
  </si>
  <si>
    <t>tl.250mm - plocha viz dwg - (obvod 99,24m);  (469,025)</t>
  </si>
  <si>
    <t>7,70*12,08+4,10*4,14+3,40*2*12,08+1,30*3,65*2+1,30*2,93</t>
  </si>
  <si>
    <t>V2;  (64,30 -(0,90+2,70*3+2,00+2,70*3 +2,00))*0,30*0,55</t>
  </si>
  <si>
    <t>gymnastický sál; (6,00+6,80+25,13+7,00+21,98+2,02)*3,30</t>
  </si>
  <si>
    <t>0031: Nosné a výplňové zdivo</t>
  </si>
  <si>
    <t>0061: Úprava povrchů vnitřní</t>
  </si>
  <si>
    <t>odpočet otvorů; -(0,70*1,97)</t>
  </si>
  <si>
    <t>odpočet otvorů; -(1,00*1,97)</t>
  </si>
  <si>
    <t>odpočet otvorů; -(1,08*2,20)</t>
  </si>
  <si>
    <t>odpočet otvorů; -(1,80*2,10)</t>
  </si>
  <si>
    <t>stupně;  (1,50*(12+13))*0,16</t>
  </si>
  <si>
    <t>stupně;  (1,50*(13+13))*0,16</t>
  </si>
  <si>
    <t>viz v.č.005;  16484,80 /1000</t>
  </si>
  <si>
    <t>m.01;  (2,00)*3,65  +(3,30)*(3,65+1,81)/2  +(1,375)*1,81</t>
  </si>
  <si>
    <t>m.12-17;  (1,16+1,98+0,90*4  +1,83+2,00+0,80*2+0,20)*3,65</t>
  </si>
  <si>
    <t>je vykázána ve výztuži stropu</t>
  </si>
  <si>
    <t>výkop pro odvětrání schodiště</t>
  </si>
  <si>
    <t>-3,60*1,10-2,70*1,10*2-3,60*2,10*2-0,90*2,10*4-2,70*2,45*2</t>
  </si>
  <si>
    <t>tl.250mm - plocha viz dwg - (obvod 99,25m);  (483,30)*0,25</t>
  </si>
  <si>
    <t>umývárna 13; (2,80+2,20+0,80)*2*2,02-(0,90*1,97+0,70*1,97)</t>
  </si>
  <si>
    <t>(6,30+6,80-0,50 +30,20-0,50*4 +21,05-0,50*3+7,15-0,50)*3,39</t>
  </si>
  <si>
    <t>tl.200mm - plocha viz dwg - (obvod 108,23m);  (108,23)*0,20</t>
  </si>
  <si>
    <t>tl.200mm - plocha viz dwg - (obvod 108,23m);  (478,95)*0,20</t>
  </si>
  <si>
    <t>tl.250mm - plocha viz dwg - (obvod 99,24m);  (469,025)*0,25</t>
  </si>
  <si>
    <t>U7 obklad stěn do výše 3300 mm</t>
  </si>
  <si>
    <t>šachta;  (0,65+0,75+0,93)*0,75</t>
  </si>
  <si>
    <t>učebna 04; 3,70*3,30-0,90*2,45</t>
  </si>
  <si>
    <t>učebna 07; 3,70*3,30-0,90*2,45</t>
  </si>
  <si>
    <t>učebna 09; 7,15*3,30-2,70*2,45</t>
  </si>
  <si>
    <t>29,00+191,66+24,95+23,53+10,20+1,35+8,50+1,24+1,92+1,82+1,83</t>
  </si>
  <si>
    <t>předpoklad vyztužení - 6,5kg/m2</t>
  </si>
  <si>
    <t>Samonivelační vyrovnávací stěrka</t>
  </si>
  <si>
    <t>Zřízení bednění stropů deskových</t>
  </si>
  <si>
    <t>tl.250mm - plocha viz dwg - (obvod 99,14m);  (470,20 +2,95*3,40)</t>
  </si>
  <si>
    <t>špalety; (2,70*6+2*2,45*2*3)*0,15</t>
  </si>
  <si>
    <t>odpočet prostupu VŠ; -(1,75*1,60)</t>
  </si>
  <si>
    <t>Lak asfaltový penetrační - dodávka</t>
  </si>
  <si>
    <t>schodiště - mezipodesta; 1,50*3,10</t>
  </si>
  <si>
    <t>m.08-10, 07/18;  (3,10+1,07+2,80+1,80+0,90*2+0,675  +3,09+4,12)*3,65</t>
  </si>
  <si>
    <t>62,08+21,00+18,49+5,84+6,54+1,00+4,81+5,03+1,00*3+3,17+2,82+1,06+1,43</t>
  </si>
  <si>
    <t>tl.250mm - plocha viz dwg - (obvod 99,14m);  (470,20 +2,95*3,40)*0,25</t>
  </si>
  <si>
    <t>umývárna 09+wc 10; (2,80+3,30+0,80+0,60)*2*2,02-(0,90*1,97+0,70*1,97)</t>
  </si>
  <si>
    <t>Odstranění bednění stropů deskových</t>
  </si>
  <si>
    <t>Osivo směs travní parková - dodávka</t>
  </si>
  <si>
    <t>deska dojezdu VŠ;  (2,35*2,20)*0,30</t>
  </si>
  <si>
    <t>mč 11; (1,45+0,90)*2*3,65-0,70*1,97</t>
  </si>
  <si>
    <t>mč 14; (1,35+0,90)*2*3,65-0,70*1,97</t>
  </si>
  <si>
    <t>mč 17; (1,20+1,90)*2*3,65-0,70*1,97</t>
  </si>
  <si>
    <t>mč 18; (1,95+1,65)*2*3,59-0,90*1,97</t>
  </si>
  <si>
    <t>mč 20; (0,90+1,10)*2*3,59-0,70*1,97</t>
  </si>
  <si>
    <t>mč 21; (1,20+1,10)*2*3,59-0,70*1,97</t>
  </si>
  <si>
    <t>tl.200mm - plocha viz dwg - (obvod 108,23m);  (478,95) *0,50*3,08/1000</t>
  </si>
  <si>
    <t>část pod vstupem;  (3,40*4,20) *3,75</t>
  </si>
  <si>
    <t>mč 16; (1,725+0,90)*2*3,65-0,70*1,97</t>
  </si>
  <si>
    <t>předpoklad 20 km;   407,323 *(20-10)</t>
  </si>
  <si>
    <t>SDK podhled základní penetrační nátěr</t>
  </si>
  <si>
    <t>Výztuž stropů betonářskou ocelí B500B</t>
  </si>
  <si>
    <t>Výztuž stropů svařovanými sítěmi Kari</t>
  </si>
  <si>
    <t>Zřízení bednění stěn základových pasů</t>
  </si>
  <si>
    <t>mč 10; (1,85+3,30)*2*3,59-0,70*1,97*2</t>
  </si>
  <si>
    <t>mč 13; (1,85+2,95)*2*3,59-0,70*1,97*2</t>
  </si>
  <si>
    <t>mč 15; (1,30+1,30)*2*3,65-0,70*1,97*2</t>
  </si>
  <si>
    <t>mč 19; (1,70+2,00)*2*3,59-0,70*1,97*2</t>
  </si>
  <si>
    <t>od -4,24 po -4,24 až -0,25  tj.3,99/2</t>
  </si>
  <si>
    <t>odpočet akustických obkladů; -397,541</t>
  </si>
  <si>
    <t>předpoklad 20 km;   2340,182 *(20-10)</t>
  </si>
  <si>
    <t>rezerva, prostřih - 12%;  6,858 *0,12</t>
  </si>
  <si>
    <t>stupně;  (1,50*(12+13))*(0,16*0,30)/2</t>
  </si>
  <si>
    <t>stupně;  (1,50*(13+13))*(0,16*0,30)/2</t>
  </si>
  <si>
    <t>25,42+64,68+23,58+18,49+5,93+4,69+1,09+4,87+4,21+1,09*3+3,49+3,00+1,30+1,48</t>
  </si>
  <si>
    <t>Výztuž mazanin svařovanými sítěmi Kari</t>
  </si>
  <si>
    <t>Zřízení bednění stěn základových desek</t>
  </si>
  <si>
    <t>odpočet dojezdu VŠ;  -(2,35*2,20)*1,16</t>
  </si>
  <si>
    <t>odpočet omyvatelné malby U1; -1007,460</t>
  </si>
  <si>
    <t>odpočet prostupu VŠ; -(1,75*1,60)*0,25</t>
  </si>
  <si>
    <t>odpočet prostupu VŠ; -(2,35*2,20)*0,20</t>
  </si>
  <si>
    <t>rezerva, prostřih - 12%;   1,099 *0,12</t>
  </si>
  <si>
    <t>Montáž akustického obkladu stěn lepením</t>
  </si>
  <si>
    <t>deska dojezdu VŠ;  (2,35*2,20)*0,30  xx</t>
  </si>
  <si>
    <t>je vykázána ve výztuži základových pasů</t>
  </si>
  <si>
    <t>mč 01; (2,50+3,10)*2*1,50-(1,80*1,50*2)</t>
  </si>
  <si>
    <t>mč 01; (2,50+3,10)*2*3,65-(1,80*2,10*2)</t>
  </si>
  <si>
    <t>odpočet otvorů; -(0,90*1,97 +0,70*1,97)</t>
  </si>
  <si>
    <t>odpočet otvorů; -(0,90*1,97 +0,80*1,97)</t>
  </si>
  <si>
    <t>odpočet otvorů; -(1,08*2,20 +2,00*2,20)</t>
  </si>
  <si>
    <t>odpočet otvorů; -(1,80*2,20 +0,70*1,97)</t>
  </si>
  <si>
    <t xml:space="preserve">odpočet prostupu VŠ; -(1,75*1,60)*0,25 </t>
  </si>
  <si>
    <t>stěny dojezdu VŠ;  (1,75*2+1,60*2)*0,86</t>
  </si>
  <si>
    <t>stěny dojezdu VŠ;  (2,35*2+1,60*2)*0,86</t>
  </si>
  <si>
    <t>viz řez D v časti u stáv. šachty;  4,00</t>
  </si>
  <si>
    <t>zásyp svahů;  (14,30 +8,90)*2,60*3,99/2</t>
  </si>
  <si>
    <t>Odstranění bednění stěn základových pasů</t>
  </si>
  <si>
    <t>odpočet prostupu schodiště; -(4,80*3,10)</t>
  </si>
  <si>
    <t>piloty průměr 900mm;  (38*8,00 +39*8,00)</t>
  </si>
  <si>
    <t>(0,99+8,70 +1,55 +2,16+1,85+2,23+2,84 +0,85+0,90*2+2,75 +0,93 +0,90*2+0,14)*3,59</t>
  </si>
  <si>
    <t>-3,60*1,10-1,80*2,90-1,80*2,10*3-2,70*1,10*2-3,60*2,10*2-2,70*2,45*2-0,90*2,10*2</t>
  </si>
  <si>
    <t>Podhled kazetový z minerálních desek do vlhka, rastr 600 x 600 mm - dodávka / U8</t>
  </si>
  <si>
    <t>0042: Vodorovné konstrukce železobetonové</t>
  </si>
  <si>
    <t>Odstranění bednění stěn základových desek</t>
  </si>
  <si>
    <t>bednění prostupu VŠ; (2*2,35+2*2,20)*0,20</t>
  </si>
  <si>
    <t>odpočet otvorů; -(0,90*1,97 +0,70*1,97*6)</t>
  </si>
  <si>
    <t>odpočet otvorů; -(0,90*1,97*3 +0,80*1,97)</t>
  </si>
  <si>
    <t>VŠ a u schodů;  (2,35*2+1,60*2 +2,45)*3,04</t>
  </si>
  <si>
    <t>bednění prostupu VŠ;  (2*1,75+2*1,60)*0,25</t>
  </si>
  <si>
    <t>předsíň 10; (1,85+3,30)*2*2,02-0,70*1,97*2</t>
  </si>
  <si>
    <t>předsíň 13; (1,85+2,95)*2*2,02-0,70*1,97*2</t>
  </si>
  <si>
    <t>předsíň 15; (1,30+1,30)*2*2,02-0,70*1,97*2</t>
  </si>
  <si>
    <t>předsíň 19; (1,70+2,00)*2*2,02-0,70*1,97*2</t>
  </si>
  <si>
    <t>VŠ a u schodů;  (2,35*2+1,60*2  +2,45)*3,10</t>
  </si>
  <si>
    <t>Výztuž nosných zdí betonářskou ocelí 10 505</t>
  </si>
  <si>
    <t>špalety; (1,80*3+2*2,10*3+1,80+2*2,90)*0,15</t>
  </si>
  <si>
    <t>mč 06; (4,25+4,40+4,95+5,80)*1,50-2,70*1,50</t>
  </si>
  <si>
    <t>mč 06; (4,25+4,40+4,95+5,80)*3,65-2,70*2,12</t>
  </si>
  <si>
    <t>mč 20; (4,80+4,35+2,85+0,60)*1,50-0,80*1,50</t>
  </si>
  <si>
    <t>mč 20; (4,80+4,35+2,85+0,60)*3,65-0,80*1,97</t>
  </si>
  <si>
    <t>Překlad keramický plochý š 11,5 cm dl 100 cm</t>
  </si>
  <si>
    <t>Překlad keramický plochý š 11,5 cm dl 125 cm</t>
  </si>
  <si>
    <t>Překlad keramický plochý š 11,5 cm dl 150 cm</t>
  </si>
  <si>
    <t>Překlad keramický plochý š 14,5 cm dl 100 cm</t>
  </si>
  <si>
    <t>Překlad keramický vysoký v 23,8 cm dl 125 cm</t>
  </si>
  <si>
    <t>Překlad keramický vysoký v 23,8 cm dl 150 cm</t>
  </si>
  <si>
    <t>Překlad keramický vysoký v 23,8 cm dl 175 cm</t>
  </si>
  <si>
    <t>Překlad keramický vysoký v 23,8 cm dl 250 cm</t>
  </si>
  <si>
    <t>Překlad keramický vysoký v 23,8 cm dl 350 cm</t>
  </si>
  <si>
    <t>odpočet prostupu VŠ; -(2,35*2,20) *3,08/1000</t>
  </si>
  <si>
    <t>mč 04; (6,00+6,80+25,13+7,00+21,98+2,02)*3,65</t>
  </si>
  <si>
    <t>mč 08; (3,07+3,60+2,00+4,70)*1,50-0,90*1,50*2</t>
  </si>
  <si>
    <t>mč 08; (3,07+3,60+2,00+4,70)*3,65-0,90*1,97*2</t>
  </si>
  <si>
    <t>odpočet prostupu schodiště; -(4,80*3,10)*0,25</t>
  </si>
  <si>
    <t>viz výkaz výztuže - základy;  (6857,80) /1000</t>
  </si>
  <si>
    <t>Deska izolační z pěnoskla, tl. 50 mm - dodávka</t>
  </si>
  <si>
    <t>SDK stěna předsazená základní penetrační nátěr</t>
  </si>
  <si>
    <t>Základové desky z betonu prostého třída C20/25</t>
  </si>
  <si>
    <t>mč 12; (3,125+1,85+3,52+3,44)*1,50-0,90*1,50*2</t>
  </si>
  <si>
    <t>mč 12; (3,125+1,85+3,52+3,44)*3,65-0,90*1,97*2</t>
  </si>
  <si>
    <t>Výztuž základových pásů betonářskou ocelí B500B</t>
  </si>
  <si>
    <t>mč 01; (5,11+6,80)*2*1,50-(1,80*1,50+1,08*1,50)</t>
  </si>
  <si>
    <t>mč 01; (5,11+6,80)*2*1,50-(1,80*1,50+1,80*0,70)</t>
  </si>
  <si>
    <t>mč 01; (5,11+6,80)*2*3,59-(1,80*2,10+1,80*2,20)</t>
  </si>
  <si>
    <t>mč 01; (5,11+6,80)*2*3,65-(1,80*2,20+1,08*2,20)</t>
  </si>
  <si>
    <t>mč 03; (5,11+6,80)*2*1,50-(1,80*1,50+1,08*1,50)</t>
  </si>
  <si>
    <t>mč 03; (5,11+6,80)*2*3,59-(1,80*2,10+1,08*2,20)</t>
  </si>
  <si>
    <t>mč 06; (3,00+7,00)*2*1,50-(0,80*1,50+2,70*0,70)</t>
  </si>
  <si>
    <t>mč 06; (3,00+7,00)*2*3,59-(0,80*1,97+2,70*2,45)</t>
  </si>
  <si>
    <t>mč 09; (3,00+7,00)*2*1,50-(0,80*1,50+2,70*0,70)</t>
  </si>
  <si>
    <t>mč 09; (3,00+7,00)*2*3,59-(0,80*1,97+2,70*2,45)</t>
  </si>
  <si>
    <t>pilotová stěna;  (14,20+8,20 +11,80 +6,10)*5,00</t>
  </si>
  <si>
    <t>rezerva, prostřih, přesahy - 20%;   0,722 *0,20</t>
  </si>
  <si>
    <t>rezerva, prostřih, přesahy - 20%;   1,183 *0,20</t>
  </si>
  <si>
    <t>714.: Izolace akustické a protiotřesová opatření</t>
  </si>
  <si>
    <t>VŠ a u schodů;  (2,35*2+1,60*2 +5,25 +3,10)*3,04</t>
  </si>
  <si>
    <t>Výztuž základových desek svařovanými sítěmi Kari</t>
  </si>
  <si>
    <t>Zřízení bednění sloupů čtyřúhelníkových v do 4 m</t>
  </si>
  <si>
    <t>mč 18; (7,30+4,25+4,15+3,10+2,30)*1,50-1,00*1,50</t>
  </si>
  <si>
    <t>mč 18; (7,30+4,25+4,15+3,10+2,30)*3,65-1,00*1,97</t>
  </si>
  <si>
    <t>pod nové komunikace viz šrafy situace komunikací</t>
  </si>
  <si>
    <t>špalety; (2,70*4+2*1,10*4+2,70*8+2*2,45*4*2)*0,15</t>
  </si>
  <si>
    <t>bednění prostupu schodiště;  (2*4,80+2*3,10)*0,25</t>
  </si>
  <si>
    <t>mč 06; (8,90*2+7,00)*1,50-(0,90*1,50+3,60*0,70*2)</t>
  </si>
  <si>
    <t>mč 06; (8,90+7,00)*2*3,59-(0,90*1,97+3,60*2,45*2)</t>
  </si>
  <si>
    <t>Izolace proti vodě vodorovná hydroizolační stěrkou</t>
  </si>
  <si>
    <t>mč 08; (10,80*2+7,00)*1,50-(0,90*1,50+2,70*0,70*3)</t>
  </si>
  <si>
    <t>mč 08; (10,80+7,00)*2*3,59-(0,90*1,97+2,70*2,45*3)</t>
  </si>
  <si>
    <t>mč 11+12; (3,20+2,60)*2*3,59-(0,70*1,97+0,90*2,10)</t>
  </si>
  <si>
    <t>odpočet otvorů; -(0,90*1,97 +0,70*1,97 +1,00*1,97)</t>
  </si>
  <si>
    <t>odpočet otvorů; -(3,60*1,10 +1,80*2,90 +2,00*2,20)</t>
  </si>
  <si>
    <t>Kamenivo dekorační (kačírek) frakce 16/32 - dodávka</t>
  </si>
  <si>
    <t>Mazanina tl do 120 mm z betonu prostého tř. C 20/25</t>
  </si>
  <si>
    <t>Montáž ochranné plachty z textilie z umělých vláken</t>
  </si>
  <si>
    <t>Odstranění bednění sloupů čtyřúhelníkových v do 4 m</t>
  </si>
  <si>
    <t>mč 05; (7,00*2+2,90+4,30)*1,50-(0,90*1,50+2,70*0,70)</t>
  </si>
  <si>
    <t>mč 05; (7,00*2+2,90+4,30)*3,65-(0,90*1,97+2,70*2,10)</t>
  </si>
  <si>
    <t>mč 07; (9,60+8,20+7,00)*1,50-(0,90*1,50+3,60*0,70*2)</t>
  </si>
  <si>
    <t>mč 13; (2,80+2,20+0,80)*2*3,65-(0,90*1,97+0,70*1,97)</t>
  </si>
  <si>
    <t>odpočet otvorů; -(0,90*1,97*2 +2,70*2,12 +1,20*1,97)</t>
  </si>
  <si>
    <t>odpočet otvorů; -(0,90*2,10 +2,70*2,10*6 +2,00*2,90)</t>
  </si>
  <si>
    <t>odpočet otvorů; -(1,80*2,10 +0,90*1,97*3 +0,80*1,97)</t>
  </si>
  <si>
    <t>odpočet otvorů; -(3,60*2,10 +1,80*2,10 +0,90*2,10*2)</t>
  </si>
  <si>
    <t>schodiště - viz v.č.DPS-D1.2-010A;   (1098,80) /1000</t>
  </si>
  <si>
    <t>0095: Dokončovací konstrukce a práce pozemních staveb</t>
  </si>
  <si>
    <t>Demontáž ochranné plachty z textilie z umělých vláken</t>
  </si>
  <si>
    <t>Směs pro beton třída C30/37-XA2 - síranová agresivita</t>
  </si>
  <si>
    <t>piloty průměr 900mm;  (38*8,00 +39*8,00) *(pi*0,45^2)</t>
  </si>
  <si>
    <t>část u stávající šachty;  (6,05*1,20 +4,05*0,60) *3,75</t>
  </si>
  <si>
    <t>bednění dojezdu VŠ;  (2,35*2,20) +(2*2,35+2*2,20)*1,16</t>
  </si>
  <si>
    <t>karisíť 100/100/5 - 3,08 kg/m2 - předpoklad 50% plochy</t>
  </si>
  <si>
    <t>mč 07; (10,00+11,40+7,00)*1,50-(0,90*1,50+2,70*0,70*3)</t>
  </si>
  <si>
    <t>mč 10; (10,00+11,40+7,00)*1,50-(0,90*1,50+2,70*0,70*3)</t>
  </si>
  <si>
    <t>odpočet otvorů; -(0,90*2,45 +2,70*2,45*9 +2,70*1,10*6)</t>
  </si>
  <si>
    <t>odpočet otvorů; -(0,90*2,45 +2,70*2,45*9 +2,70*2,45*5)</t>
  </si>
  <si>
    <t>vrty pro tryskovou injektáž - viz statika - tabulka TI</t>
  </si>
  <si>
    <t>Příplatek k mazanině tl do 120 mm za přehlazení povrchu</t>
  </si>
  <si>
    <t>Příplatek k mazanině tl do 240 mm za přehlazení povrchu</t>
  </si>
  <si>
    <t>Zřízení bednění sloupů pěti a víceúhelníkových v do 4 m</t>
  </si>
  <si>
    <t>špalety; (0,90+2*2,10+2,70*6+2*2,10*6+2,00+2*2,90)*0,15</t>
  </si>
  <si>
    <t>mč 08; (5,50+3,05+4,80+4,05)*1,50-(0,80*1,50+2,70*0,70)</t>
  </si>
  <si>
    <t>mč 08; (5,50+3,05+4,80+4,05)*3,59-(0,80*1,97+2,70*2,45)</t>
  </si>
  <si>
    <t>Deska minerální izolační bezvláknitá tl. 50 mm - dodávka</t>
  </si>
  <si>
    <t>mč 14+15+16+17; (2,95+2,75)*2*3,59-(0,70*1,97+0,90*2,10)</t>
  </si>
  <si>
    <t>odpočet otvorů; -(0,90*1,97*3 +0,80*1,97*1 +0,70*1,97*2)</t>
  </si>
  <si>
    <t>odpočet otvorů; -(2,70*2,45*2 +3,60*2,45*6 +2,70*2,45*5)</t>
  </si>
  <si>
    <t>strop nad 1.np - viz v.č.DPS-D1.2-007A;   (309,40) /1000</t>
  </si>
  <si>
    <t>strop nad 1.pp - viz v.č.DPS-D1.2-006A;   (309,40) /1000</t>
  </si>
  <si>
    <t>strop nad 2.np - viz v.č.DPS-D1.2-008A;   (273,00) /1000</t>
  </si>
  <si>
    <t>strop nad 3.np - viz v.č.DPS-D1.2-009A;   (291,20) /1000</t>
  </si>
  <si>
    <t>Deska minerální izolační bezvláknitá tl. 150 mm - dodávka</t>
  </si>
  <si>
    <t>mč 07; (9,60+8,20+7,00+7,15)*3,59-(0,90*1,97+3,60*2,45*2)</t>
  </si>
  <si>
    <t>mč 09; (9,30+5,00+2,05+7,05)*1,50-(0,90*1,50+2,70*0,70*3)</t>
  </si>
  <si>
    <t>trysková injektáž;  ((7,50)*2,35  +(0,80+4,70+3,10)*1,05)</t>
  </si>
  <si>
    <t>Odstranění bednění sloupů pěti a víceúhelníkových v do 4 m</t>
  </si>
  <si>
    <t>mč 07; (10,00+11,40+7,00+7,15)*3,59-(0,90*1,97+2,70*2,45*3)</t>
  </si>
  <si>
    <t>mč 10; (10,00+11,40+7,00+7,15)*3,59-(0,90*1,97+2,70*2,45*3)</t>
  </si>
  <si>
    <t>Fólie separační PE slepovaná ve spojích tl. 0,2 mm - dodávka</t>
  </si>
  <si>
    <t>Přesun hmot procentní pro podlahy lité v objektech v do 24 m</t>
  </si>
  <si>
    <t>mč 09+10; (2,80+3,30+0,80+0,60)*2*3,65-(0,90*1,97+0,70*1,97)</t>
  </si>
  <si>
    <t>Poplatek za uložení betonového odpadu na skládce (skládkovné)</t>
  </si>
  <si>
    <t>mč 19 příčka oboustranně; (5,20*1,50+1,50*1,50)*2-1,00*1,50*2</t>
  </si>
  <si>
    <t>mč 19 příčka oboustranně; (5,20*3,30+1,50*1,80)*2-1,00*1,97*2</t>
  </si>
  <si>
    <t>Dlažba keramická - schodové tvarovky - stupnice - dodávka / P1</t>
  </si>
  <si>
    <t>Mazanina tl do 120 mm z betonu prostého tř. C 16/20 - ve spádu</t>
  </si>
  <si>
    <t>Poplatek za uložení odpadu ze sypaniny na skládce (skládkovné)</t>
  </si>
  <si>
    <t>mč 04; (0,55+2,02+6,00+6,80+7,00)*1,50-(0,90*1,50+2,70*0,70*2)</t>
  </si>
  <si>
    <t>mč 04; (1,10+4,60+6,80+1,50+7,00)*1,50-(0,80*1,50+2,70*0,70*2)</t>
  </si>
  <si>
    <t>mč 04; (1,10+4,60+6,80+1,50+7,00)*3,59-(0,80*1,97+2,70*2,45*2)</t>
  </si>
  <si>
    <t>mč 07; (0,55+2,02+6,00+6,80+7,00)*1,50-(0,90*1,50+2,70*0,70*2)</t>
  </si>
  <si>
    <t>mč 09; (9,30+7,15+5,00+2,05+7,05)*3,59-(0,90*1,97+2,70*2,45*4)</t>
  </si>
  <si>
    <t>Osobní výtah, 3 stanice, šachta 1600x1750 mm - dodávka a montáž</t>
  </si>
  <si>
    <t>Otěruvzdorná omyvatelná malba v místnostech výšky do 3,80m / U1</t>
  </si>
  <si>
    <t>Přesun hmot procentní pro izolace tepelné v objektech v do 24 m</t>
  </si>
  <si>
    <t>Výztuž pilot betonovaných do země ocel z betonářské oceli B500B</t>
  </si>
  <si>
    <t>Zásyp jam, šachet rýh nebo kolem objektů sypaninou se zhutněním</t>
  </si>
  <si>
    <t>Izolace proti vodě svislá hydroizolační stěrkou (sprchové kouty)</t>
  </si>
  <si>
    <t>Provedení izolace proti tlakové vodě svislé přitavením pásu NAIP</t>
  </si>
  <si>
    <t>výkopek z vrtů pro tryskovou injektáž - viz statika - tabulka TI</t>
  </si>
  <si>
    <t>Dlažba keramická - schodové tvarovky - podstupnice - dodávka / P1</t>
  </si>
  <si>
    <t>Přesun hmot procentní pro krytiny povlakové v objektech v do 24 m</t>
  </si>
  <si>
    <t>Přesun hmot procentní pro obklady keramické v objektech v do 24 m</t>
  </si>
  <si>
    <t>Přesun hmot procentní pro podlahy povlakové v objektech v do 24 m</t>
  </si>
  <si>
    <t>Přesun hmot procentní pro podlahy z dlaždic v objektech v do 24 m</t>
  </si>
  <si>
    <t>Pás asfaltovaný modifikovaný s Al vložkou - parozábrana / dodávka</t>
  </si>
  <si>
    <t>špalety; (0,90*2+2*2,45*2+2,70*14+2*2,45*14+3,60*6+2*2,45*6)*0,15</t>
  </si>
  <si>
    <t>Provedení povlakové krytiny střech do 10° ochranné textilní vrstvy</t>
  </si>
  <si>
    <t>Zřízení podpěrné konstrukce stropů v do 4 m pro zatížení do 12 kPa</t>
  </si>
  <si>
    <t>strop nad 1.pp - viz v.č.DPS-D1.2-006A;   (13042,80 -309,40) /1000</t>
  </si>
  <si>
    <t>Provedení izolace proti tlakové vodě vodorovné přitavením pásu NAIP</t>
  </si>
  <si>
    <t>Zřízení podpěrné konstrukce nosníků v do 4 m pro zatížení do 20 kPa</t>
  </si>
  <si>
    <t>Vrty velkoprofilové svislé zapažené D do 1050 mm hl do 10 m hor. III</t>
  </si>
  <si>
    <t>Odstranění podpěrné konstrukce stropů v do 4 m pro zatížení do 12 kPa</t>
  </si>
  <si>
    <t>Přesun hmot procentní pro konstrukce klempířské v objektech v do 24 m</t>
  </si>
  <si>
    <t>Přesun hmot procentní pro konstrukce truhlářské v objektech v do 24 m</t>
  </si>
  <si>
    <t>Přesun hmot procentní pro zámečnické konstrukce v objektech v do 24 m</t>
  </si>
  <si>
    <t>Odstranění podpěrné konstrukce nosníků v do 4 m pro zatížení do 20 kPa</t>
  </si>
  <si>
    <t>mč 02+06 odpočet otvorů; -(0,90*1,50*3+0,80*1,50+0,70*1,50+1,80*1,50*2)</t>
  </si>
  <si>
    <t>mč 07; (3,10+4,11+4,80+5,15+4,50+1,115+7,95)*1,50-(1,00*1,50+1,20*1,50)</t>
  </si>
  <si>
    <t>mč 07; (3,10+4,11+4,80+5,15+4,50+1,115+7,95)*3,65-(1,00*1,97+1,20*1,97)</t>
  </si>
  <si>
    <t>odpočet otvorů; -(0,90*2,10+2,70*2,10*5+2,00*2,90+0,90*1,97*3+2,70*2,12)</t>
  </si>
  <si>
    <t>Deska pro kročejový útlum - elastifikovaný polystyrén tl. 20 mm - dodávka</t>
  </si>
  <si>
    <t>Přesun hmot procentní pro sádrokartonové konstrukce v objektech v do 24 m</t>
  </si>
  <si>
    <t>Pilíře tryskové injektáže - průměr 1000 mm, kompletní provedení mimo vrtů</t>
  </si>
  <si>
    <t>Provedení izolace proti tlakové vodě svislé za studena nátěrem penetračním</t>
  </si>
  <si>
    <t>Provedení povlakové krytiny střech do 10° pásy NAIP přitavením v plné ploše</t>
  </si>
  <si>
    <t>U1 na výšku 1,50 m (počítáno bez akustického obkladu a sociálních zařízení)</t>
  </si>
  <si>
    <t>Provedení izolace proti tlakové vodě vodorovné za studena nátěrem penetračním</t>
  </si>
  <si>
    <t>Provedení povlakové krytiny střech do 10° násypem z hrubého kameniva tl 50 mm</t>
  </si>
  <si>
    <t>Stříkaný beton - vyrovnání stěn po odsekání pilot a pilířů tryskové injektáže</t>
  </si>
  <si>
    <t>mč 04; (0,55+2,02+6,00+6,80+3,70+7,00)*3,59-(0,90*1,97+2,70*2,45*2+0,90*2,45)</t>
  </si>
  <si>
    <t>mč 07; (0,55+2,02+6,00+6,80+3,70+7,00)*3,59-(0,90*1,97+2,70*2,45*2+0,90*2,45)</t>
  </si>
  <si>
    <t>Pás asfaltovaný modifikovaný SBS s odolností proti prorůstání kořenů - dodávka</t>
  </si>
  <si>
    <t>mč 02+06; (25,00+1,85+25,90+1,90*2+13,80)*1,50+10,20*2*1,50-(3,83+3,76)*1,50*2</t>
  </si>
  <si>
    <t>mč 02+06; (25,00+1,85+25,90+1,90*2+13,80)*3,59+10,20*2*3,59-(3,83+3,76)*3,34*2</t>
  </si>
  <si>
    <t>mč 04 odpočet otvorů; -(0,90*2,10+2,70*2,10*5+2,00*2,90+0,90*1,97*3+2,70*2,12)</t>
  </si>
  <si>
    <t>Výztuž sloupů hranatých betonářskou ocelí B500B - je vykázána ve výztuži stropu</t>
  </si>
  <si>
    <t>Poplatek za uložení odpadu ze sypaniny na skládce (skládkovné) - výkopek z pilot</t>
  </si>
  <si>
    <t>Přesun hmot procentní pro akustická a protiotřesová opatření v objektech v do 24 m</t>
  </si>
  <si>
    <t>Podsyp pod základové konstrukce se zhutněním z hrubého kameniva frakce 16 až 32 mm</t>
  </si>
  <si>
    <t>Rozprostření ornice tl vrstvy do 200 mm pl do 500 m2 v rovině nebo ve svahu do 1:5</t>
  </si>
  <si>
    <t>mč 03; (11,53+3,30)*2*1,50-(1,80*1,50+0,80*1,50+0,90*1,50*4+0,70*1,50*2+1,20*1,50)</t>
  </si>
  <si>
    <t>mč 03; (11,53+3,30)*2*3,65-(1,80*2,20+0,80*1,97+0,90*1,97*4+0,70*1,97*2+1,20*1,97)</t>
  </si>
  <si>
    <t>Provedení povlakové krytiny střech do 10° podkladní vrstvy pásy na sucho samolepící</t>
  </si>
  <si>
    <t>Montáž izolace tepelné podlah volně kladenými rohožemi, pásy, dílci, deskami 1 vrstva</t>
  </si>
  <si>
    <t>Přesun hmot procentní pro izolace proti vodě, vlhkosti a plynům v objektech v do 60 m</t>
  </si>
  <si>
    <t>Dvojnásobné bílé malby  ze směsí za sucha dobře otěruvzdorných v místnostech do 3,80 m</t>
  </si>
  <si>
    <t>Montáž izolace tepelné podlah, stropů vrchem nebo střech překrytí separační fólií z PE</t>
  </si>
  <si>
    <t>Montáž obkladů vnějších z dlaždic keramických do 85 ks/m2 lepených flexibilním lepidlem</t>
  </si>
  <si>
    <t>Montáž izolace tepelné střech plochých kladené volně 1 vrstva rohoží, pásů, dílců, desek</t>
  </si>
  <si>
    <t>Základy pod technologická zařízení půdorysné plochy do 2 m2 z betonu prostého tř. C 20/25</t>
  </si>
  <si>
    <t>Výztuž základových desek betonářskou ocelí B500B - je vykázána ve výztuži základových pasů</t>
  </si>
  <si>
    <t>špalety; (3,60+2*1,10+2,70*2+2*1,10*2+3,60*2+2*2,10*2+0,90*4+2*2,10*4+2,70*2+2*2,45*2)*0,15</t>
  </si>
  <si>
    <t>mč 02+06 odpočet otvorů; -(3,60*1,10+0,90*1,97*3+0,80*1,97+0,70*1,97+1,80*2,10*2+2,70*1,10*6)</t>
  </si>
  <si>
    <t>Nosná zeď tl do 250 mm z hladkých tvárnic ztraceného bednění včetně výplně z betonu tř. C 16/20</t>
  </si>
  <si>
    <t>Nosná zeď tl do 400 mm z hladkých tvárnic ztraceného bednění včetně výplně z betonu tř. C 16/20</t>
  </si>
  <si>
    <t>Zřízení pilot svislých zapažených D do 1250 mm hl do 10 m s vytažením pažnic z betonu železového</t>
  </si>
  <si>
    <t>Lešení pomocné pro objekty pozemních staveb s lešeňovou podlahou v do 1,9 m zatížení do 150 kg/m2</t>
  </si>
  <si>
    <t>Pás asfaltovaný modifikovaný SBS - vyztužený hliníkovou fólií kašírovanou skleněnými vlákny / dodávka</t>
  </si>
  <si>
    <t>Vrty maloprofilové D do 245 mm úklon do 45° hl do 25 m hor. III a IV - průměr vrtu 250 mm (pro kotvy)</t>
  </si>
  <si>
    <t>Širokopásmový akustický obklad stěn, alfa W = min. 0,8, třída zvukové pohltivosti B a A  - dodávka / U7</t>
  </si>
  <si>
    <t>mč 03; (19,15+1,85+8,60+2,90+11,00+3,00)*1,50-(0,80*1,50*2+0,90*1,50*5+0,70*1,50*4+1,80*1,50+3,60*0,70)</t>
  </si>
  <si>
    <t>mč 03; (19,15+1,85+8,60+2,90+11,00+3,00)*3,59-(0,80*1,97*2+0,90*1,97*5+0,70*1,97*4+1,80*2,10+3,60*2,10)</t>
  </si>
  <si>
    <t>Úprava líce podzemních stěn při průměrné tloušťce nálitků nad 200 mm - odbourání přesahující tryskové injektáže</t>
  </si>
  <si>
    <t>Úprava líce podzemních stěn při průměrné tloušťce nálitků do 150 mm - odbourání přesahující části pilotové stěny</t>
  </si>
  <si>
    <t>Výztuž nosníků, volných trámů nebo průvlaků volných trámů betonářskou ocelí B500B - je vykázána ve výztuži stropu</t>
  </si>
  <si>
    <t>Vrty maloprofilové D do 156 mm úklon do 45° hl do 25 m hor. III a IV - průměr vrtu 130 mm (pro tryskovou injektáž)</t>
  </si>
  <si>
    <t>Přírodní linoleum tl. 4 mm  - z  pryskyřice, lněného oleje, dřevité nebo korkové moučky, juty, vápence a přírodních barviv / dodávka / P4,P8</t>
  </si>
  <si>
    <t>Vodorovné přemístění do 10000 m výkopku/sypaniny z horniny tř. 1 až 4 / prováděno menšími nákladními auty z důvodu omezeného prostoru na stavbě</t>
  </si>
  <si>
    <t>Dočasná 3 pramencová kotva - 3xLp 15,7/1770 MPa, délka 10,0 m, délka injektovaného kořene 5,0 m - průchodka přes pilotu průměr 250 mm, kompletní provedení</t>
  </si>
  <si>
    <t>Vodorovné přemístění do 10000 m výkopku/sypaniny z horniny tř. 1 až 4 / prováděno menšími nákladními auty z důvodu omezeného prostoru na stavbě - výkopek z pilot</t>
  </si>
  <si>
    <t>K/1a</t>
  </si>
  <si>
    <t>Oplechování parapetu, rozměr 900x125 mm, r.š. 225 mm, TiZn, vč.příponek a montážního materiálu</t>
  </si>
  <si>
    <t>ks</t>
  </si>
  <si>
    <t>K/1b</t>
  </si>
  <si>
    <t>Oplechování parapetu, rozměr 900x150 mm, r.š. 250 mm, TiZn, vč.příponek a montážního materiálu</t>
  </si>
  <si>
    <t>K/2</t>
  </si>
  <si>
    <t>Oplechování parapetu, rozměr 1800x150 mm, r.š. 250 mm, TiZn, vč.příponek a montážního materiálu</t>
  </si>
  <si>
    <t>K/3a</t>
  </si>
  <si>
    <t>Oplechování parapetu, rozměr 2700x125 mm, r.š. 225 mm, TiZn, vč.příponek a montážního materiálu</t>
  </si>
  <si>
    <t>K/3b</t>
  </si>
  <si>
    <t>Oplechování parapetu, rozměr 2700x150 mm, r.š. 250 mm, TiZn, vč.příponek a montážního materiálu</t>
  </si>
  <si>
    <t>K/4</t>
  </si>
  <si>
    <t>Oplechování parapetu, rozměr 3600x150 mm, r.š. 250 mm, TiZn, vč.příponek a montážního materiálu</t>
  </si>
  <si>
    <t>K/5</t>
  </si>
  <si>
    <t>Oplechování atiky, šířka 450 mm, r.š. 700 mm, TiZn, vč.příponek a montážního materiálu</t>
  </si>
  <si>
    <t>bm</t>
  </si>
  <si>
    <t>K/6</t>
  </si>
  <si>
    <t>Oplechování atiky u komínu,a rozměr 1000x1000 mm, TiZn, vč.příponek a montážního materiálu</t>
  </si>
  <si>
    <t>K/7</t>
  </si>
  <si>
    <t>Oplechování poklopu výsktupu na střechu, rozměr 1450x1800 mm, TiZn, vč.příponek a montážního materiálu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</si>
  <si>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</si>
  <si>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</si>
  <si>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</si>
  <si>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</si>
  <si>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</si>
  <si>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</si>
  <si>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</si>
  <si>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</si>
  <si>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</si>
  <si>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</si>
  <si>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</si>
  <si>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</si>
  <si>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1/P</t>
  </si>
  <si>
    <t>1/PZA</t>
  </si>
  <si>
    <t>1/PKO</t>
  </si>
  <si>
    <t>Kování klika-klika, nerezová</t>
  </si>
  <si>
    <t>1/L</t>
  </si>
  <si>
    <t>1/LZA</t>
  </si>
  <si>
    <t>1/LKO</t>
  </si>
  <si>
    <t>2/L</t>
  </si>
  <si>
    <t>2/LZA</t>
  </si>
  <si>
    <t>2/LKO</t>
  </si>
  <si>
    <t>3a/P</t>
  </si>
  <si>
    <t>3a/PZA</t>
  </si>
  <si>
    <t>3a/PKO</t>
  </si>
  <si>
    <t>3/L</t>
  </si>
  <si>
    <t>3/LZA</t>
  </si>
  <si>
    <t>3/LKO</t>
  </si>
  <si>
    <t>4/P</t>
  </si>
  <si>
    <t>4/PZA</t>
  </si>
  <si>
    <t>4/PKO</t>
  </si>
  <si>
    <t>4/L</t>
  </si>
  <si>
    <t>4/LZA</t>
  </si>
  <si>
    <t>4/LKO</t>
  </si>
  <si>
    <t>5/P</t>
  </si>
  <si>
    <t>5/PZA</t>
  </si>
  <si>
    <t>5/PKO</t>
  </si>
  <si>
    <t>5/L</t>
  </si>
  <si>
    <t>5/LZA</t>
  </si>
  <si>
    <t>5/LKO</t>
  </si>
  <si>
    <t>6/P</t>
  </si>
  <si>
    <t>6/PZA</t>
  </si>
  <si>
    <t>6/PKO</t>
  </si>
  <si>
    <t>6/L</t>
  </si>
  <si>
    <t>6/LZA</t>
  </si>
  <si>
    <t>6/LKO</t>
  </si>
  <si>
    <t>7/L</t>
  </si>
  <si>
    <t>7/LZA</t>
  </si>
  <si>
    <t>7/LKO</t>
  </si>
  <si>
    <t>8/L</t>
  </si>
  <si>
    <t>8/LZA</t>
  </si>
  <si>
    <t>8/LKO</t>
  </si>
  <si>
    <t>9/L</t>
  </si>
  <si>
    <t>9/LZA</t>
  </si>
  <si>
    <t>9/LKO</t>
  </si>
  <si>
    <t>10/P</t>
  </si>
  <si>
    <t>10/PZA</t>
  </si>
  <si>
    <t>10/PKO</t>
  </si>
  <si>
    <t>Kování panikové, klika-klika, nerezové</t>
  </si>
  <si>
    <t>11/P</t>
  </si>
  <si>
    <t>11/PZA</t>
  </si>
  <si>
    <t>11/PKO</t>
  </si>
  <si>
    <t>12/P</t>
  </si>
  <si>
    <t>12/PZA</t>
  </si>
  <si>
    <t>12/PKO</t>
  </si>
  <si>
    <t>13/L</t>
  </si>
  <si>
    <t>Dveře vnitřní dvoukřídlé, posuvné s horní kolejnicí, výplň ocel.pevné pletivo, rozměr 2700x2200 mm</t>
  </si>
  <si>
    <t>T/1a</t>
  </si>
  <si>
    <t>Parapet - lamino deska s nosem, tl. 20 mm, bílý nátěr, rozměr 250x950 mm</t>
  </si>
  <si>
    <t>T/1b</t>
  </si>
  <si>
    <t>Parapet - lamino deska s nosem, tl. 20 mm, bílý nátěr, rozměr 220x900 mm</t>
  </si>
  <si>
    <t>T/2</t>
  </si>
  <si>
    <t>Parapet - lamino deska s nosem, tl. 20 mm, bílý nátěr, rozměr 250x1800 mm</t>
  </si>
  <si>
    <t>T/3a</t>
  </si>
  <si>
    <t>Parapet - lamino deska s nosem, tl. 20 mm, bílý nátěr, rozměr 250x2700 mm</t>
  </si>
  <si>
    <t>T/3b</t>
  </si>
  <si>
    <t>T/4</t>
  </si>
  <si>
    <t>T/5</t>
  </si>
  <si>
    <t>2x dřevěné madlo k zábradlí, materiál dub (buk), bezbarvý lak, rozměr 60x50 a 40x30</t>
  </si>
  <si>
    <t>T/6</t>
  </si>
  <si>
    <t>Kuchyňská linka vč.nerezového dřezu, spodní a horní skříňky, rozměr 600x1200 mm</t>
  </si>
  <si>
    <t>Z/1</t>
  </si>
  <si>
    <t>Z/2</t>
  </si>
  <si>
    <t>Z/3</t>
  </si>
  <si>
    <t>Z/4</t>
  </si>
  <si>
    <t>Z/5</t>
  </si>
  <si>
    <t>Z/6</t>
  </si>
  <si>
    <t>Z/7</t>
  </si>
  <si>
    <t>Z/8</t>
  </si>
  <si>
    <t>Z/9</t>
  </si>
  <si>
    <t>Z/10</t>
  </si>
  <si>
    <t>Z/11</t>
  </si>
  <si>
    <t>O/1</t>
  </si>
  <si>
    <t>Venkovní AL žaluzie, šířka lamely cca 70 mm, přírodní hliník, vodící prvek - lišta, ovládání elektromotor, rozměr 900x2450 mm</t>
  </si>
  <si>
    <t>O/2</t>
  </si>
  <si>
    <t>Venkovní AL žaluzie, šířka lamely cca 70 mm, přírodní hliník, vodící prvek - lišta, ovládání elektromotor, rozměr 2700x2450 mm</t>
  </si>
  <si>
    <t>O/3</t>
  </si>
  <si>
    <t>Venkovní AL žaluzie, šířka lamely cca 70 mm, přírodní hliník, vodící prvek - lišta, ovládání elektromotor, rozměr 3600x2450 mm</t>
  </si>
  <si>
    <t>O/4</t>
  </si>
  <si>
    <t>Schody na půdu zateplené, stahovací - výška 3200 mm, lakovaná ocel, rozměr 700x1100 mm</t>
  </si>
  <si>
    <t>O/5</t>
  </si>
  <si>
    <t>Venkovní rohožka do ocel.rámečku Z/7, rozměr 600x2000/cca30 mm</t>
  </si>
  <si>
    <t>O/6</t>
  </si>
  <si>
    <t>Plechová tabulka ozn.podlaží, nerez, rozměr 200x250 mm</t>
  </si>
  <si>
    <t>O/7</t>
  </si>
  <si>
    <t>Vetrací mřížka, větrání výtahové šachty, rozměr 250x250 mm</t>
  </si>
  <si>
    <t>O/x1</t>
  </si>
  <si>
    <t>O/x2</t>
  </si>
  <si>
    <t>Přenosný hasicí přístroj S5</t>
  </si>
  <si>
    <t>Zařízení staveniště</t>
  </si>
  <si>
    <t>Provozní náklady zařízení staveniště - včetně čištění komunikací</t>
  </si>
  <si>
    <t>Likvidace zařízení staveniště</t>
  </si>
  <si>
    <t>Kompletační činnost -  v rozsahu nezbytném pro provedení stavby, včetně všech souvisejících investic</t>
  </si>
  <si>
    <t>Dokumentace skutečného provedení stavby (ke kolaudaci) - v investorem požadovaném formátu a počtu vyhotovení</t>
  </si>
  <si>
    <t>Pavilon ZŠ Špitálská</t>
  </si>
  <si>
    <t>DPH 21%</t>
  </si>
  <si>
    <t>strop nad 1.np - viz v.č.DPS-D1.2-007A;   (15015,30 -309,40) /1000</t>
  </si>
  <si>
    <t>strop nad 2.np - viz v.č.DPS-D1.2-008A;   (14382,00 -273,00) /1000</t>
  </si>
  <si>
    <t>strop nad 3.np - viz v.č.DPS-D1.2-009A;   (14921,80 -291,20) /1000</t>
  </si>
  <si>
    <t>Zdravotní technika</t>
  </si>
  <si>
    <t>720.01</t>
  </si>
  <si>
    <t>Vnitřní vodovod</t>
  </si>
  <si>
    <t>720.01.01</t>
  </si>
  <si>
    <t>Potrubí vodovodní plastové  D 16x2,3 mm, PN 16 včetně ochrany vodovodního potrubí izolačními trubicemi</t>
  </si>
  <si>
    <t>720.01.02</t>
  </si>
  <si>
    <t>Potrubí vodovodní plastové  D 20x2,8 mm, PN 16 včetně ochrany vodovodního potrubí izolačními trubicemi</t>
  </si>
  <si>
    <t>720.01.03</t>
  </si>
  <si>
    <t>Potrubí vodovodní plastové  D 25x3,5 mm, PN 16 včetně ochrany vodovodního potrubí izolačními trubicemi</t>
  </si>
  <si>
    <t>720.01.04</t>
  </si>
  <si>
    <t>Potrubí vodovodní plastové  D 32x4,4 mm, PN 16 včetně ochrany vodovodního potrubí izolačními trubicemi</t>
  </si>
  <si>
    <t>720.01.05</t>
  </si>
  <si>
    <t>Potrubí vodovodní plastové  D 40x5,5 mm, PN 16 včetně ochrany vodovodního potrubí izolačními trubicemi</t>
  </si>
  <si>
    <t>720.01.06</t>
  </si>
  <si>
    <t>Potrubí vodovodní plastové  D 50x6,9 mm, PN 16 včetně ochrany vodovodního potrubí izolačními trubicemi</t>
  </si>
  <si>
    <t>720.01.07</t>
  </si>
  <si>
    <t>Potrubí vodovodní plastové  D 63x8,6 mm, PN 16 včetně ochrany vodovodního potrubí izolačními trubicemi</t>
  </si>
  <si>
    <t>720.01.08</t>
  </si>
  <si>
    <t>Konzoly upevněné do stropu vrutem</t>
  </si>
  <si>
    <t>720.01.09</t>
  </si>
  <si>
    <t>Baterie umyvadlová páková nástěnná – umyvadlová nástěnná páková baterie, rozteč 100 mm, délka výtokového ramínka 225 mm, vandaluvzdorné provedení, materiály odolné proti korozi a vodnímu kameni</t>
  </si>
  <si>
    <t>720.01.10</t>
  </si>
  <si>
    <t>Elektronická  baterie umyvadlová stojánková – směšovací, s mixážní páčkou, napájení transformátor, samouzavírací při výpadku dodávky el. Energie, se zpětnou klapkou, sítko, flexibilní hadice s rovnými uzavíracími ventily, termální desinfekce, vandaluvzdorné provedení, materiály odolné proti korozi a vodnímu kameni</t>
  </si>
  <si>
    <t>720.01.11</t>
  </si>
  <si>
    <t>Umyvadlo invalida - směšovací, s mixážní páčkou, napájení transformátor, samouzavírací při výpadku dodávky el. Energie, se zpětnou klapkou, sítko, flexibilní hadice s rovnými uzavíracími ventily, termální desinfekce, vandaluvzdorné provedení, materiály odolné proti korozi a vodnímu kameni</t>
  </si>
  <si>
    <t>720.01.12</t>
  </si>
  <si>
    <t>Závěsné wc včetně ventilu – instalační rám do zdi pro závěsné wc včetně el. ventilu a trubky, napájení transformátorem 230 V/12 V, výška 1100-1435 mm, šířka 400 mm, hloubka 180 mm</t>
  </si>
  <si>
    <t>720.01.13</t>
  </si>
  <si>
    <t>Baterie dřezová páková nástěnná, rozteč 100 mm, délka výtokového ramínka 225 mm, vandaluvzdorné provedení, materiály odolné proti korozi a vodnímu kameni</t>
  </si>
  <si>
    <t>720.01.14</t>
  </si>
  <si>
    <t xml:space="preserve">Elektronický ventil pro pisoáry, senzor na zeď, kabel 2,5 m, solendový ventil ½“, řídící elektronika a uzavírací ventil v instalační krabici, nastavitelná doba výtoku, vandaluvzdorné provedení, materiály odolné proti korozi a vodnímu kameni  </t>
  </si>
  <si>
    <t>720.01.15</t>
  </si>
  <si>
    <t>Baterie sprchová tlačná, tlačná samouzavírací baterie sprchová směšovací do zdi s krycí nerezovou deskou 18x18 cm, chromová ovládací hlavice, vandaluvzdorné provedení, materiály odolné proti korozi a vodnímu kameni, samočistící mechanismus, hlavice sprchová, pevná sprchová hlavice s otočnou sprchovou růžicí, připojení ze zdi, vestavěný reg 9 l/min., vandaluvzdorné provedení, materiály odolné proti korozi a vodnímu kameni</t>
  </si>
  <si>
    <t>720.01.16</t>
  </si>
  <si>
    <t>Uzavírací ventil DN 15 s vypouštěním, PN 16</t>
  </si>
  <si>
    <t>720.01.17</t>
  </si>
  <si>
    <t>Uzavírací ventil DN 20 s vypouštěním, PN 16</t>
  </si>
  <si>
    <t>720.01.18</t>
  </si>
  <si>
    <t>Uzavírací ventil DN 25 s vypouštěním, PN 16</t>
  </si>
  <si>
    <t>720.01.19</t>
  </si>
  <si>
    <t>Uzavírací ventil DN 32 s vypouštěním, PN 16</t>
  </si>
  <si>
    <t>720.01.20</t>
  </si>
  <si>
    <t>Uzavírací ventil DN 40 s vypouštěním, PN 16</t>
  </si>
  <si>
    <t>720.01.21</t>
  </si>
  <si>
    <t>Vypouštěcí kohout DN 15, PN 16</t>
  </si>
  <si>
    <t>720.01.22</t>
  </si>
  <si>
    <t>Oddělovací člen s vodoměrem pro doplňování DN 15, PN 10</t>
  </si>
  <si>
    <t>720.01.23</t>
  </si>
  <si>
    <t>Regulátor tlaku vody s tlakoměrem DN 15, PN 10</t>
  </si>
  <si>
    <t>720.01.24</t>
  </si>
  <si>
    <t>Expanzní nádoba s membránou 5l, 10 BAR, ¾“</t>
  </si>
  <si>
    <t>720.01.25</t>
  </si>
  <si>
    <t>Cirkulační čerpadlo Qmax 12,5 m, Rp- 1 ¼“, 230 V, 50-60 Hz, 200 W</t>
  </si>
  <si>
    <t>720.01.26</t>
  </si>
  <si>
    <t>Vodoměr stávající</t>
  </si>
  <si>
    <t>720.01.27</t>
  </si>
  <si>
    <t>Kulový kohout závitový DN 50, PN 16</t>
  </si>
  <si>
    <t>720.01.28</t>
  </si>
  <si>
    <t>Kulový kohout závitový DN 15, PN 16</t>
  </si>
  <si>
    <t>720.01.29</t>
  </si>
  <si>
    <t>Kulový kohout závitový s vypouštěním DN 50, PN 16</t>
  </si>
  <si>
    <t>720.01.30</t>
  </si>
  <si>
    <t>Kulový kohout závitový s vypouštěním DN 40, PN 16</t>
  </si>
  <si>
    <t>720.01.31</t>
  </si>
  <si>
    <t>Kulový kohout závitový s vypouštěním DN 32, PN 16</t>
  </si>
  <si>
    <t>720.01.32</t>
  </si>
  <si>
    <t>Zpětná klapka závitová DN 50, PN 16</t>
  </si>
  <si>
    <t>720.01.33</t>
  </si>
  <si>
    <t>Zpětná klapka závitová DN 32, PN 16</t>
  </si>
  <si>
    <t>720.01.34</t>
  </si>
  <si>
    <t>Zpětná klapka závitová DN 15, PN 16</t>
  </si>
  <si>
    <t>720.01.35</t>
  </si>
  <si>
    <t>Filtr závitový DN 50, PN 16</t>
  </si>
  <si>
    <t>720.01.36</t>
  </si>
  <si>
    <t>Filtr s automatickým zpětným proplachem
Přepážkový filtr na studenou vodu s automatickým proplachem, filtrační nádoba z vysoce kvalitního plastu PN 16, mosazná příruba s připojovacím šroubením, postříbřené filtrační síto z nerezové oceli s antibakteriálním účinkem, standartní poréznost síta 0,1 mm, možnost volby porézností 0,03/ 0,32/ 0,5 mm, automatické čištění síta zpětným proplachem dle nastaveného času (odsávací hlavice), nepřerušovaná dodávka filtrované vody, odvod vody do otevřeného odpadního systému 1/2" hadicí, pro horizontální i vertikální montáž.</t>
  </si>
  <si>
    <t>720.01.37</t>
  </si>
  <si>
    <t xml:space="preserve">Regulátor výstupního tlaku  DN 50, PN 16 </t>
  </si>
  <si>
    <t>720.01.38</t>
  </si>
  <si>
    <t>Vodoměr závitový jednovtokový suchoběžný do 100 °C DN 15, Qn 1,5 m3/hod</t>
  </si>
  <si>
    <t>720.01.39</t>
  </si>
  <si>
    <t>Vodoměr závitový jednovtokový suchoběžný do 100 °C DN 32, Qn 2,5 m3/hod</t>
  </si>
  <si>
    <t>720.01.40</t>
  </si>
  <si>
    <t xml:space="preserve">Ventil redukční mosazný G 1/2 PN 6 do 25°C s 2x vnitřním závitem s manometrem   </t>
  </si>
  <si>
    <t>720.01.41</t>
  </si>
  <si>
    <t xml:space="preserve">Kohout plnicí nebo vypouštěcí DN 25,  PN 10 s jedním závitem   </t>
  </si>
  <si>
    <t>720.01.42</t>
  </si>
  <si>
    <t>Vzorkovací armatura DN 15, vypouštěcí kohout</t>
  </si>
  <si>
    <t>720.01.43</t>
  </si>
  <si>
    <t xml:space="preserve">Podpěry potrubí kovové   </t>
  </si>
  <si>
    <t>720.01.44</t>
  </si>
  <si>
    <t>T-kus, 50/25, PN 16</t>
  </si>
  <si>
    <t>720.01.45</t>
  </si>
  <si>
    <t>Pojišťovací ventil</t>
  </si>
  <si>
    <t>720.01.46</t>
  </si>
  <si>
    <t>Prostup chráničkou protipožární</t>
  </si>
  <si>
    <t>720.01.47</t>
  </si>
  <si>
    <t xml:space="preserve">Manometr axiální  63, 0 - 10 bar   </t>
  </si>
  <si>
    <t>720.01.48</t>
  </si>
  <si>
    <t xml:space="preserve">Teploměr s jímkou 3/8" 0°-80°C   </t>
  </si>
  <si>
    <t>720.01.49</t>
  </si>
  <si>
    <t xml:space="preserve">Ventil automatický odvzdušňovací  3/8"   </t>
  </si>
  <si>
    <t>720.01.50</t>
  </si>
  <si>
    <t xml:space="preserve">Ventil pojistný mosazný DN 25, PN 6 do 100°C k bojleru s vnitřním x vnějším závitem   </t>
  </si>
  <si>
    <t>720.01.51</t>
  </si>
  <si>
    <t>Orientační štítky na zeď</t>
  </si>
  <si>
    <t>720.01.52</t>
  </si>
  <si>
    <t>Venkovní nezámrzný ventil, G ¾“ - mrazovzdorný</t>
  </si>
  <si>
    <t>720.01.53</t>
  </si>
  <si>
    <t>Požární voda :</t>
  </si>
  <si>
    <t>720.01.54</t>
  </si>
  <si>
    <t>Hadicový systém o jmenovité světlosti hadice 19 mm s tvarově stálou hadicí 20 mm - komplet</t>
  </si>
  <si>
    <t>720.01.55</t>
  </si>
  <si>
    <t>Potrubí vodovodní ocelové závitové pozinkované svařované běžné DN 50</t>
  </si>
  <si>
    <t>720.01.56</t>
  </si>
  <si>
    <t>Potrubí vodovodní ocelové závitové pozinkované svařované běžné DN 40</t>
  </si>
  <si>
    <t>720.01.57</t>
  </si>
  <si>
    <t>Potrubí vodovodní ocelové závitové pozinkované svařované běžné DN 20</t>
  </si>
  <si>
    <t>720.01.58</t>
  </si>
  <si>
    <t>720.02</t>
  </si>
  <si>
    <t>Vnitřní kanalizace</t>
  </si>
  <si>
    <t>720.02.01</t>
  </si>
  <si>
    <t>Potrubí kanalizační z PP připojovací systém HT DN 40</t>
  </si>
  <si>
    <t>720.02.02</t>
  </si>
  <si>
    <t>Potrubí kanalizační z PP připojovací systém HT DN 50</t>
  </si>
  <si>
    <t>720.02.03</t>
  </si>
  <si>
    <t>Potrubí kanalizační z PP připojovací systém HT DN 70</t>
  </si>
  <si>
    <t>720.02.04</t>
  </si>
  <si>
    <t>Potrubí kanalizační z PP připojovací systém HT DN 100</t>
  </si>
  <si>
    <t>720.02.05</t>
  </si>
  <si>
    <t>Potrubí kanalizační plastové svodné systém HT DN 70</t>
  </si>
  <si>
    <t>720.02.06</t>
  </si>
  <si>
    <t xml:space="preserve">Potrubí kanalizační plastové svodné systém HT DN 100   </t>
  </si>
  <si>
    <t>720.02.07</t>
  </si>
  <si>
    <t xml:space="preserve">Potrubí kanalizační plastové svodné systém HT DN 150   </t>
  </si>
  <si>
    <t>720.02.08</t>
  </si>
  <si>
    <t xml:space="preserve">Potrubí kanalizační plastové ležaté systém KG DN 100   </t>
  </si>
  <si>
    <t>720.02.09</t>
  </si>
  <si>
    <t xml:space="preserve">Potrubí kanalizační plastové ležaté systém KG DN 200   </t>
  </si>
  <si>
    <t>720.02.10</t>
  </si>
  <si>
    <t xml:space="preserve">Potrubí kanalizační kamenina DN 200   </t>
  </si>
  <si>
    <t>720.02.11</t>
  </si>
  <si>
    <t>720.02.12</t>
  </si>
  <si>
    <t>Minerální vata tl. 50 mm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</si>
  <si>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</si>
  <si>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720.02.13</t>
  </si>
  <si>
    <r>
      <t>Hlavice ventilační polypropylen PP DN 110</t>
    </r>
    <r>
      <rPr>
        <sz val="8"/>
        <color theme="1"/>
        <rFont val="Arial"/>
        <family val="2"/>
        <charset val="238"/>
      </rPr>
      <t xml:space="preserve">   </t>
    </r>
  </si>
  <si>
    <t>720.02.14</t>
  </si>
  <si>
    <t>Přivzdušňovací ventil podomítkový DN 110</t>
  </si>
  <si>
    <t>720.02.15</t>
  </si>
  <si>
    <t>Zápachová uzávěrka podomítková DN 50, kondenzační sifon</t>
  </si>
  <si>
    <t>720.02.16</t>
  </si>
  <si>
    <t>Vpustˇ s vodorovným odtokem a trojnásobnou zpětnou klapkou DN 110 mřížka 180x125</t>
  </si>
  <si>
    <t>720.02.17</t>
  </si>
  <si>
    <t>Závěsný klozet pro tělesně postižené s hlubokým splachováním ze slinutého keramického střepu, podomítková nádržka se splachovací kapacitou 3-6 litrů, odtok vodorovný, včetně klozetového sedátka bez poklopu, instalace s podomítkovým modulem do zdi handicap pro upevnění toaletních madel, včetně dvou madel a signalizačního systému nouzového ovládání, skryté upevnění, výška klozetu 460 mm nad podlahou</t>
  </si>
  <si>
    <t>720.02.18</t>
  </si>
  <si>
    <t>Závěsný klozet – dospělé - s hlubokým splachováním ze slinutého keramického střepu, skryté upevnění, výška klozetu 400 mm, podomítková nádržka se splachovací kapacitou 3-6 litrů, odtok vodorovný, včetně klozetového sedátka, instalace s podomítkovým modulem do zdi</t>
  </si>
  <si>
    <t>720.02.19</t>
  </si>
  <si>
    <t>Závěsný klozet – děti 7-11 let - s hlubokým splachováním ze slinutého keramického střepu, skryté upevnění, výška klozetu 355 mm, podomítková nádržka se splachovací kapacitou 3-6 litrů, odtok vodorovný, včetně klozetového dětského sedátka pro dětský klozet 7-11 let, instalace s podomítkovým modulem do zdi</t>
  </si>
  <si>
    <t>720.02.20</t>
  </si>
  <si>
    <t>Závěsný urinál ze slinutého keramického střepu, s otvorem pro ventil</t>
  </si>
  <si>
    <t>720.02.21</t>
  </si>
  <si>
    <t>Sprcha – nerezovvý žlab s krycím roštem, včetně odtoku DN 50, délka 800x110 mm</t>
  </si>
  <si>
    <t>720.02.22</t>
  </si>
  <si>
    <t>Umyvadlo dětské 7-11 let – umyvadlo 500 mm, ze slinutého keramického střepu, s otvorem pro baterii, s přepadovým potrubím</t>
  </si>
  <si>
    <t>720.02.23</t>
  </si>
  <si>
    <t>Umyvadlo – umyvadlo 500 mm, ze slinutého keramického střepu, s otvorem pro baterii, s přepadovým potrubím</t>
  </si>
  <si>
    <t>720.02.24</t>
  </si>
  <si>
    <t>Umyvadlo pro tělesně postižené – ze slinutého keramického střepu, s otvorem pro baterii, s přepadovým potrubím</t>
  </si>
  <si>
    <t>720.02.25</t>
  </si>
  <si>
    <t>Závěsná výlevka včetně mřížky, ze slinutého keramického střepu, instalace s podomítkovým modulem</t>
  </si>
  <si>
    <t>720.02.26</t>
  </si>
  <si>
    <t>Dřez – kuchyňský dřez je součástí kuchyňské linky - příprava</t>
  </si>
  <si>
    <t>720.03</t>
  </si>
  <si>
    <t>Dešťová kanalizace</t>
  </si>
  <si>
    <t>720.03.01</t>
  </si>
  <si>
    <t>Střešní vtok DN 125 s připojeným živičným izolačním pásem, s elektrickým ohřevem, pro ploché střechy</t>
  </si>
  <si>
    <t>720.03.02</t>
  </si>
  <si>
    <t>Střešní vtok DN 70 s připojeným živičným izolačním pásem, s elektrickým ohřevem, pro ploché střechy</t>
  </si>
  <si>
    <t>720.03.03</t>
  </si>
  <si>
    <t>Potrubí kanalizační plastové svodné systém DN 150 – dešťové, tichý odpadní systém</t>
  </si>
  <si>
    <t>720.03.04</t>
  </si>
  <si>
    <t>Potrubí kanalizační plastové svodné systém DN 100 – dešťové, tichý odpadní systém</t>
  </si>
  <si>
    <t>720.03.05</t>
  </si>
  <si>
    <t>720.03.06</t>
  </si>
  <si>
    <t xml:space="preserve">Potrubí kanalizační plastové svodné systém KG DN 100 – dešťová kanalizace  </t>
  </si>
  <si>
    <t>720.03.07</t>
  </si>
  <si>
    <t xml:space="preserve">Potrubí kanalizační plastové svodné systém KG DN 150 – dešťová kanalizace  </t>
  </si>
  <si>
    <t>720.03.08</t>
  </si>
  <si>
    <t xml:space="preserve">Potrubí kanalizační plastové svodné systém KG DN 200 – dešťová kanalizace  </t>
  </si>
  <si>
    <t>720.03.09</t>
  </si>
  <si>
    <t>soubor</t>
  </si>
  <si>
    <t>720.03.10</t>
  </si>
  <si>
    <t>720.04</t>
  </si>
  <si>
    <t>Vnitřní plynovod</t>
  </si>
  <si>
    <t>720.04.01</t>
  </si>
  <si>
    <t>Potrubí PE 100 RC, SDR 11, dn 90 se signalizačním vodičem</t>
  </si>
  <si>
    <t>720.04.02</t>
  </si>
  <si>
    <t>Výstražná folie PE žlutá dle TPG 702 01</t>
  </si>
  <si>
    <t>720.04.03</t>
  </si>
  <si>
    <t>Signalizační vodič CY 2,5 m2</t>
  </si>
  <si>
    <t>720.04.04</t>
  </si>
  <si>
    <t xml:space="preserve">Ochranné potrubí </t>
  </si>
  <si>
    <t>720.04.05</t>
  </si>
  <si>
    <t>Skříň plastová pro HDU včetně dvířek s nápisem HDU</t>
  </si>
  <si>
    <t>720.04.06</t>
  </si>
  <si>
    <t>Potrubí ocelové černé bezešvé svařované běžné DN 15</t>
  </si>
  <si>
    <t>720.04.07</t>
  </si>
  <si>
    <t>Potrubí ocelové černé bezešvé svařované běžné DN 65</t>
  </si>
  <si>
    <t>720.04.08</t>
  </si>
  <si>
    <t>Bezpečnostní armatura, havarijní ventil DN 65</t>
  </si>
  <si>
    <t>720.04.09</t>
  </si>
  <si>
    <t>Kulový uzávěr přímý DN 80 FF, plyn</t>
  </si>
  <si>
    <t>720.04.10</t>
  </si>
  <si>
    <t>Kulový uzávěr přímý DN 25 FF, plyn</t>
  </si>
  <si>
    <t>720.04.11</t>
  </si>
  <si>
    <t>Kulový uzávěr přímý  DN 15  FF, plyn</t>
  </si>
  <si>
    <t>720.04.12</t>
  </si>
  <si>
    <t>Objímky na uchycení potrubí</t>
  </si>
  <si>
    <t>720.04.13</t>
  </si>
  <si>
    <t>Redukce zhotovena kováním 80/65</t>
  </si>
  <si>
    <t>720.04.14</t>
  </si>
  <si>
    <t>Redukce zhotovena kováním 65/25</t>
  </si>
  <si>
    <t>720.04.15</t>
  </si>
  <si>
    <t>Prostup chráničkou - protipožární</t>
  </si>
  <si>
    <t>720.04.16</t>
  </si>
  <si>
    <t xml:space="preserve">Přechodka PE/OCEL DN 80   </t>
  </si>
  <si>
    <t>720.04.17</t>
  </si>
  <si>
    <t>720.04.18</t>
  </si>
  <si>
    <t>2x základní nátěr, 1x nátěr žluť chromová střední</t>
  </si>
  <si>
    <t>Vytápění</t>
  </si>
  <si>
    <t>Kotelna</t>
  </si>
  <si>
    <t>731.01</t>
  </si>
  <si>
    <t>Teplovodní stacionární kondensační kotel se sálavým modulovaným hořákem na zemní plyn, QK = 57 - 173 kW (pro tw1/tw2 = 75/55°C), jmenovité tepelné zatížení Q = 175 kW, PN 0.6 MPa, disponibilní tah spalin 70 Pa, výstup spalin f 200  mm, obsah vody V = 306 l, teplosměnné plochy z nerezové oceli, průtokový součinitel kotle kvs = 130 m3/hod, max. el. příkon hořáku Pel = 270 W, 230 V, normované emisní faktory hořáku: NOx 45 mg/kWh, CO 0 mg/kWh</t>
  </si>
  <si>
    <t>731.02</t>
  </si>
  <si>
    <t>Protihlukové stavěcí nožky tlumící hluk pod kotel</t>
  </si>
  <si>
    <t>731.03</t>
  </si>
  <si>
    <t>Digitální regulace kotlového okruhu, pro modulovaný hořák, s integrovaným diagnostickým systémem</t>
  </si>
  <si>
    <t>731.04</t>
  </si>
  <si>
    <t>Rozšíření regulace pro řízení kotle externí regulací, 0-10 V</t>
  </si>
  <si>
    <t>731.05</t>
  </si>
  <si>
    <t xml:space="preserve">Vyvložkování komínového průduchu vložkou z ocelového nerezového plechu, vnitřní f 200 mm, včetně vypouštění kondensátu a příchytek pro uchycení, a podpírající ocelové konstrukce </t>
  </si>
  <si>
    <t>731.06</t>
  </si>
  <si>
    <t>Výstupní potrubí komína nad střechu z ocelového nerezového plechu, vnitřní f 200 mm, s tepelnou isolací a se stříškou ze silného tuhého plechu</t>
  </si>
  <si>
    <t>731.07</t>
  </si>
  <si>
    <t>Potrubí kouřovodu z ocelového nerezového plechu, včetně tepelné isolace rohožemi z minerálních vláken, l(20°)min = 0.04 W/m/K, s povrchovou úpravou ocelovým nerezovým plechem tl. 0,65 mm, vnitřní Ø 200 mm</t>
  </si>
  <si>
    <t>731.08</t>
  </si>
  <si>
    <t>Kolena kouřovodu z ocelového nerezového plechu, 90°, včetně tepelné isolace s povrchovou úpravou nerezovým plechem, vnitřní Ø 200 mm</t>
  </si>
  <si>
    <t>731.09</t>
  </si>
  <si>
    <t>Tlumič hluku spalin v kouřovodu DN 200, z ocelového nerezového plechu, s útlumem hluku odpovídajícím kotli min. 15 dB(A),  včetně tepelné isolace s povrchovou úpravou nerezovým plechem</t>
  </si>
  <si>
    <t>731.10</t>
  </si>
  <si>
    <t xml:space="preserve">Pružný kompensátor do kouřovodu a potrubí pro přívod vzduchu před zaústěním do komína Ø 200 mm,    z ocelového nerezového plechu </t>
  </si>
  <si>
    <t>731.11</t>
  </si>
  <si>
    <t>Potrubí přívodu vzduchu z ocelového nerezového plechu, včetně tepelné isolace rohožemi z minerálních vláken, l(20°)min = 0.04 W/m/K, s povrchovou úpravou ocelovým nerezovým plechem tl. 0,65 mm, vnitřní Ø 200 mm</t>
  </si>
  <si>
    <t>731.12</t>
  </si>
  <si>
    <t>Objímka komína pro ochranu před bleskem</t>
  </si>
  <si>
    <t>Strojovna</t>
  </si>
  <si>
    <t>732.01</t>
  </si>
  <si>
    <t>Nepřímotopený stojatý zásobníkový ohřívák teplé vody s topným výměníkem: z oceli, vnitřní povrch smaltován, s hořčíkovou ochrannou anodou, V = 750 l, PN 2.5/1 MPa, tmax = 160/95°C, topná plocha S = 3.7 m2, včetně tepelné isolace z polyuretanové pěny s plechovým pláštěm</t>
  </si>
  <si>
    <t>732.02</t>
  </si>
  <si>
    <r>
      <t xml:space="preserve">Tlaková expansní nádoba pro vodní systém s pevnou membránou, přetlak plynu Dpmax = 600 kPa, tmax = 70°C, V = 250 l          přetlak plynu </t>
    </r>
    <r>
      <rPr>
        <sz val="9"/>
        <color indexed="8"/>
        <rFont val="Symbol"/>
        <family val="1"/>
        <charset val="2"/>
      </rPr>
      <t>D</t>
    </r>
    <r>
      <rPr>
        <sz val="9"/>
        <color indexed="8"/>
        <rFont val="Arial"/>
        <family val="2"/>
        <charset val="238"/>
      </rPr>
      <t xml:space="preserve">p = 400 kPa </t>
    </r>
  </si>
  <si>
    <t>732.03</t>
  </si>
  <si>
    <t xml:space="preserve">Chemická úpravna vody: m = 1000 l/hod, kapacita 40°dH x m3, s časovým řízením, včetně změkčovacího filtru, vířivého filtru mechanických nečistot, a dvou napojovacích pancéřových hadic 1 x 3/4", včetně náplně: granulovaná sůl 25 kg </t>
  </si>
  <si>
    <t>732.04</t>
  </si>
  <si>
    <r>
      <t xml:space="preserve">Oběhová mokroběžná čerpadla systému vytápění, s elektronickou regulací otáček, teplota čerpané kapaliny -10°C - 110°C, PN 1 MPa, volba řídícího režimu: konstantní otáčky, konstantní tlak, proporcionální tlak 
průtok m = 560 - 910 l/hod, max. výtlak </t>
    </r>
    <r>
      <rPr>
        <sz val="9"/>
        <color indexed="8"/>
        <rFont val="Symbol"/>
        <family val="1"/>
        <charset val="2"/>
      </rPr>
      <t>D</t>
    </r>
    <r>
      <rPr>
        <sz val="9"/>
        <color indexed="8"/>
        <rFont val="Arial"/>
        <family val="2"/>
        <charset val="238"/>
      </rPr>
      <t>p = 63 kPa, Pel = 92 W, I = 0.74 A, 230 V, připojení závitové G 1"</t>
    </r>
  </si>
  <si>
    <t>732.05</t>
  </si>
  <si>
    <r>
      <t xml:space="preserve">Oběhová mokroběžná čerpadla systému vytápění, s elektronickou regulací otáček, teplota čerpané kapaliny -10°C - 110°C, PN 1 MPa, volba řídícího režimu: konstantní otáčky, konstantní tlak, proporcionální tlak 
průtok m = 1800 l/hod, max. výtlak </t>
    </r>
    <r>
      <rPr>
        <sz val="9"/>
        <color indexed="8"/>
        <rFont val="Symbol"/>
        <family val="1"/>
        <charset val="2"/>
      </rPr>
      <t>D</t>
    </r>
    <r>
      <rPr>
        <sz val="9"/>
        <color indexed="8"/>
        <rFont val="Arial"/>
        <family val="2"/>
        <charset val="238"/>
      </rPr>
      <t>p = 65 kPa, Pel = 111 W, I = 0.9 A, 230 V, připojení závitové G 5/4"</t>
    </r>
  </si>
  <si>
    <t>732.06</t>
  </si>
  <si>
    <r>
      <t xml:space="preserve">Oběhová mokroběžná čerpadla systému vytápění, s elektronickou regulací otáček, teplota čerpané kapaliny -10°C - 110°C, PN 1 MPa, volba řídícího režimu: konstantní otáčky, konstantní tlak, proporcionální tlak 
průtok m = 1460 l/hod, max. výtlak </t>
    </r>
    <r>
      <rPr>
        <sz val="9"/>
        <color indexed="8"/>
        <rFont val="Symbol"/>
        <family val="1"/>
        <charset val="2"/>
      </rPr>
      <t>D</t>
    </r>
    <r>
      <rPr>
        <sz val="9"/>
        <color indexed="8"/>
        <rFont val="Arial"/>
        <family val="2"/>
        <charset val="238"/>
      </rPr>
      <t>p = 82 kPa, Pel = 151 W, I = 1.22 A, 230 V, připojení přírubové DN 32</t>
    </r>
  </si>
  <si>
    <t>732.07</t>
  </si>
  <si>
    <r>
      <t xml:space="preserve">Oběhová mokroběžná čerpadla systému vytápění, s elektronickou regulací otáček, teplota čerpané kapaliny -10°C - 110°C, PN 1 MPa, volba řídícího režimu: konstantní otáčky, konstantní tlak, proporcionální tlak 
průtok m = 3010 l/hod, max. výtlak </t>
    </r>
    <r>
      <rPr>
        <sz val="9"/>
        <color indexed="8"/>
        <rFont val="Symbol"/>
        <family val="1"/>
        <charset val="2"/>
      </rPr>
      <t>D</t>
    </r>
    <r>
      <rPr>
        <sz val="9"/>
        <color indexed="8"/>
        <rFont val="Arial"/>
        <family val="2"/>
        <charset val="238"/>
      </rPr>
      <t>p = 60 kPa, Pel = 194 W, I = 1.56 A, 230 V, připojení přírubové DN 40</t>
    </r>
  </si>
  <si>
    <t>732.08</t>
  </si>
  <si>
    <r>
      <t xml:space="preserve">Oběhová mokroběžná čerpadla systému vytápění, s elektronickou regulací otáček, teplota čerpané kapaliny -10°C - 110°C, PN 1 MPa, volba řídícího režimu: konstantní otáčky, konstantní tlak, proporcionální tlak 
průtok m = 3460 - 3650 l/hod, max. výtlak </t>
    </r>
    <r>
      <rPr>
        <sz val="9"/>
        <color indexed="8"/>
        <rFont val="Symbol"/>
        <family val="1"/>
        <charset val="2"/>
      </rPr>
      <t>D</t>
    </r>
    <r>
      <rPr>
        <sz val="9"/>
        <color indexed="8"/>
        <rFont val="Arial"/>
        <family val="2"/>
        <charset val="238"/>
      </rPr>
      <t>p = 80 kPa, Pel = 267 W, I = 1.18 A, 230 V, připojení přírubové DN 40</t>
    </r>
  </si>
  <si>
    <t>732.09</t>
  </si>
  <si>
    <t xml:space="preserve">Rozdělovače a sběrače z ocelových trubek, mat. 11 353.0, s klenutými dny, PN 0.6 Mpa, DN 125                L = 2700 mm            8 přírubových hrdel    </t>
  </si>
  <si>
    <t>Armatury</t>
  </si>
  <si>
    <t>733.01</t>
  </si>
  <si>
    <t>Trojcestný závitový regulační ventil: z bronzi, tmax = 150°C, s ekviprocentní průtočnou charakteristikou, s el. servopohonem s 3-bodovým řízením, 24 V - podle požadavku M+R
DN 15                PN 1.6 MPa                       kvs = 2.5</t>
  </si>
  <si>
    <t>733.02</t>
  </si>
  <si>
    <t>Trojcestný závitový regulační ventil: z bronzi, tmax = 150°C, s ekviprocentní průtočnou charakteristikou, s el. servopohonem s 3-bodovým řízením, 24 V - podle požadavku M+R
DN 15                PN 1.6 MPa                       kvs = 4</t>
  </si>
  <si>
    <t>733.03</t>
  </si>
  <si>
    <t>Trojcestný závitový regulační ventil: z bronzi, tmax = 150°C, s ekviprocentní průtočnou charakteristikou, s el. servopohonem s 3-bodovým řízením, 24 V - podle požadavku M+R
DN 20                PN 1.6 MPa                       kvs = 6.3</t>
  </si>
  <si>
    <t>733.04</t>
  </si>
  <si>
    <t>Trojcestný závitový regulační ventil: z bronzi, tmax = 150°C, s ekviprocentní průtočnou charakteristikou, s el. servopohonem s 3-bodovým řízením, 24 V - podle požadavku M+R
DN 25                PN 1.6 MPa                       kvs = 10</t>
  </si>
  <si>
    <t>733.05</t>
  </si>
  <si>
    <t>Trojcestný závitový regulační ventil: z bronzi, tmax = 150°C, s ekviprocentní průtočnou charakteristikou, s el. servopohonem s 3-bodovým řízením, 24 V - podle požadavku M+R
DN 32                PN 1.6 MPa                       kvs = 16</t>
  </si>
  <si>
    <t>733.06</t>
  </si>
  <si>
    <t>Tlakově nezávislé regulační a vyvažovací ventily pro automatickou regulaci průtoku: s membránou, lineární regulační charakteristika, rozsah nastavení 16 - 400 kPa, s měřícími nátrubky, provedení z mosazi, PN 1.6 MPa, tmax = 120°C, připojení závitové
DN 20                                  Qjmen = 900 l/hod</t>
  </si>
  <si>
    <t>733.07</t>
  </si>
  <si>
    <t>Ruční regulační (vyvažovací) závitové ventily s uzavíráním, vypouštěním, přednastavením a měřením tlakové ztráty a průtoku, s měřícími nátrubky, provedení z bronzu, tmax = 120°C
DN 15                  kvs = 2.52              PN 0.6 Mpa</t>
  </si>
  <si>
    <t>733.08</t>
  </si>
  <si>
    <t>Ruční regulační (vyvažovací) závitové ventily s uzavíráním, vypouštěním, přednastavením a měřením tlakové ztráty a průtoku, s měřícími nátrubky, provedení z bronzu, tmax = 120°C
DN 20                  kvs = 5.7                PN 1.6 Mpa</t>
  </si>
  <si>
    <t>733.09</t>
  </si>
  <si>
    <t>Ruční regulační (vyvažovací) závitové ventily s uzavíráním, vypouštěním, přednastavením a měřením tlakové ztráty a průtoku, s měřícími nátrubky, provedení z bronzu, tmax = 120°C
DN 25                  kvs = 8.7                PN 1.6 Mpa</t>
  </si>
  <si>
    <t>733.10</t>
  </si>
  <si>
    <t>Ruční regulační (vyvažovací) závitové ventily s uzavíráním, vypouštěním, přednastavením a měřením tlakové ztráty a průtoku, s měřícími nátrubky, provedení z bronzu, tmax = 120°C
DN 32                  kvs = 14.2              PN 1.6 Mpa</t>
  </si>
  <si>
    <t>733.11</t>
  </si>
  <si>
    <t>Ruční regulační (vyvažovací) závitové ventily s uzavíráním, vypouštěním, přednastavením a měřením tlakové ztráty a průtoku, s měřícími nátrubky, provedení z bronzu, tmax = 120°C
DN 40                  kvs = 19.2              PN 1.6 Mpa</t>
  </si>
  <si>
    <t>733.12</t>
  </si>
  <si>
    <t>Ruční regulační (vyvažovací) závitové ventily s uzavíráním, vypouštěním, přednastavením a měřením tlakové ztráty a průtoku, s měřícími nátrubky, provedení z bronzu, tmax = 120°C
DN 50                  kvs = 33                 PN 1.6 Mpa</t>
  </si>
  <si>
    <t>733.13</t>
  </si>
  <si>
    <t>Automatický odplyňovací ventil: do vodorovného potrubí, PN 1 MPa, tmax = 110°C, připojení přírubové
DN 65</t>
  </si>
  <si>
    <t>733.14</t>
  </si>
  <si>
    <t>Pojistné ventily pružinové závitové, z mosazi, PN 1,6 Mpa
otevírací přetlak 400 kPa              av = 0.25                   DN 32</t>
  </si>
  <si>
    <t>733.15</t>
  </si>
  <si>
    <t>Klapky uzavírací mezipřírubové: z litiny, PN 1.6 MPa, s pákou DN 32</t>
  </si>
  <si>
    <t>733.16</t>
  </si>
  <si>
    <t>Klapky uzavírací mezipřírubové: z litiny, PN 1.6 MPa, s pákou DN 40</t>
  </si>
  <si>
    <t>733.17</t>
  </si>
  <si>
    <t>Klapky uzavírací mezipřírubové: z litiny, PN 1.6 MPa, s pákou DN 50</t>
  </si>
  <si>
    <t>733.18</t>
  </si>
  <si>
    <t>Klapky uzavírací mezipřírubové: z litiny, PN 1.6 MPa, s pákou DN 65</t>
  </si>
  <si>
    <t>733.19</t>
  </si>
  <si>
    <t>Klapky zpětné mezipřírubové, PN 1.6 MPa, bez pružiny DN 32</t>
  </si>
  <si>
    <t>733.20</t>
  </si>
  <si>
    <t>Klapky zpětné mezipřírubové, PN 1.6 MPa, bez pružiny DN 40</t>
  </si>
  <si>
    <t>733.21</t>
  </si>
  <si>
    <t>Klapky zpětné mezipřírubové, PN 1.6 MPa, bez pružiny DN 50</t>
  </si>
  <si>
    <t>733.22</t>
  </si>
  <si>
    <t>Filtry přírubové: z litiny, PN 1.6 Mpa DN 32</t>
  </si>
  <si>
    <t>733.23</t>
  </si>
  <si>
    <t>Filtry přírubové: z litiny, PN 1.6 Mpa DN 40</t>
  </si>
  <si>
    <t>733.24</t>
  </si>
  <si>
    <t>Filtry přírubové: z litiny, PN 1.6 Mpa DN 50</t>
  </si>
  <si>
    <t>733.25</t>
  </si>
  <si>
    <t>Filtry přírubové: z litiny, PN 1.6 Mpa DN 65</t>
  </si>
  <si>
    <t>733.26</t>
  </si>
  <si>
    <t>Pryžové přírubové osové kompensátory, PN 1.6 MPa, tmax = 100°C  DN 32</t>
  </si>
  <si>
    <t>733.27</t>
  </si>
  <si>
    <t>Pryžové přírubové osové kompensátory, PN 1.6 MPa, tmax = 100°C  DN 40</t>
  </si>
  <si>
    <t>733.28</t>
  </si>
  <si>
    <t>Pryžové přírubové osové kompensátory, PN 1.6 MPa, tmax = 100°C  DN 50</t>
  </si>
  <si>
    <t>733.29</t>
  </si>
  <si>
    <t>Pryžové přírubové osové kompensátory, PN 1.6 MPa, tmax = 100°C  DN 65</t>
  </si>
  <si>
    <t>733.30</t>
  </si>
  <si>
    <t>Servisní kulový kohout pro údržbu expansních nádob, PN 1 MPa, tmax = 120°C, z mosazi, s uzavíráním a vypouštěním DN 25</t>
  </si>
  <si>
    <t>733.31</t>
  </si>
  <si>
    <t>Kulové kohouty závitové, z mosazi, PN 1.6 MPa, ovládání páčkou DN 10</t>
  </si>
  <si>
    <t>733.32</t>
  </si>
  <si>
    <t>Kulové kohouty závitové, z mosazi, PN 1.6 MPa, ovládání páčkou DN 20</t>
  </si>
  <si>
    <t>733.33</t>
  </si>
  <si>
    <t>Kulové kohouty závitové, z mosazi, PN 1.6 MPa, ovládání páčkou DN 25</t>
  </si>
  <si>
    <t>733.34</t>
  </si>
  <si>
    <t>Kulové kohouty závitové, z mosazi, PN 1.6 MPa, ovládání páčkou DN 32</t>
  </si>
  <si>
    <t>733.35</t>
  </si>
  <si>
    <t>Ventily zpětné závitové, z mosazi, PN 1.6 MPa, s pružinou DN 25</t>
  </si>
  <si>
    <t>733.36</t>
  </si>
  <si>
    <t>Filtry závitové, z mosazi, PN 1.6 Mpa DN 25</t>
  </si>
  <si>
    <t>733.37</t>
  </si>
  <si>
    <t>Radiátorové regulační ventily bez předregulace, s vnějším závitem G 3/4"
úhlové levé                DN 15                    kvs = 0.79</t>
  </si>
  <si>
    <t>733.38</t>
  </si>
  <si>
    <t>Radiátorové regulační ventily bez předregulace, s vnějším závitem G 3/4"
úhlové pravé              DN 15                    kvs = 0.79</t>
  </si>
  <si>
    <t>733.39</t>
  </si>
  <si>
    <t>Termostatická hlavice k radiátorovým ventilům, s vestavěným čidlem, připojovací závit M 30 x 1.5, rozsah 6 - 28°C</t>
  </si>
  <si>
    <t>733.40</t>
  </si>
  <si>
    <t>Uzavírací a regulační radiátorové šroubení s vnějším závitem G 3/4"
rohové                      DN 15                    kvs = 1.74</t>
  </si>
  <si>
    <t>733.41</t>
  </si>
  <si>
    <t>Svorné šroubení pro připojení plastových trubek
vnitřní závit G 3/4                                   Ø20 x 2 mm</t>
  </si>
  <si>
    <t>733.42</t>
  </si>
  <si>
    <t>Elektromagnetický přímý ventil pro dopouštění, max. Dp = 0.8 MPa, tmax = 80°C, bez proudu uzavřen, 24 V - podle požadavku M+R
DN 6                připojovací rozměr Rp 1/2"</t>
  </si>
  <si>
    <t>733.43</t>
  </si>
  <si>
    <t>Pružné ocelové pancéřované hadice s vnitřním - vnějším závitem na koncích, PN 1 MPa, tmax = 100°C s nerezovým opletením
L = 500 mm                                                                    DN 25</t>
  </si>
  <si>
    <t>733.44</t>
  </si>
  <si>
    <t>Vodoměr do potrubí studené vody QN 1,5 m3/hod, PN 1 MPa,      DN 25, závitový</t>
  </si>
  <si>
    <t>733.45</t>
  </si>
  <si>
    <t>Kohouty vypouštěcí a napouštěcí, PN 0.6 Mpa DN 15</t>
  </si>
  <si>
    <t>733.46</t>
  </si>
  <si>
    <t>Manometry kruhové                    rozsah 0 - 400 kPa</t>
  </si>
  <si>
    <t>733.47</t>
  </si>
  <si>
    <t>Ventily k manometrům třícestné              M 20 x 1.5</t>
  </si>
  <si>
    <t>733.48</t>
  </si>
  <si>
    <t>Manometrové smyčky stočené</t>
  </si>
  <si>
    <t>733.49</t>
  </si>
  <si>
    <t>Teploměry do potrubí s jímkou,   rozsah 0 - 100°C L = 100 mm</t>
  </si>
  <si>
    <t>733.50</t>
  </si>
  <si>
    <t>Teploměry příložné,           rozsah 0 - 100°C</t>
  </si>
  <si>
    <t>733.51</t>
  </si>
  <si>
    <t>Návarky pro teploměry a manometry                             M 20 x 1.5</t>
  </si>
  <si>
    <t>733.52</t>
  </si>
  <si>
    <t>Návarky pro čidla tlaku a teploty                                    G 1/2"</t>
  </si>
  <si>
    <t>733.53</t>
  </si>
  <si>
    <t>Odvzdušňovací nádoby z trubek                      DN 50</t>
  </si>
  <si>
    <t>733.54</t>
  </si>
  <si>
    <t>Příruby zaslepovací, ČSN 13 1325, PN 1.6 Mpa DN 50</t>
  </si>
  <si>
    <t>733.55</t>
  </si>
  <si>
    <t>Příruby krkové, ČSN 13 1231, PN 1.6 Mpa DN 32</t>
  </si>
  <si>
    <t>733.56</t>
  </si>
  <si>
    <t>Příruby krkové, ČSN 13 1231, PN 1.6 Mpa DN 40</t>
  </si>
  <si>
    <t>733.57</t>
  </si>
  <si>
    <t>Příruby krkové, ČSN 13 1231, PN 1.6 Mpa DN 50</t>
  </si>
  <si>
    <t>733.58</t>
  </si>
  <si>
    <t>Příruby krkové, ČSN 13 1231, PN 1.6 Mpa DN 65</t>
  </si>
  <si>
    <t>733.59</t>
  </si>
  <si>
    <t>Příruby krkové, ČSN 13 1229, PN 0.6 Mpa DN 32</t>
  </si>
  <si>
    <t>733.60</t>
  </si>
  <si>
    <t>Příruby krkové, ČSN 13 1229, PN 0.6 Mpa DN 40</t>
  </si>
  <si>
    <t>733.61</t>
  </si>
  <si>
    <t>Příruby krkové, ČSN 13 1229, PN 0.6 Mpa DN 65</t>
  </si>
  <si>
    <t>733.62</t>
  </si>
  <si>
    <t>Šroubení přímé, mosazné, PN 0.6 Mpa DN 10</t>
  </si>
  <si>
    <t>733.63</t>
  </si>
  <si>
    <t>Šroubení přímé, mosazné, PN 0.6 Mpa DN 15</t>
  </si>
  <si>
    <t>733.64</t>
  </si>
  <si>
    <t>Šroubení přímé, mosazné, PN 0.6 Mpa DN 20</t>
  </si>
  <si>
    <t>733.65</t>
  </si>
  <si>
    <t>Šroubení přímé, mosazné, PN 0.6 Mpa DN 25</t>
  </si>
  <si>
    <t>733.66</t>
  </si>
  <si>
    <t>Šroubení přímé, mosazné, PN 0.6 Mpa DN 32</t>
  </si>
  <si>
    <t>733.67</t>
  </si>
  <si>
    <t>Šroubení přímé, mosazné, PN 0.6 Mpa DN 40</t>
  </si>
  <si>
    <t>733.68</t>
  </si>
  <si>
    <t>Šroubení přímé, mosazné, PN 0.6 Mpa DN 50</t>
  </si>
  <si>
    <t>733.69</t>
  </si>
  <si>
    <t>Šroubení k čerpadlům                                                       DN 25</t>
  </si>
  <si>
    <t>733.70</t>
  </si>
  <si>
    <t>Šroubení k čerpadlům                                                       DN 32</t>
  </si>
  <si>
    <t>Otopná tělesa</t>
  </si>
  <si>
    <t>734.01</t>
  </si>
  <si>
    <t>Otopná koupelnová tělesa z ocelových trubek
 výška x šířka = 1220 x 450 mm</t>
  </si>
  <si>
    <t>734.02</t>
  </si>
  <si>
    <t>Souprava pro uchycení trubkových otopných těles</t>
  </si>
  <si>
    <t>sada</t>
  </si>
  <si>
    <t>Podlahové vytápění</t>
  </si>
  <si>
    <t>735.01</t>
  </si>
  <si>
    <t>Rozdělovač a sběrač pro podlahové vytápění z mosazi DN 32, s hlavními kulovými uzávěry, uzavíráním a regulací jednotlivých větví, odvzdušněním a vypouštěním, a s průtokoměry v jednotlivých větvích
4 větve</t>
  </si>
  <si>
    <t>735.02</t>
  </si>
  <si>
    <t>Rozdělovač a sběrač pro podlahové vytápění z mosazi DN 32, s hlavními kulovými uzávěry, uzavíráním a regulací jednotlivých větví, odvzdušněním a vypouštěním, a s průtokoměry v jednotlivých větvích
5 větví</t>
  </si>
  <si>
    <t>735.03</t>
  </si>
  <si>
    <t>Rozdělovač a sběrač pro podlahové vytápění z mosazi DN 32, s hlavními kulovými uzávěry, uzavíráním a regulací jednotlivých větví, odvzdušněním a vypouštěním, a s průtokoměry v jednotlivých větvích
6 větví</t>
  </si>
  <si>
    <t>735.04</t>
  </si>
  <si>
    <t>Rozdělovač a sběrač pro podlahové vytápění z mosazi DN 32, s hlavními kulovými uzávěry, uzavíráním a regulací jednotlivých větví, odvzdušněním a vypouštěním, a s průtokoměry v jednotlivých větvích
7 větví</t>
  </si>
  <si>
    <t>735.05</t>
  </si>
  <si>
    <t>Rozdělovač a sběrač pro podlahové vytápění z mosazi DN 32, s hlavními kulovými uzávěry, uzavíráním a regulací jednotlivých větví, odvzdušněním a vypouštěním, a s průtokoměry v jednotlivých větvích
8 větví</t>
  </si>
  <si>
    <t>735.06</t>
  </si>
  <si>
    <t>Skříňka pro rozdělovač a sběrač do zdi, z ocelového plechu
pro 4 větve                  750 x 705-885 x 110-160 mm</t>
  </si>
  <si>
    <t>735.07</t>
  </si>
  <si>
    <t>Skříňka pro rozdělovač a sběrač do zdi, z ocelového plechu
pro 5 větví                   750 x 705-885 x 110-160 mm</t>
  </si>
  <si>
    <t>735.08</t>
  </si>
  <si>
    <t>Skříňka pro rozdělovač a sběrač do zdi, z ocelového plechu
pro 6 větví                   750 x 705-885 x 110-160 mm</t>
  </si>
  <si>
    <t>735.09</t>
  </si>
  <si>
    <t>Skříňka pro rozdělovač a sběrač do zdi, z ocelového plechu
pro 7 větví                   750 x 705-885 x 110-160 mm</t>
  </si>
  <si>
    <t>735.10</t>
  </si>
  <si>
    <t>Skříňka pro rozdělovač a sběrač do zdi, z ocelového plechu
pro 8 větví                   950 x 705-885 x 110-160 mm</t>
  </si>
  <si>
    <t>735.11</t>
  </si>
  <si>
    <t>Přípojné šroubení plastových trubek k rozdělovači Ø20 x 2 mm</t>
  </si>
  <si>
    <t>735.12</t>
  </si>
  <si>
    <t>Elektrotermický pohon k uzavíracím ventilům na topných smyčkách na rozdělovači podlahového vytápění 
24 V, bez napětí zavřeno, kabel 1 m, připojovací závit M 30 x 1.5</t>
  </si>
  <si>
    <t>735.13</t>
  </si>
  <si>
    <t>Trubky ze síťovaného polyetylénu PEX s kyslíkovou bariérou Ø20 x 2 mm</t>
  </si>
  <si>
    <t>735.14</t>
  </si>
  <si>
    <t>Pružná ochranná trubka na PEX trubky 20 x 2 Ø 24/19 mm</t>
  </si>
  <si>
    <t>735.15</t>
  </si>
  <si>
    <t>Plastová kolena 90° pro vyztužení ohybů PEX trubek 20 x 2 vnitřní Ø 23 mm</t>
  </si>
  <si>
    <t>735.16</t>
  </si>
  <si>
    <t>Plocha místností s podlahovým vytápěním (tepelná isolace je dodávkou stavby)
tloušťka tepelné isolace 100 mm - v 1.PP nad zeminou</t>
  </si>
  <si>
    <t>735.17</t>
  </si>
  <si>
    <t>Plocha místností s podlahovým vytápěním (tepelná isolace je dodávkou stavby)
tloušťka tepelné isolace 60 mm - v nadzemních podlažích</t>
  </si>
  <si>
    <t>735.18</t>
  </si>
  <si>
    <t>Krycí polyetylénová fólie odolná proti protržení na tepelnou isolaci podlahového vytápění</t>
  </si>
  <si>
    <t>735.19</t>
  </si>
  <si>
    <t>Vodící lišta z polypropylenu pro uchycování PEX topných trubek podlahového vytápění f 20 x 2 mm - rozteče pokládky trubek jsou násobky 5 cm</t>
  </si>
  <si>
    <t>735.20</t>
  </si>
  <si>
    <t>Příchytky pro upevňování vodící lišty k podlahové konstrukci</t>
  </si>
  <si>
    <t>735.21</t>
  </si>
  <si>
    <t xml:space="preserve">Plastifikátor do betonu </t>
  </si>
  <si>
    <t>l</t>
  </si>
  <si>
    <t>735.22</t>
  </si>
  <si>
    <t>Okrajová dilatační páska do dilatačních spár místností s podlahovým vytápěním šířka 80 mm</t>
  </si>
  <si>
    <t>Potrubí</t>
  </si>
  <si>
    <t>736.01</t>
  </si>
  <si>
    <t>Potrubí z trubek ocelových bezešvých závitových materiál 11 353.0
DN 10 - Ø17.5 x 2.35</t>
  </si>
  <si>
    <t>736.02</t>
  </si>
  <si>
    <t>Potrubí z trubek ocelových bezešvých závitových materiál 11 353.0
DN 25 -Ø 34.2 x 3.25</t>
  </si>
  <si>
    <t>736.03</t>
  </si>
  <si>
    <t>Potrubí z trubek ocelových bezešvých závitových materiál 11 353.0
DN 32 - Ø 42.9 x 3.25</t>
  </si>
  <si>
    <t>736.04</t>
  </si>
  <si>
    <t>Potrubí z trubek ocelových bezešvých závitových materiál 11 353.0
DN 40 - Ø 48.8 x 3.25</t>
  </si>
  <si>
    <t>736.05</t>
  </si>
  <si>
    <t>Potrubí z trubek ocelových bezešvých závitových materiál 11 353.0
DN 50 - Ø 60.2 x 3.65</t>
  </si>
  <si>
    <t>736.06</t>
  </si>
  <si>
    <t>Potrubí z trubek ocelových bezešvých hladkých materiál 11353.0
DN 70    -   Ø 76 x 3.2</t>
  </si>
  <si>
    <t>736.07</t>
  </si>
  <si>
    <t>Oblouky z ocelových trubek, materiál 11 353.0            R = 1.5 D, 90°
DN 25 - Ø 34.2 x 3.25</t>
  </si>
  <si>
    <t>736.08</t>
  </si>
  <si>
    <t>Oblouky z ocelových trubek, materiál 11 353.0            R = 1.5 D, 90°
DN 32 - Ø 42.9 x 3.25</t>
  </si>
  <si>
    <t>736.09</t>
  </si>
  <si>
    <t>Oblouky z ocelových trubek, materiál 11 353.0            R = 1.5 D, 90°
DN 40 - Ø 48.8 x 3.25</t>
  </si>
  <si>
    <t>736.10</t>
  </si>
  <si>
    <t>Oblouky z ocelových trubek, materiál 11 353.0            R = 1.5 D, 90°
DN 50 - Ø 60.2 x 3.65</t>
  </si>
  <si>
    <t>736.11</t>
  </si>
  <si>
    <t>Oblouky z ocelových trubek, materiál 11 353.0            R = 1.5 D, 90°
DN 70    -   Ø 76 x 3.2</t>
  </si>
  <si>
    <t>736.12</t>
  </si>
  <si>
    <t>Redukce ocelových trubek, materiál 11 353.0 DN 25/15</t>
  </si>
  <si>
    <t>736.13</t>
  </si>
  <si>
    <t>Redukce ocelových trubek, materiál 11 353.0 DN 32/20</t>
  </si>
  <si>
    <t>736.14</t>
  </si>
  <si>
    <t>Redukce ocelových trubek, materiál 11 353.0 DN 32/25</t>
  </si>
  <si>
    <t>736.15</t>
  </si>
  <si>
    <t>Redukce ocelových trubek, materiál 11 353.0 DN 40/25</t>
  </si>
  <si>
    <t>736.16</t>
  </si>
  <si>
    <t>Redukce ocelových trubek, materiál 11 353.0 DN 40/32</t>
  </si>
  <si>
    <t>736.17</t>
  </si>
  <si>
    <t>Redukce ocelových trubek, materiál 11 353.0 DN 50/32</t>
  </si>
  <si>
    <t>736.18</t>
  </si>
  <si>
    <t>Redukce ocelových trubek, materiál 11 353.0 DN 50/40</t>
  </si>
  <si>
    <t>736.19</t>
  </si>
  <si>
    <t>Redukce ocelových trubek, materiál 11 353.0 DN 100/40</t>
  </si>
  <si>
    <t>736.20</t>
  </si>
  <si>
    <t>Potrubí z trubek měděných, PN 0.6 MPa, 100°C Ø 22 x 1</t>
  </si>
  <si>
    <t>736.21</t>
  </si>
  <si>
    <t>Potrubí z trubek měděných, PN 0.6 MPa, 100°C Ø 28 x 1.5</t>
  </si>
  <si>
    <t>736.22</t>
  </si>
  <si>
    <t>Potrubí z trubek měděných, PN 0.6 MPa, 100°C Ø 35 x 1.5</t>
  </si>
  <si>
    <t>736.23</t>
  </si>
  <si>
    <t>Oblouky z měděných trubek, 90°, PN 0.6 Mpa Ø 22 x 1</t>
  </si>
  <si>
    <t>736.24</t>
  </si>
  <si>
    <t>Oblouky z měděných trubek, 90°, PN 0.6 Mpa Ø 28 x 1.5</t>
  </si>
  <si>
    <t>736.25</t>
  </si>
  <si>
    <t>Oblouky z měděných trubek, 90°, PN 0.6 Mpa Ø 35 x 1.5</t>
  </si>
  <si>
    <t>736.26</t>
  </si>
  <si>
    <t>"T" kusy měděné, PN 0.6 MPa, 100°C Ø 28 x 1.5 - f 22 x 1 - f 28 x 1.5</t>
  </si>
  <si>
    <t>736.27</t>
  </si>
  <si>
    <t>"T" kusy měděné, PN 0.6 MPa, 100°C Ø 35 x 1.5 - f 28 x 1.5 - f 28 x 1.5</t>
  </si>
  <si>
    <t>736.28</t>
  </si>
  <si>
    <t>"T" kusy měděné, PN 0.6 MPa, 100°C Ø 35 x 1.5 - f 28 x 1.5 - f 35 x 1.5</t>
  </si>
  <si>
    <t>736.29</t>
  </si>
  <si>
    <t>Přechodky ocel - měď přímé DN 20 - Ø 22 x 1</t>
  </si>
  <si>
    <t>736.30</t>
  </si>
  <si>
    <t>Přechodky ocel - měď přímé DN 20 - Ø 28 x 1.5</t>
  </si>
  <si>
    <t>736.31</t>
  </si>
  <si>
    <t>Přechodky ocel - měď přímé DN 20 - Ø 35 x 1.5</t>
  </si>
  <si>
    <t>736.32</t>
  </si>
  <si>
    <t>Přechodky ocel - měď přímé DN 25 - Ø 22 x 1</t>
  </si>
  <si>
    <t>736.33</t>
  </si>
  <si>
    <t>Přechodky ocel - měď přímé DN 25 - Ø 28 x 1.5</t>
  </si>
  <si>
    <t>736.34</t>
  </si>
  <si>
    <t>Přechodky ocel - měď přímé DN 25 - Ø 35 x 1.5</t>
  </si>
  <si>
    <t>736.35</t>
  </si>
  <si>
    <t>Přechodky ocel - měď přímé DN 32 - Ø 35 x 1.5</t>
  </si>
  <si>
    <t>736.36</t>
  </si>
  <si>
    <t>Třmeny a závěsy pro uložení potrubí s topnou vodou v objímkách s gumovou výstelkou
DN 20   -      Ø 22 x 1</t>
  </si>
  <si>
    <t>736.37</t>
  </si>
  <si>
    <t>Třmeny a závěsy pro uložení potrubí s topnou vodou v objímkách s gumovou výstelkou
DN 25   -    Ø 28 x 1.5</t>
  </si>
  <si>
    <t>736.38</t>
  </si>
  <si>
    <t>Třmeny a závěsy pro uložení potrubí s topnou vodou v objímkách s gumovou výstelkou
DN 25 - Ø 34.2 x 3.25</t>
  </si>
  <si>
    <t>736.39</t>
  </si>
  <si>
    <t>Třmeny a závěsy pro uložení potrubí s topnou vodou v objímkách s gumovou výstelkou
DN 32   -    Ø 35 x 1.5</t>
  </si>
  <si>
    <t>736.40</t>
  </si>
  <si>
    <t>Třmeny a závěsy pro uložení potrubí s topnou vodou v objímkách s gumovou výstelkou
DN 32 - Ø 42.9 x 3.25</t>
  </si>
  <si>
    <t>736.41</t>
  </si>
  <si>
    <t>Třmeny a závěsy pro uložení potrubí s topnou vodou v objímkách s gumovou výstelkou
DN 40 - Ø 48.8 x 3.25</t>
  </si>
  <si>
    <t>736.42</t>
  </si>
  <si>
    <t>Třmeny a závěsy pro uložení potrubí s topnou vodou v objímkách s gumovou výstelkou
DN 50 - Ø 60.2 x 3.65</t>
  </si>
  <si>
    <t>736.43</t>
  </si>
  <si>
    <t>Třmeny a závěsy pro uložení potrubí s topnou vodou v objímkách s gumovou výstelkou
DN 70    -   Ø 76 x 3.2</t>
  </si>
  <si>
    <t>736.44</t>
  </si>
  <si>
    <t>Třmeny a závěsy pro uložení potrubí s topnou vodou v objímkách s gumovou výstelkou
DN 125   -   Ø 133 x 4</t>
  </si>
  <si>
    <t>736.45</t>
  </si>
  <si>
    <t>Potrubí pro odvod kondensátu z polypropylénu Ø 19 x 1</t>
  </si>
  <si>
    <t>736.46</t>
  </si>
  <si>
    <t>Doplňkové konstrukce z ocelového profilového materiálu</t>
  </si>
  <si>
    <t>736.47</t>
  </si>
  <si>
    <t>Nátěry ocelových konstrukcí syntetické</t>
  </si>
  <si>
    <t>736.48</t>
  </si>
  <si>
    <t>Nátěry ocelového potrubí syntetické                           do DN 50</t>
  </si>
  <si>
    <t>736.49</t>
  </si>
  <si>
    <t>Nátěry ocelového potrubí syntetické                           do DN 70</t>
  </si>
  <si>
    <t>736.50</t>
  </si>
  <si>
    <t>Nátěry ocelových rozdělovačů a sběračů             DN 125</t>
  </si>
  <si>
    <t>736.51</t>
  </si>
  <si>
    <t>Štítky na kotle, nádoby, rozdělovače a sběrače a potrubí</t>
  </si>
  <si>
    <t>736.52</t>
  </si>
  <si>
    <t>Šipky na potrubí</t>
  </si>
  <si>
    <t>Tepelné isolace</t>
  </si>
  <si>
    <t>737.01</t>
  </si>
  <si>
    <t>Tepelná isolace potrubí s topnou vodou návlekovými hadicemi z polyetylénu, tmax = 105°C, l(20°) = 0.04 W/m/K tl. 13 mm                                                  Ø22 x 13</t>
  </si>
  <si>
    <t>737.02</t>
  </si>
  <si>
    <t>Tepelná isolace potrubí s topnou vodou návlekovými hadicemi z polyetylénu, tmax = 105°C, l(20°) = 0.04 W/m/K tl. 19 mm                                                  Ø28 x 19</t>
  </si>
  <si>
    <t>737.03</t>
  </si>
  <si>
    <t>737.04</t>
  </si>
  <si>
    <t>Tepelná isolace potrubí s topnou vodou trubicemi z minerálních vláken vyztužené hliníkovou fólií, tmax = 260°C, l(20°) = 0.035 W/m/K, tl. 30 mm                                                 Ø 42 x 30</t>
  </si>
  <si>
    <t>737.05</t>
  </si>
  <si>
    <t>Tepelná isolace potrubí s topnou vodou trubicemi z minerálních vláken vyztužené hliníkovou fólií, tmax = 260°C, l(20°) = 0.035 W/m/K, tl. 40 mm                                                 Ø 48 x 40</t>
  </si>
  <si>
    <t>737.06</t>
  </si>
  <si>
    <t>Tepelná isolace potrubí s topnou vodou trubicemi z minerálních vláken vyztužené hliníkovou fólií, tmax = 260°C, l(20°) = 0.035 W/m/K, tl. 40 mm                                                 Ø 60 x 40</t>
  </si>
  <si>
    <t>737.07</t>
  </si>
  <si>
    <t>Tepelná isolace potrubí s topnou vodou trubicemi z minerálních vláken vyztužené hliníkovou fólií, tmax = 260°C, l(20°) = 0.035 W/m/K, tl. 50 mm                                                 Ø 76 x 50</t>
  </si>
  <si>
    <t>737.08</t>
  </si>
  <si>
    <t>Zesílená tepelná isolace potrubí s topnou vodou nad střechou rohožemi z minerální plsti, l(20°)min = 0.035 W/m/K, s povrchovou úpravou hliníkovým plechem
tl. 70 mm                                                 Ø 48 x 40</t>
  </si>
  <si>
    <t>737.09</t>
  </si>
  <si>
    <t>Tepelná isolace rozdělovačů tepla rohožemi z minerální plsti, l(20°)min = 0.035 W/m/K, s povrchovou úpravou hliníkovým plechem
tl. 60 mm                                                      DN 125</t>
  </si>
  <si>
    <t>737.10</t>
  </si>
  <si>
    <t>Tepelná isolace dlouhých armatur v systému topné vody snímatelnými pouzdry z minerální plsti, l(20°)min = 0.04 W/m/K, s povrchovou úpravou hliníkovým plechem DN 40</t>
  </si>
  <si>
    <t>737.11</t>
  </si>
  <si>
    <t>Tepelná isolace dlouhých armatur v systému topné vody snímatelnými pouzdry z minerální plsti, l(20°)min = 0.04 W/m/K, s povrchovou úpravou hliníkovým plechem DN 50</t>
  </si>
  <si>
    <t>737.12</t>
  </si>
  <si>
    <t>Tepelná isolace dlouhých armatur v systému topné vody snímatelnými pouzdry z minerální plsti, l(20°)min = 0.04 W/m/K, s povrchovou úpravou hliníkovým plechem DN 65</t>
  </si>
  <si>
    <t>737.13</t>
  </si>
  <si>
    <t>Tepelná isolace čerpadel kryty z pěnového polypropylenu DN 25</t>
  </si>
  <si>
    <t>737.14</t>
  </si>
  <si>
    <t>Tepelná isolace čerpadel kryty z pěnového polypropylenu DN 32</t>
  </si>
  <si>
    <t>737.15</t>
  </si>
  <si>
    <t>Tepelná isolace čerpadel kryty z pěnového polypropylenu DN 40</t>
  </si>
  <si>
    <t>737.16</t>
  </si>
  <si>
    <t>Teplovzdorná pryž k utlumení vybrací</t>
  </si>
  <si>
    <t>Protipožární isolace</t>
  </si>
  <si>
    <t>738.01</t>
  </si>
  <si>
    <t>Protipožární utěsnění vodorovných a svislých prostupů ocelových a měděných trubek
pro trubky Ø 28 mm</t>
  </si>
  <si>
    <t>738.02</t>
  </si>
  <si>
    <t>Protipožární utěsnění vodorovných a svislých prostupů ocelových a měděných trubek
pro trubky Ø 35 mm</t>
  </si>
  <si>
    <t>738.03</t>
  </si>
  <si>
    <t>Protipožární utěsnění vodorovných a svislých prostupů ocelových a měděných trubek
pro trubky Ø 42 mm</t>
  </si>
  <si>
    <t>738.04</t>
  </si>
  <si>
    <t>Protipožární utěsnění vodorovných a svislých prostupů ocelových a měděných trubek
pro trubky Ø 48 mm</t>
  </si>
  <si>
    <t>738.05</t>
  </si>
  <si>
    <t>Protipožární utěsnění vodorovných a svislých prostupů ocelových a měděných trubek
pro trubky Ø 60 mm</t>
  </si>
  <si>
    <t>Zkoušky, revize</t>
  </si>
  <si>
    <t>739.01</t>
  </si>
  <si>
    <t>Napuštění a odvzdušnění topného systému</t>
  </si>
  <si>
    <t>739.02</t>
  </si>
  <si>
    <t>Tlaková zkouška topného systému</t>
  </si>
  <si>
    <t>739.03</t>
  </si>
  <si>
    <t>Dilatační zkouška topného systému</t>
  </si>
  <si>
    <t>739.04</t>
  </si>
  <si>
    <t>Topná zkouška systému</t>
  </si>
  <si>
    <t>739.05</t>
  </si>
  <si>
    <t>Zaregulování čerpadel a regulačních armatur</t>
  </si>
  <si>
    <t>739.06</t>
  </si>
  <si>
    <t>Provozní řád kotelny</t>
  </si>
  <si>
    <t>739.07</t>
  </si>
  <si>
    <t>Prohlídka kotelny revizním technikem</t>
  </si>
  <si>
    <t>739.08</t>
  </si>
  <si>
    <t>Revize spalinové cesty</t>
  </si>
  <si>
    <t>739.09</t>
  </si>
  <si>
    <t>Uvedení do provozu a seřízení kotle</t>
  </si>
  <si>
    <t>739.10</t>
  </si>
  <si>
    <t>Měření hluku s protokolem</t>
  </si>
  <si>
    <t>Silnoproud</t>
  </si>
  <si>
    <t>741.1</t>
  </si>
  <si>
    <t>Dodávky zařízení</t>
  </si>
  <si>
    <t>741.1.01</t>
  </si>
  <si>
    <t>krabice  univerzální podlahová 250x332 do95mm</t>
  </si>
  <si>
    <t>741.1.02</t>
  </si>
  <si>
    <t>rám podlahové krabice IP30/260x330mm</t>
  </si>
  <si>
    <t>741.1.03</t>
  </si>
  <si>
    <t xml:space="preserve"> přístrojová podložka </t>
  </si>
  <si>
    <t>741.1.04</t>
  </si>
  <si>
    <t>UPS /3fáz-3fáz/7,5kVA/45min</t>
  </si>
  <si>
    <t>741.1.05</t>
  </si>
  <si>
    <t xml:space="preserve">svítidlo  D  záři </t>
  </si>
  <si>
    <t>741.1.06</t>
  </si>
  <si>
    <t>svít   E zář NELA2 IN-15U7/264    18W IP43</t>
  </si>
  <si>
    <t>741.1.07</t>
  </si>
  <si>
    <t>svZář F    26W IP43</t>
  </si>
  <si>
    <t>741.1.08</t>
  </si>
  <si>
    <t>svítidlo H záři vestavné 4x18W/IP20</t>
  </si>
  <si>
    <t>741.1.09</t>
  </si>
  <si>
    <t>svítidlo Hn záři vestavné + NOUZ. MODUL 4x18W/IP40</t>
  </si>
  <si>
    <t>741.1.10</t>
  </si>
  <si>
    <t>svítidlo I zářivkové vestavné /2x18W/IP20</t>
  </si>
  <si>
    <t>741.1.11</t>
  </si>
  <si>
    <t>svítidlo J  zářivkové vestavné /2x26W/IP20</t>
  </si>
  <si>
    <t>741.1.12</t>
  </si>
  <si>
    <t>svítidlo K  zářivkové vestavné /2x18W/IP20</t>
  </si>
  <si>
    <t>741.1.13</t>
  </si>
  <si>
    <t xml:space="preserve">svít  L zář    26W IP43 </t>
  </si>
  <si>
    <t>741.1.14</t>
  </si>
  <si>
    <t xml:space="preserve">svít  P zář  2x18W IP41 </t>
  </si>
  <si>
    <t>741.1.15</t>
  </si>
  <si>
    <t xml:space="preserve">svít R  zář   2x26W IP41 </t>
  </si>
  <si>
    <t>741.1.16</t>
  </si>
  <si>
    <t>svít  Rn zář   2x26W IP41</t>
  </si>
  <si>
    <t>741.1.17</t>
  </si>
  <si>
    <t xml:space="preserve">svít  V zář    26W IP43 </t>
  </si>
  <si>
    <t>741.1.18</t>
  </si>
  <si>
    <t xml:space="preserve">svít  W zář  2x18W IP43 </t>
  </si>
  <si>
    <t>741.1.19</t>
  </si>
  <si>
    <t>svítidlo   Z záři vestavné  4x36W/IP40</t>
  </si>
  <si>
    <t>741.1.20</t>
  </si>
  <si>
    <t>rozvodnice RE3/OCEP Z600x600 IP40 pro 3fEměr</t>
  </si>
  <si>
    <t>741.2</t>
  </si>
  <si>
    <t>Materiál elektromontážní</t>
  </si>
  <si>
    <t>741.2.01</t>
  </si>
  <si>
    <t>trubka ohebná PVC 2316E</t>
  </si>
  <si>
    <t>741.2.02</t>
  </si>
  <si>
    <t>trubka ohebná PVC  2325</t>
  </si>
  <si>
    <t>741.2.03</t>
  </si>
  <si>
    <t>trubka ocel pancéř závit žárZn 6029ZN</t>
  </si>
  <si>
    <t>741.2.04</t>
  </si>
  <si>
    <t>tenkostěnný profil ocel tř.11</t>
  </si>
  <si>
    <t>741.2.05</t>
  </si>
  <si>
    <t>kabel CYKY 2x1,5</t>
  </si>
  <si>
    <t>741.2.06</t>
  </si>
  <si>
    <t>kabel CYKY 3x1,5</t>
  </si>
  <si>
    <t>741.2.07</t>
  </si>
  <si>
    <t>kabel CYKY 4x1,5</t>
  </si>
  <si>
    <t>741.2.08</t>
  </si>
  <si>
    <t>kabel CYKY 3x2,5</t>
  </si>
  <si>
    <t>741.2.09</t>
  </si>
  <si>
    <t>kabel CYKY 3x4</t>
  </si>
  <si>
    <t>741.2.10</t>
  </si>
  <si>
    <t>kabel CYKY 5x1,5</t>
  </si>
  <si>
    <t>741.2.11</t>
  </si>
  <si>
    <t>kabel CYKY 5x2,5</t>
  </si>
  <si>
    <t>741.2.12</t>
  </si>
  <si>
    <t>kabel CYKY 5x4</t>
  </si>
  <si>
    <t>741.2.13</t>
  </si>
  <si>
    <t>kabel CYKY 4x6</t>
  </si>
  <si>
    <t>741.2.14</t>
  </si>
  <si>
    <t>kabel CYKY 4x10</t>
  </si>
  <si>
    <t>741.2.15</t>
  </si>
  <si>
    <t>kabel CYKY 4x16</t>
  </si>
  <si>
    <t>741.2.16</t>
  </si>
  <si>
    <t>vodič CY 10  /H07V-U/</t>
  </si>
  <si>
    <t>741.2.17</t>
  </si>
  <si>
    <t>SESTAVA  spínač 1pól 10A/250Vstř řaz.1</t>
  </si>
  <si>
    <t>741.2.18</t>
  </si>
  <si>
    <t>spínač/strojek 10A/250Vstř  řaz. 1,1So</t>
  </si>
  <si>
    <t>741.2.19</t>
  </si>
  <si>
    <t>kryt spínače 1-duchý  pro ř.1,6,7,1/0</t>
  </si>
  <si>
    <t>741.2.20</t>
  </si>
  <si>
    <t xml:space="preserve">rámeček pro 1 přístroj </t>
  </si>
  <si>
    <t>741.2.21</t>
  </si>
  <si>
    <t>SESTAVA  přepínač sériový 10A/250Vstř řaz.5</t>
  </si>
  <si>
    <t>741.2.22</t>
  </si>
  <si>
    <t>přepínač/strojek 10A/250Vstř  řazení 5</t>
  </si>
  <si>
    <t>741.2.23</t>
  </si>
  <si>
    <t>kryt spínače dělený  pro ř.5,6+6,1/0+1/0</t>
  </si>
  <si>
    <t>741.2.24</t>
  </si>
  <si>
    <t>741.2.25</t>
  </si>
  <si>
    <t>SESTAVA  přepín stříd 2-tý  10A/250Vstř ř.6+6</t>
  </si>
  <si>
    <t>741.2.26</t>
  </si>
  <si>
    <t>přepínač/strojek 10A/250Vstř  řaz.6+6</t>
  </si>
  <si>
    <t>741.2.27</t>
  </si>
  <si>
    <t>kryt spínače dělený pro ř.5,6+6,1/0+1/0</t>
  </si>
  <si>
    <t>741.2.28</t>
  </si>
  <si>
    <t>741.2.29</t>
  </si>
  <si>
    <t>SESTAVA  přepín střídavý  10A/250Vstř řaz.6</t>
  </si>
  <si>
    <t>741.2.30</t>
  </si>
  <si>
    <t>přepínač/strojek 10A/250Vstř  řaz.6,6So</t>
  </si>
  <si>
    <t>741.2.31</t>
  </si>
  <si>
    <t>741.2.32</t>
  </si>
  <si>
    <t>741.2.33</t>
  </si>
  <si>
    <t>SESTAVA  spínač 1pól 10A/250Vstř řaz.1So</t>
  </si>
  <si>
    <t>741.2.34</t>
  </si>
  <si>
    <t>741.2.35</t>
  </si>
  <si>
    <t xml:space="preserve">doutnavka orientační </t>
  </si>
  <si>
    <t>741.2.36</t>
  </si>
  <si>
    <t>kryt spín  pro ř.1So,6So,S,1/0So,S,7So</t>
  </si>
  <si>
    <t>741.2.37</t>
  </si>
  <si>
    <t>741.2.38</t>
  </si>
  <si>
    <t>SESTAVA  ovladač zapín  10A/250Vstř řaz.1/0</t>
  </si>
  <si>
    <t>741.2.39</t>
  </si>
  <si>
    <t>ovladač/strojek 10A/250Vstř  ř.1/0,S,So</t>
  </si>
  <si>
    <t>741.2.40</t>
  </si>
  <si>
    <t>741.2.41</t>
  </si>
  <si>
    <t>rámeček pro 1 přístroj Tango 3901A-B10</t>
  </si>
  <si>
    <t>741.2.42</t>
  </si>
  <si>
    <t>SESTAVA  přepínač křížový  10A/250Vstř ř.7</t>
  </si>
  <si>
    <t>741.2.43</t>
  </si>
  <si>
    <t>přepínač/strojek 10A/250Vstř  řaz.7,7So</t>
  </si>
  <si>
    <t>741.2.44</t>
  </si>
  <si>
    <t>741.2.45</t>
  </si>
  <si>
    <t>741.2.46</t>
  </si>
  <si>
    <t>rámeček pro 2 přístroje  vodorovný</t>
  </si>
  <si>
    <t>741.2.47</t>
  </si>
  <si>
    <t>zásuvka 16A/250Vstř  bezŠr clonk</t>
  </si>
  <si>
    <t>741.2.48</t>
  </si>
  <si>
    <t>741.2.49</t>
  </si>
  <si>
    <t>2-zásuvka 16A/250Vstř  bezŠr</t>
  </si>
  <si>
    <t>741.2.50</t>
  </si>
  <si>
    <t>impulsní relé</t>
  </si>
  <si>
    <t>741.2.51</t>
  </si>
  <si>
    <t>snímač pohybu</t>
  </si>
  <si>
    <t>741.2.52</t>
  </si>
  <si>
    <t>SESTAVA  zásuvka 45x45 16A/250Vstř 2moduly</t>
  </si>
  <si>
    <t>741.2.53</t>
  </si>
  <si>
    <t xml:space="preserve">zásuvka 45x45 16A/250V 2moduly              </t>
  </si>
  <si>
    <t>741.2.54</t>
  </si>
  <si>
    <t xml:space="preserve">deska montážní  2moduly                </t>
  </si>
  <si>
    <t>741.2.55</t>
  </si>
  <si>
    <t xml:space="preserve">rámeček krycí  2moduly                 </t>
  </si>
  <si>
    <t>741.2.56</t>
  </si>
  <si>
    <t xml:space="preserve">krabice přístrojová </t>
  </si>
  <si>
    <t>741.2.57</t>
  </si>
  <si>
    <t xml:space="preserve">krabice univerz/rozvodka </t>
  </si>
  <si>
    <t>741.2.58</t>
  </si>
  <si>
    <t xml:space="preserve">krabice univerzální/odbočná </t>
  </si>
  <si>
    <t>741.2.59</t>
  </si>
  <si>
    <t>krabicová rozvodka 97</t>
  </si>
  <si>
    <t>741.2.60</t>
  </si>
  <si>
    <t>krabice  IP55 98x98x58mm 4xESt16 5x4Cu</t>
  </si>
  <si>
    <t>741.2.61</t>
  </si>
  <si>
    <t>zářivka lineární T8 pr26mm/L1200mm/G13 36W</t>
  </si>
  <si>
    <t>741.2.62</t>
  </si>
  <si>
    <t>zářivka 1-paticová(G24d2) typ CF-D/18W</t>
  </si>
  <si>
    <t>741.2.63</t>
  </si>
  <si>
    <t>zářivka 1-paticová(G24q3) typ CF-DE/26W</t>
  </si>
  <si>
    <t>741.2.64</t>
  </si>
  <si>
    <t>zářivka lineární T8 pr26mm/L590mm/G13 18W</t>
  </si>
  <si>
    <t>741.2.65</t>
  </si>
  <si>
    <t>startér zářivkový</t>
  </si>
  <si>
    <t>741.2.66</t>
  </si>
  <si>
    <t>741.2.67</t>
  </si>
  <si>
    <t>741.2.68</t>
  </si>
  <si>
    <t>741.2.69</t>
  </si>
  <si>
    <t>zářivka 1-paticová(G24d3) typ CF-D/26W</t>
  </si>
  <si>
    <t>741.2.70</t>
  </si>
  <si>
    <t>741.2.71</t>
  </si>
  <si>
    <t>741.2.72</t>
  </si>
  <si>
    <t>741.2.73</t>
  </si>
  <si>
    <t>741.2.74</t>
  </si>
  <si>
    <t>741.2.75</t>
  </si>
  <si>
    <t>741.2.76</t>
  </si>
  <si>
    <t>zářivka 1-paticová(G24q2) typ CF-DE/18W</t>
  </si>
  <si>
    <t>741.2.77</t>
  </si>
  <si>
    <t>741.2.78</t>
  </si>
  <si>
    <t>741.2.79</t>
  </si>
  <si>
    <t>vedení FeZn pr.8mm(0,40kg/m)</t>
  </si>
  <si>
    <t>741.2.80</t>
  </si>
  <si>
    <t>vedení FeZn pr.10mm(0,63kg/m)</t>
  </si>
  <si>
    <t>741.2.81</t>
  </si>
  <si>
    <t>jímací tyč hladká JR3,0 FeZn pr.19/3000mm</t>
  </si>
  <si>
    <t>741.2.82</t>
  </si>
  <si>
    <t>ochranná stříška jímače OSH FeZn horní</t>
  </si>
  <si>
    <t>741.2.83</t>
  </si>
  <si>
    <t>ochranná stříška jímače OSD FeZn dolní</t>
  </si>
  <si>
    <t>741.2.84</t>
  </si>
  <si>
    <t>svorka k jímací tyči SJ1 4šrouby FeZn</t>
  </si>
  <si>
    <t>741.2.85</t>
  </si>
  <si>
    <t>ochranná trubka svodu OT délka 1,7m</t>
  </si>
  <si>
    <t>741.2.86</t>
  </si>
  <si>
    <t>držák úhelníku DUDa 220mm FeZn středový s vrutem</t>
  </si>
  <si>
    <t>741.2.87</t>
  </si>
  <si>
    <t>svorka zkušební SZb 2třmeny FeZn litá</t>
  </si>
  <si>
    <t>741.2.88</t>
  </si>
  <si>
    <t>svorka univerzální SU FeZn</t>
  </si>
  <si>
    <t>741.2.89</t>
  </si>
  <si>
    <t>svorka spojovací SSp FeZn</t>
  </si>
  <si>
    <t>741.2.90</t>
  </si>
  <si>
    <t>svorka křížová SK FeZn diagonální</t>
  </si>
  <si>
    <t>741.2.91</t>
  </si>
  <si>
    <t>vedení FeZn 30/4 (0,96kg/m)</t>
  </si>
  <si>
    <t>741.3</t>
  </si>
  <si>
    <t>Elektromontáže</t>
  </si>
  <si>
    <t>741.3.01</t>
  </si>
  <si>
    <t>trubka plast ohebná,pod omítkou,typ 2316/pr.16</t>
  </si>
  <si>
    <t>741.3.02</t>
  </si>
  <si>
    <t>trubka plast ohebná,pod omítkou,typ 2329/pr.29</t>
  </si>
  <si>
    <t>741.3.03</t>
  </si>
  <si>
    <t>trubka ocel pancéř pevně uložená typ 6029/pr.29</t>
  </si>
  <si>
    <t>741.3.04</t>
  </si>
  <si>
    <t>ocelová nosná konstrukce tenkostěnná vč.zhotovení</t>
  </si>
  <si>
    <t>741.3.05</t>
  </si>
  <si>
    <t>kabel Cu(-CYKY) pod omítkou do 2x4/3x2,5/5x1,5</t>
  </si>
  <si>
    <t>741.3.06</t>
  </si>
  <si>
    <t>741.3.07</t>
  </si>
  <si>
    <t>741.3.08</t>
  </si>
  <si>
    <t>741.3.09</t>
  </si>
  <si>
    <t>kabel Cu(-CYKY) pod omítkou do 5x6</t>
  </si>
  <si>
    <t>741.3.10</t>
  </si>
  <si>
    <t>741.3.11</t>
  </si>
  <si>
    <t>741.3.12</t>
  </si>
  <si>
    <t>741.3.13</t>
  </si>
  <si>
    <t>741.3.14</t>
  </si>
  <si>
    <t>kabel Cu(-CYKY) pod omítkou do 5x10</t>
  </si>
  <si>
    <t>741.3.15</t>
  </si>
  <si>
    <t>kabel Cu(-CYKY) pod omítkou do 5x16</t>
  </si>
  <si>
    <t>741.3.16</t>
  </si>
  <si>
    <t>vodič Cu(-CY) pod omítkou do 1x16</t>
  </si>
  <si>
    <t>741.3.17</t>
  </si>
  <si>
    <t>spínač zapuštěný vč.zapojení 1pólový/řazení 1</t>
  </si>
  <si>
    <t>741.3.18</t>
  </si>
  <si>
    <t>přepínač zapuštěný vč.zapojení sériový/řazení 5-5A</t>
  </si>
  <si>
    <t>741.3.19</t>
  </si>
  <si>
    <t>přepínač zapuštěný vč.zapojení střídavý/řazení 6</t>
  </si>
  <si>
    <t>741.3.20</t>
  </si>
  <si>
    <t>741.3.21</t>
  </si>
  <si>
    <t>spínač zapuštěný vč.zapojení 1pólový+signalis./1S</t>
  </si>
  <si>
    <t>741.3.22</t>
  </si>
  <si>
    <t>ovladač zapuštěný vč.zapojení tlačítkový/ř.1/0</t>
  </si>
  <si>
    <t>741.3.23</t>
  </si>
  <si>
    <t>přepínač zapuštěný vč.zapojení křížový/řazení 7</t>
  </si>
  <si>
    <t>741.3.24</t>
  </si>
  <si>
    <t>zásuvka domovní zapuštěná vč.zapojení průběžně</t>
  </si>
  <si>
    <t>741.3.25</t>
  </si>
  <si>
    <t>zásuvka domovní zapuštěná vč.zapojení</t>
  </si>
  <si>
    <t>741.3.26</t>
  </si>
  <si>
    <t>spínací nebo součtové hodiny modulové vč.zapojení</t>
  </si>
  <si>
    <t>741.3.27</t>
  </si>
  <si>
    <t>spínač zapuštěný vč.zapojení s plynulou regulací</t>
  </si>
  <si>
    <t>741.3.28</t>
  </si>
  <si>
    <t>krabice podlahová samonosná bez betonáže</t>
  </si>
  <si>
    <t>741.3.29</t>
  </si>
  <si>
    <t>krabice podlahová vložená, bez řezání otvoru</t>
  </si>
  <si>
    <t>741.3.30</t>
  </si>
  <si>
    <t>741.3.31</t>
  </si>
  <si>
    <t>krabice přístrojová bez zapojení</t>
  </si>
  <si>
    <t>741.3.32</t>
  </si>
  <si>
    <t>krabicová rozvodka vč.svorkovn.a zapojení(-KR68)</t>
  </si>
  <si>
    <t>741.3.33</t>
  </si>
  <si>
    <t>krabice odbočná bez svorkovnice a zapojení(-KO68)</t>
  </si>
  <si>
    <t>741.3.34</t>
  </si>
  <si>
    <t>krabicová rozvodka vč.svorkovn.a zapojení(-KR97)</t>
  </si>
  <si>
    <t>741.3.35</t>
  </si>
  <si>
    <t>krabice plast pro P rozvod vč.zapojení 8111</t>
  </si>
  <si>
    <t>741.3.36</t>
  </si>
  <si>
    <t>svítidlo zářivkové bytové stropní/2 zdroje</t>
  </si>
  <si>
    <t>741.3.37</t>
  </si>
  <si>
    <t>svítidlo zářivkové nástěnné kompaktní</t>
  </si>
  <si>
    <t>741.3.38</t>
  </si>
  <si>
    <t>741.3.39</t>
  </si>
  <si>
    <t>svítidlo zářivkové vestavné/4 zdroje</t>
  </si>
  <si>
    <t>741.3.40</t>
  </si>
  <si>
    <t>741.3.41</t>
  </si>
  <si>
    <t>svítidlo zářivkové vestavné/2 zdroje</t>
  </si>
  <si>
    <t>741.3.42</t>
  </si>
  <si>
    <t>741.3.43</t>
  </si>
  <si>
    <t>741.3.44</t>
  </si>
  <si>
    <t>741.3.45</t>
  </si>
  <si>
    <t>741.3.46</t>
  </si>
  <si>
    <t>741.3.47</t>
  </si>
  <si>
    <t>741.3.48</t>
  </si>
  <si>
    <t>svítidlo zářivkové příložné kompaktní</t>
  </si>
  <si>
    <t>741.3.49</t>
  </si>
  <si>
    <t>741.3.50</t>
  </si>
  <si>
    <t>741.3.51</t>
  </si>
  <si>
    <t>rozvodnice do hmotnosti 50kg</t>
  </si>
  <si>
    <t>741.3.52</t>
  </si>
  <si>
    <t>svod vč.podpěr drát do pr.10mm</t>
  </si>
  <si>
    <t>741.3.53</t>
  </si>
  <si>
    <t>uzemňov.vedení v zemi úplná mtž FeZn pr.8-10mm</t>
  </si>
  <si>
    <t>741.3.54</t>
  </si>
  <si>
    <t>jímací tyč do 3m montáž na stojan</t>
  </si>
  <si>
    <t>741.3.55</t>
  </si>
  <si>
    <t>ochranný úhelník nebo trubka/ držáky do zdiva</t>
  </si>
  <si>
    <t>741.3.56</t>
  </si>
  <si>
    <t>svorka hromosvodová do 4 šroubů</t>
  </si>
  <si>
    <t>741.3.57</t>
  </si>
  <si>
    <t>svorka hromosvodová do 2 šroubů</t>
  </si>
  <si>
    <t>741.3.58</t>
  </si>
  <si>
    <t>741.3.59</t>
  </si>
  <si>
    <t>741.3.60</t>
  </si>
  <si>
    <t>uzemňov.vedení na povrchu úplná mtž FeZn do 120mm2</t>
  </si>
  <si>
    <t>741.4</t>
  </si>
  <si>
    <t>Ostatní náklady</t>
  </si>
  <si>
    <t>741.4.01</t>
  </si>
  <si>
    <t>poplatek za recyklaci svítidla</t>
  </si>
  <si>
    <t>741.4.02</t>
  </si>
  <si>
    <t>poplatek za recyklaci světelného zdroje</t>
  </si>
  <si>
    <t>741.4.03</t>
  </si>
  <si>
    <t>741.4.04</t>
  </si>
  <si>
    <t>741.4.05</t>
  </si>
  <si>
    <t>741.4.06</t>
  </si>
  <si>
    <t>741.4.07</t>
  </si>
  <si>
    <t>741.4.08</t>
  </si>
  <si>
    <t>741.4.09</t>
  </si>
  <si>
    <t>741.4.10</t>
  </si>
  <si>
    <t>741.4.11</t>
  </si>
  <si>
    <t>741.4.12</t>
  </si>
  <si>
    <t>741.4.13</t>
  </si>
  <si>
    <t>741.4.14</t>
  </si>
  <si>
    <t>741.4.15</t>
  </si>
  <si>
    <t>741.4.16</t>
  </si>
  <si>
    <t>741.4.17</t>
  </si>
  <si>
    <t>741.4.18</t>
  </si>
  <si>
    <t>741.4.19</t>
  </si>
  <si>
    <t>741.4.20</t>
  </si>
  <si>
    <t>741.4.21</t>
  </si>
  <si>
    <t>741.4.22</t>
  </si>
  <si>
    <t>741.4.23</t>
  </si>
  <si>
    <t>741.4.24</t>
  </si>
  <si>
    <t>741.4.25</t>
  </si>
  <si>
    <t>741.4.26</t>
  </si>
  <si>
    <t>741.4.27</t>
  </si>
  <si>
    <t>741.4.28</t>
  </si>
  <si>
    <t>741.4.29</t>
  </si>
  <si>
    <t>741.4.30</t>
  </si>
  <si>
    <t>741.5</t>
  </si>
  <si>
    <t>Rozvaděče</t>
  </si>
  <si>
    <t>Rozvaděče R01.02</t>
  </si>
  <si>
    <t>Rozvodnice -2N28 zapu/IP40 28mod neprůhl dveře</t>
  </si>
  <si>
    <t>spínač páčkový  3pol 32A na lištu</t>
  </si>
  <si>
    <t>jistič 1pól/ch.B/ 6-16A</t>
  </si>
  <si>
    <t>Jistič -16B-3 3pól/ch.B/ 16A/6kA</t>
  </si>
  <si>
    <t>zákl kombi sv přep pro 3fáz TN-C 941300</t>
  </si>
  <si>
    <t>proudový chránič 4pol -030AC 10kA</t>
  </si>
  <si>
    <t>svorkovnice  6x16+7x10mm2 na lištu zelená</t>
  </si>
  <si>
    <t>svorkovnice  6x16+7x10mm2 na lištu modrá</t>
  </si>
  <si>
    <t>svorka řadová   2,5mm2/35A/fázová</t>
  </si>
  <si>
    <t>svorka řadová   16mm2/85A/fázová</t>
  </si>
  <si>
    <t>výroba rozvaděče</t>
  </si>
  <si>
    <t>podružný materiál</t>
  </si>
  <si>
    <t>Rozvaděče R1.1</t>
  </si>
  <si>
    <t>rozvodnice 2N28 zapu/IP40 28mod neprůhl dveře</t>
  </si>
  <si>
    <t>spínač páčkový 3pol 32A na lištu</t>
  </si>
  <si>
    <t>zákl kombi sv přep  pro 3fáz TN-C 941300</t>
  </si>
  <si>
    <t>svorkovnice  5x16+6x10mm2 na lištu modrá</t>
  </si>
  <si>
    <t>svorkovnice  5x16+6x10mm2 na lištu zelená</t>
  </si>
  <si>
    <t>svorka řadová  2,5mm2/35A/fázová</t>
  </si>
  <si>
    <t>svorka řadová  16mm2/85A/fázová</t>
  </si>
  <si>
    <t>svorka řadová   35mm2/168A/fázová</t>
  </si>
  <si>
    <t>Rozvaděče R1.2</t>
  </si>
  <si>
    <t>svorkovnice 5x16+6x10mm2 na lištu fázová</t>
  </si>
  <si>
    <t>Rozvaděče R 2.1.</t>
  </si>
  <si>
    <t>Rozvodnice 2N28 zapu/IP40 28mod neprůhl dveře</t>
  </si>
  <si>
    <t>proudový chránič 4pol 030AC 10kA</t>
  </si>
  <si>
    <t>svorkovnice 5x16+6x10mm2 na lištu modrá</t>
  </si>
  <si>
    <t>Rozvaděče R 2.2.</t>
  </si>
  <si>
    <t>svorkovnice  5x16+6x10mm2 na lištu fázová</t>
  </si>
  <si>
    <t>Rozvaděče R 3.1.</t>
  </si>
  <si>
    <t>jistič  1pól/ch.B/ 6-16A</t>
  </si>
  <si>
    <t>svorkovnice 5x16+6x10mm2 na lištu zelená</t>
  </si>
  <si>
    <t>741.6</t>
  </si>
  <si>
    <t>Ostatní</t>
  </si>
  <si>
    <t>741.6.01</t>
  </si>
  <si>
    <t>doprava dodávek</t>
  </si>
  <si>
    <t>741.6.02</t>
  </si>
  <si>
    <t>přesun dodávek</t>
  </si>
  <si>
    <t>741.6.03</t>
  </si>
  <si>
    <t>prořez</t>
  </si>
  <si>
    <t>741.6.04</t>
  </si>
  <si>
    <t>materiál podružný</t>
  </si>
  <si>
    <t>741.6.05</t>
  </si>
  <si>
    <t>PPV pro elektromontáže</t>
  </si>
  <si>
    <t>741.6.06</t>
  </si>
  <si>
    <t>revize</t>
  </si>
  <si>
    <t>Vzduchotechnika</t>
  </si>
  <si>
    <t>Jedn. cena
dodávka</t>
  </si>
  <si>
    <t>Jedn. cena
montáž</t>
  </si>
  <si>
    <t>750.01</t>
  </si>
  <si>
    <t xml:space="preserve">WC, úklid a šatny v 1. PP a 1. – 3. NP </t>
  </si>
  <si>
    <t>1.1</t>
  </si>
  <si>
    <t>nástřešní jednotka VDA 225/4 EC  ( CTVB/4-225 ) pro 615 m3/h</t>
  </si>
  <si>
    <t>tlumič GDH 330 + těsnění PV 330 + podstavec DOS 330</t>
  </si>
  <si>
    <t>nástřešní jednotka VDA 355/6 EC ( CRHT/6-560 ) pro 1650 m3/h                kus</t>
  </si>
  <si>
    <t>tlumič GDH 535 + těsnění PV 535 + podstavec DOS 535</t>
  </si>
  <si>
    <t>1.2</t>
  </si>
  <si>
    <t>talířový ventil IT + IT-RH 100</t>
  </si>
  <si>
    <t>talířový ventil IT + IT-RH 125</t>
  </si>
  <si>
    <t>talířový ventil IT + IT-RH 200</t>
  </si>
  <si>
    <t>1.3</t>
  </si>
  <si>
    <t>ohebné potrubí SONOFLEX D100</t>
  </si>
  <si>
    <t>ohebné potrubí SONOFLEX D125</t>
  </si>
  <si>
    <t>ohebné potrubí SONOFLEX D200</t>
  </si>
  <si>
    <t>1.4</t>
  </si>
  <si>
    <t>potrubí čtyřh. skup. I, pozink plech, obvod 800/30% tvar.     M</t>
  </si>
  <si>
    <t>požární izolace potrubí po celé délce</t>
  </si>
  <si>
    <t>M</t>
  </si>
  <si>
    <t xml:space="preserve">stěnové mřížky SMU 20 - 400 x 200 vč. UR </t>
  </si>
  <si>
    <t>dtto šatny SMU 20 - 600 x 200 vč. UR</t>
  </si>
  <si>
    <t>dtto šatny SMU 20 - 800 x 200 vč. UR</t>
  </si>
  <si>
    <t>těsnící a spojovací materiál</t>
  </si>
  <si>
    <t>materiál na závěsy a konzole</t>
  </si>
  <si>
    <t>zhotovení při montáži a vlastní montáž</t>
  </si>
  <si>
    <t>750.02</t>
  </si>
  <si>
    <t xml:space="preserve">Vstup se šatnami 1. NP </t>
  </si>
  <si>
    <t>2.1</t>
  </si>
  <si>
    <t>úplná větrací jednotka TANGO 4 pro 4 800 m3/h                šest</t>
  </si>
  <si>
    <t>sest.</t>
  </si>
  <si>
    <t xml:space="preserve">ventilátory + frekvenční měniče, filtry, </t>
  </si>
  <si>
    <t>teplovodní ohřívač 21,1 kW – 60/40° C, směšovací uzel,</t>
  </si>
  <si>
    <t xml:space="preserve">přímý výparník 22,4 kW – R410A, </t>
  </si>
  <si>
    <t>přídavný modul pro přímé chlazení,</t>
  </si>
  <si>
    <t xml:space="preserve">úplná regulace vč. silového a slaboproudého prop. cca 5 m,  </t>
  </si>
  <si>
    <t>klapky a plátna 2 + 4,</t>
  </si>
  <si>
    <t>výstup pro ovládání počítačem (profese ELEKTRO)</t>
  </si>
  <si>
    <t xml:space="preserve">výrobníky chladu + vedení chladiva 4 x cca 30 m,   </t>
  </si>
  <si>
    <t>2.2</t>
  </si>
  <si>
    <t>protidešťová žaluzie 800 x 1250 na potrubí</t>
  </si>
  <si>
    <t>2.3</t>
  </si>
  <si>
    <t>ohebné potrubí SONOFLEX D 630</t>
  </si>
  <si>
    <t>2.4</t>
  </si>
  <si>
    <t>tlumič hluku – vložky s náběhy G 100 x 500/1000</t>
  </si>
  <si>
    <t>2.5</t>
  </si>
  <si>
    <t>výústka VP 1225 x 325 R1</t>
  </si>
  <si>
    <t>2.6</t>
  </si>
  <si>
    <t>požární klapka tepelné spouštění PK 630 x 315</t>
  </si>
  <si>
    <t>2.7</t>
  </si>
  <si>
    <t>potrubí čtyřhr. skup. I, pozink plech, obvod 2 000/30% tvar.</t>
  </si>
  <si>
    <t>požární izolace potrubí a požárních klapek (podle potř.)</t>
  </si>
  <si>
    <t>protihluková izolace potrubí</t>
  </si>
  <si>
    <t>750.03</t>
  </si>
  <si>
    <t xml:space="preserve">Gymnastický sála , nářadí 1. PP </t>
  </si>
  <si>
    <t>3.1</t>
  </si>
  <si>
    <t>úplná větrací jednotka TANGO 2 pro  3 000 m3/h                šest</t>
  </si>
  <si>
    <t>teplovodní ohřívač 13,0 kW – 60/40° C, směšovací uzel,</t>
  </si>
  <si>
    <t xml:space="preserve">přímý výparník 14,1 kW – R410A, </t>
  </si>
  <si>
    <t>3.2</t>
  </si>
  <si>
    <t>ohebné potrubí SONOFLEX D 450</t>
  </si>
  <si>
    <t>3.3</t>
  </si>
  <si>
    <t>tlumič hluku – vložky s náběhy G 100 x 400/1000</t>
  </si>
  <si>
    <t>3.4</t>
  </si>
  <si>
    <t>výústka VP 1225 x 225 R1 + TV IT 200</t>
  </si>
  <si>
    <t>3.5</t>
  </si>
  <si>
    <t>požární klapka tepelné spouštění PK 560 x 355</t>
  </si>
  <si>
    <t>3.6</t>
  </si>
  <si>
    <t>klapka  na potrubí 100 x 100 ovl. R + mřížka 100 x 100</t>
  </si>
  <si>
    <t>3.7</t>
  </si>
  <si>
    <t>potrubí čtyřhr. skup. I, pozink plech, obvod 1 700/30% tvar.</t>
  </si>
  <si>
    <t xml:space="preserve">požární izolace potrubí a pož. klapek (podle potř.)         </t>
  </si>
  <si>
    <t xml:space="preserve">protihluková izolace potrubí          </t>
  </si>
  <si>
    <t xml:space="preserve">m </t>
  </si>
  <si>
    <t>750.04</t>
  </si>
  <si>
    <t xml:space="preserve">Učebny 1.  -  3. NP </t>
  </si>
  <si>
    <t>4.1</t>
  </si>
  <si>
    <t>úplná větrací jednotka TANGO 10 pro 8 910 m3/h                šest</t>
  </si>
  <si>
    <t>teplovodní ohřívač 41,9 kW – 60/40° C, směšovací uzel,</t>
  </si>
  <si>
    <t xml:space="preserve">přímý výparník 46,9 kW – R410A, </t>
  </si>
  <si>
    <t xml:space="preserve">úplná regulace vč. silového a slaboproudého prop. cca 30 m,  </t>
  </si>
  <si>
    <t xml:space="preserve">výrobníky chladu + vedení chladiva 4 x cca 3 m,   </t>
  </si>
  <si>
    <t>4.2</t>
  </si>
  <si>
    <t>protidešťová žaluzie 1000 x 600 na potrubí</t>
  </si>
  <si>
    <t>4.3</t>
  </si>
  <si>
    <t>protidešťová žaluzie 1400 x 800 na potrubí</t>
  </si>
  <si>
    <t>4.4</t>
  </si>
  <si>
    <t>tlumič hluku – vložky s náběhy G 100 x 600/1500</t>
  </si>
  <si>
    <t>4.5</t>
  </si>
  <si>
    <t>tlumič hluku – vložky s náběhy G 100 x 800/2000</t>
  </si>
  <si>
    <t>4.6</t>
  </si>
  <si>
    <t>tlumič hluku – vložky s náběhy střední G 100 x 250/1000</t>
  </si>
  <si>
    <t>tlumič hluku – vložky s náběhy krajní G 50 x 250/1000</t>
  </si>
  <si>
    <t>4.7</t>
  </si>
  <si>
    <t>4.8</t>
  </si>
  <si>
    <t>požární klapka tepelné spouštění PK 710 x 710</t>
  </si>
  <si>
    <t>4.9</t>
  </si>
  <si>
    <t>požární klapka tepelné spouštění PK 710 x 500</t>
  </si>
  <si>
    <t>4.10</t>
  </si>
  <si>
    <t xml:space="preserve">požární klapka tepelné spouštění PK 710 x 355                   </t>
  </si>
  <si>
    <t>4.11</t>
  </si>
  <si>
    <t>požární klapka tepelné spouštění PK 500 x 250</t>
  </si>
  <si>
    <t>4.12</t>
  </si>
  <si>
    <t>požární klapka tepelné spouštění PK 710 x 250</t>
  </si>
  <si>
    <t>4.13</t>
  </si>
  <si>
    <t xml:space="preserve">klapka  na potrubí 500 x 250x8ks 8X+ 250 x 225 x5ks ovl. R </t>
  </si>
  <si>
    <t>4.14</t>
  </si>
  <si>
    <t>potrubí čtyřhr.skup. I, pozink plech, obvod 2 000/30% tvar.</t>
  </si>
  <si>
    <t>požární izolace potrubí a pož. klapek (podle potř.)</t>
  </si>
  <si>
    <t>tepelná izolace</t>
  </si>
  <si>
    <t>4.15</t>
  </si>
  <si>
    <t>protihlukové zástěny Kopelent 2 x 8,6x1,8 m, 1 x 7,3x1,8 m</t>
  </si>
  <si>
    <t>nátěrový systém na pozink. – použít podle potřeby</t>
  </si>
  <si>
    <t>750.05</t>
  </si>
  <si>
    <t xml:space="preserve">Požární větrání schodiště  1. PP </t>
  </si>
  <si>
    <t>5.1</t>
  </si>
  <si>
    <t>větrací jednotka TERNO 400 pro 6 300 m3/h</t>
  </si>
  <si>
    <t>klapka TERNO 400 SP 230 V</t>
  </si>
  <si>
    <t>5.2</t>
  </si>
  <si>
    <t>mřížka 800 x 315 na potrubí, pevné pletivo</t>
  </si>
  <si>
    <t>5.3</t>
  </si>
  <si>
    <t>potrubí SPIRO D 500/30% tvarovek</t>
  </si>
  <si>
    <t>potrubí čtyřhr.skup. I, poz. plech, obvod 2 000/100% tvar.</t>
  </si>
  <si>
    <t xml:space="preserve">požární izolace potrubí SPIRO                                   </t>
  </si>
  <si>
    <t xml:space="preserve">požární izolace potrubí čtyřhr. </t>
  </si>
  <si>
    <t>750.06</t>
  </si>
  <si>
    <t>Větrání  kotelny a skladu DKP v 1. PP</t>
  </si>
  <si>
    <t>6.1</t>
  </si>
  <si>
    <t>protidešťová žaluzie 200 x 200 na potrubí</t>
  </si>
  <si>
    <t>6.2</t>
  </si>
  <si>
    <t>mřížka 200 x 200 na potrubí</t>
  </si>
  <si>
    <t>6.3</t>
  </si>
  <si>
    <t>potrubí čtyřhr.skup. I, pozink plech, obvod 600/20% tvar.</t>
  </si>
  <si>
    <t>6.4</t>
  </si>
  <si>
    <t xml:space="preserve">mřížka 200 x 215 do zdi (PSU 200 x 215)            </t>
  </si>
  <si>
    <t>750.07</t>
  </si>
  <si>
    <t>zkušební provoz 72 hodin,</t>
  </si>
  <si>
    <t>hod</t>
  </si>
  <si>
    <t>odstranění drobných závad zjištěných při zkuš. provozu,</t>
  </si>
  <si>
    <t>soub</t>
  </si>
  <si>
    <t>kontrola funkce systému regulace,</t>
  </si>
  <si>
    <t>zregulování zařízení – průtoky vzduchu,</t>
  </si>
  <si>
    <t>změření průtoků vzduchu a vypracování protokolu,</t>
  </si>
  <si>
    <t>změření hladiny hluku a vypracování protokolu,</t>
  </si>
  <si>
    <t xml:space="preserve">kontrola funkce požárních klapek,  </t>
  </si>
  <si>
    <t>zaučení obsluhy a předání zařízení,</t>
  </si>
  <si>
    <t>smluvní zajištění pravidelné údržby</t>
  </si>
  <si>
    <t>Společné rozšíření regulace vzt. jednotek</t>
  </si>
  <si>
    <t>Měření a regulace</t>
  </si>
  <si>
    <t>Jedn. Cena</t>
  </si>
  <si>
    <t>751.1</t>
  </si>
  <si>
    <t>Periferie - místnosti</t>
  </si>
  <si>
    <t>Čidlo teploty tyčové, L=120mm, Ni 1000 vč. jímky LW15</t>
  </si>
  <si>
    <t>Čidlo teploty tyčové, L= 225mm, Ni 1000</t>
  </si>
  <si>
    <t>Čidlo teploty venkovní, Pt 1000</t>
  </si>
  <si>
    <t>Regulátor teploty protimrazový -5..15°C, Xsd=2 K</t>
  </si>
  <si>
    <t>Rozváděč  RMR01- Stroj. VZT: 2008E, 3x18MOD, IP40, systémový napáj. zdroj PWSP200, kompaktní regulátor T2032EX, rozšiřující člen EBAI200 1ks,   rozšiřující člen EBDO200 1ks, komunikační modul RS485 1ks</t>
  </si>
  <si>
    <t>Rozváděč  RMR02- Sklad 3.8: 2008E, 2x13MOD, IP40, systémový napáj. zdroj PWSP200, kompaktní regulátor T2032EX</t>
  </si>
  <si>
    <t>Kabel signalizační JYTY 2x0,8</t>
  </si>
  <si>
    <t>Kabel ovládací JYTY 4x0,8</t>
  </si>
  <si>
    <t>Kabel napájecí CYKY 3x1,5</t>
  </si>
  <si>
    <t>Montážní práce</t>
  </si>
  <si>
    <t>Okno plastové z min.šestikomorových systémových profilů, barva - bílá, s izolačním dvojsklem (U=1,1 W/m2K), determální sklo číré nezabarvené,  rozměr 2700x1100 mm</t>
  </si>
  <si>
    <t>Okno plastové z min.šestikomorových systémových profilů, barva - bílá, s izolačním dvojsklem (U=1,1 W/m2K), determální sklo číré nezabarvené,  rozměr 3600x1100 mm</t>
  </si>
  <si>
    <t>Okno plastové z min.šestikomorových systémových profilů, barva - bílá, s izolačním dvojsklem (U=1,1 W/m2K), determální sklo číré nezabarvené,  rozměr 900x2100 mm</t>
  </si>
  <si>
    <t>Okno plastové z min.šestikomorových systémových profilů, barva - bílá, s izolačním dvojsklem (U=1,1 W/m2K), determální sklo číré nezabarvené,  rozměr 1800x2100 mm</t>
  </si>
  <si>
    <t>Okno plastové z min.šestikomorových systémových profilů, barva - bílá, s izolačním dvojsklem (U=1,1 W/m2K), determální sklo číré nezabarvené,  rozměr 2700x2100 mm</t>
  </si>
  <si>
    <t>Okno plastové z min.šestikomorových systémových profilů, barva - bílá, s izolačním dvojsklem (U=1,1 W/m2K), determální sklo číré nezabarvené,  rozměr 900x2450 mm</t>
  </si>
  <si>
    <t>Okno plastové z min.šestikomorových systémových profilů, barva - bílá, s izolačním dvojsklem (U=1,1 W/m2K), determální sklo číré nezabarvené,  rozměr 2700x2450 mm</t>
  </si>
  <si>
    <t>Okno plastové z min.šestikomorových systémových profilů, barva - bílá, s izolačním dvojsklem (U=1,1 W/m2K), determální sklo číré nezabarvené,  rozměr 3600x2450 mm</t>
  </si>
  <si>
    <t>Ocelová mříž z tenkostěnných profilů, rozměr 1850x1950 mm</t>
  </si>
  <si>
    <t>O/x3</t>
  </si>
  <si>
    <t>Husí krky PVC 23 mm do drážky</t>
  </si>
  <si>
    <t>TZ: Technické vybavení budov</t>
  </si>
  <si>
    <t>720:  Zdravotní technika</t>
  </si>
  <si>
    <t>730:  Vytápění</t>
  </si>
  <si>
    <t>741:  Silnoproud</t>
  </si>
  <si>
    <t>750:  Vzduchotechnika</t>
  </si>
  <si>
    <t>751:  Měření a regulace</t>
  </si>
  <si>
    <t>O/8</t>
  </si>
  <si>
    <t>O/9</t>
  </si>
  <si>
    <t>Samotížná žaluzie 950/750 mm</t>
  </si>
  <si>
    <t>Ocelová mříž z tenkostěnných profilů, žárový pozink, rozměr 750x1950 mm</t>
  </si>
  <si>
    <t>Ocelová mříž z tenkostěnných profilů, žárový pozink, rozměr 1650x1950 mm</t>
  </si>
  <si>
    <t>Ocel.rámeček venkovní rohožky, žárový pozink, rozměr 900x2400x25 mm</t>
  </si>
  <si>
    <t>Stoupací železo, 900 mm prům. 25 mm, žárový pozink,</t>
  </si>
  <si>
    <t>Vnitřní ocel.zábradlí schodiště, výška 1000 mm, 2x madlo, 3x syntetický nátěr, rozměr 940x3200 mm</t>
  </si>
  <si>
    <t>Vnitřní ocel.zábradlí schodiště, výška 1000 mm + rohový sloupek 40/40/4, 3x syntetický nátěr, 2x madlo rozměr 940x3200 mm</t>
  </si>
  <si>
    <t>Madlo dřevěné, 2x nosný kotevní prvek zábradlí pro dřevěné madlo, kotvený do stěny, výška madla 1000 mm, 3x syntetický nátěr, délka 3808 mm</t>
  </si>
  <si>
    <t>Vnitřní ocel.zábradlí schodiště, výška 1000 mm, 3x syntetický nátěr, rozměr 920x1520 mm</t>
  </si>
  <si>
    <t>P/2;    6+10</t>
  </si>
  <si>
    <t>564811100_1</t>
  </si>
  <si>
    <t>564831100_1</t>
  </si>
  <si>
    <t>Podklad ze štěrkodrtě ŠD tl 50 mm, fr 8-16 mm - pod dočasný chodník</t>
  </si>
  <si>
    <t>Podklad ze štěrkodrtě ŠD tl 100 mm, fr 0-63 mm - pod dočasný chodník</t>
  </si>
  <si>
    <t>pod dočasný chodník viz šrafy situace komunikací</t>
  </si>
  <si>
    <t>59245200_1</t>
  </si>
  <si>
    <t>596811100_1</t>
  </si>
  <si>
    <t>Kladení betonové dlažby komunikací pro pěší do lože z kameniva plochy do 100 m2</t>
  </si>
  <si>
    <t>Vybudování zařízení staveniště - pro výkon činnosti zhotovitele a jeho subdodavatelů (mimo níže uvedené)</t>
  </si>
  <si>
    <t>Dodavatelská dokumentace - v požadovaném formátu a počtu vyhotovení</t>
  </si>
  <si>
    <t>Geodetické zaměření staveniště</t>
  </si>
  <si>
    <t>Geodetické zaměření stavby po dokončení</t>
  </si>
  <si>
    <t>162701105_1</t>
  </si>
  <si>
    <t>285001001_1</t>
  </si>
  <si>
    <t>282600001_1</t>
  </si>
  <si>
    <t>171201211_1</t>
  </si>
  <si>
    <t>Sejmutí ornice s přemístěním na vzdálenost do 50 m / omezení mechanizace z důvodu stísněného prostoru</t>
  </si>
  <si>
    <t>Hloubení rýh š do 600 mm v hornině tř. 3 objemu do 100 m3 / omezení mechanizace z důvodu stísněného prostoru</t>
  </si>
  <si>
    <t>Nakládání výkopku z hornin tř. 1 až 4 přes 100 m3 / omezení mechanizace z důvodu stísněného prostoru</t>
  </si>
  <si>
    <t>131201202_1</t>
  </si>
  <si>
    <t>Hloubení jam zapažených v hornině tř. 3 / omezení mechanizace z důvodu stísněného prostoru</t>
  </si>
  <si>
    <t>132201101_1</t>
  </si>
  <si>
    <t>167101101_1</t>
  </si>
  <si>
    <t>Vodorovné přemístění do 50 m výkopku/sypaniny z horniny tř. 1 až 4 - pro zásypy tam a zpět / omezení mechanizace z důvodu stísněného prostoru</t>
  </si>
  <si>
    <t>162201102_1</t>
  </si>
  <si>
    <t>181411131_1</t>
  </si>
  <si>
    <t>Založení parkového trávníku výsevem v rovině i ve svahu - včetně přípravy podkladu (urovnání, uhrabání, odplevelení a dalších nutných prací)</t>
  </si>
  <si>
    <t>390,2*0,03</t>
  </si>
  <si>
    <t>181101101</t>
  </si>
  <si>
    <t>Úprava pláně</t>
  </si>
  <si>
    <t>odměřeno z výkresu výkopů;  663,50</t>
  </si>
  <si>
    <t>0018: Sadové úpravy</t>
  </si>
  <si>
    <t>216341110_1</t>
  </si>
  <si>
    <t>175101200_1</t>
  </si>
  <si>
    <t>Příplatek za prohození ornice</t>
  </si>
  <si>
    <t>390,20*0,20</t>
  </si>
  <si>
    <t>175101200_2</t>
  </si>
  <si>
    <t>Příplatek za prohození sypaniny</t>
  </si>
  <si>
    <t>261921111_1</t>
  </si>
  <si>
    <t>261921113_1</t>
  </si>
  <si>
    <t>1523273110_1</t>
  </si>
  <si>
    <t xml:space="preserve">Výztuž stříkaného betonu stěn ze svařovaných sítí jednovrstvých D drátu 8 mm </t>
  </si>
  <si>
    <t>153271110_1</t>
  </si>
  <si>
    <t>Kotvení výztuže stříkaného betonu včetně vyvrtání otvorů a jejich vyplnění maltou, včetně dodání kotev</t>
  </si>
  <si>
    <t>997013511</t>
  </si>
  <si>
    <t>Odvoz suti a vybouraných hmot z meziskládky na skládku do 1 km s naložením a se složením / prováděno menšími nákladními auty z důvodu omezeného prostoru na stavbě</t>
  </si>
  <si>
    <t>997013509</t>
  </si>
  <si>
    <t>Příplatek k odvozu suti a vybouraných hmot na skládku ZKD 1 km přes 1 km - předpoklad 20 km</t>
  </si>
  <si>
    <t>Antivibrační rohož pod základovou desku, celoplošně lepená vodorovně - (0,028 N/mm2) - dodávka a montáž</t>
  </si>
  <si>
    <t>279391120_1</t>
  </si>
  <si>
    <t>Výztuž schodišťové konstrukce betonářskou ocelí 10 505</t>
  </si>
  <si>
    <t>Základové desky z betonu železového třída C20/25-XA1</t>
  </si>
  <si>
    <t>Základové pasy z betonu železového třída C20/25-XA1</t>
  </si>
  <si>
    <t>Sloupy nebo pilíře z betonu železového třída C25/30-XC1</t>
  </si>
  <si>
    <t>Stropy deskové z betonu železového třída C25/30-XC1</t>
  </si>
  <si>
    <t>Schodišťová konstrukce z betonu železového třída C25/30-XC1</t>
  </si>
  <si>
    <t>Podklad nebo podsyp ze štěrkopísku ŠP tl 200 mm - příprava pod budoucí komunikace</t>
  </si>
  <si>
    <t>Dlažba zámková tl. 40 mm - dodávka / dočasný chodník</t>
  </si>
  <si>
    <t>637211321_1</t>
  </si>
  <si>
    <t>637311122_1</t>
  </si>
  <si>
    <t>Okapový chodník z betonových obrubníků stojatých do lože z betonu</t>
  </si>
  <si>
    <t>odměřeno z výkresů;   60,30</t>
  </si>
  <si>
    <t>odměřeno z výkresů;   29,20</t>
  </si>
  <si>
    <t>SO_01.2: Venkovní úpravy</t>
  </si>
  <si>
    <t>122201101</t>
  </si>
  <si>
    <t>Odkopávky a prokopávky nezapažené v hornině tř. 3 objem do 100 m3 / omezení mechanizace z důvodu stísněného prostoru</t>
  </si>
  <si>
    <t>pod dočasný chodník;   63,40*0,20</t>
  </si>
  <si>
    <t>pod nové komunikace;  280,00*0,20</t>
  </si>
  <si>
    <t>předpoklad 20 km;   68,68 *(20-10)</t>
  </si>
  <si>
    <t>pod dočasný chodník;   63,40</t>
  </si>
  <si>
    <t>pod nové komunikace;  280,00</t>
  </si>
  <si>
    <t>612321191</t>
  </si>
  <si>
    <t>Příplatek k vápenocementové omítce vnitřních stěn za každých dalších 5 mm tloušťky ručně</t>
  </si>
  <si>
    <t>Vápenocementová omítka štuková dvouvrstvá vnitřních stěn nanášená ručně, tloušťky jádrové omítky do 10 mm a tloušťky štuku do 3 mm / U1</t>
  </si>
  <si>
    <t>Cementová omítka štuková dvouvrstvá vnitřních stěn nanášená ručně, tloušťky jádrové omítky do 10 mm a tloušťky štuku do 3 mm / U2</t>
  </si>
  <si>
    <t>612331191</t>
  </si>
  <si>
    <t>Příplatek k cementové omítce vnitřních stěn za každých dalších 5 mm tloušťky ručně</t>
  </si>
  <si>
    <t>Vápenocementová omítka hladká jednovrstvá vnitřních stěn nanášená ručně, tloušťky jádrové omítky do 10 mm / pod obklady</t>
  </si>
  <si>
    <t>Vápenocementová omítka štuková dvouvrstvá vnitřních stropů rovných nanášená ručně, tloušťky jádrové omítky do 10 mm a tloušťky štuku do 3 mm / U3</t>
  </si>
  <si>
    <t>0094: Lešení</t>
  </si>
  <si>
    <t>7631: Konstrukce montované</t>
  </si>
  <si>
    <t>629991011</t>
  </si>
  <si>
    <t>Zakrytí výplní otvorů a svislých ploch fólií přilepenou lepící páskou</t>
  </si>
  <si>
    <t>0,90*2,45*2+2,70*2,45*14+3,60*2,45*6+0,90*2,10+2,70*2,10*6+2,00*2,90</t>
  </si>
  <si>
    <t>2,70*2,45*2*3</t>
  </si>
  <si>
    <t>2,70*1,10*4+2,70*2,45*4*2</t>
  </si>
  <si>
    <t>3,60*1,10+1,80*2,90+1,80*2,10*3+2,70*1,10*2+3,60*2,10*2+2,70*2,45*2+0,90*2,10*2</t>
  </si>
  <si>
    <t>622211021</t>
  </si>
  <si>
    <t>Montáž kontaktního zateplení vnějších stěn z polystyrénových desek tl do 120 mm / pod keramický obklad</t>
  </si>
  <si>
    <t>622211011</t>
  </si>
  <si>
    <t>Montáž kontaktního zateplení vnějších stěn z polystyrénových desek tl do 80 mm / pod omítku</t>
  </si>
  <si>
    <t>před vstupem m.1.01, stěny, atika</t>
  </si>
  <si>
    <t>(1,30+0,425)*3,65+3,40*1,10</t>
  </si>
  <si>
    <t>622211000_3</t>
  </si>
  <si>
    <t>Montáž kontaktního zateplení vnějších stěn z polystyrénových desek tl do 80 mm / pod keramický obklad</t>
  </si>
  <si>
    <t>odpočet KZS 120mm na betonové sloupy</t>
  </si>
  <si>
    <t>-0,50*4,39*3</t>
  </si>
  <si>
    <t>621211011</t>
  </si>
  <si>
    <t>Montáž kontaktního zateplení vnějších podhledů z polystyrénových desek tl do 80 mm / pod omítku</t>
  </si>
  <si>
    <t>před vstupem m.1.01 - podhled</t>
  </si>
  <si>
    <t>1,30*2,93</t>
  </si>
  <si>
    <t>622251101</t>
  </si>
  <si>
    <t>Příplatek k cenám zateplení vnějších stěn za použití tepelněizolačních zátek z polystyrenu</t>
  </si>
  <si>
    <t>14,505+147,39</t>
  </si>
  <si>
    <t>622142001</t>
  </si>
  <si>
    <t>Potažení vnějších stěn sklovláknitým pletivem vtlačeným do tenkovrstvé hmoty</t>
  </si>
  <si>
    <t>pod keramický obklad</t>
  </si>
  <si>
    <t>155,78</t>
  </si>
  <si>
    <t>vyztužení rohů oken</t>
  </si>
  <si>
    <t>0,50*0,20*4*62</t>
  </si>
  <si>
    <t>622143004</t>
  </si>
  <si>
    <t>Montáž omítkových samolepících začišťovacích profilů (APU lišt)</t>
  </si>
  <si>
    <t>(0,90+2,45)*2*2+(2,70+2,45)*2*14+(3,60+2,45)*2*6+(0,90+2,10)*2+(2,70+2,10)*2*6+(2,00+2,90)*2</t>
  </si>
  <si>
    <t>(2,70+2,45)*2*2*3</t>
  </si>
  <si>
    <t>(2,70+1,10)*2*4+(2,70+2,45)*2*4*2</t>
  </si>
  <si>
    <t>(3,60+1,10)*2+(1,80+2,90)*2+(1,80+2,10)*2*3+(2,70+1,10)*2*2+(3,60+2,10)*2*2+(2,70+2,45)*2*2+(0,90+2,10)*2*2</t>
  </si>
  <si>
    <t>59051475</t>
  </si>
  <si>
    <t>Profil okenní s tkaninou APU lišta 6 mm - dodávka</t>
  </si>
  <si>
    <t>622143003</t>
  </si>
  <si>
    <t>Montáž omítkových plastových nebo pozinkovaných rohových profilů s tkaninou</t>
  </si>
  <si>
    <t>rohová</t>
  </si>
  <si>
    <t>16,42*2+12,68*4</t>
  </si>
  <si>
    <t>parapetní</t>
  </si>
  <si>
    <t>(0,90)*2+(2,70)*14+(3,60)*6+(0,90)+(2,70)*6+(2,00)</t>
  </si>
  <si>
    <t>(2,70)*2*3</t>
  </si>
  <si>
    <t>(2,70)*4+(2,70)*4*2</t>
  </si>
  <si>
    <t>(3,60)+(1,80)+(1,80)*3+(2,70)*2+(3,60)*2+(2,70)*2+(0,90)*2</t>
  </si>
  <si>
    <t>ukončovací s okapničkou</t>
  </si>
  <si>
    <t>59051482</t>
  </si>
  <si>
    <t>Lišta rohová Al ,10/15 cm s tkaninou bal. 2,5 m - dodávka</t>
  </si>
  <si>
    <t>59051494</t>
  </si>
  <si>
    <t>Připojovací profil parapetní variabilní s tkaninou, výška pěnové pásky 4 mm, délka 2 m - dodávka</t>
  </si>
  <si>
    <t>59051492</t>
  </si>
  <si>
    <t>Profil zakončovací s okapničkou a tkaninou 100/150 mm, délka 2 m - dodávka</t>
  </si>
  <si>
    <t>622252001</t>
  </si>
  <si>
    <t>Montáž zakládacích soklových lišt zateplení</t>
  </si>
  <si>
    <t>33,247+3,40*2+22,346+30,471+7,524</t>
  </si>
  <si>
    <t>59051638</t>
  </si>
  <si>
    <t>Lišta zakládací - dodávka</t>
  </si>
  <si>
    <t>762341000_1</t>
  </si>
  <si>
    <t>Podkladní konstrukce oplechování atiky z desek OSB, kotvených do atiky, š=460 mm - dodávka a montáž</t>
  </si>
  <si>
    <t>atika na +12,43</t>
  </si>
  <si>
    <t>(7,524+30,471+22,346+33,247+3,40*2)</t>
  </si>
  <si>
    <t>762341000_2</t>
  </si>
  <si>
    <t>Podkladní konstrukce oplechování atiky z desek OSB, kotvených do atiky, š=350 mm - dodávka a montáž</t>
  </si>
  <si>
    <t>atika na +4,50</t>
  </si>
  <si>
    <t>4,10+2,95</t>
  </si>
  <si>
    <t>6229010</t>
  </si>
  <si>
    <t>Výtažná a odtrhová zkouška pro ETICS</t>
  </si>
  <si>
    <t>kolem výtahu</t>
  </si>
  <si>
    <t>(2,35+2,20)*2*1,20</t>
  </si>
  <si>
    <t>295,698*0,35*0,001</t>
  </si>
  <si>
    <t>711745567</t>
  </si>
  <si>
    <t>Izolace proti vodě provedení spojů přitavením pásu NAIP 500 mm</t>
  </si>
  <si>
    <t>styk svislé a vodorovné izolace</t>
  </si>
  <si>
    <t>obvod 1PP viz dwg výkres</t>
  </si>
  <si>
    <t>106,40</t>
  </si>
  <si>
    <t>295,698*2</t>
  </si>
  <si>
    <t>712311101</t>
  </si>
  <si>
    <t>Provedení povlakové krytiny střech do 10° za studena lakem penetračním nebo asfaltovým</t>
  </si>
  <si>
    <t>výkop pro vnitřní ležatou kanalizaci</t>
  </si>
  <si>
    <t>(28,00+23,00)*0,80*(0,80+1,40)/2</t>
  </si>
  <si>
    <t>výkop pro dešťovou kanalizaci</t>
  </si>
  <si>
    <t>stoka;  (4,5) *1,20*(1,60+1,80)/2</t>
  </si>
  <si>
    <t>výkop pro šachtu LŠ-D;  (1,50*2,00) *1,90</t>
  </si>
  <si>
    <t>stoka;  (9,00) *1,20*(1,80+1,20)/2</t>
  </si>
  <si>
    <t>výkop pro zasakovací objekt;  (16,80) *2,00*1,90</t>
  </si>
  <si>
    <t>výkop pro šachty zasakovacího objektu;  (2,00*2,00) *2,40 *2</t>
  </si>
  <si>
    <t>výkop pro přípojku dešťové kanalizace</t>
  </si>
  <si>
    <t>stoka;  (9,00) *1,20*(1,80+3,40)/2</t>
  </si>
  <si>
    <t>výkop pro přípojku vodovodu</t>
  </si>
  <si>
    <t>přípojka;  (5,00)*1,00*1,80</t>
  </si>
  <si>
    <t>451573111_1</t>
  </si>
  <si>
    <t>Lože a obsyp potrubí ze štěrkopísku - omezení mechanizace z důvodu stísněného prostoru</t>
  </si>
  <si>
    <t>lože a obsyp potrubí pro vnitřní ležatou kanalizaci</t>
  </si>
  <si>
    <t>(28,00+23,00)*0,80*0,40</t>
  </si>
  <si>
    <t>lože a obsyp potrubí pro dešťovou kanalizaci</t>
  </si>
  <si>
    <t>stoka;  (4,5) *1,20*0,50</t>
  </si>
  <si>
    <t>stoka;  (9,00) *1,20*0,50</t>
  </si>
  <si>
    <t>lože a obsyp potrubí pro přípojku dešťové kanalizace</t>
  </si>
  <si>
    <t>lože a obsyp potrubí pro přípojku vodovodu</t>
  </si>
  <si>
    <t>přípojka;  (5,00)*1,00*0,40</t>
  </si>
  <si>
    <t>Vodorovné přemístění do 50 m výkopku/sypaniny z horniny tř. 1 až 4 - pro zásypy tam a zpět - omezení mechanizace z důvodu stísněného prostoru</t>
  </si>
  <si>
    <t>zásyp pro vnitřní ležatou kanalizaci</t>
  </si>
  <si>
    <t>(28,00+23,00)*0,80*((0,80-0,40)+(1,40-0,40))/2</t>
  </si>
  <si>
    <t>zásyp pro dešťovou kanalizaci</t>
  </si>
  <si>
    <t>stoka;  (4,5) *1,20*((1,60-0,50)+(1,80-0,50))/2</t>
  </si>
  <si>
    <t>zásyp pro šachtu LŠ-D;  (1,50*2,00) *1,90</t>
  </si>
  <si>
    <t>odpočet šachty; -(pi*0,60^2)*1,90</t>
  </si>
  <si>
    <t>stoka;  (9,00) *1,20*((1,80-0,50)+(1,20-0,50))/2</t>
  </si>
  <si>
    <t>zásyp pro zasakovací objekt;  (16,80) *2,00*1,90</t>
  </si>
  <si>
    <t>odpočet tělesa zasakovací objekt;  -(16,80) *1,20*1,60</t>
  </si>
  <si>
    <t>zásyp pro šachty zasakovacího objektu;  (2,00*2,00) *2,40 *2</t>
  </si>
  <si>
    <t>odpočet šachet; -(pi*0,675^2)*2,40 *2</t>
  </si>
  <si>
    <t>zásyp pro přípojku dešťové kanalizace</t>
  </si>
  <si>
    <t>stoka;  (9,00) *1,20*((1,80-0,50)+(3,40-0,50))/2</t>
  </si>
  <si>
    <t>zásyp pro přípojku vodovodu</t>
  </si>
  <si>
    <t>přípojka;  (5,00)*1,00*(1,80-0,40)</t>
  </si>
  <si>
    <t>stoka;  (4,5) *2*(1,60+1,80)/2</t>
  </si>
  <si>
    <t>výkop pro šachtu LŠ-D;  (1,50*2) *1,90</t>
  </si>
  <si>
    <t>stoka;  (9,00) *2*(1,80+1,20)/2</t>
  </si>
  <si>
    <t>výkop pro zasakovací objekt;  (16,80) *2*1,90</t>
  </si>
  <si>
    <t>výkop pro šachty zasakovacího objektu;  (2,00*2) *2,40 *2</t>
  </si>
  <si>
    <t>stoka;  (9,00) *2*(1,80+3,40)/2</t>
  </si>
  <si>
    <t>přípojka;  (5,00)*2*1,80</t>
  </si>
  <si>
    <t>001.1: Zemní práce pro ZTI</t>
  </si>
  <si>
    <t>Nosníky ze ŽB třída C25/30-XC1</t>
  </si>
  <si>
    <t>Zřízení bednění nosníků bez podpěrné konstrukce</t>
  </si>
  <si>
    <t>Odstranění bednění nosníků bez podpěrné konstrukce</t>
  </si>
  <si>
    <t>417321515</t>
  </si>
  <si>
    <t>Ztužující pásy a věnce ze ŽB třída C25/30-XC1</t>
  </si>
  <si>
    <t>417351115</t>
  </si>
  <si>
    <t>Zřízení bednění ztužujících věnců</t>
  </si>
  <si>
    <t>417351116</t>
  </si>
  <si>
    <t>Odstranění bednění ztužujících věnců</t>
  </si>
  <si>
    <t>417361821</t>
  </si>
  <si>
    <t>Výztuž ztužujících pásů a věnců betonářskou ocelí  B500B - je vykázána ve výztuži stropu</t>
  </si>
  <si>
    <t>mč 03; 3,65+2,00+(2,20*2+1,20)*2+(2,20*2+1,60)</t>
  </si>
  <si>
    <t>mč 06; 2,70+2,20</t>
  </si>
  <si>
    <t>mč 07; 3,65</t>
  </si>
  <si>
    <t>mč 12; (1,20+2,20*2)</t>
  </si>
  <si>
    <t>mč 18; 3,65</t>
  </si>
  <si>
    <t>mč 20; (1,10+2,20*2)</t>
  </si>
  <si>
    <t>mč 01; (2,00+2,20*2)+(2,00+2,20)</t>
  </si>
  <si>
    <t>mč 02+06; (3,40*12+3,83*2+3,75*2)+(2,00+2,20*2)*2+3,59*2+(1,20+2,20*2)*3+(1,10+2,20*2)+(3,60+1,10+2,70*6+1,10*6)*2</t>
  </si>
  <si>
    <t>mč 03; 3,59+(2,20*4+1,08*2)+2,00+(1,80+2,90)</t>
  </si>
  <si>
    <t>mč 07; 3,59+(2,70*2+0,90+2,45*3)*2</t>
  </si>
  <si>
    <t>59051480</t>
  </si>
  <si>
    <t>mč 01; (3,60+2,00)*2-(1,00+1,80+1,08)</t>
  </si>
  <si>
    <t>mč 03; (11,53+3,30)*2-(1,80+0,80+0,90*4+0,70*2+1,20)</t>
  </si>
  <si>
    <t>mč 04; (6,00+6,80+25,13+7,00+21,98+2,02)-0,90*3-2,70-2,00</t>
  </si>
  <si>
    <t>mč 05; (7,00*2+2,90+4,30)-(0,90)</t>
  </si>
  <si>
    <t>mč 06; (4,25+4,40+4,95+5,80)-2,70</t>
  </si>
  <si>
    <t>mč 07; (3,10+4,11+4,80+5,15+4,50+1,115+7,95)-(1,00+1,20)</t>
  </si>
  <si>
    <t>mč 08; (3,07+3,60+2,00+4,70)-0,90*2</t>
  </si>
  <si>
    <t>mč 09+10; (2,80+3,30+0,80+0,60)*2-(0,90+0,70)</t>
  </si>
  <si>
    <t>mč 11; (1,45+0,90)*2-0,70</t>
  </si>
  <si>
    <t>mč 12; (3,125+1,85+3,52+3,44)-0,90*2</t>
  </si>
  <si>
    <t>mč 13; (2,80+2,20+0,80)*2-(0,90+0,70)</t>
  </si>
  <si>
    <t>mč 14; (1,35+0,90)*2-0,70</t>
  </si>
  <si>
    <t>mč 15; (1,30+1,30)*2-0,70*2</t>
  </si>
  <si>
    <t>mč 16; (1,725+0,90)*2-0,70</t>
  </si>
  <si>
    <t>mč 17; (1,20+1,90)*2-0,70</t>
  </si>
  <si>
    <t>mč 18; (7,30+4,25+4,15+3,10+2,30)-1,00</t>
  </si>
  <si>
    <t>mč 19; (5,20+1,375)*2-1,00</t>
  </si>
  <si>
    <t>mč 20; (4,80+4,35+2,85+0,60)-0,80</t>
  </si>
  <si>
    <t>mč 01; (2,50+3,10)*2-(1,80*2)</t>
  </si>
  <si>
    <t>mč 02+06; (25,00+1,85+25,90+1,90*2+13,80)+10,20*2-(3,83+3,76)*2-(0,90*3+0,80+0,70+1,80*2)</t>
  </si>
  <si>
    <t>mč 03; (5,11+2,00)*2-(1,60+1,80+1,08)</t>
  </si>
  <si>
    <t>mc 05; (0,90+1,225)*2-0,70</t>
  </si>
  <si>
    <t>mč 07; (0,55+2,02+6,00+6,80+3,70+7,00)-(0,90)</t>
  </si>
  <si>
    <t>mč 08; (10,80+7,00)*2-(0,90)</t>
  </si>
  <si>
    <t>mč 09; (3,00+7,00)*2-(0,80)</t>
  </si>
  <si>
    <t>mč 10; (10,00+11,40+7,00+7,15)-(0,90)</t>
  </si>
  <si>
    <t>mč 01; (5,11+2,00)*2-(1,80+1,08)</t>
  </si>
  <si>
    <t>mč 03; (19,15+1,85+8,60+2,90+11,00+3,00)-(0,80*2+0,90*5+0,70*4+1,80)</t>
  </si>
  <si>
    <t>mč 04; (0,55+2,02+6,00+6,80+3,70+7,00)-(0,90)</t>
  </si>
  <si>
    <t>mc 05; (10,80+7,00)*2-(0,90)</t>
  </si>
  <si>
    <t>mč 06; (3,00+7,00)*2-(0,80)</t>
  </si>
  <si>
    <t>mč 07; (10,00+11,40+7,00+7,15)-(0,90)</t>
  </si>
  <si>
    <t>mč 08; (5,50+3,05+4,80+4,05)-(0,80)</t>
  </si>
  <si>
    <t>mč 09; (9,30+7,15+5,00+2,05+7,05)-(0,90)</t>
  </si>
  <si>
    <t>mč 10; (1,85+3,30)*2-0,70*2</t>
  </si>
  <si>
    <t>mč 11+12; (3,20+2,60)*2-(0,70)</t>
  </si>
  <si>
    <t>mč 13; (1,85+2,95)*2-0,70*2</t>
  </si>
  <si>
    <t>mč 14+15+16+17; (2,95+2,75)*2-(0,70)</t>
  </si>
  <si>
    <t>mč 18; (1,95+1,65)*2-0,90</t>
  </si>
  <si>
    <t>mč 19; (1,70+2,00)*2-0,70*2</t>
  </si>
  <si>
    <t>mč 20; (0,90+1,10)*2-0,70</t>
  </si>
  <si>
    <t>mč 21; (1,20+1,10)*2-0,70</t>
  </si>
  <si>
    <t>mč 04; (1,10+4,60+6,80+1,50+7,00)-(0,80)</t>
  </si>
  <si>
    <t>mc 05; (8,90+7,00)*2-(0,90)</t>
  </si>
  <si>
    <t>mč 06; (8,90+7,00)*2-(0,90)</t>
  </si>
  <si>
    <t>mč 07; (9,60+8,20+7,00+7,15)-(0,90)</t>
  </si>
  <si>
    <t>771990111_1</t>
  </si>
  <si>
    <t>Vyrovnání podkladu samonivelační stěrkou</t>
  </si>
  <si>
    <t>P5; 13,950</t>
  </si>
  <si>
    <t>771011</t>
  </si>
  <si>
    <t>schodiště; (3,60+2,00)*2-(1,00+2,00+1,08)</t>
  </si>
  <si>
    <t>771012</t>
  </si>
  <si>
    <t>mč 07; (3,10+4,11+4,80+5,15+4,50+1,115+7,95)-1,00</t>
  </si>
  <si>
    <t>771013</t>
  </si>
  <si>
    <t>mezipodesty</t>
  </si>
  <si>
    <t>(1,50*2+3,10)*3</t>
  </si>
  <si>
    <t>771014</t>
  </si>
  <si>
    <t>mč 03; (5,11+2,00)*2-(1,80*2+1,08)</t>
  </si>
  <si>
    <t>Montáž obkladů podstupnic z dlaždic hladkých keramických lepených v do 200 mm</t>
  </si>
  <si>
    <t>Montáž obkladů stupnic z dlaždic protiskluzných keramických flexibilní lepidlo š do 300 mm</t>
  </si>
  <si>
    <t>771021</t>
  </si>
  <si>
    <t>schodiště</t>
  </si>
  <si>
    <t>(3,30*2+3,84)*3</t>
  </si>
  <si>
    <t>771591171</t>
  </si>
  <si>
    <t>Montáž profilu ukončujícího pro plynulý přechod (dlažby s kobercem apod.)</t>
  </si>
  <si>
    <t>771031</t>
  </si>
  <si>
    <t>Lišta přechodová - systémová z nerez oceli - dodávka</t>
  </si>
  <si>
    <t>pod dveřní křídla - viz výpis dveří</t>
  </si>
  <si>
    <t>0,70*12</t>
  </si>
  <si>
    <t>0,70*8</t>
  </si>
  <si>
    <t>0,80*2</t>
  </si>
  <si>
    <t>0,80*1</t>
  </si>
  <si>
    <t>0,90*3</t>
  </si>
  <si>
    <t>0,90*5</t>
  </si>
  <si>
    <t>0,90*2</t>
  </si>
  <si>
    <t>0,90*6</t>
  </si>
  <si>
    <t>1,00*1</t>
  </si>
  <si>
    <t>1,20*1</t>
  </si>
  <si>
    <t>2,00*1</t>
  </si>
  <si>
    <t>2,00*3</t>
  </si>
  <si>
    <t>2,70*1</t>
  </si>
  <si>
    <t>Lepení pásů z přírodního linolea (marmolea) standardním lepidlem</t>
  </si>
  <si>
    <t>776411112</t>
  </si>
  <si>
    <t>Montáž obvodových soklíků výšky  do 100 mm</t>
  </si>
  <si>
    <t>776011</t>
  </si>
  <si>
    <t>Obvodový soklík výšky 100 mm - dodávka / P4, P8</t>
  </si>
  <si>
    <t>P4,P8</t>
  </si>
  <si>
    <t>Montáž obkladů vnitřních keramických hladkých lepených flexibilním lepidlem</t>
  </si>
  <si>
    <t>781494100_1</t>
  </si>
  <si>
    <t>mč 09+10; 2,02*5</t>
  </si>
  <si>
    <t>mč 13; 2,02*5</t>
  </si>
  <si>
    <t>mč 15; 2,02*2</t>
  </si>
  <si>
    <t>mč 17; 2,02</t>
  </si>
  <si>
    <t>mč 11+12; 2,02+(0,90+1,22*2)</t>
  </si>
  <si>
    <t>mč 14+15+16+17; (0,90+1,22*2)</t>
  </si>
  <si>
    <t>mč 18; 2,02</t>
  </si>
  <si>
    <t>mč 19; 2,02</t>
  </si>
  <si>
    <t>Hloubková jednonásobná penetrace podkladu v místnostech výšky do 3,80 m</t>
  </si>
  <si>
    <t>784181121</t>
  </si>
  <si>
    <t>720.05</t>
  </si>
  <si>
    <t>Vodovodní přípojka</t>
  </si>
  <si>
    <t>Vodovodní potrubí PE 100, SDR 11, DN 50</t>
  </si>
  <si>
    <t>Chránička pro potrubí DN 50</t>
  </si>
  <si>
    <t>Přemístění vodoměru z provizorní vodoměrné šachty, zrušení vodoměrné šachty</t>
  </si>
  <si>
    <t>Jedn. hmotn.</t>
  </si>
  <si>
    <t>Hmotnost</t>
  </si>
  <si>
    <t>Jedn. suť</t>
  </si>
  <si>
    <t>Suť</t>
  </si>
  <si>
    <t>0: Všeobecné práce</t>
  </si>
  <si>
    <t>000: Zařízení staveniště</t>
  </si>
  <si>
    <t>002: Všeobecné práce</t>
  </si>
  <si>
    <t>151101101</t>
  </si>
  <si>
    <t>151101111</t>
  </si>
  <si>
    <t>151101102</t>
  </si>
  <si>
    <t>151101112</t>
  </si>
  <si>
    <t>Obsypání potrubí strojně sypaninou bez prohození, uloženou do 3 m</t>
  </si>
  <si>
    <t>175151101</t>
  </si>
  <si>
    <t>stěny pod terénem</t>
  </si>
  <si>
    <t>izloace IZ2 XPS 50 mm</t>
  </si>
  <si>
    <t>(7,524+33,247+3,40*2+22,346)*1,29+3,40*3,85+3,40*(1,55-1,29)</t>
  </si>
  <si>
    <t>izloace IZ6 XPS 75 mm</t>
  </si>
  <si>
    <t>(7,524+33,247+3,40*2+22,346)*1,29+3,40*0,55</t>
  </si>
  <si>
    <t>28376399</t>
  </si>
  <si>
    <t>Polystyren extrudovaný tl. 75 mm - dodávka</t>
  </si>
  <si>
    <t>346244821</t>
  </si>
  <si>
    <t>Přizdívky izolační tl 140 mm z cihel dl 290 mm pevnosti P 20 na MC 10</t>
  </si>
  <si>
    <t>kolem dojezdu výtahu</t>
  </si>
  <si>
    <t>(2,35*2+2,20)*0,96</t>
  </si>
  <si>
    <t>kolem šachty vuz řez D</t>
  </si>
  <si>
    <t>(6,15+1,525*2)*0,55</t>
  </si>
  <si>
    <t>131301202_1</t>
  </si>
  <si>
    <t>Hloubení jam zapažených v hornině tř. 4 / omezení mechanizace z důvodu stísněného prostoru</t>
  </si>
  <si>
    <t>jáma mezi pilíři;  (360,10) *1,45</t>
  </si>
  <si>
    <t>od -1,70 (hranice tř.3 / tř.4) po -4,24 (dno jámy)  tj.2,54m</t>
  </si>
  <si>
    <t>jáma mezi pilíři;  (360,10) *2,54</t>
  </si>
  <si>
    <t>132301201_1</t>
  </si>
  <si>
    <t>Hloubení rýh š do 2000 mm v hornině tř. 4 objemu do 1000 m3 / omezení mechanizace z důvodu stísněného prostoru</t>
  </si>
  <si>
    <t>rezerva - betonáž do terénu - 5%;   202,56 *0,05</t>
  </si>
  <si>
    <t>273313711</t>
  </si>
  <si>
    <t>274313711</t>
  </si>
  <si>
    <t>Základové pasy z betonu prostého třída C20/25</t>
  </si>
  <si>
    <t>Zásyp v uzavřených prostorech sypaninou se zhutněním</t>
  </si>
  <si>
    <t>174101102</t>
  </si>
  <si>
    <t>zásyp jámy</t>
  </si>
  <si>
    <t>zásyp;  (214,355 +89,887) *2</t>
  </si>
  <si>
    <t>zásyp;  (214,355 +89,887)</t>
  </si>
  <si>
    <t>275321511</t>
  </si>
  <si>
    <t>Základové patky z betonu železového třída C20/25-XA1</t>
  </si>
  <si>
    <t>patka pro VZT;  (0,60*0,60)*0,50</t>
  </si>
  <si>
    <t>rezerva - betonáž do terénu - 5%;   0,18 *0,05</t>
  </si>
  <si>
    <t>274353131</t>
  </si>
  <si>
    <t>Bednění prostupů v základových pásech průřezu do 0,10 m2 hl 1 m</t>
  </si>
  <si>
    <t>viz základy;  7</t>
  </si>
  <si>
    <t>Bednění prostupů v základových pásech průřezu do 0,10 m2 hl 2 m</t>
  </si>
  <si>
    <t>viz základy;  5</t>
  </si>
  <si>
    <t>Zdivo nosné vnitřní zvukově izolační keramické tl 300 mm pevnosti P 20 na MC, včetně zvukoizolačního napojení na okolní konstrukce</t>
  </si>
  <si>
    <t>Zdivo nosné vnitřní zvukově izolační keramické tl 250 mm pevnosti P 20 na MC, včetně zvukoizolačního napojení na okolní konstrukce</t>
  </si>
  <si>
    <t>311238138_1</t>
  </si>
  <si>
    <t>311238134_1</t>
  </si>
  <si>
    <t>Zřízení podpěrné konstrukce stropu výtahové šachty pro zatížení do 12 kPa</t>
  </si>
  <si>
    <t>Odstranění podpěrné konstrukce stropu výtahové šachty pro zatížení do 12 kPa</t>
  </si>
  <si>
    <t>strop VŠ;  (1,60*1,75)</t>
  </si>
  <si>
    <t>(1865,415 -2,80)</t>
  </si>
  <si>
    <t>výtah; (2,40+2,15)*2</t>
  </si>
  <si>
    <t>zpětný spoj; 106,4*0,50+(2,40+2,15)*2*0,50</t>
  </si>
  <si>
    <t>pod žaluzie</t>
  </si>
  <si>
    <t>(0,90*2+2,70*30+3,60*6)*0,45</t>
  </si>
  <si>
    <t>10,036+126,96+50,798</t>
  </si>
  <si>
    <t>zákryt VZT potrubí - výmera projektanta</t>
  </si>
  <si>
    <t>zásyp;  28,56 *2</t>
  </si>
  <si>
    <t>zásyp;  28,56</t>
  </si>
  <si>
    <t>výkopek;  (44,88)</t>
  </si>
  <si>
    <t>zásyp;   -28,56</t>
  </si>
  <si>
    <t>předpoklad 20 km;   16,32 *(20-10)</t>
  </si>
  <si>
    <t>(28,00+23,00)*2*(0,80+1,40)/2 /3</t>
  </si>
  <si>
    <t>výkop pro vnitřní ležatou kanalizaci - cca 1/3</t>
  </si>
  <si>
    <t>Hloubení rýh š do 2000 mm v hornině tř. 3 objemu do 100 m3 - omezení mechanizace z důvodu stísněného prostoru (jednotlivě do 100 m3)</t>
  </si>
  <si>
    <t>622221000_1</t>
  </si>
  <si>
    <t>63190001</t>
  </si>
  <si>
    <t>622221000_2</t>
  </si>
  <si>
    <t>63190002</t>
  </si>
  <si>
    <t>Sokl keramický  z typových tvarovek výšky 100 mm - dodávka / P2</t>
  </si>
  <si>
    <t>Sokl keramický z typových tvarovek výšky 100 mm - dodávka / P3</t>
  </si>
  <si>
    <t>Sokl keramický z typových tvarovek výšky 100 mm - dodávka / P5</t>
  </si>
  <si>
    <t>Sokl keramický z typových tvarovek výšky 100 mm - dodávka / P6</t>
  </si>
  <si>
    <t>771474100_1</t>
  </si>
  <si>
    <t>Montáž soklíků z typových tvarovek, flexibilní lepidlo v do 120 mm</t>
  </si>
  <si>
    <t>Sokl keramický z typových tvarovek výšky 100 mm - dodávka / P1</t>
  </si>
  <si>
    <t>Montáž soklíků z dlaždic keramických schodišťových  z typových tvarovek flexibilní lepidlo v do 120 mm</t>
  </si>
  <si>
    <t>wc 11+12; (3,20+2,60)*2*2,02-0,70*1,97-0,90*1,20+(0,90+1,20*2)*0,22</t>
  </si>
  <si>
    <t>předsíň 14+wc 15,16,17; (2,95+2,75)*2*2,02-0,70*1,97-0,90*1,20+(0,90+1,20*2)*0,22</t>
  </si>
  <si>
    <t>špalety oken; (0,90+2,70*6+2,10*7*2)*0,22</t>
  </si>
  <si>
    <t>ostění dveří; ((1,20+2,12*2)*5+(1,10+2,12*2)+(1,00+2,12*2)*3+(1,50+2,12*2))*0,125</t>
  </si>
  <si>
    <t>špalety oken; (2,70*15+0,90+2,45*16*2+3,60+1,10*2)*0,22</t>
  </si>
  <si>
    <t>ostění vnějších dveří; (1,80+2,00+2,90*2+2,20*2)*0,22</t>
  </si>
  <si>
    <t>ostění dveří; ((1,20+2,12*2)*3+(1,10+2,12*2)+(1,00+2,12*2))*0,125+(2,00+2,20*2)*2*2*0,110</t>
  </si>
  <si>
    <t>špalety oken; (2,70*14+0,90+2,45*15*2+3,60+2,10*2+1,80+2,10*2+0,90*2+2,10*4)*0,22</t>
  </si>
  <si>
    <t>ostění dveří; ((1,20+2,12*2)*4+(1,10+2,12*2)*2)*0,125+(2,00+2,20*2)*2*0,110</t>
  </si>
  <si>
    <t>špalety oken; (2,70*7+3,60*6+2,45*13*2+3,60+2,10*2+1,80+2,10*2+0,90*2+2,10*4)*0,22</t>
  </si>
  <si>
    <t>odpočet keramických obkladů; -367,309</t>
  </si>
  <si>
    <t>viz obklady; 367,309</t>
  </si>
  <si>
    <t>1PP; (410,40-2,80-3,10*3,30)*2</t>
  </si>
  <si>
    <t>1NP; (432,50-2,80-3,10*3,30)*2</t>
  </si>
  <si>
    <t>2NP; (415,50-2,80-3,10*3,30)*2</t>
  </si>
  <si>
    <t>3NP; (415,75-2,80-3,10*3,30)*2</t>
  </si>
  <si>
    <t>949111122</t>
  </si>
  <si>
    <t>Montáž lešení lehkého kozového trubkového ve schodišti v do 3,5 m</t>
  </si>
  <si>
    <t>3,10*3,30*15,15/1,80/6</t>
  </si>
  <si>
    <t>15</t>
  </si>
  <si>
    <t>949121222</t>
  </si>
  <si>
    <t>Příplatek k lešení lehkému kozovému dílcovému ve schodišti v do 3,5 m za první a ZKD den použití</t>
  </si>
  <si>
    <t>949111822</t>
  </si>
  <si>
    <t>Demontáž lešení lehkého kozového trubkového ve schodišti v do 3,5 m</t>
  </si>
  <si>
    <t>949111132</t>
  </si>
  <si>
    <t>Montáž lešení lehkého kozového trubkového ve světlíku nebo šachtě v do 3,5 m</t>
  </si>
  <si>
    <t>1,6*1,75*16,03/1,80/6</t>
  </si>
  <si>
    <t>949111232</t>
  </si>
  <si>
    <t>Příplatek k lešení lehkému kozovému trubkovému ve světlíku v do 3,5 m za první a ZKD den použití</t>
  </si>
  <si>
    <t>949111814</t>
  </si>
  <si>
    <t>Demontáž lešení lehkého kozového trubkového v do 3,5 m</t>
  </si>
  <si>
    <t>VC omítka U1; 2946,741</t>
  </si>
  <si>
    <t>161101101</t>
  </si>
  <si>
    <t>Svislé přemístění výkopku z horniny tř. 1 až 4 hl výkopu do 2,5 m</t>
  </si>
  <si>
    <t>Hloubení rýh š do 2000 mm v hornině tř. 4 objemu do 100 m3 - omezení mechanizace z důvodu stísněného prostoru</t>
  </si>
  <si>
    <t>Lože a obsyp potrubí ze štěrkopísku</t>
  </si>
  <si>
    <t>Nakládání výkopku z hornin tř. 1 až 4 do 100 m3</t>
  </si>
  <si>
    <t>167101101</t>
  </si>
  <si>
    <t>162701109_1</t>
  </si>
  <si>
    <t>Zřízení příložného pažení a rozepření stěn rýh pro podzemní vedení hl do 2 m</t>
  </si>
  <si>
    <t>Odstranění příložného pažení a rozepření stěn rýh pro podzemní vedení  hl do 2 m</t>
  </si>
  <si>
    <t>Příplatek k vodorovnému přemístění výkopku/sypaniny z horniny tř. 1 až 4 ZKD 1000 m přes 10000 m - předpoklad 20 km / prováděno menšími nákladními auty z důvodu omezeného prostoru na stavbě</t>
  </si>
  <si>
    <t>Zřízení příložného pažení a rozepření stěn rýh pro podzemní vedení hl do 4 m</t>
  </si>
  <si>
    <t>Odstranění příložného pažení a rozepření stěn rýh pro podzemní vedení hl do 4 m</t>
  </si>
  <si>
    <t>161101102</t>
  </si>
  <si>
    <t>Svislé přemístění výkopku z horniny tř. 1 až 4 hl výkopu do 4 m</t>
  </si>
  <si>
    <t>Příčky keramické tl 80 mm pevnosti P 10 na MVC / včetně ukončení u stropu a napojení na okolní konstrukce</t>
  </si>
  <si>
    <t>Příčky keramické tl 115 mm pevnosti P 10 na MVC / včetně ukončení u stropu a napojení na okolní konstrukce</t>
  </si>
  <si>
    <t>Příčky keramické tl 140 mm pevnosti P 10 na MVC / včetně ukončení u stropu a napojení na okolní konstrukce</t>
  </si>
  <si>
    <t>346245999</t>
  </si>
  <si>
    <t>Příplatek k přizdívkám izolačním za ochranu svislé izolace zaléváním maltou min MC 10</t>
  </si>
  <si>
    <t>dle výpisu výztuže</t>
  </si>
  <si>
    <t>1. strop - pozice 59, 93, 94</t>
  </si>
  <si>
    <t>((53,20+94,00)*1,578 +99,40*0,395)/1000</t>
  </si>
  <si>
    <t>2. strop - pozice 52, 68 až 70</t>
  </si>
  <si>
    <t>((739,00+61,10)*0,395 +(0,95*51+206,60)*1,578)/1000</t>
  </si>
  <si>
    <t>rezerva, prostřih - 12%;   0,99 *0,12</t>
  </si>
  <si>
    <t>4113541790_1</t>
  </si>
  <si>
    <t>411354190_1</t>
  </si>
  <si>
    <t>odpočet výztuže sloupů</t>
  </si>
  <si>
    <t xml:space="preserve"> -((53,20+94,00)*1,578 +99,40*0,395)/1000</t>
  </si>
  <si>
    <t xml:space="preserve"> -((739,00+61,10)*0,395 +(206,60)*1,578)/1000</t>
  </si>
  <si>
    <t>rezerva, prostřih - 12%;   55,266 *0,12</t>
  </si>
  <si>
    <t>Zřízení bednění podest, podstupňových desek a stupňů schodišť přímočarých v do 4 m</t>
  </si>
  <si>
    <t>Odstranění bednění podest, podstupňových desek a stupňů  schodišť přímočarých v do 4 m</t>
  </si>
  <si>
    <t>Lišta rohová Al 10/10 cm s tkaninou bal. 2,5 m - dodávka</t>
  </si>
  <si>
    <t>Vnější kontaktní zateplovací systém proveden včetně všech montážních prvků dle ČSN 73 2901 (ETICS) tl. do 160 mm / pod omítku
- lepicí malta se sklotextilní mřížkou
- hmoždinky zapuštěné
- montáž minerální bezvláknité desky
- lepicí malta</t>
  </si>
  <si>
    <t>Vnější kontaktní zateplovací systém proveden včetně všech montážních prvků dle ČSN 73 2901 (ETICS) tl. do 80 mm / pod omítku
- lepicí malta se sklotextilní mřížkou
- hmoždinky zapuštěné
- montáž minerální bezvláknité desky
- lepicí malta</t>
  </si>
  <si>
    <t>Tenkovrstvá omítka hladká, válcovaná, silikonová, zrno 0,5 mm, stupeň světlosti min. 25, včetně penetrace vnějších stěn - barevný odstín červená</t>
  </si>
  <si>
    <t>Tenkovrstvá omítka hladká, válcovaná, silikonová, zrno 0,5 mm, stupeň světlosti min. 25, včetně penetrace vnějších stěn - barevný odstín světle šedá</t>
  </si>
  <si>
    <t>622531021_1</t>
  </si>
  <si>
    <t>622531021_2</t>
  </si>
  <si>
    <t>přesahy, prořez 12%;   14,909*0,12</t>
  </si>
  <si>
    <t>Okapový chodník z betonových vymývaných dlaždic tl 50 mm kladených do písku</t>
  </si>
  <si>
    <t>novostavba - 2x plocha</t>
  </si>
  <si>
    <t>15*60</t>
  </si>
  <si>
    <t>5*30</t>
  </si>
  <si>
    <t>239111113</t>
  </si>
  <si>
    <t>Odbourání vrchní části znehodnocené výplně pilot D piloty do 1250 mm</t>
  </si>
  <si>
    <t>piloty průměr 900mm;  (38+39)*0,30</t>
  </si>
  <si>
    <t>piloty průměr 900mm;  38*(8,00+0,30) +39*(8,00+0,30)</t>
  </si>
  <si>
    <t>piloty průměr 900mm;  639,10 *(pi*0,45^2)</t>
  </si>
  <si>
    <t>101,815*19</t>
  </si>
  <si>
    <t>mč 01, 02; 1,80+(1,08+2,20*2)*2</t>
  </si>
  <si>
    <t>mč 04; 3,65+(0,90+2,70*5+2,10*6*2)+(2,00+2,90*2)+2,70</t>
  </si>
  <si>
    <t>mč 05; (2,70+2,10*2)+(1,20+2,20*2)</t>
  </si>
  <si>
    <t>mč 08; (1,30+2,20)</t>
  </si>
  <si>
    <t>mč 08; (2,70+2,45*2)*3</t>
  </si>
  <si>
    <t>mč 09; 2,70+2,45*2</t>
  </si>
  <si>
    <t>mč 10; (2,70+2,45*2)*3</t>
  </si>
  <si>
    <t>mč 01,02; 3,59+(2,20*4+1,08*2)+2,00+1,80*2</t>
  </si>
  <si>
    <t>mč 03; 3,59*2+(1,20+2,20*2)*4+(1,10+2,20*2)*2+(2,00+2,20)+(3,60+2,10*2)</t>
  </si>
  <si>
    <t>mč 04; 3,59+(2,70*2+0,90+2,45*2*3)</t>
  </si>
  <si>
    <t>mc 05; (2,70+2,45*2)*3</t>
  </si>
  <si>
    <t>mč 06; (2,70+2,45*2)</t>
  </si>
  <si>
    <t>mč 07; (2,70+2,45*2)*3</t>
  </si>
  <si>
    <t>mč 08; (2,70+2,45*2)</t>
  </si>
  <si>
    <t>mč 09; (2,70+2,45*2)*4</t>
  </si>
  <si>
    <t>mč 01, 02; 3,59+(2,20*4+1,08*2)+2,00+(1,80+2,10)</t>
  </si>
  <si>
    <t>mč 03; 3,59*2+(1,20+2,20*2)*4+(1,10+2,20*2)+(1,10+2,20)+(2,00+2,20)+(3,60+2,10*2)</t>
  </si>
  <si>
    <t>mč 04; (2,70+2,45*2)*2</t>
  </si>
  <si>
    <t>mc 05; (3,60+2,45*2)*2</t>
  </si>
  <si>
    <t>mč 06; (3,60+2,45*2)*2</t>
  </si>
  <si>
    <t>mč 07; (3,60+2,45*2)*2</t>
  </si>
  <si>
    <t>Montáž lešení řadového modulového lehkého š do 0,9 m v do 25 m</t>
  </si>
  <si>
    <t>941311112</t>
  </si>
  <si>
    <t>941311212</t>
  </si>
  <si>
    <t>Příplatek k lešení řadovému modulovému lehkému š 0,9 m v do 25 m za první a ZKD den použití</t>
  </si>
  <si>
    <t>1481,927*122</t>
  </si>
  <si>
    <t>941311812</t>
  </si>
  <si>
    <t>Demontáž lešení řadového modulového lehkého zatížení do 200 kg/m2 š do 0,9 m v do 25 m</t>
  </si>
  <si>
    <t>944611211</t>
  </si>
  <si>
    <t>Příplatek za první a každý další den použití plachty</t>
  </si>
  <si>
    <t>Vyčištění budov nebo objektů před předáním do užívání při výšce podlaží do 4 m</t>
  </si>
  <si>
    <t>998011003</t>
  </si>
  <si>
    <t>vodorovná;   983,40*1,15</t>
  </si>
  <si>
    <t>svislá;      591,396*1,20</t>
  </si>
  <si>
    <t>Pás asfaltovaný modifikovaný SBS samolepicí - dodávka</t>
  </si>
  <si>
    <t>Mazanina tl 50 až 250 mm z betonu prostého tř. C 16/20 - ve spádu / střecha</t>
  </si>
  <si>
    <t>441,00*0,20*2,0</t>
  </si>
  <si>
    <t>10,80*0,20*2,0</t>
  </si>
  <si>
    <t>Příplatek k povlakové krytině střech do 10° za každých dalších 10 mm násypu z hrubého kameniva</t>
  </si>
  <si>
    <t>Montáž izolace tepelné stěn pod terénem lepením celoplošně z desek</t>
  </si>
  <si>
    <t>713_3.: Izolace tepelné - pod terénem</t>
  </si>
  <si>
    <t>713_1: Izolace tepelné - v podlahách</t>
  </si>
  <si>
    <t>713_2.: Izolace tepelné - střechy</t>
  </si>
  <si>
    <t>Deska polystyrénová izolační - perimetrický polystyren podlahový tl. 40 mm - dodávka</t>
  </si>
  <si>
    <t>Deska polystyrénová izolační  - perimetrický polystyren podlahový tl. 60 mm - dodávka</t>
  </si>
  <si>
    <t>Deska polystyrénová izolační  - perimetrický polystyren podlahový tl. 100 mm - dodávka</t>
  </si>
  <si>
    <t>Deska polystyrénová izolační  - perimetrický polystyren podlahový tl. 110 mm - dodávka</t>
  </si>
  <si>
    <t>Krajový podlahový pásek výšky do 85 mm - dodávka a montáž</t>
  </si>
  <si>
    <t>713121200</t>
  </si>
  <si>
    <t>441,00*3</t>
  </si>
  <si>
    <t>10,80*3</t>
  </si>
  <si>
    <t>střecha 1 - ve třech vrstvách</t>
  </si>
  <si>
    <t>střecha 2 - ve třech vrstvách</t>
  </si>
  <si>
    <t>Deska minerální střešní izolační v celkové tl. 350 mm - dodávka</t>
  </si>
  <si>
    <t>63148000_1</t>
  </si>
  <si>
    <t>Montáž lešení řadového modulového lehkého š do 0,9 m v do 25 m - spodní stavba</t>
  </si>
  <si>
    <t>Příplatek k lešení řadovému modulovému lehkému š 0,9 m v do 25 m za první a ZKD den použití - spodní stavba</t>
  </si>
  <si>
    <t>Demontáž lešení řadového modulového lehkého zatížení do 200 kg/m2 š do 0,9 m v do 25 m - spodní stavba</t>
  </si>
  <si>
    <t>SZ; (33,20+3,40*2+0,90*2)*4,24</t>
  </si>
  <si>
    <t>JZ; 7,524*4,24/2</t>
  </si>
  <si>
    <t>SV; 6,61*4,24/2+15,823*4,24</t>
  </si>
  <si>
    <t>274,286*30</t>
  </si>
  <si>
    <t>Podhled kazetový z minerálních desek 600 x 600 mm - dodávka / U8</t>
  </si>
  <si>
    <t>763 01</t>
  </si>
  <si>
    <t>763 02</t>
  </si>
  <si>
    <t>Montáž minerálního podhledu s vyjímatelnými panely vel. do 0,36 m2 na zavěšený rošt (bílý rastr) - U8</t>
  </si>
  <si>
    <t>Podhled kazetový širokopásmový akustický z minerálních desek bílých, do rastru 600 x 1200 mm, alfa W = min. 0,8, třída zvukové pohltivosti B a A dle ČSN 73 0527 - dodávka / U9</t>
  </si>
  <si>
    <t>714.: Akustická opatření</t>
  </si>
  <si>
    <t>763431000_1</t>
  </si>
  <si>
    <t>763431000_2</t>
  </si>
  <si>
    <t>Montáž akustického podhledu s desek vel. 1200x600 mm do bílého rastru - alfa W = min. 0,8, třída zvukové pohltivosti B a A dle ČSN 73 0527 - U9</t>
  </si>
  <si>
    <t>763131431</t>
  </si>
  <si>
    <t>SDK podhled deska 1xDF 12,5 bez TI dvouvrstvá spodní kce profil CD+UD</t>
  </si>
  <si>
    <t>763131752</t>
  </si>
  <si>
    <t>Montáž jedné vrstvy tepelné izolace do SDK podhledu</t>
  </si>
  <si>
    <t>763 03</t>
  </si>
  <si>
    <t>Izolace z minerální rohože do podhledu tl. 100 mm, dodávka</t>
  </si>
  <si>
    <t>Zakrytí VZT potrubí ze sádrokartonu na systémový rošt, desky 2xDF 12,5 bez tepelné izolace EI 30 / U11</t>
  </si>
  <si>
    <t>763122413.1</t>
  </si>
  <si>
    <t>celkový výkop jámy</t>
  </si>
  <si>
    <t>od -0,25 (prům. stávající terén po odstranění ornice) po -1,70 (hranice tř.3 / tř.4 - dle sondy J1)  tj.1,45m</t>
  </si>
  <si>
    <t>celkový výkop jižního svahu</t>
  </si>
  <si>
    <t>od -0,25 (prům. stávající terén) až -4,24 (průnik stávajícího terénu a dna jámy)  po -4,24 (dno jámy)  tj.3,99/2 -  40% třída 4 a 60% třída 3</t>
  </si>
  <si>
    <t>jáma svahovaná;  (360,75)*3,99/2</t>
  </si>
  <si>
    <t>odpočet výkop jámy v hornině tř.4;  -1288,275</t>
  </si>
  <si>
    <t>výkop jámy - třída 4</t>
  </si>
  <si>
    <t>výkop jižního svahu - třída 4</t>
  </si>
  <si>
    <t>od -0,25 (prům. stávající terén) až -4,24 (průnik stávajícího terénu a dna jámy)  po -4,24 (dno jámy)  tj.3,99/2 - 40% třída 4 a 60% třída 3</t>
  </si>
  <si>
    <t>jáma svahovaná;  (360,75)*3,99/2 *0,40</t>
  </si>
  <si>
    <t>svahy;  (14,30 +8,90)*2,60*3,99/2 *0,40</t>
  </si>
  <si>
    <t>pro vjezd;  (19,08)*7,30*1,35/2 *0,40</t>
  </si>
  <si>
    <t>130901121</t>
  </si>
  <si>
    <t>Bourání kcí v hloubených vykopávkách ze zdiva z betonu prostého ručně - (předpoklad dle sondy J1)</t>
  </si>
  <si>
    <t>předpoklad dle sondy J1;  (10,00*10,00)*0,20</t>
  </si>
  <si>
    <t>výkopek;  (1082,575+1288,275 +260,015 +13,560)</t>
  </si>
  <si>
    <t>162701155_1</t>
  </si>
  <si>
    <t>beton ve výkopu;   20,00</t>
  </si>
  <si>
    <t>162701159_1</t>
  </si>
  <si>
    <t>Vodorovné přemístění do 10000 m výkopku/sypaniny z horniny tř. 5 až 7 / prováděno menšími nákladními auty z důvodu omezeného prostoru na stavbě</t>
  </si>
  <si>
    <t>Příplatek k vodorovnému přemístění výkopku/sypaniny z horniny tř. 5 až 7 ZKD 1000 m přes 10000 m - předpoklad 20 km / prováděno menšími nákladními auty z důvodu omezeného prostoru na stavbě</t>
  </si>
  <si>
    <t>předpoklad 20 km;   20,00*20</t>
  </si>
  <si>
    <t>2340,182+20,00</t>
  </si>
  <si>
    <t>274001001</t>
  </si>
  <si>
    <t>Protiradonová ochrana prostupů - systémové těsnící prvky (manžety) v prostupech hydroizolací (výměra je počet prostupů)</t>
  </si>
  <si>
    <t>632450122</t>
  </si>
  <si>
    <t>Vyrovnávací cementový potěr tl do 30 mm ze suchých směsí provedený v pásu - pod klempířské prvky</t>
  </si>
  <si>
    <t>parapety</t>
  </si>
  <si>
    <t>(0,90*7+1,80*2+2,70*42+3,60*9)*0,30</t>
  </si>
  <si>
    <t>Bližší specifikace viz tabulky výrobků, pokud není uvedeno jinak jednotková cena zahrnuje dodávku i montáž včetně spojovacích a kompletačních prvků a pomocných konstrukcí</t>
  </si>
  <si>
    <t xml:space="preserve">Dveře dvoukřílé z Al profilů s izolačním bezpečnostním dvojsklem s nadsvětlíkem, pravé, panikové kování s elektromagnetickým zámkem, rozměr 1800x2200+700 mm </t>
  </si>
  <si>
    <t>Dveře dvoukřílé z Al profilů s izolačním bezpečnostním dvojsklem s nadsvětlíkem, pravé, panikové kování s elektromagnetickým zámkem, rozměr 2000x2200+700 mm</t>
  </si>
  <si>
    <t>Dveře dvoukřílé z Al profilů s izolačním bezpečnostním dvojsklem s nadsvětlíkem, pravé, panikové kování, rozměr 2000x2200+700 mm</t>
  </si>
  <si>
    <t>Zárubeň ocelová, barva bílá</t>
  </si>
  <si>
    <t>Dveře vnitřní jednokřídlé, otočné, dřevěné, hladké, plné, povrchová úprava laminát, barva bílá, zámek vložkový, rozměr 700x1970 mm</t>
  </si>
  <si>
    <t>Dveře vnitřní jednokřídlé, otočné, dřevěné, hladké, plné, povrchová úprava laminát, barva bílá, vložkový zámek, požární odolnost EW 15 DP3-C, rozměr 800x1970 mm</t>
  </si>
  <si>
    <t>Dveře vnitřní jednokřídlé, otočné, dřevěné, hladké, plné, povrchová úprava laminát, barva bílá, vložkový zámek, požární odolnost EW 30 DP3-C, rozměr 800x1970 mm</t>
  </si>
  <si>
    <t>Dveře vnitřní jednokřídlé, otočné, dřevěné, hladké, plné, povrchová úprava laminát, barva bílá, vložkový zámek, rozměr 900x1970 mm</t>
  </si>
  <si>
    <t>Dveře vnitřní jednokřídlé, otočné, dřevěné, hladké, plné, povrchová úprava laminát, barva bílá, vložkový zámek, požární odolnost EW 15 DP3-C, rozměr 900x1970 mm</t>
  </si>
  <si>
    <t>Dveře vnitřní jednokřídlé, otočné, dřevěné, hladké, plné, povrchová úprava laminát, barva bílá, vložkový zámek, požární odolnost EW 30 DP3-C, rozměr 900x1970 mm</t>
  </si>
  <si>
    <t>Dveře vnitřní jednokřídlé, otočné, dřevěné, hladké, plné, povrchová úprava laminát, barva bílá, vložkový zámek, požární odolnost EW 30 DP1-C, rozměr 1000x1970 mm</t>
  </si>
  <si>
    <t>Dveře vnitřní jednokřídlé, otočné, dřevěné, hladké, plné, povrchová úprava laminát, barva bílá, vložkový zámek, požární odolnost EI 30 DP3-C,S, rozměr 1000x1970 mm</t>
  </si>
  <si>
    <t>Dveře vnitřní dvoukřídlé, otočné, dřevěné, hladké, plné, povrchová úprava laminát, barva bílá, vložkový zámek, požární odolnost EW 30 DP1, rozměr 1200x1970 mm</t>
  </si>
  <si>
    <t>Dveře vnitřní dvoukřídlé, otočné, dřevěné, hladké, plné, povrchová úprava laminát, barva bílá, vložkový zámek, rozměr 2000x2200 mm</t>
  </si>
  <si>
    <t>Dveře vnitřní dvoukřídlé, otočné, dřevěné, hladké, plné, povrchová úprava laminát, barva bílá, vložkový zámek, požární odolnost EI 15 DP3-C,S, rozměr 2000x2200 mm</t>
  </si>
  <si>
    <t>Dveře vnitřní dvoukřídlé, otočné, dřevěné, hladké, plné, povrchová úprava laminát, barva bílá, vložkový zámek, požární odolnost EI 30 DP3-C,S, rozměr 2000x2200 mm</t>
  </si>
  <si>
    <t>Ocelová příčka s posuvnými dveřmi, rám z tenkostěnných profilů, výplň ocel.plech, rozměr příčky 9800x3450 mm, dveře 1100x1970 mm</t>
  </si>
  <si>
    <t>Plastové potrubí o průměru 200 mm</t>
  </si>
  <si>
    <t>Přenosný hasicí přístroj PG 6 Hi</t>
  </si>
  <si>
    <t>Montáž podlah keramických velkoformátových lepených rozlivovým lepidlem</t>
  </si>
  <si>
    <t>771574154_1</t>
  </si>
  <si>
    <t>Čistící rohož tl. 15 mm - dodávka a montáž / P9</t>
  </si>
  <si>
    <t>Izolace proti vodě vodorovná hydroizolační stěrkou / P9</t>
  </si>
  <si>
    <t>776000001_1</t>
  </si>
  <si>
    <t>777557200_1</t>
  </si>
  <si>
    <t>Nátěry podlah betonových - 2x bezprašný nátěr včetně soklu / P10</t>
  </si>
  <si>
    <t>781474100_1</t>
  </si>
  <si>
    <t>781000001_1</t>
  </si>
  <si>
    <t>Profily rohové hliníkové lepené flexibilním lepidlem - dodávka a montáž</t>
  </si>
  <si>
    <t>784221101_1</t>
  </si>
  <si>
    <t>Výměry jsou skutečně malované plochy</t>
  </si>
  <si>
    <t>M: Montážní práce</t>
  </si>
  <si>
    <t>Zasakovací systém délka 16,80 m z boxů o rozměrech 2400x1200 mm, výška 1,04 m - dodávka a montáž, kompletní provedení dle PD dešťové kanalizace (zemní práce viz SO 01.2 - stavební část)</t>
  </si>
  <si>
    <t>Šachty kanalizační z betonu V4 B tř. 20 na stokách kruhových DN 1000 dno beton tř. C 25/30, hloubka 1,8 m  (zemní práce viz SO 01.2 - stavební část)</t>
  </si>
  <si>
    <t>STAVEBNÍ ČÁST</t>
  </si>
  <si>
    <t>SO_01.1: Pavilon základní školy - stavební část</t>
  </si>
  <si>
    <t>DIO a DIR - dopravně inženýrská opatření a rozhodnutí, dopravní značení po dobu výstavby</t>
  </si>
  <si>
    <t>Stavební buňka</t>
  </si>
  <si>
    <t>998011003_1</t>
  </si>
  <si>
    <t>Vedlejší a ostatní náklady</t>
  </si>
  <si>
    <t>VN a ON</t>
  </si>
  <si>
    <t>Vnitrostaveništní přesun hmot pro budovy zděné v do 24 m (náklady na jeřáb viz VN a ON)</t>
  </si>
  <si>
    <t>Oplocení staveniště - pevné, plné, neprůhledné, vč. vjezdových vrat 2 ks / zřízení a odstranění</t>
  </si>
  <si>
    <t>Staveništní komunikace - zřízení a odstranění</t>
  </si>
  <si>
    <t>Věžový jeřáb</t>
  </si>
  <si>
    <t>ZS</t>
  </si>
  <si>
    <t>ZS 01</t>
  </si>
  <si>
    <t>ZS 02</t>
  </si>
  <si>
    <t>ZS 03</t>
  </si>
  <si>
    <t>ZS 04</t>
  </si>
  <si>
    <t>ZS 05</t>
  </si>
  <si>
    <t>ZS 06</t>
  </si>
  <si>
    <t>ZS 07</t>
  </si>
  <si>
    <t>ZS 08</t>
  </si>
  <si>
    <t>ON</t>
  </si>
  <si>
    <t>ON 01</t>
  </si>
  <si>
    <t>ON 02</t>
  </si>
  <si>
    <t>ON 03</t>
  </si>
  <si>
    <t>ON 04</t>
  </si>
  <si>
    <t>ON 05</t>
  </si>
  <si>
    <t>ON 06</t>
  </si>
  <si>
    <t>Geodetické vytýčení stavby</t>
  </si>
  <si>
    <t>ON 07</t>
  </si>
  <si>
    <t>Náklady na předkládání vzorků</t>
  </si>
  <si>
    <t>ON 08</t>
  </si>
  <si>
    <t>Územní vlivy spojené se stísněnými podmínkami na staveništi a s komplikovanou dopravou - nelze využít velkokapacitní dopravní prostředky</t>
  </si>
  <si>
    <t>VEDLEJŠÍ A OSTATNÍ NÁKLADY</t>
  </si>
  <si>
    <t>VN a ON: Vedlejší a ostatní náklady</t>
  </si>
  <si>
    <t>Místo stavby:</t>
  </si>
  <si>
    <t>Stavba:</t>
  </si>
  <si>
    <t>SOUPIS PRACÍ S VÝKAZEM VÝMĚR</t>
  </si>
  <si>
    <t>Investor:</t>
  </si>
  <si>
    <t>Projektant:</t>
  </si>
  <si>
    <t>Dodavatel:</t>
  </si>
  <si>
    <t>Stupeň:</t>
  </si>
  <si>
    <t>DPS</t>
  </si>
  <si>
    <t>Vypracoval:</t>
  </si>
  <si>
    <t>Questima, s.r.o.</t>
  </si>
  <si>
    <t>Č.zakázky:</t>
  </si>
  <si>
    <t>Datum:</t>
  </si>
  <si>
    <t>Novoškolská ul. č.p. 367/1, 2
Praha 9, k. ú. Vysočany</t>
  </si>
  <si>
    <t>PAVILON ZŠ ŠPITÁLSKÁ</t>
  </si>
  <si>
    <t>Městská část Praha 9, Sokolovská 14/324</t>
  </si>
  <si>
    <t>Ing. Klimeš</t>
  </si>
  <si>
    <t>06/2016</t>
  </si>
  <si>
    <t>REKAPITULACE STAVBY</t>
  </si>
  <si>
    <t>výkop pro přípojku plynovodu</t>
  </si>
  <si>
    <t>NTL;  (14,00)*0,80*(1,30+1,40)/2</t>
  </si>
  <si>
    <t>lože a obsyp potrubí pro přípojku plynovodu</t>
  </si>
  <si>
    <t>NTL;  (14,00)*0,80*0,40</t>
  </si>
  <si>
    <t>zásyp;  105,064 *2</t>
  </si>
  <si>
    <t>zásyp;  105,064</t>
  </si>
  <si>
    <t>zásyp pro přípojku plynovodu</t>
  </si>
  <si>
    <t>NTL;  (14,00)*0,80*((1,30-0,40)+(1,40-0,40))/2</t>
  </si>
  <si>
    <t>výkopek;  (166,32)</t>
  </si>
  <si>
    <t>zásyp;   -105,064</t>
  </si>
  <si>
    <t>předpoklad 20 km;   61,256 *(20-10)</t>
  </si>
  <si>
    <t>NTL;  (14,00)*2*(1,30+1,40)/2</t>
  </si>
  <si>
    <t>O/x4</t>
  </si>
  <si>
    <t>Lékárnička pro první pomoc</t>
  </si>
  <si>
    <t>Bateriová svítilna</t>
  </si>
  <si>
    <t>O/x5</t>
  </si>
  <si>
    <t>Detektor na oxid uhelnatý</t>
  </si>
  <si>
    <t>,</t>
  </si>
  <si>
    <t>T/7</t>
  </si>
  <si>
    <t>T/8</t>
  </si>
  <si>
    <t>Montované dřevotřískové příčky, 3 kabinky v. 2150 mm, laminát barva dle investora, 3x dveře 700x1970 mm, nožičky v. 150 mm, rozměr půdorysný 1125x2750 mm</t>
  </si>
  <si>
    <t>Montované dřevotřískové příčky, 1 kabinka v. 2150 mm, laminát barva dle investora, 1x dveře 700x1970 mm, nožičky v. 150 mm, rozměr půdorysný 1125x925 mm</t>
  </si>
  <si>
    <t>Keramický obkladový pásek 250/65/10 mm, hladký, matný,mrazuvzdorný, neglazovaný - dodávka</t>
  </si>
  <si>
    <t>Dlažba keramická velkoformátová 400x400x9 mm, slinutá, mrazuvzdorná, matná, neglazovaná, protiskluz R9/A - dodávka / P2 (1PP)</t>
  </si>
  <si>
    <t>Dlažba keramická velkoformátová 400x400x9 mm, slinutá, mrazuvzdorná, matná, neglazovaná, protiskluz R9/A - dodávka / P3 (technické místnosti 1PP)</t>
  </si>
  <si>
    <t>Dlažba keramická velkoformátová 400x400x9 mm, slinutá, mrazuvzdorná, matná, neglazovaná, protiskluz R9/A - dodávka / P5 (mezipodesty)</t>
  </si>
  <si>
    <t>Dlažba keramická velkoformátová 400x400x9 mm, slinutá, mrazuvzdorná, matná, neglazovaná, protiskluz R9/A - dodávka / P6 (1NP-3NP)</t>
  </si>
  <si>
    <t>Dlažba keramická velkoformátová 400x400x9 mm, slinutá, mrazuvzdorná, matná, neglazovaná, protiskluz R9/A - dodávka / P7 (úklid)</t>
  </si>
  <si>
    <t>Keramický obklad 250x250x6mm, glazovaný matný - dodávka / U4 (wc, umývárny, úklid)</t>
  </si>
  <si>
    <t>Keramický obklad 250x250x6mm, glazovaný matný - dodávka / U5 (kuchyňky kabinety)</t>
  </si>
  <si>
    <t>Keramický obklad 250x250x6mm, glazovaný matný - dodávka / U6 (umyvadla učebny)</t>
  </si>
  <si>
    <t>Zdivo nosné vnější tepelně izolační keramické tl 365 mm pevnosti P 15 na MC, 247/365/238mm / včetně ukončení u stropu a napojení na okolní konstrukce</t>
  </si>
  <si>
    <t>Tlakové zkoušky a propláchnutí</t>
  </si>
  <si>
    <t>720.02.27</t>
  </si>
  <si>
    <t>Zkouška těsnosti</t>
  </si>
  <si>
    <t>751.1.01</t>
  </si>
  <si>
    <t>751.1.02</t>
  </si>
  <si>
    <t>751.1.03</t>
  </si>
  <si>
    <t>751.1.04</t>
  </si>
  <si>
    <t>751.1.05</t>
  </si>
  <si>
    <t>751.1.06</t>
  </si>
  <si>
    <t>751.1.07</t>
  </si>
  <si>
    <t>751.1.08</t>
  </si>
  <si>
    <t>751.1.09</t>
  </si>
  <si>
    <t>751.1.10</t>
  </si>
  <si>
    <t>751.1.11</t>
  </si>
  <si>
    <t>751.1.12</t>
  </si>
  <si>
    <t>751.1.13</t>
  </si>
  <si>
    <t>Trubka instalační 4016E LC tuhá</t>
  </si>
  <si>
    <t>Trubka instalační 4025 LC tuhá</t>
  </si>
  <si>
    <t>Kabelový žlab NKZI 50x62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</si>
</sst>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Kč&quot;_-;\-* #,##0.00\ &quot;Kč&quot;_-;_-* &quot;-&quot;??\ &quot;Kč&quot;_-;_-@_-"/>
    <numFmt numFmtId="164" formatCode="_(#,##0&quot;.&quot;_);;;_(@_)"/>
    <numFmt numFmtId="165" formatCode="_(#,##0.0??;\-\ #,##0.0??;&quot;–&quot;???;_(@_)"/>
    <numFmt numFmtId="166" formatCode="_(#,##0.00_);[Red]\-\ #,##0.00_);&quot;–&quot;??;_(@_)"/>
    <numFmt numFmtId="167" formatCode="_(#,##0_);[Red]\-\ #,##0_);&quot;–&quot;??;_(@_)"/>
    <numFmt numFmtId="168" formatCode="_(#,##0\._);;;_(@_)"/>
    <numFmt numFmtId="169" formatCode="_(#,##0.0??;&quot;- &quot;#,##0.0??;\–???;_(@_)"/>
    <numFmt numFmtId="170" formatCode="_(#,##0.00_);[Red]&quot;- &quot;#,##0.00_);\–??;_(@_)"/>
    <numFmt numFmtId="171" formatCode="_(#,##0_);[Red]&quot;- &quot;#,##0_);\–??;_(@_)"/>
    <numFmt numFmtId="172" formatCode="_(#,##0.00000_);[Red]\-\ #,##0.00000_);&quot;–&quot;??;_(@_)"/>
    <numFmt numFmtId="173" formatCode="_(#,##0.0_);[Red]\-\ #,##0.0_);&quot;–&quot;??;_(@_)"/>
    <numFmt numFmtId="174" formatCode="_(#,##0.000_);[Red]\-\ #,##0.000_);&quot;–&quot;??;_(@_)"/>
    <numFmt numFmtId="175" formatCode="_-* #,##0\ &quot;zł&quot;_-;\-* #,##0\ &quot;zł&quot;_-;_-* &quot;-&quot;\ &quot;zł&quot;_-;_-@_-"/>
    <numFmt numFmtId="176" formatCode="_-* #,##0&quot; zł&quot;_-;\-* #,##0&quot; zł&quot;_-;_-* &quot;- zł&quot;_-;_-@_-"/>
    <numFmt numFmtId="177" formatCode="_-* #,##0\ _z_ł_-;\-* #,##0\ _z_ł_-;_-* &quot;-&quot;\ _z_ł_-;_-@_-"/>
    <numFmt numFmtId="178" formatCode="_-* #,##0\ _z_ł_-;\-* #,##0\ _z_ł_-;_-* &quot;- &quot;_z_ł_-;_-@_-"/>
    <numFmt numFmtId="179" formatCode="_-* #,##0.00\ _z_ł_-;\-* #,##0.00\ _z_ł_-;_-* &quot;-&quot;??\ _z_ł_-;_-@_-"/>
    <numFmt numFmtId="180" formatCode="_-* #,##0.00\ _z_ł_-;\-* #,##0.00\ _z_ł_-;_-* \-??\ _z_ł_-;_-@_-"/>
    <numFmt numFmtId="181" formatCode="_-* #,##0.00\ &quot;zł&quot;_-;\-* #,##0.00\ &quot;zł&quot;_-;_-* &quot;-&quot;??\ &quot;zł&quot;_-;_-@_-"/>
    <numFmt numFmtId="182" formatCode="_-* #,##0.00&quot; zł&quot;_-;\-* #,##0.00&quot; zł&quot;_-;_-* \-??&quot; zł&quot;_-;_-@_-"/>
    <numFmt numFmtId="183" formatCode="0.0000"/>
    <numFmt numFmtId="184" formatCode="0.0"/>
    <numFmt numFmtId="185" formatCode="_-* #,##0\ &quot;z³&quot;_-;\-* #,##0\ &quot;z³&quot;_-;_-* &quot;-&quot;\ &quot;z³&quot;_-;_-@_-"/>
    <numFmt numFmtId="186" formatCode="_-* #,##0.00\ &quot;z³&quot;_-;\-* #,##0.00\ &quot;z³&quot;_-;_-* &quot;-&quot;??\ &quot;z³&quot;_-;_-@_-"/>
  </numFmts>
  <fonts count="63">
    <font>
      <sz val="10"/>
      <name val="Arial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8"/>
      <name val="Arial CE"/>
      <charset val="238"/>
    </font>
    <font>
      <b/>
      <sz val="12"/>
      <color indexed="25"/>
      <name val="Arial"/>
      <family val="2"/>
      <charset val="238"/>
    </font>
    <font>
      <sz val="8"/>
      <color indexed="17"/>
      <name val="Courier New"/>
      <family val="3"/>
      <charset val="238"/>
    </font>
    <font>
      <sz val="10"/>
      <name val="Arial"/>
      <family val="2"/>
      <charset val="238"/>
    </font>
    <font>
      <sz val="10"/>
      <color indexed="53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1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1"/>
      <color indexed="16"/>
      <name val="Arial"/>
      <family val="2"/>
      <charset val="238"/>
    </font>
    <font>
      <b/>
      <sz val="11"/>
      <color indexed="16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 CE"/>
      <charset val="238"/>
    </font>
    <font>
      <sz val="8"/>
      <color indexed="17"/>
      <name val="Arial"/>
      <family val="2"/>
      <charset val="238"/>
    </font>
    <font>
      <sz val="9"/>
      <color indexed="1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i/>
      <sz val="8"/>
      <name val="Arial"/>
      <family val="2"/>
      <charset val="238"/>
    </font>
    <font>
      <sz val="9"/>
      <color indexed="8"/>
      <name val="Arial CE"/>
      <family val="2"/>
      <charset val="238"/>
    </font>
    <font>
      <sz val="10"/>
      <name val="Arial CE"/>
      <charset val="238"/>
    </font>
    <font>
      <b/>
      <sz val="12"/>
      <color rgb="FF000080"/>
      <name val="Arial"/>
      <family val="2"/>
      <charset val="238"/>
    </font>
    <font>
      <sz val="10"/>
      <color rgb="FF000080"/>
      <name val="Arial CE"/>
      <charset val="238"/>
    </font>
    <font>
      <b/>
      <sz val="11"/>
      <color rgb="FF000080"/>
      <name val="Arial"/>
      <family val="2"/>
      <charset val="238"/>
    </font>
    <font>
      <sz val="11"/>
      <color rgb="FF000080"/>
      <name val="Arial CE"/>
      <charset val="238"/>
    </font>
    <font>
      <sz val="12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0"/>
      <color rgb="FF00008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8"/>
      <name val="Symbol"/>
      <family val="1"/>
      <charset val="2"/>
    </font>
    <font>
      <b/>
      <sz val="9"/>
      <color indexed="8"/>
      <name val="Arial"/>
      <family val="2"/>
      <charset val="238"/>
    </font>
    <font>
      <b/>
      <sz val="9"/>
      <color indexed="8"/>
      <name val="Arial CE"/>
      <charset val="238"/>
    </font>
    <font>
      <sz val="10"/>
      <name val="Arial Narrow CE"/>
      <charset val="238"/>
    </font>
    <font>
      <sz val="9"/>
      <name val="Arial CE"/>
      <family val="2"/>
      <charset val="238"/>
    </font>
    <font>
      <b/>
      <sz val="14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7"/>
      <color indexed="18"/>
      <name val="Arial"/>
      <family val="2"/>
      <charset val="238"/>
    </font>
    <font>
      <b/>
      <sz val="20"/>
      <color indexed="61"/>
      <name val="Arial"/>
      <family val="2"/>
      <charset val="238"/>
    </font>
    <font>
      <sz val="10"/>
      <name val="Arial"/>
      <family val="2"/>
    </font>
    <font>
      <sz val="10"/>
      <name val="Helv"/>
      <charset val="238"/>
    </font>
    <font>
      <sz val="10"/>
      <name val="Helv"/>
    </font>
    <font>
      <sz val="10"/>
      <name val="Helv"/>
      <charset val="204"/>
    </font>
    <font>
      <sz val="8"/>
      <color indexed="8"/>
      <name val=".HelveticaLightTTEE"/>
      <family val="2"/>
      <charset val="2"/>
    </font>
    <font>
      <b/>
      <sz val="10"/>
      <color indexed="8"/>
      <name val="Arial CE"/>
      <family val="2"/>
      <charset val="238"/>
    </font>
    <font>
      <sz val="10"/>
      <color indexed="8"/>
      <name val="Calibri"/>
      <family val="2"/>
      <charset val="238"/>
    </font>
    <font>
      <sz val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10"/>
      <name val="Comic Sans MS"/>
      <family val="4"/>
    </font>
    <font>
      <sz val="12"/>
      <name val="Times New Roman"/>
      <family val="1"/>
      <charset val="238"/>
    </font>
    <font>
      <b/>
      <sz val="28"/>
      <color indexed="18"/>
      <name val="Arial"/>
      <family val="2"/>
      <charset val="238"/>
    </font>
    <font>
      <sz val="2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</borders>
  <cellStyleXfs count="75">
    <xf numFmtId="0" fontId="0" fillId="0" borderId="0"/>
    <xf numFmtId="0" fontId="24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2" fillId="0" borderId="0"/>
    <xf numFmtId="0" fontId="36" fillId="0" borderId="0"/>
    <xf numFmtId="0" fontId="35" fillId="0" borderId="0"/>
    <xf numFmtId="49" fontId="42" fillId="0" borderId="0"/>
    <xf numFmtId="0" fontId="1" fillId="0" borderId="0"/>
    <xf numFmtId="0" fontId="8" fillId="0" borderId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48" fillId="0" borderId="0" applyFill="0" applyBorder="0" applyAlignment="0" applyProtection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175" fontId="8" fillId="0" borderId="0" applyFont="0" applyFill="0" applyBorder="0" applyAlignment="0" applyProtection="0"/>
    <xf numFmtId="0" fontId="50" fillId="0" borderId="0"/>
    <xf numFmtId="0" fontId="51" fillId="0" borderId="0"/>
    <xf numFmtId="0" fontId="8" fillId="0" borderId="0"/>
    <xf numFmtId="177" fontId="8" fillId="0" borderId="0" applyFont="0" applyFill="0" applyBorder="0" applyAlignment="0" applyProtection="0"/>
    <xf numFmtId="178" fontId="48" fillId="0" borderId="0" applyFill="0" applyBorder="0" applyAlignment="0" applyProtection="0"/>
    <xf numFmtId="179" fontId="8" fillId="0" borderId="0" applyFont="0" applyFill="0" applyBorder="0" applyAlignment="0" applyProtection="0"/>
    <xf numFmtId="180" fontId="48" fillId="0" borderId="0" applyFill="0" applyBorder="0" applyAlignment="0" applyProtection="0"/>
    <xf numFmtId="181" fontId="8" fillId="0" borderId="0" applyFont="0" applyFill="0" applyBorder="0" applyAlignment="0" applyProtection="0"/>
    <xf numFmtId="182" fontId="48" fillId="0" borderId="0" applyFill="0" applyBorder="0" applyAlignment="0" applyProtection="0"/>
    <xf numFmtId="0" fontId="8" fillId="0" borderId="0"/>
    <xf numFmtId="0" fontId="8" fillId="0" borderId="0"/>
    <xf numFmtId="177" fontId="8" fillId="0" borderId="0" applyFont="0" applyFill="0" applyBorder="0" applyAlignment="0" applyProtection="0"/>
    <xf numFmtId="178" fontId="48" fillId="0" borderId="0" applyFill="0" applyBorder="0" applyAlignment="0" applyProtection="0"/>
    <xf numFmtId="179" fontId="8" fillId="0" borderId="0" applyFont="0" applyFill="0" applyBorder="0" applyAlignment="0" applyProtection="0"/>
    <xf numFmtId="180" fontId="48" fillId="0" borderId="0" applyFill="0" applyBorder="0" applyAlignment="0" applyProtection="0"/>
    <xf numFmtId="181" fontId="8" fillId="0" borderId="0" applyFont="0" applyFill="0" applyBorder="0" applyAlignment="0" applyProtection="0"/>
    <xf numFmtId="182" fontId="48" fillId="0" borderId="0" applyFill="0" applyBorder="0" applyAlignment="0" applyProtection="0"/>
    <xf numFmtId="0" fontId="8" fillId="0" borderId="0"/>
    <xf numFmtId="183" fontId="24" fillId="0" borderId="0"/>
    <xf numFmtId="3" fontId="24" fillId="0" borderId="0"/>
    <xf numFmtId="184" fontId="24" fillId="0" borderId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52" fillId="0" borderId="14" applyNumberFormat="0" applyFont="0" applyFill="0" applyAlignment="0" applyProtection="0">
      <alignment horizontal="left"/>
    </xf>
    <xf numFmtId="44" fontId="24" fillId="0" borderId="0" applyFont="0" applyFill="0" applyBorder="0" applyAlignment="0" applyProtection="0"/>
    <xf numFmtId="0" fontId="53" fillId="0" borderId="15">
      <alignment horizontal="justify" vertical="center" wrapText="1"/>
      <protection locked="0"/>
    </xf>
    <xf numFmtId="0" fontId="8" fillId="0" borderId="0"/>
    <xf numFmtId="0" fontId="5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55" fillId="0" borderId="16">
      <alignment horizontal="center" vertical="center" wrapText="1"/>
    </xf>
    <xf numFmtId="0" fontId="53" fillId="0" borderId="17" applyNumberFormat="0" applyFont="0" applyFill="0" applyAlignment="0" applyProtection="0"/>
    <xf numFmtId="0" fontId="56" fillId="0" borderId="15">
      <alignment horizontal="justify" vertical="center" wrapText="1"/>
      <protection locked="0"/>
    </xf>
    <xf numFmtId="9" fontId="8" fillId="0" borderId="0" applyFont="0" applyFill="0" applyBorder="0" applyAlignment="0" applyProtection="0"/>
    <xf numFmtId="0" fontId="57" fillId="0" borderId="15">
      <alignment horizontal="left" vertical="center" wrapText="1" indent="1"/>
    </xf>
    <xf numFmtId="0" fontId="58" fillId="0" borderId="18">
      <alignment horizontal="left" vertical="center" wrapText="1"/>
    </xf>
    <xf numFmtId="1" fontId="27" fillId="0" borderId="0">
      <alignment horizontal="center" vertical="center"/>
      <protection locked="0"/>
    </xf>
    <xf numFmtId="0" fontId="59" fillId="0" borderId="0"/>
    <xf numFmtId="0" fontId="24" fillId="0" borderId="0"/>
    <xf numFmtId="0" fontId="50" fillId="0" borderId="0"/>
    <xf numFmtId="0" fontId="49" fillId="0" borderId="0"/>
    <xf numFmtId="0" fontId="60" fillId="0" borderId="0"/>
    <xf numFmtId="49" fontId="24" fillId="0" borderId="0" applyFill="0" applyProtection="0"/>
    <xf numFmtId="0" fontId="24" fillId="0" borderId="18">
      <alignment horizontal="center" vertical="center"/>
      <protection locked="0"/>
    </xf>
    <xf numFmtId="175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24" fillId="0" borderId="0" applyFont="0" applyFill="0" applyBorder="0" applyAlignment="0" applyProtection="0"/>
  </cellStyleXfs>
  <cellXfs count="445">
    <xf numFmtId="0" fontId="0" fillId="0" borderId="0" xfId="0"/>
    <xf numFmtId="164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center"/>
    </xf>
    <xf numFmtId="165" fontId="5" fillId="0" borderId="0" xfId="0" applyNumberFormat="1" applyFont="1" applyFill="1" applyBorder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49" fontId="6" fillId="0" borderId="0" xfId="0" applyNumberFormat="1" applyFont="1" applyAlignment="1"/>
    <xf numFmtId="49" fontId="9" fillId="0" borderId="0" xfId="0" applyNumberFormat="1" applyFont="1" applyAlignment="1">
      <alignment horizontal="left" vertical="top"/>
    </xf>
    <xf numFmtId="49" fontId="10" fillId="0" borderId="0" xfId="0" applyNumberFormat="1" applyFont="1" applyAlignment="1"/>
    <xf numFmtId="164" fontId="11" fillId="0" borderId="1" xfId="0" applyNumberFormat="1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center" vertical="top"/>
    </xf>
    <xf numFmtId="166" fontId="11" fillId="0" borderId="1" xfId="0" applyNumberFormat="1" applyFont="1" applyBorder="1" applyAlignment="1">
      <alignment horizontal="right" vertical="top"/>
    </xf>
    <xf numFmtId="167" fontId="11" fillId="0" borderId="1" xfId="0" applyNumberFormat="1" applyFont="1" applyBorder="1" applyAlignment="1">
      <alignment horizontal="right" vertical="top"/>
    </xf>
    <xf numFmtId="0" fontId="13" fillId="0" borderId="0" xfId="0" applyFont="1"/>
    <xf numFmtId="49" fontId="14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 wrapText="1"/>
    </xf>
    <xf numFmtId="0" fontId="4" fillId="0" borderId="0" xfId="0" applyFont="1"/>
    <xf numFmtId="164" fontId="4" fillId="0" borderId="0" xfId="0" applyNumberFormat="1" applyFont="1" applyAlignment="1"/>
    <xf numFmtId="0" fontId="4" fillId="0" borderId="0" xfId="0" applyNumberFormat="1" applyFont="1" applyAlignment="1">
      <alignment horizontal="left"/>
    </xf>
    <xf numFmtId="165" fontId="4" fillId="0" borderId="0" xfId="0" applyNumberFormat="1" applyFont="1" applyFill="1" applyBorder="1" applyAlignment="1"/>
    <xf numFmtId="166" fontId="4" fillId="0" borderId="0" xfId="0" applyNumberFormat="1" applyFont="1" applyAlignment="1"/>
    <xf numFmtId="167" fontId="4" fillId="0" borderId="0" xfId="0" applyNumberFormat="1" applyFont="1" applyAlignment="1"/>
    <xf numFmtId="0" fontId="17" fillId="0" borderId="0" xfId="0" applyFont="1"/>
    <xf numFmtId="49" fontId="11" fillId="0" borderId="1" xfId="0" applyNumberFormat="1" applyFont="1" applyBorder="1" applyAlignment="1">
      <alignment horizontal="left" vertical="top"/>
    </xf>
    <xf numFmtId="0" fontId="11" fillId="0" borderId="1" xfId="0" applyNumberFormat="1" applyFont="1" applyBorder="1" applyAlignment="1">
      <alignment horizontal="left" vertical="top" wrapText="1"/>
    </xf>
    <xf numFmtId="165" fontId="18" fillId="0" borderId="1" xfId="0" applyNumberFormat="1" applyFont="1" applyFill="1" applyBorder="1" applyAlignment="1">
      <alignment horizontal="right" vertical="top"/>
    </xf>
    <xf numFmtId="0" fontId="19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right" vertical="top"/>
    </xf>
    <xf numFmtId="166" fontId="7" fillId="0" borderId="0" xfId="0" applyNumberFormat="1" applyFont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167" fontId="7" fillId="0" borderId="0" xfId="0" applyNumberFormat="1" applyFont="1" applyAlignment="1">
      <alignment horizontal="left" vertical="top" wrapText="1"/>
    </xf>
    <xf numFmtId="0" fontId="20" fillId="0" borderId="0" xfId="0" applyFont="1"/>
    <xf numFmtId="0" fontId="12" fillId="0" borderId="0" xfId="0" applyFont="1" applyAlignment="1">
      <alignment horizontal="left"/>
    </xf>
    <xf numFmtId="0" fontId="21" fillId="0" borderId="0" xfId="0" applyFont="1"/>
    <xf numFmtId="0" fontId="22" fillId="0" borderId="3" xfId="0" applyFont="1" applyBorder="1" applyAlignment="1">
      <alignment horizontal="left"/>
    </xf>
    <xf numFmtId="167" fontId="22" fillId="0" borderId="3" xfId="0" applyNumberFormat="1" applyFont="1" applyBorder="1" applyAlignment="1"/>
    <xf numFmtId="0" fontId="22" fillId="0" borderId="0" xfId="0" applyFont="1" applyAlignment="1">
      <alignment horizontal="left"/>
    </xf>
    <xf numFmtId="167" fontId="22" fillId="0" borderId="0" xfId="0" applyNumberFormat="1" applyFont="1" applyAlignment="1"/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right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7" fontId="23" fillId="0" borderId="0" xfId="0" applyNumberFormat="1" applyFont="1" applyAlignment="1">
      <alignment horizontal="center" vertical="center"/>
    </xf>
    <xf numFmtId="0" fontId="1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8" fontId="25" fillId="0" borderId="0" xfId="1" applyNumberFormat="1" applyFont="1" applyFill="1" applyAlignment="1"/>
    <xf numFmtId="49" fontId="25" fillId="0" borderId="0" xfId="1" applyNumberFormat="1" applyFont="1" applyFill="1" applyAlignment="1">
      <alignment horizontal="left"/>
    </xf>
    <xf numFmtId="169" fontId="25" fillId="0" borderId="0" xfId="1" applyNumberFormat="1" applyFont="1" applyFill="1" applyBorder="1" applyAlignment="1">
      <alignment horizontal="center"/>
    </xf>
    <xf numFmtId="170" fontId="25" fillId="0" borderId="0" xfId="1" applyNumberFormat="1" applyFont="1" applyFill="1" applyAlignment="1"/>
    <xf numFmtId="171" fontId="25" fillId="0" borderId="0" xfId="0" applyNumberFormat="1" applyFont="1" applyAlignment="1"/>
    <xf numFmtId="168" fontId="11" fillId="0" borderId="4" xfId="1" applyNumberFormat="1" applyFont="1" applyFill="1" applyBorder="1" applyAlignment="1">
      <alignment horizontal="right" vertical="top"/>
    </xf>
    <xf numFmtId="49" fontId="11" fillId="0" borderId="4" xfId="1" applyNumberFormat="1" applyFont="1" applyFill="1" applyBorder="1" applyAlignment="1">
      <alignment horizontal="left" vertical="top"/>
    </xf>
    <xf numFmtId="0" fontId="11" fillId="0" borderId="4" xfId="1" applyNumberFormat="1" applyFont="1" applyFill="1" applyBorder="1" applyAlignment="1">
      <alignment horizontal="left" vertical="top" wrapText="1"/>
    </xf>
    <xf numFmtId="169" fontId="26" fillId="0" borderId="4" xfId="1" applyNumberFormat="1" applyFont="1" applyFill="1" applyBorder="1" applyAlignment="1">
      <alignment horizontal="center" vertical="top"/>
    </xf>
    <xf numFmtId="169" fontId="26" fillId="0" borderId="4" xfId="1" applyNumberFormat="1" applyFont="1" applyFill="1" applyBorder="1" applyAlignment="1">
      <alignment horizontal="right" vertical="top"/>
    </xf>
    <xf numFmtId="171" fontId="11" fillId="0" borderId="4" xfId="1" applyNumberFormat="1" applyFont="1" applyFill="1" applyBorder="1" applyAlignment="1">
      <alignment horizontal="right" vertical="top"/>
    </xf>
    <xf numFmtId="164" fontId="6" fillId="0" borderId="0" xfId="2" applyNumberFormat="1" applyFont="1" applyAlignment="1"/>
    <xf numFmtId="49" fontId="6" fillId="0" borderId="0" xfId="2" applyNumberFormat="1" applyFont="1" applyAlignment="1"/>
    <xf numFmtId="165" fontId="6" fillId="0" borderId="0" xfId="2" applyNumberFormat="1" applyFont="1" applyFill="1" applyBorder="1" applyAlignment="1"/>
    <xf numFmtId="166" fontId="6" fillId="0" borderId="0" xfId="2" applyNumberFormat="1" applyFont="1" applyAlignment="1"/>
    <xf numFmtId="167" fontId="6" fillId="0" borderId="0" xfId="2" applyNumberFormat="1" applyFont="1" applyAlignment="1"/>
    <xf numFmtId="0" fontId="8" fillId="0" borderId="0" xfId="2"/>
    <xf numFmtId="49" fontId="4" fillId="0" borderId="2" xfId="2" applyNumberFormat="1" applyFont="1" applyBorder="1" applyAlignment="1">
      <alignment horizontal="right"/>
    </xf>
    <xf numFmtId="49" fontId="4" fillId="0" borderId="2" xfId="2" applyNumberFormat="1" applyFont="1" applyBorder="1" applyAlignment="1">
      <alignment horizontal="left"/>
    </xf>
    <xf numFmtId="0" fontId="4" fillId="0" borderId="2" xfId="2" applyNumberFormat="1" applyFont="1" applyBorder="1" applyAlignment="1">
      <alignment horizontal="left"/>
    </xf>
    <xf numFmtId="49" fontId="4" fillId="0" borderId="2" xfId="2" applyNumberFormat="1" applyFont="1" applyBorder="1" applyAlignment="1">
      <alignment horizontal="center"/>
    </xf>
    <xf numFmtId="0" fontId="13" fillId="0" borderId="0" xfId="2" applyFont="1"/>
    <xf numFmtId="49" fontId="4" fillId="0" borderId="0" xfId="2" applyNumberFormat="1" applyFont="1" applyAlignment="1">
      <alignment horizontal="right"/>
    </xf>
    <xf numFmtId="49" fontId="4" fillId="0" borderId="0" xfId="2" applyNumberFormat="1" applyFont="1" applyAlignment="1">
      <alignment horizontal="left"/>
    </xf>
    <xf numFmtId="0" fontId="4" fillId="0" borderId="0" xfId="2" applyNumberFormat="1" applyFont="1" applyAlignment="1">
      <alignment horizontal="left" wrapText="1"/>
    </xf>
    <xf numFmtId="49" fontId="4" fillId="0" borderId="0" xfId="2" applyNumberFormat="1" applyFont="1" applyAlignment="1">
      <alignment horizontal="center"/>
    </xf>
    <xf numFmtId="164" fontId="16" fillId="0" borderId="0" xfId="2" applyNumberFormat="1" applyFont="1" applyAlignment="1"/>
    <xf numFmtId="0" fontId="16" fillId="0" borderId="0" xfId="2" applyNumberFormat="1" applyFont="1" applyAlignment="1">
      <alignment horizontal="left"/>
    </xf>
    <xf numFmtId="49" fontId="16" fillId="0" borderId="0" xfId="2" applyNumberFormat="1" applyFont="1" applyAlignment="1">
      <alignment horizontal="center"/>
    </xf>
    <xf numFmtId="165" fontId="16" fillId="0" borderId="0" xfId="2" applyNumberFormat="1" applyFont="1" applyFill="1" applyBorder="1" applyAlignment="1"/>
    <xf numFmtId="166" fontId="16" fillId="0" borderId="0" xfId="2" applyNumberFormat="1" applyFont="1" applyAlignment="1"/>
    <xf numFmtId="167" fontId="16" fillId="0" borderId="0" xfId="2" applyNumberFormat="1" applyFont="1" applyAlignment="1"/>
    <xf numFmtId="0" fontId="15" fillId="0" borderId="0" xfId="2" applyFont="1"/>
    <xf numFmtId="164" fontId="4" fillId="0" borderId="0" xfId="2" applyNumberFormat="1" applyFont="1" applyAlignment="1"/>
    <xf numFmtId="0" fontId="4" fillId="0" borderId="0" xfId="2" applyNumberFormat="1" applyFont="1" applyAlignment="1">
      <alignment horizontal="left"/>
    </xf>
    <xf numFmtId="165" fontId="4" fillId="0" borderId="0" xfId="2" applyNumberFormat="1" applyFont="1" applyFill="1" applyBorder="1" applyAlignment="1"/>
    <xf numFmtId="166" fontId="4" fillId="0" borderId="0" xfId="2" applyNumberFormat="1" applyFont="1" applyAlignment="1"/>
    <xf numFmtId="167" fontId="4" fillId="0" borderId="0" xfId="2" applyNumberFormat="1" applyFont="1" applyAlignment="1"/>
    <xf numFmtId="0" fontId="4" fillId="0" borderId="0" xfId="2" applyFont="1"/>
    <xf numFmtId="164" fontId="11" fillId="0" borderId="1" xfId="2" applyNumberFormat="1" applyFont="1" applyBorder="1" applyAlignment="1">
      <alignment horizontal="right" vertical="top"/>
    </xf>
    <xf numFmtId="49" fontId="11" fillId="0" borderId="1" xfId="2" applyNumberFormat="1" applyFont="1" applyBorder="1" applyAlignment="1">
      <alignment horizontal="left" vertical="top"/>
    </xf>
    <xf numFmtId="0" fontId="11" fillId="0" borderId="1" xfId="2" applyNumberFormat="1" applyFont="1" applyBorder="1" applyAlignment="1">
      <alignment horizontal="left" vertical="top" wrapText="1"/>
    </xf>
    <xf numFmtId="49" fontId="11" fillId="0" borderId="1" xfId="2" applyNumberFormat="1" applyFont="1" applyBorder="1" applyAlignment="1">
      <alignment horizontal="center" vertical="top"/>
    </xf>
    <xf numFmtId="165" fontId="18" fillId="0" borderId="1" xfId="2" applyNumberFormat="1" applyFont="1" applyFill="1" applyBorder="1" applyAlignment="1">
      <alignment horizontal="right" vertical="top"/>
    </xf>
    <xf numFmtId="166" fontId="11" fillId="0" borderId="1" xfId="2" applyNumberFormat="1" applyFont="1" applyBorder="1" applyAlignment="1">
      <alignment horizontal="right" vertical="top"/>
    </xf>
    <xf numFmtId="167" fontId="11" fillId="0" borderId="1" xfId="2" applyNumberFormat="1" applyFont="1" applyBorder="1" applyAlignment="1">
      <alignment horizontal="right" vertical="top"/>
    </xf>
    <xf numFmtId="0" fontId="17" fillId="0" borderId="0" xfId="2" applyFont="1"/>
    <xf numFmtId="164" fontId="3" fillId="0" borderId="0" xfId="2" applyNumberFormat="1" applyFont="1" applyAlignment="1">
      <alignment horizontal="right" vertical="top"/>
    </xf>
    <xf numFmtId="49" fontId="3" fillId="0" borderId="0" xfId="2" applyNumberFormat="1" applyFont="1" applyAlignment="1">
      <alignment horizontal="left" vertical="top"/>
    </xf>
    <xf numFmtId="49" fontId="3" fillId="0" borderId="0" xfId="2" applyNumberFormat="1" applyFont="1" applyAlignment="1">
      <alignment horizontal="left" vertical="top" wrapText="1"/>
    </xf>
    <xf numFmtId="49" fontId="3" fillId="0" borderId="0" xfId="2" applyNumberFormat="1" applyFont="1" applyAlignment="1">
      <alignment horizontal="center" vertical="top"/>
    </xf>
    <xf numFmtId="165" fontId="5" fillId="0" borderId="0" xfId="2" applyNumberFormat="1" applyFont="1" applyFill="1" applyBorder="1" applyAlignment="1">
      <alignment horizontal="right" vertical="top"/>
    </xf>
    <xf numFmtId="166" fontId="3" fillId="0" borderId="0" xfId="2" applyNumberFormat="1" applyFont="1" applyAlignment="1">
      <alignment horizontal="right" vertical="top"/>
    </xf>
    <xf numFmtId="167" fontId="3" fillId="0" borderId="0" xfId="2" applyNumberFormat="1" applyFont="1" applyAlignment="1">
      <alignment horizontal="right" vertical="top"/>
    </xf>
    <xf numFmtId="164" fontId="28" fillId="0" borderId="0" xfId="3" applyNumberFormat="1" applyFont="1" applyAlignment="1"/>
    <xf numFmtId="49" fontId="28" fillId="0" borderId="0" xfId="3" applyNumberFormat="1" applyFont="1" applyAlignment="1"/>
    <xf numFmtId="49" fontId="28" fillId="0" borderId="0" xfId="4" applyNumberFormat="1" applyFont="1" applyAlignment="1"/>
    <xf numFmtId="165" fontId="28" fillId="0" borderId="0" xfId="3" applyNumberFormat="1" applyFont="1" applyFill="1" applyBorder="1" applyAlignment="1"/>
    <xf numFmtId="166" fontId="28" fillId="0" borderId="0" xfId="3" applyNumberFormat="1" applyFont="1" applyAlignment="1"/>
    <xf numFmtId="167" fontId="28" fillId="0" borderId="0" xfId="3" applyNumberFormat="1" applyFont="1" applyAlignment="1"/>
    <xf numFmtId="0" fontId="29" fillId="0" borderId="0" xfId="3" applyFont="1"/>
    <xf numFmtId="164" fontId="30" fillId="2" borderId="0" xfId="3" applyNumberFormat="1" applyFont="1" applyFill="1" applyAlignment="1"/>
    <xf numFmtId="0" fontId="30" fillId="2" borderId="0" xfId="3" applyNumberFormat="1" applyFont="1" applyFill="1" applyAlignment="1">
      <alignment horizontal="left"/>
    </xf>
    <xf numFmtId="49" fontId="30" fillId="2" borderId="0" xfId="3" applyNumberFormat="1" applyFont="1" applyFill="1" applyAlignment="1">
      <alignment horizontal="center"/>
    </xf>
    <xf numFmtId="165" fontId="30" fillId="2" borderId="0" xfId="3" applyNumberFormat="1" applyFont="1" applyFill="1" applyBorder="1" applyAlignment="1"/>
    <xf numFmtId="167" fontId="30" fillId="2" borderId="0" xfId="3" applyNumberFormat="1" applyFont="1" applyFill="1" applyAlignment="1"/>
    <xf numFmtId="0" fontId="31" fillId="0" borderId="0" xfId="3" applyFont="1"/>
    <xf numFmtId="0" fontId="32" fillId="0" borderId="0" xfId="0" applyFont="1" applyFill="1"/>
    <xf numFmtId="164" fontId="30" fillId="2" borderId="0" xfId="0" applyNumberFormat="1" applyFont="1" applyFill="1" applyAlignment="1"/>
    <xf numFmtId="0" fontId="30" fillId="2" borderId="0" xfId="0" applyNumberFormat="1" applyFont="1" applyFill="1" applyAlignment="1">
      <alignment horizontal="left"/>
    </xf>
    <xf numFmtId="49" fontId="30" fillId="2" borderId="0" xfId="0" applyNumberFormat="1" applyFont="1" applyFill="1" applyAlignment="1">
      <alignment horizontal="center"/>
    </xf>
    <xf numFmtId="165" fontId="30" fillId="2" borderId="0" xfId="0" applyNumberFormat="1" applyFont="1" applyFill="1" applyBorder="1" applyAlignment="1"/>
    <xf numFmtId="166" fontId="30" fillId="2" borderId="0" xfId="0" applyNumberFormat="1" applyFont="1" applyFill="1" applyAlignment="1"/>
    <xf numFmtId="167" fontId="30" fillId="2" borderId="0" xfId="0" applyNumberFormat="1" applyFont="1" applyFill="1" applyAlignment="1"/>
    <xf numFmtId="0" fontId="30" fillId="0" borderId="0" xfId="0" applyFont="1" applyFill="1"/>
    <xf numFmtId="49" fontId="28" fillId="0" borderId="0" xfId="0" applyNumberFormat="1" applyFont="1" applyFill="1" applyAlignment="1"/>
    <xf numFmtId="49" fontId="28" fillId="2" borderId="0" xfId="0" applyNumberFormat="1" applyFont="1" applyFill="1" applyAlignment="1">
      <alignment horizontal="left"/>
    </xf>
    <xf numFmtId="167" fontId="28" fillId="2" borderId="0" xfId="0" applyNumberFormat="1" applyFont="1" applyFill="1" applyAlignment="1"/>
    <xf numFmtId="0" fontId="32" fillId="0" borderId="0" xfId="0" applyFont="1"/>
    <xf numFmtId="49" fontId="33" fillId="3" borderId="0" xfId="0" applyNumberFormat="1" applyFont="1" applyFill="1" applyAlignment="1">
      <alignment horizontal="left" indent="1"/>
    </xf>
    <xf numFmtId="167" fontId="33" fillId="3" borderId="0" xfId="0" applyNumberFormat="1" applyFont="1" applyFill="1" applyAlignment="1"/>
    <xf numFmtId="0" fontId="34" fillId="0" borderId="0" xfId="0" applyFont="1"/>
    <xf numFmtId="0" fontId="20" fillId="0" borderId="1" xfId="0" applyNumberFormat="1" applyFont="1" applyBorder="1" applyAlignment="1">
      <alignment horizontal="left" indent="2"/>
    </xf>
    <xf numFmtId="167" fontId="20" fillId="0" borderId="1" xfId="0" applyNumberFormat="1" applyFont="1" applyBorder="1" applyAlignment="1"/>
    <xf numFmtId="0" fontId="34" fillId="0" borderId="0" xfId="5" applyFont="1"/>
    <xf numFmtId="49" fontId="4" fillId="0" borderId="2" xfId="6" applyNumberFormat="1" applyFont="1" applyBorder="1" applyAlignment="1">
      <alignment horizontal="right"/>
    </xf>
    <xf numFmtId="49" fontId="4" fillId="0" borderId="2" xfId="6" applyNumberFormat="1" applyFont="1" applyBorder="1" applyAlignment="1">
      <alignment horizontal="left"/>
    </xf>
    <xf numFmtId="0" fontId="4" fillId="0" borderId="2" xfId="6" applyNumberFormat="1" applyFont="1" applyBorder="1" applyAlignment="1">
      <alignment horizontal="left"/>
    </xf>
    <xf numFmtId="49" fontId="4" fillId="0" borderId="2" xfId="6" applyNumberFormat="1" applyFont="1" applyBorder="1" applyAlignment="1">
      <alignment horizontal="center"/>
    </xf>
    <xf numFmtId="0" fontId="13" fillId="0" borderId="0" xfId="6" applyFont="1"/>
    <xf numFmtId="164" fontId="4" fillId="0" borderId="0" xfId="6" applyNumberFormat="1" applyFont="1" applyAlignment="1"/>
    <xf numFmtId="0" fontId="4" fillId="0" borderId="0" xfId="6" applyNumberFormat="1" applyFont="1" applyAlignment="1">
      <alignment horizontal="left"/>
    </xf>
    <xf numFmtId="49" fontId="4" fillId="0" borderId="0" xfId="6" applyNumberFormat="1" applyFont="1" applyAlignment="1">
      <alignment horizontal="center"/>
    </xf>
    <xf numFmtId="165" fontId="4" fillId="0" borderId="0" xfId="6" applyNumberFormat="1" applyFont="1" applyFill="1" applyBorder="1" applyAlignment="1"/>
    <xf numFmtId="166" fontId="4" fillId="0" borderId="0" xfId="6" applyNumberFormat="1" applyFont="1" applyAlignment="1"/>
    <xf numFmtId="167" fontId="4" fillId="0" borderId="0" xfId="6" applyNumberFormat="1" applyFont="1" applyAlignment="1"/>
    <xf numFmtId="0" fontId="4" fillId="0" borderId="0" xfId="6" applyFont="1"/>
    <xf numFmtId="164" fontId="11" fillId="0" borderId="5" xfId="6" applyNumberFormat="1" applyFont="1" applyBorder="1" applyAlignment="1">
      <alignment horizontal="right" vertical="top"/>
    </xf>
    <xf numFmtId="49" fontId="11" fillId="0" borderId="5" xfId="6" applyNumberFormat="1" applyFont="1" applyBorder="1" applyAlignment="1">
      <alignment horizontal="left" vertical="top"/>
    </xf>
    <xf numFmtId="49" fontId="11" fillId="0" borderId="5" xfId="7" applyNumberFormat="1" applyFont="1" applyFill="1" applyBorder="1" applyAlignment="1">
      <alignment horizontal="left" vertical="top" wrapText="1"/>
    </xf>
    <xf numFmtId="49" fontId="11" fillId="0" borderId="5" xfId="7" applyNumberFormat="1" applyFont="1" applyFill="1" applyBorder="1" applyAlignment="1">
      <alignment horizontal="center" vertical="top"/>
    </xf>
    <xf numFmtId="165" fontId="18" fillId="0" borderId="5" xfId="7" applyNumberFormat="1" applyFont="1" applyFill="1" applyBorder="1" applyAlignment="1">
      <alignment horizontal="right" vertical="top"/>
    </xf>
    <xf numFmtId="166" fontId="11" fillId="0" borderId="5" xfId="6" applyNumberFormat="1" applyFont="1" applyBorder="1" applyAlignment="1">
      <alignment horizontal="right" vertical="top"/>
    </xf>
    <xf numFmtId="167" fontId="11" fillId="0" borderId="5" xfId="6" applyNumberFormat="1" applyFont="1" applyBorder="1" applyAlignment="1">
      <alignment horizontal="right" vertical="top"/>
    </xf>
    <xf numFmtId="0" fontId="17" fillId="0" borderId="0" xfId="6" applyFont="1"/>
    <xf numFmtId="0" fontId="11" fillId="0" borderId="5" xfId="7" applyNumberFormat="1" applyFont="1" applyFill="1" applyBorder="1" applyAlignment="1">
      <alignment horizontal="left" vertical="top" wrapText="1"/>
    </xf>
    <xf numFmtId="164" fontId="10" fillId="0" borderId="0" xfId="6" applyNumberFormat="1" applyFont="1" applyAlignment="1"/>
    <xf numFmtId="0" fontId="10" fillId="0" borderId="0" xfId="6" applyNumberFormat="1" applyFont="1" applyAlignment="1">
      <alignment horizontal="left"/>
    </xf>
    <xf numFmtId="49" fontId="10" fillId="0" borderId="0" xfId="6" applyNumberFormat="1" applyFont="1" applyAlignment="1">
      <alignment horizontal="center"/>
    </xf>
    <xf numFmtId="165" fontId="10" fillId="0" borderId="0" xfId="6" applyNumberFormat="1" applyFont="1" applyFill="1" applyBorder="1" applyAlignment="1"/>
    <xf numFmtId="166" fontId="10" fillId="0" borderId="0" xfId="6" applyNumberFormat="1" applyFont="1" applyAlignment="1"/>
    <xf numFmtId="167" fontId="10" fillId="0" borderId="0" xfId="6" applyNumberFormat="1" applyFont="1" applyAlignment="1"/>
    <xf numFmtId="0" fontId="2" fillId="0" borderId="0" xfId="6"/>
    <xf numFmtId="49" fontId="4" fillId="0" borderId="2" xfId="8" applyNumberFormat="1" applyFont="1" applyBorder="1" applyAlignment="1">
      <alignment horizontal="right"/>
    </xf>
    <xf numFmtId="49" fontId="4" fillId="0" borderId="2" xfId="8" applyNumberFormat="1" applyFont="1" applyBorder="1" applyAlignment="1">
      <alignment horizontal="left"/>
    </xf>
    <xf numFmtId="0" fontId="4" fillId="0" borderId="2" xfId="8" applyNumberFormat="1" applyFont="1" applyBorder="1" applyAlignment="1">
      <alignment horizontal="left"/>
    </xf>
    <xf numFmtId="49" fontId="4" fillId="0" borderId="2" xfId="8" applyNumberFormat="1" applyFont="1" applyBorder="1" applyAlignment="1">
      <alignment horizontal="center"/>
    </xf>
    <xf numFmtId="0" fontId="13" fillId="0" borderId="0" xfId="8" applyFont="1"/>
    <xf numFmtId="49" fontId="4" fillId="0" borderId="0" xfId="8" applyNumberFormat="1" applyFont="1" applyAlignment="1">
      <alignment horizontal="right"/>
    </xf>
    <xf numFmtId="49" fontId="4" fillId="0" borderId="0" xfId="8" applyNumberFormat="1" applyFont="1" applyAlignment="1">
      <alignment horizontal="left"/>
    </xf>
    <xf numFmtId="0" fontId="4" fillId="0" borderId="0" xfId="8" applyNumberFormat="1" applyFont="1" applyAlignment="1">
      <alignment horizontal="left" wrapText="1"/>
    </xf>
    <xf numFmtId="49" fontId="4" fillId="0" borderId="0" xfId="8" applyNumberFormat="1" applyFont="1" applyAlignment="1">
      <alignment horizontal="center"/>
    </xf>
    <xf numFmtId="0" fontId="35" fillId="0" borderId="0" xfId="8"/>
    <xf numFmtId="164" fontId="4" fillId="0" borderId="0" xfId="8" applyNumberFormat="1" applyFont="1" applyAlignment="1"/>
    <xf numFmtId="0" fontId="4" fillId="0" borderId="0" xfId="8" applyNumberFormat="1" applyFont="1" applyAlignment="1">
      <alignment horizontal="left"/>
    </xf>
    <xf numFmtId="165" fontId="4" fillId="0" borderId="0" xfId="8" applyNumberFormat="1" applyFont="1" applyFill="1" applyBorder="1" applyAlignment="1"/>
    <xf numFmtId="166" fontId="4" fillId="0" borderId="0" xfId="8" applyNumberFormat="1" applyFont="1" applyAlignment="1"/>
    <xf numFmtId="167" fontId="4" fillId="0" borderId="0" xfId="8" applyNumberFormat="1" applyFont="1" applyAlignment="1"/>
    <xf numFmtId="0" fontId="4" fillId="0" borderId="0" xfId="8" applyFont="1"/>
    <xf numFmtId="164" fontId="11" fillId="0" borderId="5" xfId="8" applyNumberFormat="1" applyFont="1" applyBorder="1" applyAlignment="1">
      <alignment horizontal="right" vertical="top"/>
    </xf>
    <xf numFmtId="49" fontId="11" fillId="0" borderId="5" xfId="8" applyNumberFormat="1" applyFont="1" applyBorder="1" applyAlignment="1">
      <alignment horizontal="left" vertical="top"/>
    </xf>
    <xf numFmtId="0" fontId="11" fillId="0" borderId="5" xfId="8" applyNumberFormat="1" applyFont="1" applyBorder="1" applyAlignment="1">
      <alignment horizontal="left" vertical="top" wrapText="1"/>
    </xf>
    <xf numFmtId="49" fontId="11" fillId="0" borderId="5" xfId="8" applyNumberFormat="1" applyFont="1" applyBorder="1" applyAlignment="1">
      <alignment horizontal="center" vertical="top"/>
    </xf>
    <xf numFmtId="165" fontId="18" fillId="0" borderId="5" xfId="8" applyNumberFormat="1" applyFont="1" applyFill="1" applyBorder="1" applyAlignment="1">
      <alignment horizontal="right" vertical="top"/>
    </xf>
    <xf numFmtId="166" fontId="11" fillId="0" borderId="6" xfId="8" applyNumberFormat="1" applyFont="1" applyBorder="1" applyAlignment="1">
      <alignment horizontal="right" vertical="top"/>
    </xf>
    <xf numFmtId="167" fontId="11" fillId="0" borderId="5" xfId="8" applyNumberFormat="1" applyFont="1" applyBorder="1" applyAlignment="1">
      <alignment horizontal="right" vertical="top"/>
    </xf>
    <xf numFmtId="0" fontId="17" fillId="0" borderId="0" xfId="8" applyFont="1"/>
    <xf numFmtId="164" fontId="11" fillId="0" borderId="7" xfId="8" applyNumberFormat="1" applyFont="1" applyBorder="1" applyAlignment="1">
      <alignment horizontal="right" vertical="top"/>
    </xf>
    <xf numFmtId="49" fontId="11" fillId="0" borderId="7" xfId="8" applyNumberFormat="1" applyFont="1" applyBorder="1" applyAlignment="1">
      <alignment horizontal="left" vertical="top"/>
    </xf>
    <xf numFmtId="0" fontId="11" fillId="0" borderId="7" xfId="8" applyNumberFormat="1" applyFont="1" applyBorder="1" applyAlignment="1">
      <alignment horizontal="left" vertical="top" wrapText="1"/>
    </xf>
    <xf numFmtId="49" fontId="11" fillId="0" borderId="7" xfId="8" applyNumberFormat="1" applyFont="1" applyBorder="1" applyAlignment="1">
      <alignment horizontal="center" vertical="top"/>
    </xf>
    <xf numFmtId="165" fontId="18" fillId="0" borderId="7" xfId="8" applyNumberFormat="1" applyFont="1" applyFill="1" applyBorder="1" applyAlignment="1">
      <alignment horizontal="right" vertical="top"/>
    </xf>
    <xf numFmtId="166" fontId="11" fillId="0" borderId="7" xfId="8" applyNumberFormat="1" applyFont="1" applyBorder="1" applyAlignment="1">
      <alignment horizontal="right" vertical="top"/>
    </xf>
    <xf numFmtId="167" fontId="11" fillId="0" borderId="7" xfId="8" applyNumberFormat="1" applyFont="1" applyBorder="1" applyAlignment="1">
      <alignment horizontal="right" vertical="top"/>
    </xf>
    <xf numFmtId="0" fontId="17" fillId="0" borderId="0" xfId="8" applyFont="1" applyBorder="1"/>
    <xf numFmtId="166" fontId="11" fillId="0" borderId="5" xfId="8" applyNumberFormat="1" applyFont="1" applyBorder="1" applyAlignment="1">
      <alignment horizontal="right" vertical="top"/>
    </xf>
    <xf numFmtId="164" fontId="11" fillId="0" borderId="0" xfId="8" applyNumberFormat="1" applyFont="1" applyBorder="1" applyAlignment="1">
      <alignment horizontal="right" vertical="top"/>
    </xf>
    <xf numFmtId="49" fontId="11" fillId="0" borderId="0" xfId="8" applyNumberFormat="1" applyFont="1" applyBorder="1" applyAlignment="1">
      <alignment horizontal="left" vertical="top"/>
    </xf>
    <xf numFmtId="0" fontId="11" fillId="0" borderId="0" xfId="8" applyNumberFormat="1" applyFont="1" applyBorder="1" applyAlignment="1">
      <alignment horizontal="left" vertical="top" wrapText="1"/>
    </xf>
    <xf numFmtId="49" fontId="11" fillId="0" borderId="0" xfId="8" applyNumberFormat="1" applyFont="1" applyBorder="1" applyAlignment="1">
      <alignment horizontal="center" vertical="top"/>
    </xf>
    <xf numFmtId="165" fontId="18" fillId="0" borderId="0" xfId="8" applyNumberFormat="1" applyFont="1" applyFill="1" applyBorder="1" applyAlignment="1">
      <alignment horizontal="right" vertical="top"/>
    </xf>
    <xf numFmtId="166" fontId="11" fillId="0" borderId="0" xfId="8" applyNumberFormat="1" applyFont="1" applyBorder="1" applyAlignment="1">
      <alignment horizontal="right" vertical="top"/>
    </xf>
    <xf numFmtId="167" fontId="11" fillId="0" borderId="0" xfId="8" applyNumberFormat="1" applyFont="1" applyBorder="1" applyAlignment="1">
      <alignment horizontal="right" vertical="top"/>
    </xf>
    <xf numFmtId="0" fontId="28" fillId="0" borderId="0" xfId="3" applyNumberFormat="1" applyFont="1" applyAlignment="1">
      <alignment horizontal="left"/>
    </xf>
    <xf numFmtId="49" fontId="4" fillId="0" borderId="2" xfId="8" applyNumberFormat="1" applyFont="1" applyBorder="1" applyAlignment="1">
      <alignment horizontal="center" wrapText="1"/>
    </xf>
    <xf numFmtId="0" fontId="10" fillId="0" borderId="0" xfId="8" applyFont="1"/>
    <xf numFmtId="164" fontId="11" fillId="0" borderId="9" xfId="8" applyNumberFormat="1" applyFont="1" applyBorder="1" applyAlignment="1">
      <alignment horizontal="right" vertical="top"/>
    </xf>
    <xf numFmtId="49" fontId="11" fillId="0" borderId="9" xfId="8" applyNumberFormat="1" applyFont="1" applyBorder="1" applyAlignment="1">
      <alignment horizontal="left" vertical="top"/>
    </xf>
    <xf numFmtId="49" fontId="11" fillId="0" borderId="9" xfId="7" applyNumberFormat="1" applyFont="1" applyFill="1" applyBorder="1" applyAlignment="1">
      <alignment horizontal="left" vertical="top" wrapText="1"/>
    </xf>
    <xf numFmtId="49" fontId="11" fillId="0" borderId="9" xfId="7" applyNumberFormat="1" applyFont="1" applyFill="1" applyBorder="1" applyAlignment="1">
      <alignment horizontal="center" vertical="top"/>
    </xf>
    <xf numFmtId="165" fontId="18" fillId="0" borderId="9" xfId="7" applyNumberFormat="1" applyFont="1" applyFill="1" applyBorder="1" applyAlignment="1">
      <alignment horizontal="right" vertical="top"/>
    </xf>
    <xf numFmtId="166" fontId="11" fillId="0" borderId="9" xfId="8" applyNumberFormat="1" applyFont="1" applyBorder="1" applyAlignment="1">
      <alignment horizontal="right" vertical="top"/>
    </xf>
    <xf numFmtId="167" fontId="11" fillId="0" borderId="9" xfId="8" applyNumberFormat="1" applyFont="1" applyBorder="1" applyAlignment="1">
      <alignment horizontal="right" vertical="top"/>
    </xf>
    <xf numFmtId="0" fontId="11" fillId="0" borderId="9" xfId="8" applyNumberFormat="1" applyFont="1" applyBorder="1" applyAlignment="1">
      <alignment horizontal="left" vertical="top" wrapText="1"/>
    </xf>
    <xf numFmtId="49" fontId="11" fillId="0" borderId="9" xfId="8" applyNumberFormat="1" applyFont="1" applyBorder="1" applyAlignment="1">
      <alignment horizontal="center" vertical="top"/>
    </xf>
    <xf numFmtId="165" fontId="18" fillId="0" borderId="9" xfId="8" applyNumberFormat="1" applyFont="1" applyFill="1" applyBorder="1" applyAlignment="1">
      <alignment horizontal="right" vertical="top"/>
    </xf>
    <xf numFmtId="164" fontId="11" fillId="0" borderId="10" xfId="8" applyNumberFormat="1" applyFont="1" applyBorder="1" applyAlignment="1">
      <alignment horizontal="right" vertical="top"/>
    </xf>
    <xf numFmtId="49" fontId="11" fillId="0" borderId="10" xfId="8" applyNumberFormat="1" applyFont="1" applyBorder="1" applyAlignment="1">
      <alignment horizontal="left" vertical="top"/>
    </xf>
    <xf numFmtId="0" fontId="11" fillId="0" borderId="10" xfId="8" applyNumberFormat="1" applyFont="1" applyBorder="1" applyAlignment="1">
      <alignment horizontal="left" vertical="top" wrapText="1"/>
    </xf>
    <xf numFmtId="49" fontId="11" fillId="0" borderId="10" xfId="8" applyNumberFormat="1" applyFont="1" applyBorder="1" applyAlignment="1">
      <alignment horizontal="center" vertical="top"/>
    </xf>
    <xf numFmtId="165" fontId="18" fillId="0" borderId="10" xfId="8" applyNumberFormat="1" applyFont="1" applyFill="1" applyBorder="1" applyAlignment="1">
      <alignment horizontal="right" vertical="top"/>
    </xf>
    <xf numFmtId="166" fontId="11" fillId="0" borderId="10" xfId="8" applyNumberFormat="1" applyFont="1" applyBorder="1" applyAlignment="1">
      <alignment horizontal="right" vertical="top"/>
    </xf>
    <xf numFmtId="167" fontId="11" fillId="0" borderId="10" xfId="8" applyNumberFormat="1" applyFont="1" applyBorder="1" applyAlignment="1">
      <alignment horizontal="right" vertical="top"/>
    </xf>
    <xf numFmtId="164" fontId="11" fillId="0" borderId="8" xfId="8" applyNumberFormat="1" applyFont="1" applyBorder="1" applyAlignment="1">
      <alignment horizontal="right" vertical="top"/>
    </xf>
    <xf numFmtId="49" fontId="11" fillId="0" borderId="8" xfId="8" applyNumberFormat="1" applyFont="1" applyBorder="1" applyAlignment="1">
      <alignment horizontal="left" vertical="top"/>
    </xf>
    <xf numFmtId="0" fontId="11" fillId="0" borderId="8" xfId="8" applyNumberFormat="1" applyFont="1" applyBorder="1" applyAlignment="1">
      <alignment horizontal="left" vertical="top" wrapText="1"/>
    </xf>
    <xf numFmtId="49" fontId="11" fillId="0" borderId="8" xfId="8" applyNumberFormat="1" applyFont="1" applyBorder="1" applyAlignment="1">
      <alignment horizontal="center" vertical="top"/>
    </xf>
    <xf numFmtId="165" fontId="18" fillId="0" borderId="8" xfId="8" applyNumberFormat="1" applyFont="1" applyFill="1" applyBorder="1" applyAlignment="1">
      <alignment horizontal="right" vertical="top"/>
    </xf>
    <xf numFmtId="166" fontId="11" fillId="0" borderId="8" xfId="8" applyNumberFormat="1" applyFont="1" applyBorder="1" applyAlignment="1">
      <alignment horizontal="right" vertical="top"/>
    </xf>
    <xf numFmtId="167" fontId="11" fillId="0" borderId="8" xfId="8" applyNumberFormat="1" applyFont="1" applyBorder="1" applyAlignment="1">
      <alignment horizontal="right" vertical="top"/>
    </xf>
    <xf numFmtId="49" fontId="17" fillId="0" borderId="11" xfId="9" applyNumberFormat="1" applyFont="1" applyBorder="1" applyAlignment="1">
      <alignment horizontal="left" vertical="top" wrapText="1"/>
    </xf>
    <xf numFmtId="49" fontId="17" fillId="0" borderId="11" xfId="9" applyNumberFormat="1" applyFont="1" applyBorder="1" applyAlignment="1">
      <alignment horizontal="center" vertical="top"/>
    </xf>
    <xf numFmtId="169" fontId="43" fillId="0" borderId="11" xfId="9" applyNumberFormat="1" applyFont="1" applyFill="1" applyBorder="1" applyAlignment="1">
      <alignment horizontal="right" vertical="top"/>
    </xf>
    <xf numFmtId="49" fontId="11" fillId="0" borderId="4" xfId="9" applyNumberFormat="1" applyFont="1" applyBorder="1" applyAlignment="1">
      <alignment horizontal="left" vertical="top" wrapText="1"/>
    </xf>
    <xf numFmtId="49" fontId="11" fillId="0" borderId="1" xfId="7" applyNumberFormat="1" applyFont="1" applyFill="1" applyBorder="1" applyAlignment="1">
      <alignment horizontal="center" vertical="top"/>
    </xf>
    <xf numFmtId="165" fontId="18" fillId="0" borderId="1" xfId="7" applyNumberFormat="1" applyFont="1" applyFill="1" applyBorder="1" applyAlignment="1">
      <alignment horizontal="right" vertical="top"/>
    </xf>
    <xf numFmtId="166" fontId="11" fillId="0" borderId="1" xfId="8" applyNumberFormat="1" applyFont="1" applyBorder="1" applyAlignment="1">
      <alignment horizontal="right" vertical="top"/>
    </xf>
    <xf numFmtId="167" fontId="11" fillId="0" borderId="1" xfId="8" applyNumberFormat="1" applyFont="1" applyBorder="1" applyAlignment="1">
      <alignment horizontal="right" vertical="top"/>
    </xf>
    <xf numFmtId="164" fontId="11" fillId="0" borderId="1" xfId="8" applyNumberFormat="1" applyFont="1" applyBorder="1" applyAlignment="1">
      <alignment horizontal="right" vertical="top"/>
    </xf>
    <xf numFmtId="49" fontId="11" fillId="0" borderId="1" xfId="8" applyNumberFormat="1" applyFont="1" applyBorder="1" applyAlignment="1">
      <alignment horizontal="left" vertical="top"/>
    </xf>
    <xf numFmtId="49" fontId="11" fillId="0" borderId="1" xfId="8" applyNumberFormat="1" applyFont="1" applyBorder="1" applyAlignment="1">
      <alignment horizontal="center" vertical="top"/>
    </xf>
    <xf numFmtId="165" fontId="18" fillId="0" borderId="1" xfId="8" applyNumberFormat="1" applyFont="1" applyFill="1" applyBorder="1" applyAlignment="1">
      <alignment horizontal="right" vertical="top"/>
    </xf>
    <xf numFmtId="0" fontId="11" fillId="0" borderId="1" xfId="8" applyNumberFormat="1" applyFont="1" applyBorder="1" applyAlignment="1">
      <alignment horizontal="left" vertical="top" wrapText="1"/>
    </xf>
    <xf numFmtId="164" fontId="11" fillId="0" borderId="12" xfId="8" applyNumberFormat="1" applyFont="1" applyBorder="1" applyAlignment="1">
      <alignment horizontal="right" vertical="top"/>
    </xf>
    <xf numFmtId="49" fontId="11" fillId="0" borderId="12" xfId="8" applyNumberFormat="1" applyFont="1" applyBorder="1" applyAlignment="1">
      <alignment horizontal="left" vertical="top"/>
    </xf>
    <xf numFmtId="0" fontId="11" fillId="0" borderId="12" xfId="8" applyNumberFormat="1" applyFont="1" applyBorder="1" applyAlignment="1">
      <alignment horizontal="left" vertical="top" wrapText="1"/>
    </xf>
    <xf numFmtId="49" fontId="11" fillId="0" borderId="12" xfId="8" applyNumberFormat="1" applyFont="1" applyBorder="1" applyAlignment="1">
      <alignment horizontal="center" vertical="top"/>
    </xf>
    <xf numFmtId="165" fontId="18" fillId="0" borderId="12" xfId="8" applyNumberFormat="1" applyFont="1" applyFill="1" applyBorder="1" applyAlignment="1">
      <alignment horizontal="right" vertical="top"/>
    </xf>
    <xf numFmtId="166" fontId="11" fillId="0" borderId="12" xfId="8" applyNumberFormat="1" applyFont="1" applyBorder="1" applyAlignment="1">
      <alignment horizontal="right" vertical="top"/>
    </xf>
    <xf numFmtId="167" fontId="11" fillId="0" borderId="12" xfId="8" applyNumberFormat="1" applyFont="1" applyBorder="1" applyAlignment="1">
      <alignment horizontal="right" vertical="top"/>
    </xf>
    <xf numFmtId="164" fontId="11" fillId="0" borderId="5" xfId="0" applyNumberFormat="1" applyFont="1" applyBorder="1" applyAlignment="1">
      <alignment horizontal="right" vertical="top"/>
    </xf>
    <xf numFmtId="49" fontId="11" fillId="0" borderId="5" xfId="0" applyNumberFormat="1" applyFont="1" applyBorder="1" applyAlignment="1">
      <alignment horizontal="left" vertical="top"/>
    </xf>
    <xf numFmtId="0" fontId="11" fillId="0" borderId="5" xfId="0" applyNumberFormat="1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center" vertical="top"/>
    </xf>
    <xf numFmtId="165" fontId="18" fillId="0" borderId="5" xfId="0" applyNumberFormat="1" applyFont="1" applyFill="1" applyBorder="1" applyAlignment="1">
      <alignment horizontal="right" vertical="top"/>
    </xf>
    <xf numFmtId="166" fontId="11" fillId="0" borderId="5" xfId="0" applyNumberFormat="1" applyFont="1" applyBorder="1" applyAlignment="1">
      <alignment horizontal="right" vertical="top"/>
    </xf>
    <xf numFmtId="167" fontId="11" fillId="0" borderId="5" xfId="0" applyNumberFormat="1" applyFont="1" applyBorder="1" applyAlignment="1">
      <alignment horizontal="right" vertical="top"/>
    </xf>
    <xf numFmtId="172" fontId="11" fillId="0" borderId="5" xfId="0" applyNumberFormat="1" applyFont="1" applyBorder="1" applyAlignment="1">
      <alignment horizontal="right" vertical="top"/>
    </xf>
    <xf numFmtId="173" fontId="11" fillId="0" borderId="5" xfId="0" applyNumberFormat="1" applyFont="1" applyBorder="1" applyAlignment="1">
      <alignment horizontal="right" vertical="top"/>
    </xf>
    <xf numFmtId="172" fontId="7" fillId="0" borderId="0" xfId="0" applyNumberFormat="1" applyFont="1" applyAlignment="1">
      <alignment horizontal="left" vertical="top" wrapText="1"/>
    </xf>
    <xf numFmtId="172" fontId="40" fillId="0" borderId="5" xfId="0" applyNumberFormat="1" applyFont="1" applyBorder="1" applyAlignment="1">
      <alignment horizontal="right" vertical="top"/>
    </xf>
    <xf numFmtId="173" fontId="40" fillId="0" borderId="5" xfId="0" applyNumberFormat="1" applyFont="1" applyBorder="1" applyAlignment="1">
      <alignment horizontal="right" vertical="top"/>
    </xf>
    <xf numFmtId="0" fontId="20" fillId="0" borderId="0" xfId="0" applyNumberFormat="1" applyFont="1" applyBorder="1" applyAlignment="1">
      <alignment horizontal="left" indent="2"/>
    </xf>
    <xf numFmtId="167" fontId="20" fillId="0" borderId="0" xfId="0" applyNumberFormat="1" applyFont="1" applyBorder="1" applyAlignment="1"/>
    <xf numFmtId="0" fontId="11" fillId="0" borderId="5" xfId="0" applyNumberFormat="1" applyFont="1" applyFill="1" applyBorder="1" applyAlignment="1">
      <alignment horizontal="left" vertical="top" wrapText="1"/>
    </xf>
    <xf numFmtId="165" fontId="18" fillId="0" borderId="13" xfId="0" applyNumberFormat="1" applyFont="1" applyFill="1" applyBorder="1" applyAlignment="1">
      <alignment horizontal="right" vertical="top"/>
    </xf>
    <xf numFmtId="164" fontId="4" fillId="5" borderId="0" xfId="0" applyNumberFormat="1" applyFont="1" applyFill="1" applyAlignment="1"/>
    <xf numFmtId="0" fontId="4" fillId="5" borderId="0" xfId="0" applyNumberFormat="1" applyFont="1" applyFill="1" applyAlignment="1">
      <alignment horizontal="left"/>
    </xf>
    <xf numFmtId="49" fontId="4" fillId="5" borderId="0" xfId="0" applyNumberFormat="1" applyFont="1" applyFill="1" applyAlignment="1">
      <alignment horizontal="center"/>
    </xf>
    <xf numFmtId="165" fontId="4" fillId="5" borderId="0" xfId="0" applyNumberFormat="1" applyFont="1" applyFill="1" applyBorder="1" applyAlignment="1"/>
    <xf numFmtId="166" fontId="4" fillId="5" borderId="0" xfId="0" applyNumberFormat="1" applyFont="1" applyFill="1" applyAlignment="1"/>
    <xf numFmtId="167" fontId="4" fillId="5" borderId="0" xfId="0" applyNumberFormat="1" applyFont="1" applyFill="1" applyAlignment="1"/>
    <xf numFmtId="172" fontId="4" fillId="5" borderId="0" xfId="0" applyNumberFormat="1" applyFont="1" applyFill="1" applyAlignment="1"/>
    <xf numFmtId="173" fontId="4" fillId="5" borderId="0" xfId="0" applyNumberFormat="1" applyFont="1" applyFill="1" applyAlignment="1"/>
    <xf numFmtId="0" fontId="30" fillId="2" borderId="0" xfId="0" applyFont="1" applyFill="1"/>
    <xf numFmtId="174" fontId="30" fillId="2" borderId="0" xfId="0" applyNumberFormat="1" applyFont="1" applyFill="1" applyAlignment="1"/>
    <xf numFmtId="164" fontId="11" fillId="0" borderId="1" xfId="0" applyNumberFormat="1" applyFont="1" applyFill="1" applyBorder="1" applyAlignment="1">
      <alignment horizontal="right" vertical="top"/>
    </xf>
    <xf numFmtId="49" fontId="11" fillId="0" borderId="1" xfId="0" applyNumberFormat="1" applyFont="1" applyFill="1" applyBorder="1" applyAlignment="1">
      <alignment horizontal="left" vertical="top"/>
    </xf>
    <xf numFmtId="0" fontId="11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top"/>
    </xf>
    <xf numFmtId="166" fontId="11" fillId="0" borderId="1" xfId="0" applyNumberFormat="1" applyFont="1" applyFill="1" applyBorder="1" applyAlignment="1">
      <alignment horizontal="right" vertical="top"/>
    </xf>
    <xf numFmtId="167" fontId="11" fillId="0" borderId="1" xfId="0" applyNumberFormat="1" applyFont="1" applyFill="1" applyBorder="1" applyAlignment="1">
      <alignment horizontal="right" vertical="top"/>
    </xf>
    <xf numFmtId="172" fontId="11" fillId="0" borderId="5" xfId="0" applyNumberFormat="1" applyFont="1" applyFill="1" applyBorder="1" applyAlignment="1">
      <alignment horizontal="right" vertical="top"/>
    </xf>
    <xf numFmtId="173" fontId="11" fillId="0" borderId="5" xfId="0" applyNumberFormat="1" applyFont="1" applyFill="1" applyBorder="1" applyAlignment="1">
      <alignment horizontal="right" vertical="top"/>
    </xf>
    <xf numFmtId="0" fontId="17" fillId="0" borderId="0" xfId="0" applyFont="1" applyFill="1"/>
    <xf numFmtId="165" fontId="7" fillId="0" borderId="0" xfId="2" applyNumberFormat="1" applyFont="1" applyFill="1" applyBorder="1" applyAlignment="1">
      <alignment horizontal="right" vertical="top"/>
    </xf>
    <xf numFmtId="168" fontId="25" fillId="0" borderId="0" xfId="1" applyNumberFormat="1" applyFont="1" applyFill="1" applyAlignment="1"/>
    <xf numFmtId="49" fontId="25" fillId="0" borderId="0" xfId="1" applyNumberFormat="1" applyFont="1" applyFill="1" applyAlignment="1">
      <alignment horizontal="left"/>
    </xf>
    <xf numFmtId="49" fontId="25" fillId="0" borderId="0" xfId="1" applyNumberFormat="1" applyFont="1" applyFill="1" applyAlignment="1"/>
    <xf numFmtId="169" fontId="25" fillId="0" borderId="0" xfId="1" applyNumberFormat="1" applyFont="1" applyFill="1" applyBorder="1" applyAlignment="1">
      <alignment horizontal="center"/>
    </xf>
    <xf numFmtId="170" fontId="25" fillId="0" borderId="0" xfId="1" applyNumberFormat="1" applyFont="1" applyFill="1" applyAlignment="1"/>
    <xf numFmtId="168" fontId="11" fillId="0" borderId="4" xfId="1" applyNumberFormat="1" applyFont="1" applyFill="1" applyBorder="1" applyAlignment="1">
      <alignment horizontal="right" vertical="top"/>
    </xf>
    <xf numFmtId="49" fontId="11" fillId="0" borderId="4" xfId="1" applyNumberFormat="1" applyFont="1" applyFill="1" applyBorder="1" applyAlignment="1">
      <alignment horizontal="left" vertical="top"/>
    </xf>
    <xf numFmtId="0" fontId="11" fillId="0" borderId="4" xfId="1" applyNumberFormat="1" applyFont="1" applyFill="1" applyBorder="1" applyAlignment="1">
      <alignment horizontal="left" vertical="top" wrapText="1"/>
    </xf>
    <xf numFmtId="169" fontId="26" fillId="0" borderId="4" xfId="1" applyNumberFormat="1" applyFont="1" applyFill="1" applyBorder="1" applyAlignment="1">
      <alignment horizontal="center" vertical="top"/>
    </xf>
    <xf numFmtId="169" fontId="26" fillId="0" borderId="4" xfId="1" applyNumberFormat="1" applyFont="1" applyFill="1" applyBorder="1" applyAlignment="1">
      <alignment horizontal="right" vertical="top"/>
    </xf>
    <xf numFmtId="171" fontId="11" fillId="0" borderId="4" xfId="1" applyNumberFormat="1" applyFont="1" applyFill="1" applyBorder="1" applyAlignment="1">
      <alignment horizontal="right" vertical="top"/>
    </xf>
    <xf numFmtId="165" fontId="18" fillId="0" borderId="13" xfId="2" applyNumberFormat="1" applyFont="1" applyFill="1" applyBorder="1" applyAlignment="1">
      <alignment horizontal="right" vertical="top"/>
    </xf>
    <xf numFmtId="0" fontId="17" fillId="0" borderId="0" xfId="2" applyFont="1"/>
    <xf numFmtId="164" fontId="28" fillId="0" borderId="0" xfId="3" applyNumberFormat="1" applyFont="1" applyAlignment="1"/>
    <xf numFmtId="49" fontId="28" fillId="0" borderId="0" xfId="3" applyNumberFormat="1" applyFont="1" applyAlignment="1"/>
    <xf numFmtId="49" fontId="28" fillId="0" borderId="0" xfId="4" applyNumberFormat="1" applyFont="1" applyAlignment="1"/>
    <xf numFmtId="165" fontId="28" fillId="0" borderId="0" xfId="3" applyNumberFormat="1" applyFont="1" applyFill="1" applyBorder="1" applyAlignment="1"/>
    <xf numFmtId="166" fontId="28" fillId="0" borderId="0" xfId="3" applyNumberFormat="1" applyFont="1" applyAlignment="1"/>
    <xf numFmtId="167" fontId="28" fillId="0" borderId="0" xfId="3" applyNumberFormat="1" applyFont="1" applyAlignment="1"/>
    <xf numFmtId="0" fontId="29" fillId="0" borderId="0" xfId="3" applyFont="1"/>
    <xf numFmtId="0" fontId="11" fillId="0" borderId="13" xfId="2" applyNumberFormat="1" applyFont="1" applyFill="1" applyBorder="1" applyAlignment="1">
      <alignment horizontal="left" vertical="top" wrapText="1"/>
    </xf>
    <xf numFmtId="164" fontId="28" fillId="4" borderId="0" xfId="0" applyNumberFormat="1" applyFont="1" applyFill="1" applyAlignment="1"/>
    <xf numFmtId="0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center"/>
    </xf>
    <xf numFmtId="165" fontId="28" fillId="4" borderId="0" xfId="0" applyNumberFormat="1" applyFont="1" applyFill="1" applyBorder="1" applyAlignment="1"/>
    <xf numFmtId="166" fontId="28" fillId="4" borderId="0" xfId="0" applyNumberFormat="1" applyFont="1" applyFill="1" applyAlignment="1"/>
    <xf numFmtId="167" fontId="28" fillId="4" borderId="0" xfId="0" applyNumberFormat="1" applyFont="1" applyFill="1" applyAlignment="1"/>
    <xf numFmtId="0" fontId="32" fillId="4" borderId="0" xfId="0" applyFont="1" applyFill="1"/>
    <xf numFmtId="164" fontId="7" fillId="0" borderId="0" xfId="0" applyNumberFormat="1" applyFont="1" applyFill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top" wrapText="1"/>
    </xf>
    <xf numFmtId="0" fontId="7" fillId="0" borderId="0" xfId="0" applyNumberFormat="1" applyFont="1" applyFill="1" applyAlignment="1">
      <alignment horizontal="left" vertical="top" wrapText="1"/>
    </xf>
    <xf numFmtId="166" fontId="7" fillId="0" borderId="0" xfId="0" applyNumberFormat="1" applyFont="1" applyFill="1" applyAlignment="1">
      <alignment horizontal="left" vertical="top" wrapText="1"/>
    </xf>
    <xf numFmtId="167" fontId="7" fillId="0" borderId="0" xfId="0" applyNumberFormat="1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7" fillId="0" borderId="0" xfId="2" applyNumberFormat="1" applyFont="1" applyFill="1" applyAlignment="1">
      <alignment horizontal="left" vertical="top" wrapText="1"/>
    </xf>
    <xf numFmtId="49" fontId="7" fillId="0" borderId="0" xfId="2" applyNumberFormat="1" applyFont="1" applyFill="1" applyAlignment="1">
      <alignment horizontal="left" vertical="top" wrapText="1"/>
    </xf>
    <xf numFmtId="164" fontId="11" fillId="0" borderId="13" xfId="0" applyNumberFormat="1" applyFont="1" applyFill="1" applyBorder="1" applyAlignment="1">
      <alignment horizontal="right" vertical="top"/>
    </xf>
    <xf numFmtId="49" fontId="11" fillId="0" borderId="13" xfId="0" applyNumberFormat="1" applyFont="1" applyFill="1" applyBorder="1" applyAlignment="1">
      <alignment horizontal="left" vertical="top"/>
    </xf>
    <xf numFmtId="0" fontId="11" fillId="0" borderId="13" xfId="0" applyNumberFormat="1" applyFont="1" applyFill="1" applyBorder="1" applyAlignment="1">
      <alignment horizontal="left" vertical="top" wrapText="1"/>
    </xf>
    <xf numFmtId="49" fontId="11" fillId="0" borderId="13" xfId="0" applyNumberFormat="1" applyFont="1" applyFill="1" applyBorder="1" applyAlignment="1">
      <alignment horizontal="center" vertical="top"/>
    </xf>
    <xf numFmtId="166" fontId="11" fillId="0" borderId="13" xfId="0" applyNumberFormat="1" applyFont="1" applyFill="1" applyBorder="1" applyAlignment="1">
      <alignment horizontal="right" vertical="top"/>
    </xf>
    <xf numFmtId="167" fontId="11" fillId="0" borderId="13" xfId="0" applyNumberFormat="1" applyFont="1" applyFill="1" applyBorder="1" applyAlignment="1">
      <alignment horizontal="right" vertical="top"/>
    </xf>
    <xf numFmtId="172" fontId="11" fillId="0" borderId="13" xfId="0" applyNumberFormat="1" applyFont="1" applyFill="1" applyBorder="1" applyAlignment="1">
      <alignment horizontal="right" vertical="top"/>
    </xf>
    <xf numFmtId="173" fontId="11" fillId="0" borderId="13" xfId="0" applyNumberFormat="1" applyFont="1" applyFill="1" applyBorder="1" applyAlignment="1">
      <alignment horizontal="right" vertical="top"/>
    </xf>
    <xf numFmtId="164" fontId="11" fillId="0" borderId="13" xfId="2" applyNumberFormat="1" applyFont="1" applyFill="1" applyBorder="1" applyAlignment="1">
      <alignment horizontal="right" vertical="top"/>
    </xf>
    <xf numFmtId="49" fontId="11" fillId="0" borderId="13" xfId="2" applyNumberFormat="1" applyFont="1" applyFill="1" applyBorder="1" applyAlignment="1">
      <alignment horizontal="left" vertical="top"/>
    </xf>
    <xf numFmtId="49" fontId="11" fillId="0" borderId="13" xfId="2" applyNumberFormat="1" applyFont="1" applyFill="1" applyBorder="1" applyAlignment="1">
      <alignment horizontal="center" vertical="top"/>
    </xf>
    <xf numFmtId="164" fontId="7" fillId="0" borderId="0" xfId="2" applyNumberFormat="1" applyFont="1" applyFill="1" applyAlignment="1">
      <alignment horizontal="left" vertical="top" wrapText="1"/>
    </xf>
    <xf numFmtId="164" fontId="23" fillId="0" borderId="0" xfId="0" applyNumberFormat="1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 wrapText="1"/>
    </xf>
    <xf numFmtId="166" fontId="23" fillId="0" borderId="0" xfId="0" applyNumberFormat="1" applyFont="1" applyFill="1" applyAlignment="1">
      <alignment horizontal="center" vertical="center"/>
    </xf>
    <xf numFmtId="167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64" fontId="11" fillId="0" borderId="5" xfId="0" applyNumberFormat="1" applyFont="1" applyFill="1" applyBorder="1" applyAlignment="1">
      <alignment horizontal="right" vertical="top"/>
    </xf>
    <xf numFmtId="49" fontId="11" fillId="0" borderId="5" xfId="0" applyNumberFormat="1" applyFont="1" applyFill="1" applyBorder="1" applyAlignment="1">
      <alignment horizontal="left" vertical="top"/>
    </xf>
    <xf numFmtId="49" fontId="11" fillId="0" borderId="5" xfId="0" applyNumberFormat="1" applyFont="1" applyFill="1" applyBorder="1" applyAlignment="1">
      <alignment horizontal="center" vertical="top"/>
    </xf>
    <xf numFmtId="166" fontId="11" fillId="0" borderId="5" xfId="0" applyNumberFormat="1" applyFont="1" applyFill="1" applyBorder="1" applyAlignment="1">
      <alignment horizontal="right" vertical="top"/>
    </xf>
    <xf numFmtId="167" fontId="11" fillId="0" borderId="5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Alignment="1">
      <alignment horizontal="left" vertical="top" wrapText="1"/>
    </xf>
    <xf numFmtId="172" fontId="23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top" wrapText="1"/>
    </xf>
    <xf numFmtId="166" fontId="11" fillId="0" borderId="13" xfId="2" applyNumberFormat="1" applyFont="1" applyFill="1" applyBorder="1" applyAlignment="1">
      <alignment horizontal="right" vertical="top"/>
    </xf>
    <xf numFmtId="172" fontId="11" fillId="0" borderId="13" xfId="2" applyNumberFormat="1" applyFont="1" applyFill="1" applyBorder="1" applyAlignment="1">
      <alignment horizontal="right" vertical="top"/>
    </xf>
    <xf numFmtId="0" fontId="17" fillId="0" borderId="1" xfId="0" applyNumberFormat="1" applyFont="1" applyFill="1" applyBorder="1" applyAlignment="1">
      <alignment horizontal="left" vertical="top" wrapText="1"/>
    </xf>
    <xf numFmtId="0" fontId="0" fillId="0" borderId="0" xfId="0" applyFill="1"/>
    <xf numFmtId="172" fontId="40" fillId="0" borderId="5" xfId="0" applyNumberFormat="1" applyFont="1" applyFill="1" applyBorder="1" applyAlignment="1">
      <alignment horizontal="right" vertical="top"/>
    </xf>
    <xf numFmtId="173" fontId="40" fillId="0" borderId="5" xfId="0" applyNumberFormat="1" applyFont="1" applyFill="1" applyBorder="1" applyAlignment="1">
      <alignment horizontal="right" vertical="top"/>
    </xf>
    <xf numFmtId="166" fontId="11" fillId="0" borderId="5" xfId="6" applyNumberFormat="1" applyFont="1" applyFill="1" applyBorder="1" applyAlignment="1">
      <alignment horizontal="right" vertical="top"/>
    </xf>
    <xf numFmtId="3" fontId="8" fillId="0" borderId="0" xfId="2" applyNumberFormat="1"/>
    <xf numFmtId="3" fontId="13" fillId="0" borderId="0" xfId="2" applyNumberFormat="1" applyFont="1"/>
    <xf numFmtId="3" fontId="15" fillId="0" borderId="0" xfId="2" applyNumberFormat="1" applyFont="1"/>
    <xf numFmtId="3" fontId="31" fillId="0" borderId="0" xfId="3" applyNumberFormat="1" applyFont="1"/>
    <xf numFmtId="3" fontId="4" fillId="0" borderId="0" xfId="2" applyNumberFormat="1" applyFont="1"/>
    <xf numFmtId="3" fontId="17" fillId="0" borderId="0" xfId="2" applyNumberFormat="1" applyFont="1"/>
    <xf numFmtId="0" fontId="8" fillId="0" borderId="0" xfId="11"/>
    <xf numFmtId="0" fontId="8" fillId="0" borderId="0" xfId="5"/>
    <xf numFmtId="0" fontId="13" fillId="0" borderId="0" xfId="11" applyFont="1"/>
    <xf numFmtId="0" fontId="45" fillId="0" borderId="0" xfId="11" applyFont="1"/>
    <xf numFmtId="0" fontId="45" fillId="0" borderId="0" xfId="11" applyFont="1" applyAlignment="1">
      <alignment vertical="top"/>
    </xf>
    <xf numFmtId="0" fontId="44" fillId="0" borderId="0" xfId="11" applyFont="1" applyAlignment="1">
      <alignment horizontal="left" vertical="top" wrapText="1"/>
    </xf>
    <xf numFmtId="0" fontId="46" fillId="0" borderId="0" xfId="11" applyFont="1" applyAlignment="1">
      <alignment horizontal="left" vertical="top" wrapText="1"/>
    </xf>
    <xf numFmtId="0" fontId="8" fillId="0" borderId="0" xfId="11" applyAlignment="1"/>
    <xf numFmtId="0" fontId="45" fillId="0" borderId="0" xfId="11" applyFont="1" applyAlignment="1"/>
    <xf numFmtId="0" fontId="13" fillId="0" borderId="0" xfId="11" applyFont="1" applyAlignment="1"/>
    <xf numFmtId="0" fontId="13" fillId="0" borderId="0" xfId="11" applyFont="1" applyAlignment="1">
      <alignment horizontal="left"/>
    </xf>
    <xf numFmtId="49" fontId="13" fillId="0" borderId="0" xfId="11" applyNumberFormat="1" applyFont="1" applyAlignment="1"/>
    <xf numFmtId="0" fontId="62" fillId="0" borderId="0" xfId="5" applyFont="1"/>
    <xf numFmtId="165" fontId="18" fillId="0" borderId="19" xfId="7" applyNumberFormat="1" applyFont="1" applyFill="1" applyBorder="1" applyAlignment="1">
      <alignment horizontal="right" vertical="top"/>
    </xf>
    <xf numFmtId="165" fontId="18" fillId="0" borderId="19" xfId="8" applyNumberFormat="1" applyFont="1" applyFill="1" applyBorder="1" applyAlignment="1">
      <alignment horizontal="right" vertical="top"/>
    </xf>
    <xf numFmtId="165" fontId="18" fillId="0" borderId="20" xfId="8" applyNumberFormat="1" applyFont="1" applyFill="1" applyBorder="1" applyAlignment="1">
      <alignment horizontal="right" vertical="top"/>
    </xf>
    <xf numFmtId="165" fontId="41" fillId="0" borderId="21" xfId="7" applyNumberFormat="1" applyFont="1" applyFill="1" applyBorder="1" applyAlignment="1">
      <alignment horizontal="right" vertical="top"/>
    </xf>
    <xf numFmtId="164" fontId="11" fillId="0" borderId="19" xfId="8" applyNumberFormat="1" applyFont="1" applyBorder="1" applyAlignment="1">
      <alignment horizontal="right" vertical="top"/>
    </xf>
    <xf numFmtId="49" fontId="11" fillId="0" borderId="19" xfId="8" applyNumberFormat="1" applyFont="1" applyBorder="1" applyAlignment="1">
      <alignment horizontal="left" vertical="top"/>
    </xf>
    <xf numFmtId="49" fontId="11" fillId="0" borderId="19" xfId="7" applyNumberFormat="1" applyFont="1" applyFill="1" applyBorder="1" applyAlignment="1">
      <alignment horizontal="left" vertical="top" wrapText="1"/>
    </xf>
    <xf numFmtId="49" fontId="11" fillId="0" borderId="19" xfId="7" applyNumberFormat="1" applyFont="1" applyFill="1" applyBorder="1" applyAlignment="1">
      <alignment horizontal="center" vertical="top"/>
    </xf>
    <xf numFmtId="165" fontId="18" fillId="0" borderId="22" xfId="7" applyNumberFormat="1" applyFont="1" applyFill="1" applyBorder="1" applyAlignment="1">
      <alignment horizontal="right" vertical="top"/>
    </xf>
    <xf numFmtId="166" fontId="11" fillId="0" borderId="23" xfId="8" applyNumberFormat="1" applyFont="1" applyBorder="1" applyAlignment="1">
      <alignment horizontal="right" vertical="top"/>
    </xf>
    <xf numFmtId="167" fontId="11" fillId="0" borderId="19" xfId="8" applyNumberFormat="1" applyFont="1" applyBorder="1" applyAlignment="1">
      <alignment horizontal="right" vertical="top"/>
    </xf>
    <xf numFmtId="0" fontId="11" fillId="0" borderId="19" xfId="8" applyNumberFormat="1" applyFont="1" applyBorder="1" applyAlignment="1">
      <alignment horizontal="left" vertical="top" wrapText="1"/>
    </xf>
    <xf numFmtId="49" fontId="11" fillId="0" borderId="19" xfId="8" applyNumberFormat="1" applyFont="1" applyBorder="1" applyAlignment="1">
      <alignment horizontal="center" vertical="top"/>
    </xf>
    <xf numFmtId="165" fontId="18" fillId="0" borderId="22" xfId="8" applyNumberFormat="1" applyFont="1" applyFill="1" applyBorder="1" applyAlignment="1">
      <alignment horizontal="right" vertical="top"/>
    </xf>
    <xf numFmtId="164" fontId="11" fillId="0" borderId="20" xfId="8" applyNumberFormat="1" applyFont="1" applyBorder="1" applyAlignment="1">
      <alignment horizontal="right" vertical="top"/>
    </xf>
    <xf numFmtId="49" fontId="11" fillId="0" borderId="20" xfId="8" applyNumberFormat="1" applyFont="1" applyBorder="1" applyAlignment="1">
      <alignment horizontal="left" vertical="top"/>
    </xf>
    <xf numFmtId="0" fontId="11" fillId="0" borderId="20" xfId="8" applyNumberFormat="1" applyFont="1" applyBorder="1" applyAlignment="1">
      <alignment horizontal="left" vertical="top" wrapText="1"/>
    </xf>
    <xf numFmtId="49" fontId="11" fillId="0" borderId="20" xfId="8" applyNumberFormat="1" applyFont="1" applyBorder="1" applyAlignment="1">
      <alignment horizontal="center" vertical="top"/>
    </xf>
    <xf numFmtId="166" fontId="11" fillId="0" borderId="20" xfId="8" applyNumberFormat="1" applyFont="1" applyBorder="1" applyAlignment="1">
      <alignment horizontal="right" vertical="top"/>
    </xf>
    <xf numFmtId="167" fontId="11" fillId="0" borderId="20" xfId="8" applyNumberFormat="1" applyFont="1" applyBorder="1" applyAlignment="1">
      <alignment horizontal="right" vertical="top"/>
    </xf>
    <xf numFmtId="0" fontId="11" fillId="0" borderId="19" xfId="7" applyNumberFormat="1" applyFont="1" applyFill="1" applyBorder="1" applyAlignment="1">
      <alignment horizontal="left" vertical="top" wrapText="1"/>
    </xf>
    <xf numFmtId="164" fontId="40" fillId="0" borderId="21" xfId="8" applyNumberFormat="1" applyFont="1" applyBorder="1" applyAlignment="1">
      <alignment horizontal="right" vertical="top"/>
    </xf>
    <xf numFmtId="49" fontId="40" fillId="0" borderId="21" xfId="8" applyNumberFormat="1" applyFont="1" applyBorder="1" applyAlignment="1">
      <alignment horizontal="left" vertical="top"/>
    </xf>
    <xf numFmtId="49" fontId="40" fillId="0" borderId="21" xfId="7" applyNumberFormat="1" applyFont="1" applyFill="1" applyBorder="1" applyAlignment="1">
      <alignment horizontal="left" vertical="top" wrapText="1"/>
    </xf>
    <xf numFmtId="49" fontId="40" fillId="0" borderId="21" xfId="7" applyNumberFormat="1" applyFont="1" applyFill="1" applyBorder="1" applyAlignment="1">
      <alignment horizontal="center" vertical="top"/>
    </xf>
    <xf numFmtId="166" fontId="40" fillId="0" borderId="21" xfId="8" applyNumberFormat="1" applyFont="1" applyBorder="1" applyAlignment="1">
      <alignment horizontal="right" vertical="top"/>
    </xf>
    <xf numFmtId="167" fontId="40" fillId="0" borderId="21" xfId="8" applyNumberFormat="1" applyFont="1" applyBorder="1" applyAlignment="1">
      <alignment horizontal="right" vertical="top"/>
    </xf>
    <xf numFmtId="166" fontId="11" fillId="4" borderId="23" xfId="8" applyNumberFormat="1" applyFont="1" applyFill="1" applyBorder="1" applyAlignment="1">
      <alignment horizontal="right" vertical="top"/>
    </xf>
    <xf numFmtId="166" fontId="11" fillId="4" borderId="9" xfId="8" applyNumberFormat="1" applyFont="1" applyFill="1" applyBorder="1" applyAlignment="1">
      <alignment horizontal="right" vertical="top"/>
    </xf>
    <xf numFmtId="166" fontId="11" fillId="4" borderId="10" xfId="8" applyNumberFormat="1" applyFont="1" applyFill="1" applyBorder="1" applyAlignment="1">
      <alignment horizontal="right" vertical="top"/>
    </xf>
    <xf numFmtId="165" fontId="41" fillId="4" borderId="21" xfId="7" applyNumberFormat="1" applyFont="1" applyFill="1" applyBorder="1" applyAlignment="1">
      <alignment horizontal="right" vertical="top"/>
    </xf>
    <xf numFmtId="165" fontId="18" fillId="0" borderId="24" xfId="0" applyNumberFormat="1" applyFont="1" applyFill="1" applyBorder="1" applyAlignment="1">
      <alignment horizontal="right" vertical="top"/>
    </xf>
    <xf numFmtId="49" fontId="11" fillId="0" borderId="11" xfId="1" applyNumberFormat="1" applyFont="1" applyFill="1" applyBorder="1" applyAlignment="1">
      <alignment horizontal="left" vertical="top"/>
    </xf>
    <xf numFmtId="0" fontId="11" fillId="0" borderId="11" xfId="1" applyNumberFormat="1" applyFont="1" applyFill="1" applyBorder="1" applyAlignment="1">
      <alignment horizontal="left" vertical="top" wrapText="1"/>
    </xf>
    <xf numFmtId="169" fontId="26" fillId="0" borderId="11" xfId="1" applyNumberFormat="1" applyFont="1" applyFill="1" applyBorder="1" applyAlignment="1">
      <alignment horizontal="center" vertical="top"/>
    </xf>
    <xf numFmtId="169" fontId="26" fillId="0" borderId="11" xfId="1" applyNumberFormat="1" applyFont="1" applyFill="1" applyBorder="1" applyAlignment="1">
      <alignment horizontal="right" vertical="top"/>
    </xf>
    <xf numFmtId="166" fontId="11" fillId="0" borderId="24" xfId="0" applyNumberFormat="1" applyFont="1" applyFill="1" applyBorder="1" applyAlignment="1">
      <alignment horizontal="right" vertical="top"/>
    </xf>
    <xf numFmtId="172" fontId="11" fillId="0" borderId="24" xfId="0" applyNumberFormat="1" applyFont="1" applyFill="1" applyBorder="1" applyAlignment="1">
      <alignment horizontal="right" vertical="top"/>
    </xf>
    <xf numFmtId="173" fontId="11" fillId="0" borderId="24" xfId="0" applyNumberFormat="1" applyFont="1" applyFill="1" applyBorder="1" applyAlignment="1">
      <alignment horizontal="right" vertical="top"/>
    </xf>
    <xf numFmtId="0" fontId="11" fillId="7" borderId="1" xfId="0" applyNumberFormat="1" applyFont="1" applyFill="1" applyBorder="1" applyAlignment="1">
      <alignment horizontal="left" vertical="top" wrapText="1"/>
    </xf>
    <xf numFmtId="0" fontId="11" fillId="6" borderId="1" xfId="0" applyNumberFormat="1" applyFont="1" applyFill="1" applyBorder="1" applyAlignment="1">
      <alignment horizontal="left" vertical="top" wrapText="1"/>
    </xf>
    <xf numFmtId="165" fontId="18" fillId="6" borderId="5" xfId="0" applyNumberFormat="1" applyFont="1" applyFill="1" applyBorder="1" applyAlignment="1">
      <alignment horizontal="right" vertical="top"/>
    </xf>
    <xf numFmtId="164" fontId="11" fillId="6" borderId="5" xfId="6" applyNumberFormat="1" applyFont="1" applyFill="1" applyBorder="1" applyAlignment="1">
      <alignment horizontal="right" vertical="top"/>
    </xf>
    <xf numFmtId="49" fontId="11" fillId="6" borderId="5" xfId="6" applyNumberFormat="1" applyFont="1" applyFill="1" applyBorder="1" applyAlignment="1">
      <alignment horizontal="left" vertical="top"/>
    </xf>
    <xf numFmtId="49" fontId="11" fillId="6" borderId="5" xfId="7" applyNumberFormat="1" applyFont="1" applyFill="1" applyBorder="1" applyAlignment="1">
      <alignment horizontal="left" vertical="top" wrapText="1"/>
    </xf>
    <xf numFmtId="49" fontId="11" fillId="6" borderId="5" xfId="7" applyNumberFormat="1" applyFont="1" applyFill="1" applyBorder="1" applyAlignment="1">
      <alignment horizontal="center" vertical="top"/>
    </xf>
    <xf numFmtId="165" fontId="18" fillId="6" borderId="5" xfId="7" applyNumberFormat="1" applyFont="1" applyFill="1" applyBorder="1" applyAlignment="1">
      <alignment horizontal="right" vertical="top"/>
    </xf>
    <xf numFmtId="166" fontId="11" fillId="6" borderId="5" xfId="6" applyNumberFormat="1" applyFont="1" applyFill="1" applyBorder="1" applyAlignment="1">
      <alignment horizontal="right" vertical="top"/>
    </xf>
    <xf numFmtId="167" fontId="11" fillId="6" borderId="5" xfId="6" applyNumberFormat="1" applyFont="1" applyFill="1" applyBorder="1" applyAlignment="1">
      <alignment horizontal="right" vertical="top"/>
    </xf>
    <xf numFmtId="0" fontId="17" fillId="6" borderId="0" xfId="6" applyFont="1" applyFill="1"/>
    <xf numFmtId="0" fontId="20" fillId="6" borderId="1" xfId="0" applyNumberFormat="1" applyFont="1" applyFill="1" applyBorder="1" applyAlignment="1">
      <alignment horizontal="left" indent="2"/>
    </xf>
    <xf numFmtId="167" fontId="20" fillId="6" borderId="1" xfId="0" applyNumberFormat="1" applyFont="1" applyFill="1" applyBorder="1" applyAlignment="1"/>
    <xf numFmtId="0" fontId="44" fillId="0" borderId="0" xfId="11" applyFont="1" applyAlignment="1">
      <alignment horizontal="center" wrapText="1"/>
    </xf>
    <xf numFmtId="0" fontId="13" fillId="0" borderId="0" xfId="11" applyFont="1" applyAlignment="1">
      <alignment horizontal="center" wrapText="1"/>
    </xf>
    <xf numFmtId="0" fontId="61" fillId="0" borderId="0" xfId="11" applyFont="1" applyAlignment="1">
      <alignment horizontal="center" vertical="center" wrapText="1"/>
    </xf>
    <xf numFmtId="0" fontId="47" fillId="0" borderId="0" xfId="11" applyFont="1" applyAlignment="1">
      <alignment horizontal="center"/>
    </xf>
    <xf numFmtId="164" fontId="11" fillId="6" borderId="1" xfId="8" applyNumberFormat="1" applyFont="1" applyFill="1" applyBorder="1" applyAlignment="1">
      <alignment horizontal="right" vertical="top"/>
    </xf>
    <xf numFmtId="49" fontId="11" fillId="6" borderId="1" xfId="8" applyNumberFormat="1" applyFont="1" applyFill="1" applyBorder="1" applyAlignment="1">
      <alignment horizontal="left" vertical="top"/>
    </xf>
    <xf numFmtId="0" fontId="11" fillId="6" borderId="1" xfId="8" applyNumberFormat="1" applyFont="1" applyFill="1" applyBorder="1" applyAlignment="1">
      <alignment horizontal="left" vertical="top" wrapText="1"/>
    </xf>
    <xf numFmtId="49" fontId="11" fillId="6" borderId="1" xfId="8" applyNumberFormat="1" applyFont="1" applyFill="1" applyBorder="1" applyAlignment="1">
      <alignment horizontal="center" vertical="top"/>
    </xf>
    <xf numFmtId="165" fontId="18" fillId="6" borderId="1" xfId="8" applyNumberFormat="1" applyFont="1" applyFill="1" applyBorder="1" applyAlignment="1">
      <alignment horizontal="right" vertical="top"/>
    </xf>
    <xf numFmtId="166" fontId="11" fillId="6" borderId="1" xfId="8" applyNumberFormat="1" applyFont="1" applyFill="1" applyBorder="1" applyAlignment="1">
      <alignment horizontal="right" vertical="top"/>
    </xf>
    <xf numFmtId="167" fontId="11" fillId="6" borderId="1" xfId="8" applyNumberFormat="1" applyFont="1" applyFill="1" applyBorder="1" applyAlignment="1">
      <alignment horizontal="right" vertical="top"/>
    </xf>
    <xf numFmtId="0" fontId="17" fillId="6" borderId="0" xfId="8" applyFont="1" applyFill="1"/>
  </cellXfs>
  <cellStyles count="75">
    <cellStyle name="_300_B5_2_500_002_70905 NAB" xfId="12"/>
    <cellStyle name="_Appendix N_Detailed Price Breakdown" xfId="13"/>
    <cellStyle name="_Appendix N_Detailed Price Breakdown_VS-VV_D0500_KaZP_090410-boq" xfId="14"/>
    <cellStyle name="_cenová nabídka" xfId="15"/>
    <cellStyle name="_CN 20070828" xfId="16"/>
    <cellStyle name="_CN 20070828k" xfId="17"/>
    <cellStyle name="_PŘ  hotel radl 709 je" xfId="18"/>
    <cellStyle name="_PS_M_93_02_slaboproud" xfId="19"/>
    <cellStyle name="_PS_M_93_02_slaboproud_VS-VV_D0500_KaZP_090410-boq" xfId="20"/>
    <cellStyle name="_RADLICKA_tendr_070920" xfId="21"/>
    <cellStyle name="_roz  hotel radl 709 (3) MD NAB" xfId="22"/>
    <cellStyle name="_SO002_3_E91_SK" xfId="23"/>
    <cellStyle name="_Summary bill of rates COOLINGL" xfId="24"/>
    <cellStyle name="_Summary bill of rates COOLINGL_1" xfId="25"/>
    <cellStyle name="_Summary bill of rates COOLINGL_1_VS-VV_D0500_KaZP_090410-boq" xfId="26"/>
    <cellStyle name="_Summary bill of rates COOLINGL_2" xfId="27"/>
    <cellStyle name="_Summary bill of rates COOLINGL_2_VS-VV_D0500_KaZP_090410-boq" xfId="28"/>
    <cellStyle name="_Summary bill of rates COOLINGL_3" xfId="29"/>
    <cellStyle name="_Summary bill of rates COOLINGL_3_VS-VV_D0500_KaZP_090410-boq" xfId="30"/>
    <cellStyle name="_Summary bill of rates COOLINGL_VS-VV_D0500_KaZP_090410-boq" xfId="31"/>
    <cellStyle name="_Summary bill of rates VENTILATIONL" xfId="32"/>
    <cellStyle name="_Summary bill of rates VENTILATIONL_1" xfId="33"/>
    <cellStyle name="_Summary bill of rates VENTILATIONL_1_VS-VV_D0500_KaZP_090410-boq" xfId="34"/>
    <cellStyle name="_Summary bill of rates VENTILATIONL_2" xfId="35"/>
    <cellStyle name="_Summary bill of rates VENTILATIONL_2_VS-VV_D0500_KaZP_090410-boq" xfId="36"/>
    <cellStyle name="_Summary bill of rates VENTILATIONL_3" xfId="37"/>
    <cellStyle name="_Summary bill of rates VENTILATIONL_3_VS-VV_D0500_KaZP_090410-boq" xfId="38"/>
    <cellStyle name="_Summary bill of rates VENTILATIONL_VS-VV_D0500_KaZP_090410-boq" xfId="39"/>
    <cellStyle name="bezčárky_" xfId="40"/>
    <cellStyle name="Currency0" xfId="41"/>
    <cellStyle name="číslo.00_" xfId="42"/>
    <cellStyle name="Dezimal [0]_--&gt;2-1" xfId="43"/>
    <cellStyle name="Dezimal_--&gt;2-1" xfId="44"/>
    <cellStyle name="lehký dolní okraj" xfId="45"/>
    <cellStyle name="měny 2" xfId="46"/>
    <cellStyle name="normal" xfId="47"/>
    <cellStyle name="Normale_595" xfId="48"/>
    <cellStyle name="Normální" xfId="0" builtinId="0"/>
    <cellStyle name="normální 10" xfId="49"/>
    <cellStyle name="Normální 2" xfId="2"/>
    <cellStyle name="Normální 2 2" xfId="3"/>
    <cellStyle name="normální 2 2 10" xfId="50"/>
    <cellStyle name="Normální 2 2 2" xfId="51"/>
    <cellStyle name="normální 2 3" xfId="9"/>
    <cellStyle name="Normální 2 4" xfId="52"/>
    <cellStyle name="normální 2_ProfeseT" xfId="53"/>
    <cellStyle name="Normální 256" xfId="5"/>
    <cellStyle name="normální 3" xfId="4"/>
    <cellStyle name="Normální 4" xfId="6"/>
    <cellStyle name="Normální 4 2" xfId="10"/>
    <cellStyle name="Normální 5" xfId="8"/>
    <cellStyle name="Normální 6" xfId="54"/>
    <cellStyle name="Normální 7" xfId="55"/>
    <cellStyle name="normální_ProfeseT" xfId="7"/>
    <cellStyle name="normální_Titulní list" xfId="11"/>
    <cellStyle name="normální_Vzor pro profese" xfId="1"/>
    <cellStyle name="Normalny_Ceny jedn" xfId="56"/>
    <cellStyle name="Podhlavička" xfId="57"/>
    <cellStyle name="Polozka" xfId="58"/>
    <cellStyle name="popis polozky" xfId="59"/>
    <cellStyle name="procent 2" xfId="60"/>
    <cellStyle name="R_text" xfId="61"/>
    <cellStyle name="R_type" xfId="62"/>
    <cellStyle name="Specifikace" xfId="63"/>
    <cellStyle name="Standaard_Blad1_3" xfId="64"/>
    <cellStyle name="Standard_--&gt;2-1" xfId="65"/>
    <cellStyle name="Styl 1" xfId="66"/>
    <cellStyle name="Styl 1 2" xfId="67"/>
    <cellStyle name="Styl 2" xfId="68"/>
    <cellStyle name="text" xfId="69"/>
    <cellStyle name="výkaz výměr" xfId="70"/>
    <cellStyle name="Währung [0]_--&gt;2-1" xfId="71"/>
    <cellStyle name="Währung_--&gt;2-1" xfId="72"/>
    <cellStyle name="Wהhrung [0]_--&gt;2-1" xfId="73"/>
    <cellStyle name="Wהhrung_--&gt;2-1" xfId="7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133350</xdr:colOff>
      <xdr:row>2</xdr:row>
      <xdr:rowOff>123825</xdr:rowOff>
    </xdr:to>
    <xdr:pic>
      <xdr:nvPicPr>
        <xdr:cNvPr id="2" name="Picture 1" descr="logo_questima_6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Akce_2014/___HOTOV&#201;_2014/14108_Z&#225;lo&#382;n&#237;%20zdroj%20el.%20energie_evakua&#269;n&#237;%20%20v&#253;tahy/Vystupy_pro_zakaznika/14108_V&#253;tah%20a%20UPS_V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v&#269;a/Pr&#225;ce%20Questima/10107_Ambas&#225;da%20v%20Haagu/Intern&#237;%20dokumenty/10107_Ambas&#225;da%20v%20Haagu_II.eta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"/>
      <sheetName val="SO_01.0-01.4_Stavební část"/>
      <sheetName val="SO_01.0_Silnoproud"/>
      <sheetName val="SO_01.0_VZT"/>
      <sheetName val="SO_01.0_Výtah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"/>
      <sheetName val="Všeobecné práce"/>
      <sheetName val="Stavební část"/>
      <sheetName val="Silnoproud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view="pageBreakPreview" zoomScale="90" zoomScaleNormal="100" workbookViewId="0"/>
  </sheetViews>
  <sheetFormatPr defaultRowHeight="12.75"/>
  <cols>
    <col min="1" max="1" width="9.140625" style="369"/>
    <col min="2" max="2" width="16.28515625" style="369" customWidth="1"/>
    <col min="3" max="3" width="46.7109375" style="369" customWidth="1"/>
    <col min="4" max="16384" width="9.140625" style="369"/>
  </cols>
  <sheetData>
    <row r="1" spans="1:3">
      <c r="A1" s="368"/>
      <c r="B1" s="368"/>
      <c r="C1" s="368"/>
    </row>
    <row r="2" spans="1:3">
      <c r="A2" s="368"/>
      <c r="B2" s="368"/>
      <c r="C2" s="368"/>
    </row>
    <row r="3" spans="1:3">
      <c r="A3" s="368"/>
      <c r="B3" s="368"/>
      <c r="C3" s="368"/>
    </row>
    <row r="4" spans="1:3">
      <c r="A4" s="368"/>
      <c r="B4" s="368"/>
      <c r="C4" s="368"/>
    </row>
    <row r="5" spans="1:3">
      <c r="A5" s="368"/>
      <c r="B5" s="368"/>
      <c r="C5" s="368"/>
    </row>
    <row r="6" spans="1:3">
      <c r="A6" s="368"/>
      <c r="B6" s="368"/>
      <c r="C6" s="368"/>
    </row>
    <row r="7" spans="1:3">
      <c r="A7" s="368"/>
      <c r="B7" s="368"/>
      <c r="C7" s="368"/>
    </row>
    <row r="8" spans="1:3">
      <c r="A8" s="368"/>
      <c r="B8" s="368"/>
      <c r="C8" s="368"/>
    </row>
    <row r="9" spans="1:3">
      <c r="A9" s="368"/>
      <c r="B9" s="368"/>
      <c r="C9" s="368"/>
    </row>
    <row r="10" spans="1:3" ht="18">
      <c r="A10" s="370"/>
      <c r="B10" s="433"/>
      <c r="C10" s="434"/>
    </row>
    <row r="11" spans="1:3" ht="71.25" customHeight="1">
      <c r="A11" s="371"/>
      <c r="B11" s="372" t="s">
        <v>2977</v>
      </c>
      <c r="C11" s="373" t="s">
        <v>2989</v>
      </c>
    </row>
    <row r="12" spans="1:3" ht="21.75">
      <c r="A12" s="370"/>
      <c r="B12" s="372" t="s">
        <v>2978</v>
      </c>
      <c r="C12" s="374"/>
    </row>
    <row r="13" spans="1:3" ht="18">
      <c r="A13" s="370"/>
      <c r="B13" s="433"/>
      <c r="C13" s="434"/>
    </row>
    <row r="14" spans="1:3" s="380" customFormat="1" ht="147" customHeight="1">
      <c r="A14" s="435" t="s">
        <v>2990</v>
      </c>
      <c r="B14" s="435"/>
      <c r="C14" s="435"/>
    </row>
    <row r="15" spans="1:3">
      <c r="A15" s="368"/>
      <c r="B15" s="368"/>
      <c r="C15" s="368"/>
    </row>
    <row r="16" spans="1:3">
      <c r="A16" s="368"/>
      <c r="B16" s="368"/>
      <c r="C16" s="368"/>
    </row>
    <row r="17" spans="1:3">
      <c r="A17" s="368"/>
      <c r="B17" s="368"/>
      <c r="C17" s="368"/>
    </row>
    <row r="18" spans="1:3" ht="26.25">
      <c r="A18" s="436" t="s">
        <v>2979</v>
      </c>
      <c r="B18" s="436"/>
      <c r="C18" s="436"/>
    </row>
    <row r="19" spans="1:3">
      <c r="A19" s="368"/>
      <c r="B19" s="368"/>
      <c r="C19" s="368"/>
    </row>
    <row r="20" spans="1:3">
      <c r="A20" s="368"/>
      <c r="B20" s="368"/>
      <c r="C20" s="368"/>
    </row>
    <row r="21" spans="1:3">
      <c r="A21" s="368"/>
      <c r="B21" s="368"/>
      <c r="C21" s="368"/>
    </row>
    <row r="22" spans="1:3">
      <c r="A22" s="368"/>
      <c r="B22" s="368"/>
      <c r="C22" s="368"/>
    </row>
    <row r="23" spans="1:3">
      <c r="A23" s="368"/>
      <c r="B23" s="368"/>
      <c r="C23" s="368"/>
    </row>
    <row r="24" spans="1:3">
      <c r="A24" s="368"/>
      <c r="B24" s="368"/>
      <c r="C24" s="368"/>
    </row>
    <row r="25" spans="1:3">
      <c r="A25" s="368"/>
      <c r="B25" s="368"/>
      <c r="C25" s="368"/>
    </row>
    <row r="26" spans="1:3">
      <c r="A26" s="368"/>
      <c r="B26" s="368"/>
      <c r="C26" s="368"/>
    </row>
    <row r="27" spans="1:3" ht="17.25" customHeight="1">
      <c r="A27" s="375"/>
      <c r="B27" s="376" t="s">
        <v>2980</v>
      </c>
      <c r="C27" s="377" t="s">
        <v>2991</v>
      </c>
    </row>
    <row r="28" spans="1:3" ht="17.25" customHeight="1">
      <c r="A28" s="375"/>
      <c r="B28" s="376" t="s">
        <v>2981</v>
      </c>
      <c r="C28" s="377" t="s">
        <v>2992</v>
      </c>
    </row>
    <row r="29" spans="1:3">
      <c r="A29" s="375"/>
      <c r="B29" s="376"/>
      <c r="C29" s="377"/>
    </row>
    <row r="30" spans="1:3">
      <c r="A30" s="375"/>
      <c r="B30" s="376"/>
      <c r="C30" s="377"/>
    </row>
    <row r="31" spans="1:3" ht="17.25" customHeight="1">
      <c r="A31" s="375"/>
      <c r="B31" s="376" t="s">
        <v>2982</v>
      </c>
      <c r="C31" s="377"/>
    </row>
    <row r="32" spans="1:3" ht="17.25" customHeight="1">
      <c r="A32" s="375"/>
      <c r="B32" s="376" t="s">
        <v>2983</v>
      </c>
      <c r="C32" s="377" t="s">
        <v>2984</v>
      </c>
    </row>
    <row r="33" spans="1:3" ht="17.25" customHeight="1">
      <c r="A33" s="375"/>
      <c r="B33" s="376" t="s">
        <v>2985</v>
      </c>
      <c r="C33" s="377" t="s">
        <v>2986</v>
      </c>
    </row>
    <row r="34" spans="1:3">
      <c r="A34" s="375"/>
      <c r="B34" s="376"/>
      <c r="C34" s="377"/>
    </row>
    <row r="35" spans="1:3" ht="17.25" customHeight="1">
      <c r="A35" s="375"/>
      <c r="B35" s="376" t="s">
        <v>2987</v>
      </c>
      <c r="C35" s="378">
        <v>16060</v>
      </c>
    </row>
    <row r="36" spans="1:3" ht="17.25" customHeight="1">
      <c r="A36" s="375"/>
      <c r="B36" s="376" t="s">
        <v>2988</v>
      </c>
      <c r="C36" s="379" t="s">
        <v>2993</v>
      </c>
    </row>
  </sheetData>
  <mergeCells count="4">
    <mergeCell ref="B10:C10"/>
    <mergeCell ref="B13:C13"/>
    <mergeCell ref="A14:C14"/>
    <mergeCell ref="A18:C18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4"/>
  <sheetViews>
    <sheetView showGridLines="0" view="pageBreakPreview" zoomScale="115" zoomScaleNormal="115" zoomScaleSheetLayoutView="115" workbookViewId="0">
      <pane ySplit="3" topLeftCell="A4" activePane="bottomLeft" state="frozen"/>
      <selection pane="bottomLeft" activeCell="A4" sqref="A4"/>
    </sheetView>
  </sheetViews>
  <sheetFormatPr defaultRowHeight="12.75" outlineLevelRow="2"/>
  <cols>
    <col min="1" max="1" width="64.42578125" customWidth="1"/>
    <col min="2" max="2" width="15.7109375" customWidth="1"/>
  </cols>
  <sheetData>
    <row r="1" spans="1:3" ht="27.75" customHeight="1">
      <c r="A1" s="113" t="s">
        <v>1076</v>
      </c>
      <c r="B1" s="10"/>
      <c r="C1" s="11"/>
    </row>
    <row r="2" spans="1:3" ht="26.25" customHeight="1">
      <c r="A2" s="113" t="s">
        <v>2994</v>
      </c>
      <c r="B2" s="10"/>
      <c r="C2" s="11"/>
    </row>
    <row r="3" spans="1:3" ht="13.5" thickBot="1">
      <c r="A3" s="56" t="s">
        <v>45</v>
      </c>
      <c r="B3" s="56" t="s">
        <v>38</v>
      </c>
      <c r="C3" s="12"/>
    </row>
    <row r="4" spans="1:3">
      <c r="A4" s="46"/>
      <c r="B4" s="47"/>
      <c r="C4" s="12"/>
    </row>
    <row r="5" spans="1:3" s="135" customFormat="1" ht="22.5" customHeight="1">
      <c r="A5" s="133" t="str">
        <f>IF('Stavební část'!$C$5=0,"",'Stavební část'!$C$5)</f>
        <v>SO_01.1: Pavilon základní školy - stavební část</v>
      </c>
      <c r="B5" s="134">
        <f>SUBTOTAL(9,B6:B49)</f>
        <v>0</v>
      </c>
    </row>
    <row r="6" spans="1:3" s="138" customFormat="1" ht="22.5" customHeight="1">
      <c r="A6" s="136" t="str">
        <f>IF('Stavební část'!$C$6=0,"",'Stavební část'!$C$6)</f>
        <v>H: Oddíly prací HSV</v>
      </c>
      <c r="B6" s="137">
        <f>SUBTOTAL(9,B7:B20)</f>
        <v>0</v>
      </c>
    </row>
    <row r="7" spans="1:3" s="39" customFormat="1" ht="15" customHeight="1" outlineLevel="2">
      <c r="A7" s="139" t="s">
        <v>312</v>
      </c>
      <c r="B7" s="140" t="str">
        <f>IF('Stavební část'!$I$7=0,"",'Stavební část'!$I$7)</f>
        <v/>
      </c>
    </row>
    <row r="8" spans="1:3" s="39" customFormat="1" ht="15" customHeight="1" outlineLevel="2">
      <c r="A8" s="139" t="s">
        <v>2505</v>
      </c>
      <c r="B8" s="140" t="str">
        <f>IF('Stavební část'!$I$79=0,"",'Stavební část'!$I$79)</f>
        <v/>
      </c>
    </row>
    <row r="9" spans="1:3" s="39" customFormat="1" ht="15" customHeight="1" outlineLevel="2">
      <c r="A9" s="139" t="s">
        <v>602</v>
      </c>
      <c r="B9" s="140" t="str">
        <f>IF('Stavební část'!$I$106=0,"",'Stavební část'!$I$106)</f>
        <v/>
      </c>
    </row>
    <row r="10" spans="1:3" s="39" customFormat="1" ht="15" customHeight="1" outlineLevel="2">
      <c r="A10" s="139" t="s">
        <v>273</v>
      </c>
      <c r="B10" s="140" t="str">
        <f>IF('Stavební část'!$I$155=0,"",'Stavební část'!$I$155)</f>
        <v/>
      </c>
    </row>
    <row r="11" spans="1:3" s="39" customFormat="1" ht="15" customHeight="1" outlineLevel="2">
      <c r="A11" s="139" t="s">
        <v>640</v>
      </c>
      <c r="B11" s="140" t="str">
        <f>IF('Stavební část'!$I$230=0,"",'Stavební část'!$I$230)</f>
        <v/>
      </c>
    </row>
    <row r="12" spans="1:3" s="39" customFormat="1" ht="15" customHeight="1" outlineLevel="2">
      <c r="A12" s="139" t="s">
        <v>582</v>
      </c>
      <c r="B12" s="140" t="str">
        <f>IF('Stavební část'!$I$436=0,"",'Stavební část'!$I$436)</f>
        <v/>
      </c>
    </row>
    <row r="13" spans="1:3" s="39" customFormat="1" ht="15" customHeight="1" outlineLevel="2">
      <c r="A13" s="139" t="s">
        <v>733</v>
      </c>
      <c r="B13" s="140" t="str">
        <f>IF('Stavební část'!$I$471=0,"",'Stavební část'!$I$471)</f>
        <v/>
      </c>
    </row>
    <row r="14" spans="1:3" s="39" customFormat="1" ht="15" customHeight="1" outlineLevel="2">
      <c r="A14" s="139" t="s">
        <v>484</v>
      </c>
      <c r="B14" s="140" t="str">
        <f>IF('Stavební část'!$I$721=0,"",'Stavební část'!$I$721)</f>
        <v/>
      </c>
    </row>
    <row r="15" spans="1:3" s="39" customFormat="1" ht="15" customHeight="1" outlineLevel="2">
      <c r="A15" s="139" t="s">
        <v>641</v>
      </c>
      <c r="B15" s="140" t="str">
        <f>IF('Stavební část'!$I$762=0,"",'Stavební část'!$I$762)</f>
        <v/>
      </c>
    </row>
    <row r="16" spans="1:3" s="39" customFormat="1" ht="15" customHeight="1" outlineLevel="2">
      <c r="A16" s="139" t="s">
        <v>624</v>
      </c>
      <c r="B16" s="140" t="str">
        <f>IF('Stavební část'!$I$917=0,"",'Stavební část'!$I$917)</f>
        <v/>
      </c>
    </row>
    <row r="17" spans="1:2" s="39" customFormat="1" ht="15" customHeight="1" outlineLevel="2">
      <c r="A17" s="139" t="s">
        <v>545</v>
      </c>
      <c r="B17" s="140" t="str">
        <f>IF('Stavební část'!$I$1057=0,"",'Stavební část'!$I$1057)</f>
        <v/>
      </c>
    </row>
    <row r="18" spans="1:2" s="39" customFormat="1" ht="15" customHeight="1" outlineLevel="2">
      <c r="A18" s="139" t="s">
        <v>2379</v>
      </c>
      <c r="B18" s="140" t="str">
        <f>IF('Stavební část'!$I$1098=0,"",'Stavební část'!$I$1098)</f>
        <v/>
      </c>
    </row>
    <row r="19" spans="1:2" s="39" customFormat="1" ht="15" customHeight="1" outlineLevel="2">
      <c r="A19" s="139" t="s">
        <v>815</v>
      </c>
      <c r="B19" s="140" t="str">
        <f>IF('Stavební část'!$I$1137=0,"",'Stavební část'!$I$1137)</f>
        <v/>
      </c>
    </row>
    <row r="20" spans="1:2" s="39" customFormat="1" ht="15" customHeight="1" outlineLevel="2">
      <c r="A20" s="139" t="s">
        <v>584</v>
      </c>
      <c r="B20" s="140" t="str">
        <f>IF('Stavební část'!$I$1146=0,"",'Stavební část'!$I$1146)</f>
        <v/>
      </c>
    </row>
    <row r="21" spans="1:2" s="138" customFormat="1" ht="22.5" customHeight="1">
      <c r="A21" s="136" t="str">
        <f>IF('Stavební část'!$C$1150=0,"",'Stavební část'!$C$1150)</f>
        <v>P: Oddíly prací PSV</v>
      </c>
      <c r="B21" s="137">
        <f>SUBTOTAL(9,B22:B40)</f>
        <v>0</v>
      </c>
    </row>
    <row r="22" spans="1:2" s="39" customFormat="1" ht="15" customHeight="1" outlineLevel="2">
      <c r="A22" s="139" t="s">
        <v>603</v>
      </c>
      <c r="B22" s="140" t="str">
        <f>IF('Stavební část'!$I$1151=0,"",'Stavební část'!$I$1151)</f>
        <v/>
      </c>
    </row>
    <row r="23" spans="1:2" s="39" customFormat="1" ht="15" customHeight="1" outlineLevel="2">
      <c r="A23" s="139" t="s">
        <v>375</v>
      </c>
      <c r="B23" s="140" t="str">
        <f>IF('Stavební část'!$I$1183=0,"",'Stavební část'!$I$1183)</f>
        <v/>
      </c>
    </row>
    <row r="24" spans="1:2" s="39" customFormat="1" ht="15" customHeight="1" outlineLevel="2">
      <c r="A24" s="139" t="s">
        <v>516</v>
      </c>
      <c r="B24" s="140" t="str">
        <f>IF('Stavební část'!$I$1289=0,"",'Stavební část'!$I$1289)</f>
        <v/>
      </c>
    </row>
    <row r="25" spans="1:2" s="39" customFormat="1" ht="15" customHeight="1" outlineLevel="2">
      <c r="A25" s="139" t="s">
        <v>2842</v>
      </c>
      <c r="B25" s="140" t="str">
        <f>IF('Stavební část'!$I$1384=0,"",'Stavební část'!$I$1384)</f>
        <v/>
      </c>
    </row>
    <row r="26" spans="1:2" s="39" customFormat="1" ht="15" customHeight="1" outlineLevel="2">
      <c r="A26" s="139" t="s">
        <v>2840</v>
      </c>
      <c r="B26" s="140" t="str">
        <f>IF('Stavební část'!$I$1402=0,"",'Stavební část'!$I$1402)</f>
        <v/>
      </c>
    </row>
    <row r="27" spans="1:2" s="39" customFormat="1" ht="15" customHeight="1" outlineLevel="2">
      <c r="A27" s="139" t="s">
        <v>785</v>
      </c>
      <c r="B27" s="140" t="str">
        <f>IF('Stavební část'!$I$1419=0,"",'Stavební část'!$I$1419)</f>
        <v/>
      </c>
    </row>
    <row r="28" spans="1:2" s="39" customFormat="1" ht="15" customHeight="1" outlineLevel="2">
      <c r="A28" s="139" t="s">
        <v>2380</v>
      </c>
      <c r="B28" s="140" t="str">
        <f>IF('Stavební část'!$I$1453=0,"",'Stavební část'!$I$1453)</f>
        <v/>
      </c>
    </row>
    <row r="29" spans="1:2" s="39" customFormat="1" ht="15" customHeight="1" outlineLevel="2">
      <c r="A29" s="139" t="s">
        <v>625</v>
      </c>
      <c r="B29" s="140" t="str">
        <f>IF('Stavební část'!$I$1485=0,"",'Stavební část'!$I$1485)</f>
        <v/>
      </c>
    </row>
    <row r="30" spans="1:2" s="39" customFormat="1" ht="15" customHeight="1" outlineLevel="2">
      <c r="A30" s="139" t="s">
        <v>626</v>
      </c>
      <c r="B30" s="140" t="str">
        <f>IF('Stavební část'!$I$1498=0,"",'Stavební část'!$I$1498)</f>
        <v/>
      </c>
    </row>
    <row r="31" spans="1:2" s="39" customFormat="1" ht="15" customHeight="1" outlineLevel="2">
      <c r="A31" s="139" t="s">
        <v>538</v>
      </c>
      <c r="B31" s="140" t="str">
        <f>IF('Stavební část'!$I$1512=0,"",'Stavební část'!$I$1512)</f>
        <v/>
      </c>
    </row>
    <row r="32" spans="1:2" s="39" customFormat="1" ht="15" customHeight="1" outlineLevel="2">
      <c r="A32" s="139" t="s">
        <v>557</v>
      </c>
      <c r="B32" s="140" t="str">
        <f>IF('Stavební část'!$I$1519=0,"",'Stavební část'!$I$1519)</f>
        <v/>
      </c>
    </row>
    <row r="33" spans="1:2" s="39" customFormat="1" ht="15" customHeight="1" outlineLevel="2">
      <c r="A33" s="139" t="s">
        <v>627</v>
      </c>
      <c r="B33" s="140" t="str">
        <f>IF('Stavební část'!$I$1575=0,"",'Stavební část'!$I$1575)</f>
        <v/>
      </c>
    </row>
    <row r="34" spans="1:2" s="39" customFormat="1" ht="15" customHeight="1" outlineLevel="2">
      <c r="A34" s="139" t="s">
        <v>628</v>
      </c>
      <c r="B34" s="140" t="str">
        <f>IF('Stavební část'!$I$1590=0,"",'Stavební část'!$I$1590)</f>
        <v/>
      </c>
    </row>
    <row r="35" spans="1:2" s="39" customFormat="1" ht="15" customHeight="1" outlineLevel="2">
      <c r="A35" s="139" t="s">
        <v>347</v>
      </c>
      <c r="B35" s="140" t="str">
        <f>IF('Stavební část'!$I$1603=0,"",'Stavební část'!$I$1603)</f>
        <v/>
      </c>
    </row>
    <row r="36" spans="1:2" s="39" customFormat="1" ht="15" customHeight="1" outlineLevel="2">
      <c r="A36" s="139" t="s">
        <v>596</v>
      </c>
      <c r="B36" s="140" t="str">
        <f>IF('Stavební část'!$I$1622=0,"",'Stavební část'!$I$1622)</f>
        <v/>
      </c>
    </row>
    <row r="37" spans="1:2" s="39" customFormat="1" ht="15" customHeight="1" outlineLevel="2">
      <c r="A37" s="139" t="s">
        <v>376</v>
      </c>
      <c r="B37" s="140" t="str">
        <f>IF('Stavební část'!$I$1753=0,"",'Stavební část'!$I$1753)</f>
        <v/>
      </c>
    </row>
    <row r="38" spans="1:2" s="39" customFormat="1" ht="15" customHeight="1" outlineLevel="2">
      <c r="A38" s="139" t="s">
        <v>324</v>
      </c>
      <c r="B38" s="140" t="str">
        <f>IF('Stavební část'!$I$1808=0,"",'Stavební část'!$I$1808)</f>
        <v/>
      </c>
    </row>
    <row r="39" spans="1:2" s="39" customFormat="1" ht="15" customHeight="1" outlineLevel="2">
      <c r="A39" s="139" t="s">
        <v>377</v>
      </c>
      <c r="B39" s="140" t="str">
        <f>IF('Stavební část'!$I$1815=0,"",'Stavební část'!$I$1815)</f>
        <v/>
      </c>
    </row>
    <row r="40" spans="1:2" s="39" customFormat="1" ht="15" customHeight="1" outlineLevel="2">
      <c r="A40" s="139" t="s">
        <v>248</v>
      </c>
      <c r="B40" s="140" t="str">
        <f>IF('Stavební část'!$I$1913=0,"",'Stavební část'!$I$1913)</f>
        <v/>
      </c>
    </row>
    <row r="41" spans="1:2" s="138" customFormat="1" ht="22.5" customHeight="1">
      <c r="A41" s="136" t="s">
        <v>2940</v>
      </c>
      <c r="B41" s="137">
        <f>SUBTOTAL(9,B42)</f>
        <v>0</v>
      </c>
    </row>
    <row r="42" spans="1:2" s="39" customFormat="1" ht="15" customHeight="1" outlineLevel="2">
      <c r="A42" s="139" t="s">
        <v>325</v>
      </c>
      <c r="B42" s="140" t="str">
        <f>IF('Stavební část'!$I$1988=0,"",'Stavební část'!$I$1988)</f>
        <v/>
      </c>
    </row>
    <row r="43" spans="1:2" s="138" customFormat="1" ht="22.5" customHeight="1">
      <c r="A43" s="136" t="s">
        <v>2282</v>
      </c>
      <c r="B43" s="137">
        <f>SUBTOTAL(9,B44:B48)</f>
        <v>0</v>
      </c>
    </row>
    <row r="44" spans="1:2" s="39" customFormat="1" ht="15" customHeight="1" outlineLevel="2">
      <c r="A44" s="139" t="s">
        <v>2283</v>
      </c>
      <c r="B44" s="140">
        <f>ZTI!G6</f>
        <v>0</v>
      </c>
    </row>
    <row r="45" spans="1:2" s="39" customFormat="1" ht="15" customHeight="1" outlineLevel="2">
      <c r="A45" s="139" t="s">
        <v>2284</v>
      </c>
      <c r="B45" s="140">
        <f>ÚT!G6</f>
        <v>0</v>
      </c>
    </row>
    <row r="46" spans="1:2" s="39" customFormat="1" ht="15" customHeight="1" outlineLevel="2">
      <c r="A46" s="139" t="s">
        <v>2285</v>
      </c>
      <c r="B46" s="140">
        <f>Silnoproud!H6</f>
        <v>0</v>
      </c>
    </row>
    <row r="47" spans="1:2" s="39" customFormat="1" ht="15" customHeight="1" outlineLevel="2">
      <c r="A47" s="139" t="s">
        <v>2286</v>
      </c>
      <c r="B47" s="140">
        <f>VZT!H6</f>
        <v>0</v>
      </c>
    </row>
    <row r="48" spans="1:2" s="39" customFormat="1" ht="15" customHeight="1" outlineLevel="2">
      <c r="A48" s="139" t="s">
        <v>2287</v>
      </c>
      <c r="B48" s="140">
        <f>MAR!G6</f>
        <v>0</v>
      </c>
    </row>
    <row r="49" spans="1:2">
      <c r="A49" s="40"/>
    </row>
    <row r="50" spans="1:2" s="135" customFormat="1" ht="22.5" customHeight="1">
      <c r="A50" s="133" t="s">
        <v>2363</v>
      </c>
      <c r="B50" s="134">
        <f>SUBTOTAL(9,B51:B56)</f>
        <v>0</v>
      </c>
    </row>
    <row r="51" spans="1:2" s="138" customFormat="1" ht="22.5" customHeight="1">
      <c r="A51" s="136" t="s">
        <v>333</v>
      </c>
      <c r="B51" s="137">
        <f>SUBTOTAL(9,B52:B56)</f>
        <v>0</v>
      </c>
    </row>
    <row r="52" spans="1:2" s="39" customFormat="1" ht="15" customHeight="1" outlineLevel="2">
      <c r="A52" s="139" t="s">
        <v>312</v>
      </c>
      <c r="B52" s="140">
        <f>'Stavební část'!I1994</f>
        <v>0</v>
      </c>
    </row>
    <row r="53" spans="1:2" s="39" customFormat="1" ht="15" customHeight="1" outlineLevel="2">
      <c r="A53" s="139" t="s">
        <v>2505</v>
      </c>
      <c r="B53" s="140">
        <f>'Stavební část'!I2006</f>
        <v>0</v>
      </c>
    </row>
    <row r="54" spans="1:2" s="39" customFormat="1" ht="15" customHeight="1" outlineLevel="2">
      <c r="A54" s="139" t="s">
        <v>2331</v>
      </c>
      <c r="B54" s="140">
        <f>'Stavební část'!I2088</f>
        <v>0</v>
      </c>
    </row>
    <row r="55" spans="1:2" s="39" customFormat="1" ht="15" customHeight="1" outlineLevel="2">
      <c r="A55" s="139" t="s">
        <v>583</v>
      </c>
      <c r="B55" s="140">
        <f>'Stavební část'!I2096</f>
        <v>0</v>
      </c>
    </row>
    <row r="56" spans="1:2" s="39" customFormat="1" ht="15" customHeight="1" outlineLevel="2">
      <c r="A56" s="431" t="s">
        <v>584</v>
      </c>
      <c r="B56" s="432">
        <f>'Stavební část'!I2112</f>
        <v>0</v>
      </c>
    </row>
    <row r="57" spans="1:2" s="39" customFormat="1" ht="15" customHeight="1" outlineLevel="1">
      <c r="A57" s="269"/>
      <c r="B57" s="270"/>
    </row>
    <row r="58" spans="1:2" s="135" customFormat="1" ht="22.5" customHeight="1">
      <c r="A58" s="133" t="s">
        <v>2976</v>
      </c>
      <c r="B58" s="134">
        <f>SUBTOTAL(9,B59:B61)</f>
        <v>0</v>
      </c>
    </row>
    <row r="59" spans="1:2" s="138" customFormat="1" ht="22.5" customHeight="1">
      <c r="A59" s="136" t="s">
        <v>2636</v>
      </c>
      <c r="B59" s="137">
        <f>SUBTOTAL(9,B60:B61)</f>
        <v>0</v>
      </c>
    </row>
    <row r="60" spans="1:2" s="39" customFormat="1" ht="15" customHeight="1" outlineLevel="2">
      <c r="A60" s="139" t="s">
        <v>2637</v>
      </c>
      <c r="B60" s="140">
        <f>'VN a ON'!G7</f>
        <v>0</v>
      </c>
    </row>
    <row r="61" spans="1:2" s="39" customFormat="1" ht="15" customHeight="1" outlineLevel="2" thickBot="1">
      <c r="A61" s="139" t="s">
        <v>2638</v>
      </c>
      <c r="B61" s="140">
        <f>'VN a ON'!G16</f>
        <v>0</v>
      </c>
    </row>
    <row r="62" spans="1:2" s="41" customFormat="1" ht="21.75" customHeight="1">
      <c r="A62" s="42" t="s">
        <v>300</v>
      </c>
      <c r="B62" s="43">
        <f>SUBTOTAL(9,B5:B61)</f>
        <v>0</v>
      </c>
    </row>
    <row r="63" spans="1:2" s="41" customFormat="1" ht="21.75" customHeight="1" thickBot="1">
      <c r="A63" s="44" t="s">
        <v>1077</v>
      </c>
      <c r="B63" s="45">
        <f>B62*0.21</f>
        <v>0</v>
      </c>
    </row>
    <row r="64" spans="1:2" s="41" customFormat="1" ht="24.75" customHeight="1">
      <c r="A64" s="42" t="s">
        <v>558</v>
      </c>
      <c r="B64" s="43">
        <f>SUM(B62:B63)</f>
        <v>0</v>
      </c>
    </row>
  </sheetData>
  <phoneticPr fontId="0" type="noConversion"/>
  <pageMargins left="1.1299999999999999" right="0.78740157480314965" top="0.78740157480314965" bottom="0.78740157480314965" header="0.39370078740157483" footer="0.39370078740157483"/>
  <pageSetup paperSize="9" orientation="portrait" horizontalDpi="300" verticalDpi="300" r:id="rId1"/>
  <headerFooter>
    <oddFooter>&amp;C&amp;8&amp;P z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O25"/>
  <sheetViews>
    <sheetView showGridLines="0" view="pageBreakPreview" zoomScaleNormal="100" zoomScaleSheetLayoutView="100" workbookViewId="0">
      <pane ySplit="3" topLeftCell="A4" activePane="bottomLeft" state="frozen"/>
      <selection pane="bottomLeft" activeCell="M12" sqref="M12"/>
    </sheetView>
  </sheetViews>
  <sheetFormatPr defaultRowHeight="12.75" outlineLevelRow="2"/>
  <cols>
    <col min="1" max="1" width="5.42578125" style="104" customWidth="1"/>
    <col min="2" max="2" width="14.28515625" style="105" customWidth="1"/>
    <col min="3" max="3" width="57.140625" style="106" customWidth="1"/>
    <col min="4" max="4" width="4.28515625" style="107" customWidth="1"/>
    <col min="5" max="5" width="13.42578125" style="108" customWidth="1"/>
    <col min="6" max="6" width="12.42578125" style="109" customWidth="1"/>
    <col min="7" max="7" width="15.7109375" style="110" customWidth="1"/>
    <col min="8" max="8" width="9.85546875" style="362" bestFit="1" customWidth="1"/>
    <col min="9" max="15" width="9.140625" style="362"/>
    <col min="16" max="16384" width="9.140625" style="73"/>
  </cols>
  <sheetData>
    <row r="1" spans="1:15" ht="21.6" customHeight="1">
      <c r="A1" s="68"/>
      <c r="B1" s="69"/>
      <c r="C1" s="113" t="s">
        <v>1076</v>
      </c>
      <c r="D1" s="69"/>
      <c r="E1" s="70"/>
      <c r="F1" s="71"/>
      <c r="G1" s="72"/>
    </row>
    <row r="2" spans="1:15" ht="21.6" customHeight="1">
      <c r="A2" s="68"/>
      <c r="B2" s="69"/>
      <c r="C2" s="132" t="s">
        <v>2975</v>
      </c>
      <c r="D2" s="69"/>
      <c r="E2" s="70"/>
      <c r="F2" s="71"/>
      <c r="G2" s="72"/>
    </row>
    <row r="3" spans="1:15" s="78" customFormat="1" ht="13.5" thickBot="1">
      <c r="A3" s="74" t="s">
        <v>67</v>
      </c>
      <c r="B3" s="75" t="s">
        <v>25</v>
      </c>
      <c r="C3" s="76" t="s">
        <v>45</v>
      </c>
      <c r="D3" s="77" t="s">
        <v>5</v>
      </c>
      <c r="E3" s="74" t="s">
        <v>263</v>
      </c>
      <c r="F3" s="74" t="s">
        <v>221</v>
      </c>
      <c r="G3" s="74" t="s">
        <v>38</v>
      </c>
      <c r="H3" s="363"/>
      <c r="I3" s="363"/>
      <c r="J3" s="363"/>
      <c r="K3" s="363"/>
      <c r="L3" s="363"/>
      <c r="M3" s="363"/>
      <c r="N3" s="363"/>
      <c r="O3" s="363"/>
    </row>
    <row r="4" spans="1:15" ht="11.25" customHeight="1">
      <c r="A4" s="79"/>
      <c r="B4" s="80"/>
      <c r="C4" s="81"/>
      <c r="D4" s="82"/>
      <c r="E4" s="79"/>
      <c r="F4" s="79"/>
      <c r="G4" s="79"/>
    </row>
    <row r="5" spans="1:15" s="89" customFormat="1" ht="18" customHeight="1">
      <c r="A5" s="83"/>
      <c r="B5" s="84"/>
      <c r="C5" s="84"/>
      <c r="D5" s="85"/>
      <c r="E5" s="86"/>
      <c r="F5" s="87"/>
      <c r="G5" s="88"/>
      <c r="H5" s="364"/>
      <c r="I5" s="364"/>
      <c r="J5" s="364"/>
      <c r="K5" s="364"/>
      <c r="L5" s="364"/>
      <c r="M5" s="364"/>
      <c r="N5" s="364"/>
      <c r="O5" s="364"/>
    </row>
    <row r="6" spans="1:15" s="123" customFormat="1" ht="17.25" customHeight="1">
      <c r="A6" s="118"/>
      <c r="B6" s="119" t="s">
        <v>2949</v>
      </c>
      <c r="C6" s="119" t="s">
        <v>2948</v>
      </c>
      <c r="D6" s="120"/>
      <c r="E6" s="121"/>
      <c r="F6" s="121"/>
      <c r="G6" s="122">
        <f>SUBTOTAL(9,G7:G26)</f>
        <v>0</v>
      </c>
      <c r="H6" s="365"/>
      <c r="I6" s="365"/>
      <c r="J6" s="365"/>
      <c r="K6" s="365"/>
      <c r="L6" s="365"/>
      <c r="M6" s="365"/>
      <c r="N6" s="365"/>
      <c r="O6" s="365"/>
    </row>
    <row r="7" spans="1:15" s="95" customFormat="1" ht="16.5" customHeight="1" outlineLevel="1">
      <c r="A7" s="90"/>
      <c r="B7" s="80" t="s">
        <v>2954</v>
      </c>
      <c r="C7" s="91" t="s">
        <v>1071</v>
      </c>
      <c r="D7" s="82"/>
      <c r="E7" s="92"/>
      <c r="F7" s="93"/>
      <c r="G7" s="94">
        <f>SUBTOTAL(9,G8:G16)</f>
        <v>0</v>
      </c>
      <c r="H7" s="366"/>
      <c r="I7" s="366"/>
      <c r="J7" s="366"/>
      <c r="K7" s="366"/>
      <c r="L7" s="366"/>
      <c r="M7" s="366"/>
      <c r="N7" s="366"/>
      <c r="O7" s="366"/>
    </row>
    <row r="8" spans="1:15" s="103" customFormat="1" ht="24" outlineLevel="2">
      <c r="A8" s="96">
        <v>1</v>
      </c>
      <c r="B8" s="97" t="s">
        <v>2955</v>
      </c>
      <c r="C8" s="98" t="s">
        <v>2308</v>
      </c>
      <c r="D8" s="99" t="s">
        <v>29</v>
      </c>
      <c r="E8" s="100">
        <v>1</v>
      </c>
      <c r="F8" s="101"/>
      <c r="G8" s="102">
        <f t="shared" ref="G8:G15" si="0">E8*F8</f>
        <v>0</v>
      </c>
      <c r="H8" s="367"/>
      <c r="I8" s="367"/>
      <c r="J8" s="367"/>
      <c r="K8" s="367"/>
      <c r="L8" s="367"/>
      <c r="M8" s="367"/>
      <c r="N8" s="367"/>
      <c r="O8" s="367"/>
    </row>
    <row r="9" spans="1:15" s="103" customFormat="1" ht="12" outlineLevel="2">
      <c r="A9" s="96">
        <v>2</v>
      </c>
      <c r="B9" s="97" t="s">
        <v>2956</v>
      </c>
      <c r="C9" s="98" t="s">
        <v>1072</v>
      </c>
      <c r="D9" s="99" t="s">
        <v>29</v>
      </c>
      <c r="E9" s="100">
        <v>1</v>
      </c>
      <c r="F9" s="101"/>
      <c r="G9" s="102">
        <f>E9*F9</f>
        <v>0</v>
      </c>
      <c r="H9" s="367"/>
      <c r="I9" s="367"/>
      <c r="J9" s="367"/>
      <c r="K9" s="367"/>
      <c r="L9" s="367"/>
      <c r="M9" s="367"/>
      <c r="N9" s="367"/>
      <c r="O9" s="367"/>
    </row>
    <row r="10" spans="1:15" s="103" customFormat="1" ht="12" outlineLevel="2">
      <c r="A10" s="96">
        <v>3</v>
      </c>
      <c r="B10" s="97" t="s">
        <v>2957</v>
      </c>
      <c r="C10" s="98" t="s">
        <v>1073</v>
      </c>
      <c r="D10" s="99" t="s">
        <v>29</v>
      </c>
      <c r="E10" s="100">
        <v>1</v>
      </c>
      <c r="F10" s="101"/>
      <c r="G10" s="102">
        <f>E10*F10</f>
        <v>0</v>
      </c>
      <c r="H10" s="367"/>
      <c r="I10" s="367"/>
      <c r="J10" s="367"/>
      <c r="K10" s="367"/>
      <c r="L10" s="367"/>
      <c r="M10" s="367"/>
      <c r="N10" s="367"/>
      <c r="O10" s="367"/>
    </row>
    <row r="11" spans="1:15" s="305" customFormat="1" ht="12" outlineLevel="2">
      <c r="A11" s="96">
        <v>4</v>
      </c>
      <c r="B11" s="97" t="s">
        <v>2958</v>
      </c>
      <c r="C11" s="98" t="s">
        <v>2952</v>
      </c>
      <c r="D11" s="99" t="s">
        <v>17</v>
      </c>
      <c r="E11" s="100">
        <v>120</v>
      </c>
      <c r="F11" s="101"/>
      <c r="G11" s="102">
        <f t="shared" si="0"/>
        <v>0</v>
      </c>
      <c r="H11" s="367"/>
      <c r="I11" s="367"/>
      <c r="J11" s="367"/>
      <c r="K11" s="367"/>
      <c r="L11" s="367"/>
      <c r="M11" s="367"/>
      <c r="N11" s="367"/>
      <c r="O11" s="367"/>
    </row>
    <row r="12" spans="1:15" s="305" customFormat="1" ht="12" outlineLevel="2">
      <c r="A12" s="96">
        <v>5</v>
      </c>
      <c r="B12" s="97" t="s">
        <v>2959</v>
      </c>
      <c r="C12" s="98" t="s">
        <v>2953</v>
      </c>
      <c r="D12" s="99" t="s">
        <v>29</v>
      </c>
      <c r="E12" s="100">
        <v>1</v>
      </c>
      <c r="F12" s="101"/>
      <c r="G12" s="102">
        <f t="shared" si="0"/>
        <v>0</v>
      </c>
      <c r="H12" s="367"/>
      <c r="I12" s="367"/>
      <c r="J12" s="367"/>
      <c r="K12" s="367"/>
      <c r="L12" s="367"/>
      <c r="M12" s="367"/>
      <c r="N12" s="367"/>
      <c r="O12" s="367"/>
    </row>
    <row r="13" spans="1:15" s="305" customFormat="1" ht="12" outlineLevel="2">
      <c r="A13" s="96">
        <v>6</v>
      </c>
      <c r="B13" s="97" t="s">
        <v>2960</v>
      </c>
      <c r="C13" s="98" t="s">
        <v>2946</v>
      </c>
      <c r="D13" s="99" t="s">
        <v>30</v>
      </c>
      <c r="E13" s="100">
        <v>3</v>
      </c>
      <c r="F13" s="101"/>
      <c r="G13" s="102">
        <f t="shared" si="0"/>
        <v>0</v>
      </c>
      <c r="H13" s="367"/>
      <c r="I13" s="367"/>
      <c r="J13" s="367"/>
      <c r="K13" s="367"/>
      <c r="L13" s="367"/>
      <c r="M13" s="367"/>
      <c r="N13" s="367"/>
      <c r="O13" s="367"/>
    </row>
    <row r="14" spans="1:15" s="305" customFormat="1" ht="24" outlineLevel="2">
      <c r="A14" s="96">
        <v>7</v>
      </c>
      <c r="B14" s="97" t="s">
        <v>2961</v>
      </c>
      <c r="C14" s="98" t="s">
        <v>2951</v>
      </c>
      <c r="D14" s="99" t="s">
        <v>2</v>
      </c>
      <c r="E14" s="100">
        <v>180</v>
      </c>
      <c r="F14" s="101"/>
      <c r="G14" s="102">
        <f t="shared" si="0"/>
        <v>0</v>
      </c>
      <c r="H14" s="367"/>
      <c r="I14" s="367"/>
      <c r="J14" s="367"/>
      <c r="K14" s="367"/>
      <c r="L14" s="367"/>
      <c r="M14" s="367"/>
      <c r="N14" s="367"/>
      <c r="O14" s="367"/>
    </row>
    <row r="15" spans="1:15" s="103" customFormat="1" ht="24" outlineLevel="2">
      <c r="A15" s="96">
        <v>8</v>
      </c>
      <c r="B15" s="97" t="s">
        <v>2962</v>
      </c>
      <c r="C15" s="98" t="s">
        <v>2945</v>
      </c>
      <c r="D15" s="99" t="s">
        <v>29</v>
      </c>
      <c r="E15" s="100">
        <v>1</v>
      </c>
      <c r="F15" s="101"/>
      <c r="G15" s="102">
        <f t="shared" si="0"/>
        <v>0</v>
      </c>
      <c r="H15" s="367"/>
      <c r="I15" s="367"/>
      <c r="J15" s="367"/>
      <c r="K15" s="367"/>
      <c r="L15" s="367"/>
      <c r="M15" s="367"/>
      <c r="N15" s="367"/>
      <c r="O15" s="367"/>
    </row>
    <row r="16" spans="1:15" outlineLevel="2"/>
    <row r="17" spans="1:15" s="95" customFormat="1" ht="16.5" customHeight="1" outlineLevel="1">
      <c r="A17" s="90"/>
      <c r="B17" s="80" t="s">
        <v>2963</v>
      </c>
      <c r="C17" s="91" t="s">
        <v>2025</v>
      </c>
      <c r="D17" s="82"/>
      <c r="E17" s="92"/>
      <c r="F17" s="93"/>
      <c r="G17" s="94">
        <f>SUBTOTAL(9,G18:G26)</f>
        <v>0</v>
      </c>
      <c r="H17" s="366"/>
      <c r="I17" s="366"/>
      <c r="J17" s="366"/>
      <c r="K17" s="366"/>
      <c r="L17" s="366"/>
      <c r="M17" s="366"/>
      <c r="N17" s="366"/>
      <c r="O17" s="366"/>
    </row>
    <row r="18" spans="1:15" s="103" customFormat="1" ht="24" outlineLevel="2">
      <c r="A18" s="96">
        <v>1</v>
      </c>
      <c r="B18" s="97" t="s">
        <v>2964</v>
      </c>
      <c r="C18" s="98" t="s">
        <v>1074</v>
      </c>
      <c r="D18" s="99" t="s">
        <v>29</v>
      </c>
      <c r="E18" s="100">
        <v>1</v>
      </c>
      <c r="F18" s="101"/>
      <c r="G18" s="102">
        <f>E18*F18</f>
        <v>0</v>
      </c>
      <c r="H18" s="367"/>
      <c r="I18" s="367"/>
      <c r="J18" s="367"/>
      <c r="K18" s="367"/>
      <c r="L18" s="367"/>
      <c r="M18" s="367"/>
      <c r="N18" s="367"/>
      <c r="O18" s="367"/>
    </row>
    <row r="19" spans="1:15" s="305" customFormat="1" ht="36" outlineLevel="2">
      <c r="A19" s="96">
        <v>2</v>
      </c>
      <c r="B19" s="97" t="s">
        <v>2965</v>
      </c>
      <c r="C19" s="98" t="s">
        <v>2974</v>
      </c>
      <c r="D19" s="99" t="s">
        <v>29</v>
      </c>
      <c r="E19" s="100">
        <v>1</v>
      </c>
      <c r="F19" s="101"/>
      <c r="G19" s="102">
        <f>E19*F19</f>
        <v>0</v>
      </c>
      <c r="H19" s="367"/>
      <c r="I19" s="367"/>
      <c r="J19" s="367"/>
      <c r="K19" s="367"/>
      <c r="L19" s="367"/>
      <c r="M19" s="367"/>
      <c r="N19" s="367"/>
      <c r="O19" s="367"/>
    </row>
    <row r="20" spans="1:15" s="103" customFormat="1" ht="12" outlineLevel="2">
      <c r="A20" s="96">
        <v>3</v>
      </c>
      <c r="B20" s="97" t="s">
        <v>2966</v>
      </c>
      <c r="C20" s="98" t="s">
        <v>2310</v>
      </c>
      <c r="D20" s="99" t="s">
        <v>29</v>
      </c>
      <c r="E20" s="100">
        <v>1</v>
      </c>
      <c r="F20" s="101"/>
      <c r="G20" s="102">
        <f>E20*F20</f>
        <v>0</v>
      </c>
      <c r="H20" s="367"/>
      <c r="I20" s="367"/>
      <c r="J20" s="367"/>
      <c r="K20" s="367"/>
      <c r="L20" s="367"/>
      <c r="M20" s="367"/>
      <c r="N20" s="367"/>
      <c r="O20" s="367"/>
    </row>
    <row r="21" spans="1:15" s="305" customFormat="1" ht="12" outlineLevel="2">
      <c r="A21" s="96">
        <v>4</v>
      </c>
      <c r="B21" s="97" t="s">
        <v>2967</v>
      </c>
      <c r="C21" s="98" t="s">
        <v>2970</v>
      </c>
      <c r="D21" s="99" t="s">
        <v>29</v>
      </c>
      <c r="E21" s="100">
        <v>1</v>
      </c>
      <c r="F21" s="101"/>
      <c r="G21" s="102">
        <f t="shared" ref="G21" si="1">E21*F21</f>
        <v>0</v>
      </c>
      <c r="H21" s="367"/>
      <c r="I21" s="367"/>
      <c r="J21" s="367"/>
      <c r="K21" s="367"/>
      <c r="L21" s="367"/>
      <c r="M21" s="367"/>
      <c r="N21" s="367"/>
      <c r="O21" s="367"/>
    </row>
    <row r="22" spans="1:15" s="103" customFormat="1" ht="12" outlineLevel="2">
      <c r="A22" s="96">
        <v>5</v>
      </c>
      <c r="B22" s="97" t="s">
        <v>2968</v>
      </c>
      <c r="C22" s="98" t="s">
        <v>2311</v>
      </c>
      <c r="D22" s="99" t="s">
        <v>29</v>
      </c>
      <c r="E22" s="100">
        <v>1</v>
      </c>
      <c r="F22" s="101"/>
      <c r="G22" s="102">
        <f>E22*F22</f>
        <v>0</v>
      </c>
      <c r="H22" s="367"/>
      <c r="I22" s="367"/>
      <c r="J22" s="367"/>
      <c r="K22" s="367"/>
      <c r="L22" s="367"/>
      <c r="M22" s="367"/>
      <c r="N22" s="367"/>
      <c r="O22" s="367"/>
    </row>
    <row r="23" spans="1:15" s="305" customFormat="1" ht="12" outlineLevel="2">
      <c r="A23" s="96">
        <v>6</v>
      </c>
      <c r="B23" s="97" t="s">
        <v>2969</v>
      </c>
      <c r="C23" s="98" t="s">
        <v>2972</v>
      </c>
      <c r="D23" s="99" t="s">
        <v>29</v>
      </c>
      <c r="E23" s="100">
        <v>1</v>
      </c>
      <c r="F23" s="101"/>
      <c r="G23" s="102">
        <f>E23*F23</f>
        <v>0</v>
      </c>
      <c r="H23" s="367"/>
      <c r="I23" s="367"/>
      <c r="J23" s="367"/>
      <c r="K23" s="367"/>
      <c r="L23" s="367"/>
      <c r="M23" s="367"/>
      <c r="N23" s="367"/>
      <c r="O23" s="367"/>
    </row>
    <row r="24" spans="1:15" s="103" customFormat="1" ht="24" outlineLevel="2">
      <c r="A24" s="96">
        <v>7</v>
      </c>
      <c r="B24" s="97" t="s">
        <v>2971</v>
      </c>
      <c r="C24" s="98" t="s">
        <v>1075</v>
      </c>
      <c r="D24" s="99" t="s">
        <v>29</v>
      </c>
      <c r="E24" s="100">
        <v>1</v>
      </c>
      <c r="F24" s="101"/>
      <c r="G24" s="102">
        <f>E24*F24</f>
        <v>0</v>
      </c>
      <c r="H24" s="367"/>
      <c r="I24" s="367"/>
      <c r="J24" s="367"/>
      <c r="K24" s="367"/>
      <c r="L24" s="367"/>
      <c r="M24" s="367"/>
      <c r="N24" s="367"/>
      <c r="O24" s="367"/>
    </row>
    <row r="25" spans="1:15" s="103" customFormat="1" ht="24" outlineLevel="2">
      <c r="A25" s="96">
        <v>8</v>
      </c>
      <c r="B25" s="97" t="s">
        <v>2973</v>
      </c>
      <c r="C25" s="98" t="s">
        <v>2309</v>
      </c>
      <c r="D25" s="99" t="s">
        <v>29</v>
      </c>
      <c r="E25" s="100">
        <v>1</v>
      </c>
      <c r="F25" s="101"/>
      <c r="G25" s="102">
        <f t="shared" ref="G25" si="2">E25*F25</f>
        <v>0</v>
      </c>
      <c r="H25" s="367"/>
      <c r="I25" s="367"/>
      <c r="J25" s="367"/>
      <c r="K25" s="367"/>
      <c r="L25" s="367"/>
      <c r="M25" s="367"/>
      <c r="N25" s="367"/>
      <c r="O25" s="367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4294967293" r:id="rId1"/>
  <headerFooter>
    <oddFooter>&amp;CStránka &amp;P z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113"/>
  <sheetViews>
    <sheetView showGridLines="0" view="pageBreakPreview" zoomScaleNormal="115" zoomScaleSheetLayoutView="100" workbookViewId="0">
      <pane ySplit="3" topLeftCell="A4" activePane="bottomLeft" state="frozen"/>
      <selection pane="bottomLeft" activeCell="C44" sqref="C44"/>
    </sheetView>
  </sheetViews>
  <sheetFormatPr defaultRowHeight="12.75" outlineLevelRow="3"/>
  <cols>
    <col min="1" max="1" width="5.42578125" style="1" customWidth="1"/>
    <col min="2" max="2" width="14.28515625" style="3" customWidth="1"/>
    <col min="3" max="3" width="57.140625" style="5" customWidth="1"/>
    <col min="4" max="4" width="5" style="4" bestFit="1" customWidth="1"/>
    <col min="5" max="5" width="13.7109375" style="7" customWidth="1"/>
    <col min="6" max="6" width="6.85546875" style="8" customWidth="1"/>
    <col min="7" max="7" width="13.42578125" style="7" customWidth="1"/>
    <col min="8" max="8" width="12.42578125" style="8" customWidth="1"/>
    <col min="9" max="9" width="15.7109375" style="9" customWidth="1"/>
    <col min="10" max="10" width="11.42578125" hidden="1" customWidth="1"/>
    <col min="11" max="11" width="14.28515625" hidden="1" customWidth="1"/>
    <col min="12" max="12" width="11.42578125" hidden="1" customWidth="1"/>
    <col min="13" max="13" width="14.28515625" hidden="1" customWidth="1"/>
  </cols>
  <sheetData>
    <row r="1" spans="1:13" s="117" customFormat="1" ht="21.6" customHeight="1">
      <c r="A1" s="111"/>
      <c r="B1" s="112"/>
      <c r="C1" s="113" t="s">
        <v>1076</v>
      </c>
      <c r="D1" s="112"/>
      <c r="E1" s="114"/>
      <c r="F1" s="114"/>
      <c r="G1" s="115"/>
      <c r="H1" s="116"/>
    </row>
    <row r="2" spans="1:13" s="312" customFormat="1" ht="21.6" customHeight="1">
      <c r="A2" s="306"/>
      <c r="B2" s="307"/>
      <c r="C2" s="308" t="s">
        <v>2943</v>
      </c>
      <c r="D2" s="307"/>
      <c r="E2" s="309"/>
      <c r="F2" s="309"/>
      <c r="G2" s="310"/>
      <c r="H2" s="311"/>
    </row>
    <row r="3" spans="1:13" s="17" customFormat="1" ht="13.5" thickBot="1">
      <c r="A3" s="18" t="s">
        <v>67</v>
      </c>
      <c r="B3" s="18" t="s">
        <v>25</v>
      </c>
      <c r="C3" s="55" t="s">
        <v>45</v>
      </c>
      <c r="D3" s="18" t="s">
        <v>5</v>
      </c>
      <c r="E3" s="18" t="s">
        <v>486</v>
      </c>
      <c r="F3" s="18" t="s">
        <v>66</v>
      </c>
      <c r="G3" s="18" t="s">
        <v>263</v>
      </c>
      <c r="H3" s="18" t="s">
        <v>221</v>
      </c>
      <c r="I3" s="18" t="s">
        <v>38</v>
      </c>
      <c r="J3" s="56" t="s">
        <v>2632</v>
      </c>
      <c r="K3" s="56" t="s">
        <v>2633</v>
      </c>
      <c r="L3" s="56" t="s">
        <v>2634</v>
      </c>
      <c r="M3" s="56" t="s">
        <v>2635</v>
      </c>
    </row>
    <row r="4" spans="1:13" ht="11.25" customHeight="1">
      <c r="A4" s="2" t="s">
        <v>3012</v>
      </c>
      <c r="B4" s="19"/>
      <c r="C4" s="20"/>
      <c r="D4" s="6"/>
      <c r="E4" s="2"/>
      <c r="F4" s="2"/>
      <c r="G4" s="2"/>
      <c r="H4" s="2"/>
      <c r="I4" s="2"/>
    </row>
    <row r="5" spans="1:13" s="124" customFormat="1" ht="19.5" customHeight="1">
      <c r="A5" s="314"/>
      <c r="B5" s="315"/>
      <c r="C5" s="315" t="s">
        <v>2944</v>
      </c>
      <c r="D5" s="316"/>
      <c r="E5" s="317"/>
      <c r="F5" s="318"/>
      <c r="G5" s="319"/>
      <c r="H5" s="320"/>
      <c r="I5" s="319">
        <f>SUBTOTAL(9,I6:I1991)</f>
        <v>0</v>
      </c>
      <c r="J5" s="320"/>
      <c r="K5" s="320"/>
      <c r="L5" s="320"/>
      <c r="M5" s="320"/>
    </row>
    <row r="6" spans="1:13" s="131" customFormat="1" ht="18.75" customHeight="1">
      <c r="A6" s="125"/>
      <c r="B6" s="126"/>
      <c r="C6" s="126" t="s">
        <v>333</v>
      </c>
      <c r="D6" s="127"/>
      <c r="E6" s="128"/>
      <c r="F6" s="129"/>
      <c r="G6" s="130"/>
      <c r="H6" s="129"/>
      <c r="I6" s="130">
        <f>SUBTOTAL(9,I7:I1149)</f>
        <v>0</v>
      </c>
      <c r="J6" s="281"/>
      <c r="K6" s="282">
        <f>SUBTOTAL(9,K7:K1145)</f>
        <v>5236.7723932295348</v>
      </c>
      <c r="L6" s="281"/>
      <c r="M6" s="282">
        <f>SUBTOTAL(9,M7:M1149)</f>
        <v>101.81490000000002</v>
      </c>
    </row>
    <row r="7" spans="1:13" s="21" customFormat="1" ht="16.5" customHeight="1" outlineLevel="1">
      <c r="A7" s="273"/>
      <c r="B7" s="274"/>
      <c r="C7" s="274" t="s">
        <v>312</v>
      </c>
      <c r="D7" s="275"/>
      <c r="E7" s="276"/>
      <c r="F7" s="277"/>
      <c r="G7" s="276"/>
      <c r="H7" s="277"/>
      <c r="I7" s="278">
        <f>SUBTOTAL(9,I8:I78)</f>
        <v>0</v>
      </c>
      <c r="J7" s="279"/>
      <c r="K7" s="280">
        <f>SUBTOTAL(9,K8:K78)</f>
        <v>0</v>
      </c>
      <c r="L7" s="277"/>
      <c r="M7" s="280">
        <f>SUBTOTAL(9,M8:M78)</f>
        <v>0</v>
      </c>
    </row>
    <row r="8" spans="1:13" s="291" customFormat="1" ht="24" outlineLevel="2" collapsed="1">
      <c r="A8" s="283">
        <v>1</v>
      </c>
      <c r="B8" s="284" t="s">
        <v>86</v>
      </c>
      <c r="C8" s="285" t="s">
        <v>2316</v>
      </c>
      <c r="D8" s="286" t="s">
        <v>18</v>
      </c>
      <c r="E8" s="30">
        <v>78.040000000000006</v>
      </c>
      <c r="F8" s="287">
        <v>0</v>
      </c>
      <c r="G8" s="30">
        <f>E8*(1+F8/100)</f>
        <v>78.040000000000006</v>
      </c>
      <c r="H8" s="287"/>
      <c r="I8" s="288">
        <f>G8*H8</f>
        <v>0</v>
      </c>
      <c r="J8" s="289"/>
      <c r="K8" s="290">
        <f>G8*J8</f>
        <v>0</v>
      </c>
      <c r="L8" s="289"/>
      <c r="M8" s="290">
        <f>G8*L8</f>
        <v>0</v>
      </c>
    </row>
    <row r="9" spans="1:13" s="326" customFormat="1" ht="11.25" hidden="1" outlineLevel="3">
      <c r="A9" s="321"/>
      <c r="B9" s="322"/>
      <c r="C9" s="323" t="s">
        <v>498</v>
      </c>
      <c r="D9" s="322"/>
      <c r="E9" s="35">
        <v>78.040000000000006</v>
      </c>
      <c r="F9" s="324"/>
      <c r="G9" s="37"/>
      <c r="H9" s="324"/>
      <c r="I9" s="325"/>
    </row>
    <row r="10" spans="1:13" s="291" customFormat="1" ht="24" outlineLevel="2" collapsed="1">
      <c r="A10" s="283">
        <v>2</v>
      </c>
      <c r="B10" s="284" t="s">
        <v>2319</v>
      </c>
      <c r="C10" s="285" t="s">
        <v>2320</v>
      </c>
      <c r="D10" s="286" t="s">
        <v>18</v>
      </c>
      <c r="E10" s="304">
        <v>1082.575</v>
      </c>
      <c r="F10" s="287">
        <v>0</v>
      </c>
      <c r="G10" s="30">
        <f>E10*(1+F10/100)</f>
        <v>1082.575</v>
      </c>
      <c r="H10" s="287"/>
      <c r="I10" s="288">
        <f>G10*H10</f>
        <v>0</v>
      </c>
      <c r="J10" s="289"/>
      <c r="K10" s="290">
        <f>G10*J10</f>
        <v>0</v>
      </c>
      <c r="L10" s="289"/>
      <c r="M10" s="290">
        <f>G10*L10</f>
        <v>0</v>
      </c>
    </row>
    <row r="11" spans="1:13" s="326" customFormat="1" ht="11.25" hidden="1" outlineLevel="3">
      <c r="A11" s="321"/>
      <c r="B11" s="322"/>
      <c r="C11" s="327" t="s">
        <v>2879</v>
      </c>
      <c r="D11" s="328"/>
      <c r="E11" s="292">
        <v>0</v>
      </c>
      <c r="F11" s="324"/>
      <c r="G11" s="37"/>
      <c r="H11" s="324"/>
      <c r="I11" s="325"/>
    </row>
    <row r="12" spans="1:13" s="326" customFormat="1" ht="33.75" hidden="1" outlineLevel="3">
      <c r="A12" s="321"/>
      <c r="B12" s="322"/>
      <c r="C12" s="327" t="s">
        <v>2880</v>
      </c>
      <c r="D12" s="328"/>
      <c r="E12" s="292">
        <v>0</v>
      </c>
      <c r="F12" s="324"/>
      <c r="G12" s="37"/>
      <c r="H12" s="324"/>
      <c r="I12" s="325"/>
    </row>
    <row r="13" spans="1:13" s="326" customFormat="1" ht="11.25" hidden="1" outlineLevel="3">
      <c r="A13" s="321"/>
      <c r="B13" s="322"/>
      <c r="C13" s="327" t="s">
        <v>2660</v>
      </c>
      <c r="D13" s="328"/>
      <c r="E13" s="292">
        <v>522.14499999999998</v>
      </c>
      <c r="F13" s="324"/>
      <c r="G13" s="37"/>
      <c r="H13" s="324"/>
      <c r="I13" s="325"/>
    </row>
    <row r="14" spans="1:13" s="326" customFormat="1" ht="22.5" hidden="1" outlineLevel="3">
      <c r="A14" s="321"/>
      <c r="B14" s="322"/>
      <c r="C14" s="327" t="s">
        <v>2661</v>
      </c>
      <c r="D14" s="328"/>
      <c r="E14" s="292">
        <v>0</v>
      </c>
      <c r="F14" s="324"/>
      <c r="G14" s="37"/>
      <c r="H14" s="324"/>
      <c r="I14" s="325"/>
    </row>
    <row r="15" spans="1:13" s="326" customFormat="1" ht="11.25" hidden="1" outlineLevel="3">
      <c r="A15" s="321"/>
      <c r="B15" s="322"/>
      <c r="C15" s="327" t="s">
        <v>2662</v>
      </c>
      <c r="D15" s="328"/>
      <c r="E15" s="292">
        <v>914.654</v>
      </c>
      <c r="F15" s="324"/>
      <c r="G15" s="37"/>
      <c r="H15" s="324"/>
      <c r="I15" s="325"/>
    </row>
    <row r="16" spans="1:13" s="326" customFormat="1" ht="11.25" hidden="1" outlineLevel="3">
      <c r="A16" s="321"/>
      <c r="B16" s="322"/>
      <c r="C16" s="327"/>
      <c r="D16" s="328"/>
      <c r="E16" s="292"/>
      <c r="F16" s="324"/>
      <c r="G16" s="37"/>
      <c r="H16" s="324"/>
      <c r="I16" s="325"/>
    </row>
    <row r="17" spans="1:13" s="326" customFormat="1" ht="11.25" hidden="1" outlineLevel="3">
      <c r="A17" s="321"/>
      <c r="B17" s="322"/>
      <c r="C17" s="327" t="s">
        <v>2881</v>
      </c>
      <c r="D17" s="328"/>
      <c r="E17" s="292">
        <v>0</v>
      </c>
      <c r="F17" s="324"/>
      <c r="G17" s="37"/>
      <c r="H17" s="324"/>
      <c r="I17" s="325"/>
    </row>
    <row r="18" spans="1:13" s="326" customFormat="1" ht="33.75" hidden="1" outlineLevel="3">
      <c r="A18" s="321"/>
      <c r="B18" s="322"/>
      <c r="C18" s="327" t="s">
        <v>2882</v>
      </c>
      <c r="D18" s="328"/>
      <c r="E18" s="292">
        <v>0</v>
      </c>
      <c r="F18" s="324"/>
      <c r="G18" s="37"/>
      <c r="H18" s="324"/>
      <c r="I18" s="325"/>
    </row>
    <row r="19" spans="1:13" s="326" customFormat="1" ht="11.25" hidden="1" outlineLevel="3">
      <c r="A19" s="321"/>
      <c r="B19" s="322"/>
      <c r="C19" s="327" t="s">
        <v>2883</v>
      </c>
      <c r="D19" s="328"/>
      <c r="E19" s="292">
        <v>719.69600000000003</v>
      </c>
      <c r="F19" s="324"/>
      <c r="G19" s="37"/>
      <c r="H19" s="324"/>
      <c r="I19" s="325"/>
    </row>
    <row r="20" spans="1:13" s="326" customFormat="1" ht="11.25" hidden="1" outlineLevel="3">
      <c r="A20" s="321"/>
      <c r="B20" s="322"/>
      <c r="C20" s="327" t="s">
        <v>520</v>
      </c>
      <c r="D20" s="328"/>
      <c r="E20" s="292">
        <v>120.33799999999999</v>
      </c>
      <c r="F20" s="324"/>
      <c r="G20" s="37"/>
      <c r="H20" s="324"/>
      <c r="I20" s="325"/>
    </row>
    <row r="21" spans="1:13" s="326" customFormat="1" ht="11.25" hidden="1" outlineLevel="3">
      <c r="A21" s="321"/>
      <c r="B21" s="322"/>
      <c r="C21" s="327" t="s">
        <v>500</v>
      </c>
      <c r="D21" s="328"/>
      <c r="E21" s="292">
        <v>94.016999999999996</v>
      </c>
      <c r="F21" s="324"/>
      <c r="G21" s="37"/>
      <c r="H21" s="324"/>
      <c r="I21" s="325"/>
    </row>
    <row r="22" spans="1:13" s="326" customFormat="1" ht="11.25" hidden="1" outlineLevel="3">
      <c r="A22" s="321"/>
      <c r="B22" s="322"/>
      <c r="C22" s="327" t="s">
        <v>1</v>
      </c>
      <c r="D22" s="328"/>
      <c r="E22" s="292">
        <v>2370.85</v>
      </c>
      <c r="F22" s="324"/>
      <c r="G22" s="37"/>
      <c r="H22" s="324"/>
      <c r="I22" s="325"/>
    </row>
    <row r="23" spans="1:13" s="326" customFormat="1" ht="11.25" hidden="1" outlineLevel="3">
      <c r="A23" s="321"/>
      <c r="B23" s="322"/>
      <c r="C23" s="327" t="s">
        <v>2884</v>
      </c>
      <c r="D23" s="328"/>
      <c r="E23" s="292">
        <v>-1288.2750000000001</v>
      </c>
      <c r="F23" s="324"/>
      <c r="G23" s="37"/>
      <c r="H23" s="324"/>
      <c r="I23" s="325"/>
    </row>
    <row r="24" spans="1:13" s="291" customFormat="1" ht="24" outlineLevel="2" collapsed="1">
      <c r="A24" s="283">
        <v>3</v>
      </c>
      <c r="B24" s="284" t="s">
        <v>2658</v>
      </c>
      <c r="C24" s="285" t="s">
        <v>2659</v>
      </c>
      <c r="D24" s="286" t="s">
        <v>18</v>
      </c>
      <c r="E24" s="304">
        <v>1288.2750000000001</v>
      </c>
      <c r="F24" s="287">
        <v>0</v>
      </c>
      <c r="G24" s="30">
        <f>E24*(1+F24/100)</f>
        <v>1288.2750000000001</v>
      </c>
      <c r="H24" s="287"/>
      <c r="I24" s="288">
        <f>G24*H24</f>
        <v>0</v>
      </c>
      <c r="J24" s="289"/>
      <c r="K24" s="290">
        <f>G24*J24</f>
        <v>0</v>
      </c>
      <c r="L24" s="289"/>
      <c r="M24" s="290">
        <f>G24*L24</f>
        <v>0</v>
      </c>
    </row>
    <row r="25" spans="1:13" s="326" customFormat="1" ht="11.25" hidden="1" outlineLevel="3">
      <c r="A25" s="321"/>
      <c r="B25" s="322"/>
      <c r="C25" s="327" t="s">
        <v>2885</v>
      </c>
      <c r="D25" s="328"/>
      <c r="E25" s="292">
        <v>0</v>
      </c>
      <c r="F25" s="324"/>
      <c r="G25" s="37"/>
      <c r="H25" s="324"/>
      <c r="I25" s="325"/>
    </row>
    <row r="26" spans="1:13" s="326" customFormat="1" ht="22.5" hidden="1" outlineLevel="3">
      <c r="A26" s="321"/>
      <c r="B26" s="322"/>
      <c r="C26" s="327" t="s">
        <v>2661</v>
      </c>
      <c r="D26" s="328"/>
      <c r="E26" s="292">
        <v>0</v>
      </c>
      <c r="F26" s="324"/>
      <c r="G26" s="37"/>
      <c r="H26" s="324"/>
      <c r="I26" s="325"/>
    </row>
    <row r="27" spans="1:13" s="326" customFormat="1" ht="11.25" hidden="1" outlineLevel="3">
      <c r="A27" s="321"/>
      <c r="B27" s="322"/>
      <c r="C27" s="327" t="s">
        <v>2662</v>
      </c>
      <c r="D27" s="328"/>
      <c r="E27" s="292">
        <v>914.654</v>
      </c>
      <c r="F27" s="324"/>
      <c r="G27" s="37"/>
      <c r="H27" s="324"/>
      <c r="I27" s="325"/>
    </row>
    <row r="28" spans="1:13" s="326" customFormat="1" ht="11.25" hidden="1" outlineLevel="3">
      <c r="A28" s="321"/>
      <c r="B28" s="322"/>
      <c r="C28" s="327" t="s">
        <v>2886</v>
      </c>
      <c r="D28" s="328"/>
      <c r="E28" s="292">
        <v>0</v>
      </c>
      <c r="F28" s="324"/>
      <c r="G28" s="37"/>
      <c r="H28" s="324"/>
      <c r="I28" s="325"/>
    </row>
    <row r="29" spans="1:13" s="326" customFormat="1" ht="11.25" hidden="1" outlineLevel="3">
      <c r="A29" s="321"/>
      <c r="B29" s="322"/>
      <c r="C29" s="327"/>
      <c r="D29" s="328"/>
      <c r="E29" s="292"/>
      <c r="F29" s="324"/>
      <c r="G29" s="37"/>
      <c r="H29" s="324"/>
      <c r="I29" s="325"/>
    </row>
    <row r="30" spans="1:13" s="326" customFormat="1" ht="33.75" hidden="1" outlineLevel="3">
      <c r="A30" s="321"/>
      <c r="B30" s="322"/>
      <c r="C30" s="327" t="s">
        <v>2887</v>
      </c>
      <c r="D30" s="328"/>
      <c r="E30" s="292">
        <v>0</v>
      </c>
      <c r="F30" s="324"/>
      <c r="G30" s="37"/>
      <c r="H30" s="324"/>
      <c r="I30" s="325"/>
    </row>
    <row r="31" spans="1:13" s="326" customFormat="1" ht="11.25" hidden="1" outlineLevel="3">
      <c r="A31" s="321"/>
      <c r="B31" s="322"/>
      <c r="C31" s="327" t="s">
        <v>2888</v>
      </c>
      <c r="D31" s="328"/>
      <c r="E31" s="292">
        <v>287.87900000000002</v>
      </c>
      <c r="F31" s="324"/>
      <c r="G31" s="37"/>
      <c r="H31" s="324"/>
      <c r="I31" s="325"/>
    </row>
    <row r="32" spans="1:13" s="326" customFormat="1" ht="11.25" hidden="1" outlineLevel="3">
      <c r="A32" s="321"/>
      <c r="B32" s="322"/>
      <c r="C32" s="327" t="s">
        <v>2889</v>
      </c>
      <c r="D32" s="328"/>
      <c r="E32" s="292">
        <v>48.134999999999998</v>
      </c>
      <c r="F32" s="324"/>
      <c r="G32" s="37"/>
      <c r="H32" s="324"/>
      <c r="I32" s="325"/>
    </row>
    <row r="33" spans="1:13" s="326" customFormat="1" ht="11.25" hidden="1" outlineLevel="3">
      <c r="A33" s="321"/>
      <c r="B33" s="322"/>
      <c r="C33" s="327" t="s">
        <v>2890</v>
      </c>
      <c r="D33" s="328"/>
      <c r="E33" s="292">
        <v>37.606999999999999</v>
      </c>
      <c r="F33" s="324"/>
      <c r="G33" s="37"/>
      <c r="H33" s="324"/>
      <c r="I33" s="325"/>
    </row>
    <row r="34" spans="1:13" s="291" customFormat="1" ht="24" outlineLevel="2" collapsed="1">
      <c r="A34" s="283">
        <v>4</v>
      </c>
      <c r="B34" s="284" t="s">
        <v>2663</v>
      </c>
      <c r="C34" s="285" t="s">
        <v>2664</v>
      </c>
      <c r="D34" s="286" t="s">
        <v>18</v>
      </c>
      <c r="E34" s="30">
        <v>260.01544999999999</v>
      </c>
      <c r="F34" s="287">
        <v>0</v>
      </c>
      <c r="G34" s="30">
        <f>E34*(1+F34/100)</f>
        <v>260.01544999999999</v>
      </c>
      <c r="H34" s="287"/>
      <c r="I34" s="288">
        <f>G34*H34</f>
        <v>0</v>
      </c>
      <c r="J34" s="289"/>
      <c r="K34" s="290">
        <f>G34*J34</f>
        <v>0</v>
      </c>
      <c r="L34" s="289"/>
      <c r="M34" s="290">
        <f>G34*L34</f>
        <v>0</v>
      </c>
    </row>
    <row r="35" spans="1:13" s="326" customFormat="1" ht="11.25" hidden="1" outlineLevel="3">
      <c r="A35" s="321"/>
      <c r="B35" s="322"/>
      <c r="C35" s="323" t="s">
        <v>288</v>
      </c>
      <c r="D35" s="322"/>
      <c r="E35" s="35">
        <v>0</v>
      </c>
      <c r="F35" s="324"/>
      <c r="G35" s="37"/>
      <c r="H35" s="324"/>
      <c r="I35" s="325"/>
    </row>
    <row r="36" spans="1:13" s="326" customFormat="1" ht="11.25" hidden="1" outlineLevel="3">
      <c r="A36" s="321"/>
      <c r="B36" s="322"/>
      <c r="C36" s="323" t="s">
        <v>450</v>
      </c>
      <c r="D36" s="322"/>
      <c r="E36" s="35">
        <v>0</v>
      </c>
      <c r="F36" s="324"/>
      <c r="G36" s="37"/>
      <c r="H36" s="324"/>
      <c r="I36" s="325"/>
    </row>
    <row r="37" spans="1:13" s="326" customFormat="1" ht="11.25" hidden="1" outlineLevel="3">
      <c r="A37" s="321"/>
      <c r="B37" s="322"/>
      <c r="C37" s="323" t="s">
        <v>454</v>
      </c>
      <c r="D37" s="322"/>
      <c r="E37" s="35">
        <v>135.024</v>
      </c>
      <c r="F37" s="324"/>
      <c r="G37" s="37"/>
      <c r="H37" s="324"/>
      <c r="I37" s="325"/>
    </row>
    <row r="38" spans="1:13" s="326" customFormat="1" ht="11.25" hidden="1" outlineLevel="3">
      <c r="A38" s="321"/>
      <c r="B38" s="322"/>
      <c r="C38" s="323" t="s">
        <v>423</v>
      </c>
      <c r="D38" s="322"/>
      <c r="E38" s="35">
        <v>34.451999999999998</v>
      </c>
      <c r="F38" s="324"/>
      <c r="G38" s="37"/>
      <c r="H38" s="324"/>
      <c r="I38" s="325"/>
    </row>
    <row r="39" spans="1:13" s="326" customFormat="1" ht="11.25" hidden="1" outlineLevel="3">
      <c r="A39" s="321"/>
      <c r="B39" s="322"/>
      <c r="C39" s="323" t="s">
        <v>426</v>
      </c>
      <c r="D39" s="322"/>
      <c r="E39" s="35">
        <v>59.623999999999995</v>
      </c>
      <c r="F39" s="324"/>
      <c r="G39" s="37"/>
      <c r="H39" s="324"/>
      <c r="I39" s="325"/>
    </row>
    <row r="40" spans="1:13" s="326" customFormat="1" ht="11.25" hidden="1" outlineLevel="3">
      <c r="A40" s="321"/>
      <c r="B40" s="322"/>
      <c r="C40" s="323" t="s">
        <v>411</v>
      </c>
      <c r="D40" s="322"/>
      <c r="E40" s="35">
        <v>15.659999999999998</v>
      </c>
      <c r="F40" s="324"/>
      <c r="G40" s="37"/>
      <c r="H40" s="324"/>
      <c r="I40" s="325"/>
    </row>
    <row r="41" spans="1:13" s="326" customFormat="1" ht="11.25" hidden="1" outlineLevel="3">
      <c r="A41" s="321"/>
      <c r="B41" s="322"/>
      <c r="C41" s="323" t="s">
        <v>451</v>
      </c>
      <c r="D41" s="322"/>
      <c r="E41" s="35">
        <v>0</v>
      </c>
      <c r="F41" s="324"/>
      <c r="G41" s="37"/>
      <c r="H41" s="324"/>
      <c r="I41" s="325"/>
    </row>
    <row r="42" spans="1:13" s="326" customFormat="1" ht="11.25" hidden="1" outlineLevel="3">
      <c r="A42" s="321"/>
      <c r="B42" s="322"/>
      <c r="C42" s="323" t="s">
        <v>543</v>
      </c>
      <c r="D42" s="322"/>
      <c r="E42" s="35">
        <v>0</v>
      </c>
      <c r="F42" s="324"/>
      <c r="G42" s="37"/>
      <c r="H42" s="324"/>
      <c r="I42" s="325"/>
    </row>
    <row r="43" spans="1:13" s="326" customFormat="1" ht="11.25" hidden="1" outlineLevel="3">
      <c r="A43" s="321"/>
      <c r="B43" s="322"/>
      <c r="C43" s="323" t="s">
        <v>311</v>
      </c>
      <c r="D43" s="322"/>
      <c r="E43" s="35">
        <v>15.25545</v>
      </c>
      <c r="F43" s="324"/>
      <c r="G43" s="37"/>
      <c r="H43" s="324"/>
      <c r="I43" s="325"/>
    </row>
    <row r="44" spans="1:13" s="291" customFormat="1" ht="12" outlineLevel="2">
      <c r="A44" s="329">
        <v>6</v>
      </c>
      <c r="B44" s="330" t="s">
        <v>2749</v>
      </c>
      <c r="C44" s="331" t="s">
        <v>2750</v>
      </c>
      <c r="D44" s="332" t="s">
        <v>18</v>
      </c>
      <c r="E44" s="272">
        <v>260.01499999999999</v>
      </c>
      <c r="F44" s="333">
        <v>0</v>
      </c>
      <c r="G44" s="272">
        <f>E44*(1+F44/100)</f>
        <v>260.01499999999999</v>
      </c>
      <c r="H44" s="333"/>
      <c r="I44" s="334">
        <f>G44*H44</f>
        <v>0</v>
      </c>
      <c r="J44" s="335"/>
      <c r="K44" s="336">
        <f>G44*J44</f>
        <v>0</v>
      </c>
      <c r="L44" s="335"/>
      <c r="M44" s="336">
        <f>G44*L44</f>
        <v>0</v>
      </c>
    </row>
    <row r="45" spans="1:13" s="291" customFormat="1" ht="24" outlineLevel="2" collapsed="1">
      <c r="A45" s="283">
        <v>5</v>
      </c>
      <c r="B45" s="284" t="s">
        <v>2321</v>
      </c>
      <c r="C45" s="285" t="s">
        <v>2317</v>
      </c>
      <c r="D45" s="286" t="s">
        <v>18</v>
      </c>
      <c r="E45" s="30">
        <v>13.56</v>
      </c>
      <c r="F45" s="287">
        <v>0</v>
      </c>
      <c r="G45" s="30">
        <f>E45*(1+F45/100)</f>
        <v>13.56</v>
      </c>
      <c r="H45" s="287"/>
      <c r="I45" s="288">
        <f>G45*H45</f>
        <v>0</v>
      </c>
      <c r="J45" s="289"/>
      <c r="K45" s="290">
        <f>G45*J45</f>
        <v>0</v>
      </c>
      <c r="L45" s="289"/>
      <c r="M45" s="290">
        <f>G45*L45</f>
        <v>0</v>
      </c>
    </row>
    <row r="46" spans="1:13" s="326" customFormat="1" ht="11.25" hidden="1" outlineLevel="3">
      <c r="A46" s="321"/>
      <c r="B46" s="322"/>
      <c r="C46" s="323" t="s">
        <v>652</v>
      </c>
      <c r="D46" s="322"/>
      <c r="E46" s="35">
        <v>0</v>
      </c>
      <c r="F46" s="324"/>
      <c r="G46" s="37"/>
      <c r="H46" s="324"/>
      <c r="I46" s="325"/>
    </row>
    <row r="47" spans="1:13" s="326" customFormat="1" ht="11.25" hidden="1" outlineLevel="3">
      <c r="A47" s="321"/>
      <c r="B47" s="322"/>
      <c r="C47" s="323" t="s">
        <v>363</v>
      </c>
      <c r="D47" s="322"/>
      <c r="E47" s="35">
        <v>13.56</v>
      </c>
      <c r="F47" s="324"/>
      <c r="G47" s="37"/>
      <c r="H47" s="324"/>
      <c r="I47" s="325"/>
    </row>
    <row r="48" spans="1:13" s="291" customFormat="1" ht="24" outlineLevel="2" collapsed="1">
      <c r="A48" s="337">
        <v>7</v>
      </c>
      <c r="B48" s="338" t="s">
        <v>2891</v>
      </c>
      <c r="C48" s="313" t="s">
        <v>2892</v>
      </c>
      <c r="D48" s="339" t="s">
        <v>18</v>
      </c>
      <c r="E48" s="304">
        <v>20</v>
      </c>
      <c r="F48" s="287">
        <v>0</v>
      </c>
      <c r="G48" s="30">
        <f>E48*(1+F48/100)</f>
        <v>20</v>
      </c>
      <c r="H48" s="287"/>
      <c r="I48" s="288">
        <f>G48*H48</f>
        <v>0</v>
      </c>
      <c r="J48" s="289"/>
      <c r="K48" s="290">
        <f>G48*J48</f>
        <v>0</v>
      </c>
      <c r="L48" s="289"/>
      <c r="M48" s="290">
        <f>G48*L48</f>
        <v>0</v>
      </c>
    </row>
    <row r="49" spans="1:13" s="326" customFormat="1" ht="11.25" hidden="1" outlineLevel="3">
      <c r="A49" s="340"/>
      <c r="B49" s="328"/>
      <c r="C49" s="327" t="s">
        <v>2893</v>
      </c>
      <c r="D49" s="328"/>
      <c r="E49" s="292">
        <v>20</v>
      </c>
      <c r="F49" s="324"/>
      <c r="G49" s="37"/>
      <c r="H49" s="324"/>
      <c r="I49" s="325"/>
    </row>
    <row r="50" spans="1:13" s="291" customFormat="1" ht="36" outlineLevel="2" collapsed="1">
      <c r="A50" s="283">
        <v>8</v>
      </c>
      <c r="B50" s="284" t="s">
        <v>2324</v>
      </c>
      <c r="C50" s="285" t="s">
        <v>2323</v>
      </c>
      <c r="D50" s="286" t="s">
        <v>18</v>
      </c>
      <c r="E50" s="30">
        <v>608.48400000000004</v>
      </c>
      <c r="F50" s="287">
        <v>0</v>
      </c>
      <c r="G50" s="30">
        <f>E50*(1+F50/100)</f>
        <v>608.48400000000004</v>
      </c>
      <c r="H50" s="287"/>
      <c r="I50" s="288">
        <f>G50*H50</f>
        <v>0</v>
      </c>
      <c r="J50" s="289"/>
      <c r="K50" s="290">
        <f>G50*J50</f>
        <v>0</v>
      </c>
      <c r="L50" s="289"/>
      <c r="M50" s="290">
        <f>G50*L50</f>
        <v>0</v>
      </c>
    </row>
    <row r="51" spans="1:13" s="326" customFormat="1" ht="11.25" hidden="1" outlineLevel="3">
      <c r="A51" s="321"/>
      <c r="B51" s="322"/>
      <c r="C51" s="323" t="s">
        <v>2672</v>
      </c>
      <c r="D51" s="322"/>
      <c r="E51" s="35">
        <v>608.48400000000004</v>
      </c>
      <c r="F51" s="324"/>
      <c r="G51" s="37"/>
      <c r="H51" s="324"/>
      <c r="I51" s="325"/>
    </row>
    <row r="52" spans="1:13" s="291" customFormat="1" ht="24" outlineLevel="2" collapsed="1">
      <c r="A52" s="283">
        <v>9</v>
      </c>
      <c r="B52" s="284" t="s">
        <v>2322</v>
      </c>
      <c r="C52" s="285" t="s">
        <v>2318</v>
      </c>
      <c r="D52" s="286" t="s">
        <v>18</v>
      </c>
      <c r="E52" s="30">
        <v>304.24200000000002</v>
      </c>
      <c r="F52" s="287">
        <v>0</v>
      </c>
      <c r="G52" s="30">
        <f>E52*(1+F52/100)</f>
        <v>304.24200000000002</v>
      </c>
      <c r="H52" s="287"/>
      <c r="I52" s="288">
        <f>G52*H52</f>
        <v>0</v>
      </c>
      <c r="J52" s="289"/>
      <c r="K52" s="290">
        <f>G52*J52</f>
        <v>0</v>
      </c>
      <c r="L52" s="289"/>
      <c r="M52" s="290">
        <f>G52*L52</f>
        <v>0</v>
      </c>
    </row>
    <row r="53" spans="1:13" s="326" customFormat="1" ht="11.25" hidden="1" outlineLevel="3">
      <c r="A53" s="321"/>
      <c r="B53" s="322"/>
      <c r="C53" s="323" t="s">
        <v>2673</v>
      </c>
      <c r="D53" s="322"/>
      <c r="E53" s="35">
        <v>304.24200000000002</v>
      </c>
      <c r="F53" s="324"/>
      <c r="G53" s="37"/>
      <c r="H53" s="324"/>
      <c r="I53" s="325"/>
    </row>
    <row r="54" spans="1:13" s="291" customFormat="1" ht="12" outlineLevel="2" collapsed="1">
      <c r="A54" s="283">
        <v>10</v>
      </c>
      <c r="B54" s="284" t="s">
        <v>88</v>
      </c>
      <c r="C54" s="285" t="s">
        <v>866</v>
      </c>
      <c r="D54" s="286" t="s">
        <v>18</v>
      </c>
      <c r="E54" s="30">
        <v>214.35499999999999</v>
      </c>
      <c r="F54" s="287">
        <v>0</v>
      </c>
      <c r="G54" s="30">
        <f>E54*(1+F54/100)</f>
        <v>214.35499999999999</v>
      </c>
      <c r="H54" s="287"/>
      <c r="I54" s="288">
        <f>G54*H54</f>
        <v>0</v>
      </c>
      <c r="J54" s="289"/>
      <c r="K54" s="290">
        <f>G54*J54</f>
        <v>0</v>
      </c>
      <c r="L54" s="289"/>
      <c r="M54" s="290">
        <f>G54*L54</f>
        <v>0</v>
      </c>
    </row>
    <row r="55" spans="1:13" s="326" customFormat="1" ht="11.25" hidden="1" outlineLevel="3">
      <c r="A55" s="321"/>
      <c r="B55" s="322"/>
      <c r="C55" s="323" t="s">
        <v>2671</v>
      </c>
      <c r="D55" s="322"/>
      <c r="E55" s="35">
        <v>0</v>
      </c>
      <c r="F55" s="324"/>
      <c r="G55" s="37"/>
      <c r="H55" s="324"/>
      <c r="I55" s="325"/>
    </row>
    <row r="56" spans="1:13" s="326" customFormat="1" ht="11.25" hidden="1" outlineLevel="3">
      <c r="A56" s="321"/>
      <c r="B56" s="322"/>
      <c r="C56" s="323" t="s">
        <v>699</v>
      </c>
      <c r="D56" s="322"/>
      <c r="E56" s="35">
        <v>0</v>
      </c>
      <c r="F56" s="324"/>
      <c r="G56" s="37"/>
      <c r="H56" s="324"/>
      <c r="I56" s="325"/>
    </row>
    <row r="57" spans="1:13" s="326" customFormat="1" ht="11.25" hidden="1" outlineLevel="3">
      <c r="A57" s="321"/>
      <c r="B57" s="322"/>
      <c r="C57" s="323" t="s">
        <v>726</v>
      </c>
      <c r="D57" s="322"/>
      <c r="E57" s="35">
        <v>120.33799999999999</v>
      </c>
      <c r="F57" s="324"/>
      <c r="G57" s="37"/>
      <c r="H57" s="324"/>
      <c r="I57" s="325"/>
    </row>
    <row r="58" spans="1:13" s="326" customFormat="1" ht="11.25" hidden="1" outlineLevel="3">
      <c r="A58" s="321"/>
      <c r="B58" s="322"/>
      <c r="C58" s="323" t="s">
        <v>530</v>
      </c>
      <c r="D58" s="322"/>
      <c r="E58" s="35">
        <v>94.016999999999996</v>
      </c>
      <c r="F58" s="324"/>
      <c r="G58" s="37"/>
      <c r="H58" s="324"/>
      <c r="I58" s="325"/>
    </row>
    <row r="59" spans="1:13" s="291" customFormat="1" ht="12" outlineLevel="2" collapsed="1">
      <c r="A59" s="283">
        <v>11</v>
      </c>
      <c r="B59" s="284" t="s">
        <v>2670</v>
      </c>
      <c r="C59" s="285" t="s">
        <v>2669</v>
      </c>
      <c r="D59" s="286" t="s">
        <v>18</v>
      </c>
      <c r="E59" s="30">
        <v>89.887</v>
      </c>
      <c r="F59" s="287">
        <v>0</v>
      </c>
      <c r="G59" s="30">
        <f>E59*(1+F59/100)</f>
        <v>89.887</v>
      </c>
      <c r="H59" s="287"/>
      <c r="I59" s="288">
        <f>G59*H59</f>
        <v>0</v>
      </c>
      <c r="J59" s="289"/>
      <c r="K59" s="290">
        <f>G59*J59</f>
        <v>0</v>
      </c>
      <c r="L59" s="289"/>
      <c r="M59" s="290">
        <f>G59*L59</f>
        <v>0</v>
      </c>
    </row>
    <row r="60" spans="1:13" s="326" customFormat="1" ht="11.25" hidden="1" outlineLevel="3">
      <c r="A60" s="321"/>
      <c r="B60" s="322"/>
      <c r="C60" s="323" t="s">
        <v>2671</v>
      </c>
      <c r="D60" s="322"/>
      <c r="E60" s="35">
        <v>0</v>
      </c>
      <c r="F60" s="324"/>
      <c r="G60" s="37"/>
      <c r="H60" s="324"/>
      <c r="I60" s="325"/>
    </row>
    <row r="61" spans="1:13" s="326" customFormat="1" ht="11.25" hidden="1" outlineLevel="3">
      <c r="A61" s="321"/>
      <c r="B61" s="322"/>
      <c r="C61" s="323" t="s">
        <v>420</v>
      </c>
      <c r="D61" s="322"/>
      <c r="E61" s="35">
        <v>0</v>
      </c>
      <c r="F61" s="324"/>
      <c r="G61" s="37"/>
      <c r="H61" s="324"/>
      <c r="I61" s="325"/>
    </row>
    <row r="62" spans="1:13" s="326" customFormat="1" ht="11.25" hidden="1" outlineLevel="3">
      <c r="A62" s="321"/>
      <c r="B62" s="322"/>
      <c r="C62" s="323" t="s">
        <v>688</v>
      </c>
      <c r="D62" s="322"/>
      <c r="E62" s="35">
        <v>53.55</v>
      </c>
      <c r="F62" s="324"/>
      <c r="G62" s="37"/>
      <c r="H62" s="324"/>
      <c r="I62" s="325"/>
    </row>
    <row r="63" spans="1:13" s="326" customFormat="1" ht="11.25" hidden="1" outlineLevel="3">
      <c r="A63" s="321"/>
      <c r="B63" s="322"/>
      <c r="C63" s="323" t="s">
        <v>819</v>
      </c>
      <c r="D63" s="322"/>
      <c r="E63" s="35">
        <v>36.337000000000003</v>
      </c>
      <c r="F63" s="324"/>
      <c r="G63" s="37"/>
      <c r="H63" s="324"/>
      <c r="I63" s="325"/>
    </row>
    <row r="64" spans="1:13" s="291" customFormat="1" ht="12" outlineLevel="2">
      <c r="A64" s="283">
        <v>12</v>
      </c>
      <c r="B64" s="284" t="s">
        <v>2333</v>
      </c>
      <c r="C64" s="285" t="s">
        <v>2337</v>
      </c>
      <c r="D64" s="286" t="s">
        <v>17</v>
      </c>
      <c r="E64" s="30">
        <v>304.24200000000002</v>
      </c>
      <c r="F64" s="287">
        <v>0</v>
      </c>
      <c r="G64" s="30">
        <f>E64*(1+F64/100)</f>
        <v>304.24200000000002</v>
      </c>
      <c r="H64" s="287"/>
      <c r="I64" s="288">
        <f>G64*H64</f>
        <v>0</v>
      </c>
      <c r="J64" s="289"/>
      <c r="K64" s="290">
        <f>G64*J64</f>
        <v>0</v>
      </c>
      <c r="L64" s="289"/>
      <c r="M64" s="290">
        <f>G64*L64</f>
        <v>0</v>
      </c>
    </row>
    <row r="65" spans="1:13" s="291" customFormat="1" ht="36" outlineLevel="2" collapsed="1">
      <c r="A65" s="283">
        <v>13</v>
      </c>
      <c r="B65" s="284" t="s">
        <v>2312</v>
      </c>
      <c r="C65" s="285" t="s">
        <v>939</v>
      </c>
      <c r="D65" s="286" t="s">
        <v>18</v>
      </c>
      <c r="E65" s="30">
        <v>2340.1819999999998</v>
      </c>
      <c r="F65" s="287">
        <v>0</v>
      </c>
      <c r="G65" s="30">
        <f>E65*(1+F65/100)</f>
        <v>2340.1819999999998</v>
      </c>
      <c r="H65" s="287"/>
      <c r="I65" s="288">
        <f>G65*H65</f>
        <v>0</v>
      </c>
      <c r="J65" s="289"/>
      <c r="K65" s="290">
        <f>G65*J65</f>
        <v>0</v>
      </c>
      <c r="L65" s="289"/>
      <c r="M65" s="290">
        <f>G65*L65</f>
        <v>0</v>
      </c>
    </row>
    <row r="66" spans="1:13" s="326" customFormat="1" ht="11.25" hidden="1" outlineLevel="3">
      <c r="A66" s="321"/>
      <c r="B66" s="322"/>
      <c r="C66" s="323" t="s">
        <v>2894</v>
      </c>
      <c r="D66" s="322"/>
      <c r="E66" s="35">
        <v>2644.4249999999997</v>
      </c>
      <c r="F66" s="324"/>
      <c r="G66" s="37"/>
      <c r="H66" s="324"/>
      <c r="I66" s="325"/>
    </row>
    <row r="67" spans="1:13" s="326" customFormat="1" ht="11.25" hidden="1" outlineLevel="3">
      <c r="A67" s="321"/>
      <c r="B67" s="322"/>
      <c r="C67" s="323" t="s">
        <v>316</v>
      </c>
      <c r="D67" s="322"/>
      <c r="E67" s="35">
        <v>-304.24299999999999</v>
      </c>
      <c r="F67" s="324"/>
      <c r="G67" s="37"/>
      <c r="H67" s="324"/>
      <c r="I67" s="325"/>
    </row>
    <row r="68" spans="1:13" s="291" customFormat="1" ht="36" outlineLevel="2" collapsed="1">
      <c r="A68" s="283">
        <v>14</v>
      </c>
      <c r="B68" s="284" t="s">
        <v>2755</v>
      </c>
      <c r="C68" s="271" t="s">
        <v>2758</v>
      </c>
      <c r="D68" s="286" t="s">
        <v>18</v>
      </c>
      <c r="E68" s="30">
        <v>23401.82</v>
      </c>
      <c r="F68" s="287">
        <v>0</v>
      </c>
      <c r="G68" s="30">
        <f>E68*(1+F68/100)</f>
        <v>23401.82</v>
      </c>
      <c r="H68" s="287"/>
      <c r="I68" s="288">
        <f>G68*H68</f>
        <v>0</v>
      </c>
      <c r="J68" s="289"/>
      <c r="K68" s="290">
        <f>G68*J68</f>
        <v>0</v>
      </c>
      <c r="L68" s="289"/>
      <c r="M68" s="290">
        <f>G68*L68</f>
        <v>0</v>
      </c>
    </row>
    <row r="69" spans="1:13" s="326" customFormat="1" ht="11.25" hidden="1" outlineLevel="3">
      <c r="A69" s="321"/>
      <c r="B69" s="322"/>
      <c r="C69" s="323" t="s">
        <v>701</v>
      </c>
      <c r="D69" s="322"/>
      <c r="E69" s="35">
        <v>23401.82</v>
      </c>
      <c r="F69" s="324"/>
      <c r="G69" s="37"/>
      <c r="H69" s="324"/>
      <c r="I69" s="325"/>
    </row>
    <row r="70" spans="1:13" s="291" customFormat="1" ht="36" outlineLevel="2" collapsed="1">
      <c r="A70" s="283">
        <v>15</v>
      </c>
      <c r="B70" s="284" t="s">
        <v>2895</v>
      </c>
      <c r="C70" s="285" t="s">
        <v>2898</v>
      </c>
      <c r="D70" s="286" t="s">
        <v>18</v>
      </c>
      <c r="E70" s="30">
        <v>20</v>
      </c>
      <c r="F70" s="287">
        <v>0</v>
      </c>
      <c r="G70" s="30">
        <f>E70*(1+F70/100)</f>
        <v>20</v>
      </c>
      <c r="H70" s="287"/>
      <c r="I70" s="288">
        <f>G70*H70</f>
        <v>0</v>
      </c>
      <c r="J70" s="289"/>
      <c r="K70" s="290">
        <f>G70*J70</f>
        <v>0</v>
      </c>
      <c r="L70" s="289"/>
      <c r="M70" s="290">
        <f>G70*L70</f>
        <v>0</v>
      </c>
    </row>
    <row r="71" spans="1:13" s="326" customFormat="1" ht="11.25" hidden="1" outlineLevel="3">
      <c r="A71" s="321"/>
      <c r="B71" s="322"/>
      <c r="C71" s="323" t="s">
        <v>2896</v>
      </c>
      <c r="D71" s="322"/>
      <c r="E71" s="35">
        <v>20</v>
      </c>
      <c r="F71" s="324"/>
      <c r="G71" s="37"/>
      <c r="H71" s="324"/>
      <c r="I71" s="325"/>
    </row>
    <row r="72" spans="1:13" s="291" customFormat="1" ht="36" outlineLevel="2" collapsed="1">
      <c r="A72" s="283">
        <v>16</v>
      </c>
      <c r="B72" s="284" t="s">
        <v>2897</v>
      </c>
      <c r="C72" s="271" t="s">
        <v>2899</v>
      </c>
      <c r="D72" s="286" t="s">
        <v>18</v>
      </c>
      <c r="E72" s="30">
        <v>400</v>
      </c>
      <c r="F72" s="287">
        <v>0</v>
      </c>
      <c r="G72" s="30">
        <f>E72*(1+F72/100)</f>
        <v>400</v>
      </c>
      <c r="H72" s="287"/>
      <c r="I72" s="288">
        <f>G72*H72</f>
        <v>0</v>
      </c>
      <c r="J72" s="289"/>
      <c r="K72" s="290">
        <f>G72*J72</f>
        <v>0</v>
      </c>
      <c r="L72" s="289"/>
      <c r="M72" s="290">
        <f>G72*L72</f>
        <v>0</v>
      </c>
    </row>
    <row r="73" spans="1:13" s="326" customFormat="1" ht="11.25" hidden="1" outlineLevel="3">
      <c r="A73" s="321"/>
      <c r="B73" s="322"/>
      <c r="C73" s="323" t="s">
        <v>2900</v>
      </c>
      <c r="D73" s="322"/>
      <c r="E73" s="35">
        <v>400</v>
      </c>
      <c r="F73" s="324"/>
      <c r="G73" s="37"/>
      <c r="H73" s="324"/>
      <c r="I73" s="325"/>
    </row>
    <row r="74" spans="1:13" s="291" customFormat="1" ht="12" outlineLevel="2" collapsed="1">
      <c r="A74" s="283">
        <v>17</v>
      </c>
      <c r="B74" s="284" t="s">
        <v>2315</v>
      </c>
      <c r="C74" s="285" t="s">
        <v>856</v>
      </c>
      <c r="D74" s="286" t="s">
        <v>18</v>
      </c>
      <c r="E74" s="30">
        <v>2360.1819999999998</v>
      </c>
      <c r="F74" s="287">
        <v>0</v>
      </c>
      <c r="G74" s="30">
        <f>E74*(1+F74/100)</f>
        <v>2360.1819999999998</v>
      </c>
      <c r="H74" s="287"/>
      <c r="I74" s="288">
        <f>G74*H74</f>
        <v>0</v>
      </c>
      <c r="J74" s="289"/>
      <c r="K74" s="290">
        <f>G74*J74</f>
        <v>0</v>
      </c>
      <c r="L74" s="289"/>
      <c r="M74" s="290">
        <f>G74*L74</f>
        <v>0</v>
      </c>
    </row>
    <row r="75" spans="1:13" s="326" customFormat="1" ht="11.25" hidden="1" outlineLevel="3">
      <c r="A75" s="321"/>
      <c r="B75" s="322"/>
      <c r="C75" s="323" t="s">
        <v>2901</v>
      </c>
      <c r="D75" s="322"/>
      <c r="E75" s="35">
        <v>2360.1819999999998</v>
      </c>
      <c r="F75" s="324"/>
      <c r="G75" s="37"/>
      <c r="H75" s="324"/>
      <c r="I75" s="325"/>
    </row>
    <row r="76" spans="1:13" s="291" customFormat="1" ht="12" outlineLevel="2" collapsed="1">
      <c r="A76" s="283">
        <v>18</v>
      </c>
      <c r="B76" s="284" t="s">
        <v>2328</v>
      </c>
      <c r="C76" s="285" t="s">
        <v>2329</v>
      </c>
      <c r="D76" s="286" t="s">
        <v>17</v>
      </c>
      <c r="E76" s="30">
        <v>663.5</v>
      </c>
      <c r="F76" s="287">
        <v>0</v>
      </c>
      <c r="G76" s="30">
        <f>E76*(1+F76/100)</f>
        <v>663.5</v>
      </c>
      <c r="H76" s="287"/>
      <c r="I76" s="288">
        <f>G76*H76</f>
        <v>0</v>
      </c>
      <c r="J76" s="289"/>
      <c r="K76" s="290">
        <f>G76*J76</f>
        <v>0</v>
      </c>
      <c r="L76" s="289"/>
      <c r="M76" s="290">
        <f>G76*L76</f>
        <v>0</v>
      </c>
    </row>
    <row r="77" spans="1:13" s="326" customFormat="1" ht="11.25" hidden="1" outlineLevel="3">
      <c r="A77" s="321"/>
      <c r="B77" s="322"/>
      <c r="C77" s="323" t="s">
        <v>2330</v>
      </c>
      <c r="D77" s="322"/>
      <c r="E77" s="35">
        <v>663.5</v>
      </c>
      <c r="F77" s="324"/>
      <c r="G77" s="37"/>
      <c r="H77" s="324"/>
      <c r="I77" s="325"/>
    </row>
    <row r="78" spans="1:13" s="346" customFormat="1" ht="12.75" customHeight="1" outlineLevel="2">
      <c r="A78" s="341"/>
      <c r="B78" s="342"/>
      <c r="C78" s="343"/>
      <c r="D78" s="342"/>
      <c r="E78" s="52"/>
      <c r="F78" s="344"/>
      <c r="G78" s="52"/>
      <c r="H78" s="344"/>
      <c r="I78" s="345"/>
    </row>
    <row r="79" spans="1:13" s="21" customFormat="1" ht="16.5" customHeight="1" outlineLevel="1">
      <c r="A79" s="273"/>
      <c r="B79" s="274"/>
      <c r="C79" s="274" t="s">
        <v>2505</v>
      </c>
      <c r="D79" s="275"/>
      <c r="E79" s="276"/>
      <c r="F79" s="277"/>
      <c r="G79" s="276"/>
      <c r="H79" s="277"/>
      <c r="I79" s="278">
        <f>SUBTOTAL(9,I80:I105)</f>
        <v>0</v>
      </c>
      <c r="J79" s="279"/>
      <c r="K79" s="280">
        <f>SUBTOTAL(9,K80:K105)</f>
        <v>30.876215999999999</v>
      </c>
      <c r="L79" s="277"/>
      <c r="M79" s="280">
        <f>SUBTOTAL(9,M80:M105)</f>
        <v>0</v>
      </c>
    </row>
    <row r="80" spans="1:13" s="291" customFormat="1" ht="24" outlineLevel="2" collapsed="1">
      <c r="A80" s="347">
        <v>1</v>
      </c>
      <c r="B80" s="348" t="s">
        <v>2663</v>
      </c>
      <c r="C80" s="271" t="s">
        <v>2751</v>
      </c>
      <c r="D80" s="349" t="s">
        <v>18</v>
      </c>
      <c r="E80" s="261">
        <v>44.88</v>
      </c>
      <c r="F80" s="350">
        <v>0</v>
      </c>
      <c r="G80" s="261">
        <f>E80*(1+F80/100)</f>
        <v>44.88</v>
      </c>
      <c r="H80" s="350"/>
      <c r="I80" s="351">
        <f>G80*H80</f>
        <v>0</v>
      </c>
      <c r="J80" s="289"/>
      <c r="K80" s="290">
        <f>G80*J80</f>
        <v>0</v>
      </c>
      <c r="L80" s="289"/>
      <c r="M80" s="290">
        <f>G80*L80</f>
        <v>0</v>
      </c>
    </row>
    <row r="81" spans="1:13" s="326" customFormat="1" ht="11.25" hidden="1" outlineLevel="3">
      <c r="A81" s="321"/>
      <c r="B81" s="322"/>
      <c r="C81" s="323" t="s">
        <v>2460</v>
      </c>
      <c r="D81" s="322"/>
      <c r="E81" s="35">
        <v>0</v>
      </c>
      <c r="F81" s="324"/>
      <c r="G81" s="37"/>
      <c r="H81" s="324"/>
      <c r="I81" s="325"/>
      <c r="J81" s="352"/>
      <c r="K81" s="324"/>
      <c r="L81" s="324"/>
      <c r="M81" s="324"/>
    </row>
    <row r="82" spans="1:13" s="326" customFormat="1" ht="11.25" hidden="1" outlineLevel="3">
      <c r="A82" s="321"/>
      <c r="B82" s="322"/>
      <c r="C82" s="323" t="s">
        <v>2461</v>
      </c>
      <c r="D82" s="322"/>
      <c r="E82" s="35">
        <v>44.88000000000001</v>
      </c>
      <c r="F82" s="324"/>
      <c r="G82" s="37"/>
      <c r="H82" s="324"/>
      <c r="I82" s="325"/>
      <c r="J82" s="352"/>
      <c r="K82" s="324"/>
      <c r="L82" s="324"/>
      <c r="M82" s="324"/>
    </row>
    <row r="83" spans="1:13" s="291" customFormat="1" ht="12" outlineLevel="2" collapsed="1">
      <c r="A83" s="329">
        <v>2</v>
      </c>
      <c r="B83" s="330" t="s">
        <v>2749</v>
      </c>
      <c r="C83" s="331" t="s">
        <v>2750</v>
      </c>
      <c r="D83" s="332" t="s">
        <v>18</v>
      </c>
      <c r="E83" s="272">
        <v>44.88</v>
      </c>
      <c r="F83" s="333">
        <v>0</v>
      </c>
      <c r="G83" s="272">
        <f>E83*(1+F83/100)</f>
        <v>44.88</v>
      </c>
      <c r="H83" s="333"/>
      <c r="I83" s="334">
        <f>G83*H83</f>
        <v>0</v>
      </c>
      <c r="J83" s="335"/>
      <c r="K83" s="336">
        <f>G83*J83</f>
        <v>0</v>
      </c>
      <c r="L83" s="335"/>
      <c r="M83" s="336">
        <f>G83*L83</f>
        <v>0</v>
      </c>
    </row>
    <row r="84" spans="1:13" s="291" customFormat="1" ht="12" outlineLevel="2" collapsed="1">
      <c r="A84" s="347">
        <v>3</v>
      </c>
      <c r="B84" s="348" t="s">
        <v>2472</v>
      </c>
      <c r="C84" s="271" t="s">
        <v>2752</v>
      </c>
      <c r="D84" s="349" t="s">
        <v>18</v>
      </c>
      <c r="E84" s="261">
        <v>16.32</v>
      </c>
      <c r="F84" s="350">
        <v>0</v>
      </c>
      <c r="G84" s="261">
        <f>E84*(1+F84/100)</f>
        <v>16.32</v>
      </c>
      <c r="H84" s="350"/>
      <c r="I84" s="351">
        <f>G84*H84</f>
        <v>0</v>
      </c>
      <c r="J84" s="289">
        <v>1.89</v>
      </c>
      <c r="K84" s="290">
        <f>G84*J84</f>
        <v>30.844799999999999</v>
      </c>
      <c r="L84" s="289"/>
      <c r="M84" s="290">
        <f>G84*L84</f>
        <v>0</v>
      </c>
    </row>
    <row r="85" spans="1:13" s="326" customFormat="1" ht="11.25" hidden="1" outlineLevel="3">
      <c r="A85" s="321"/>
      <c r="B85" s="322"/>
      <c r="C85" s="323" t="s">
        <v>2474</v>
      </c>
      <c r="D85" s="322"/>
      <c r="E85" s="35">
        <v>0</v>
      </c>
      <c r="F85" s="324"/>
      <c r="G85" s="37"/>
      <c r="H85" s="324"/>
      <c r="I85" s="325"/>
      <c r="J85" s="352"/>
      <c r="K85" s="324"/>
      <c r="L85" s="324"/>
      <c r="M85" s="324"/>
    </row>
    <row r="86" spans="1:13" s="326" customFormat="1" ht="11.25" hidden="1" outlineLevel="3">
      <c r="A86" s="321"/>
      <c r="B86" s="322"/>
      <c r="C86" s="323" t="s">
        <v>2475</v>
      </c>
      <c r="D86" s="322"/>
      <c r="E86" s="35">
        <v>16.320000000000004</v>
      </c>
      <c r="F86" s="324"/>
      <c r="G86" s="37"/>
      <c r="H86" s="324"/>
      <c r="I86" s="325"/>
      <c r="J86" s="352"/>
      <c r="K86" s="324"/>
      <c r="L86" s="324"/>
      <c r="M86" s="324"/>
    </row>
    <row r="87" spans="1:13" s="291" customFormat="1" ht="36" outlineLevel="2" collapsed="1">
      <c r="A87" s="347">
        <v>4</v>
      </c>
      <c r="B87" s="348" t="s">
        <v>2324</v>
      </c>
      <c r="C87" s="271" t="s">
        <v>2482</v>
      </c>
      <c r="D87" s="349" t="s">
        <v>18</v>
      </c>
      <c r="E87" s="261">
        <v>57.12</v>
      </c>
      <c r="F87" s="350">
        <v>0</v>
      </c>
      <c r="G87" s="261">
        <f>E87*(1+F87/100)</f>
        <v>57.12</v>
      </c>
      <c r="H87" s="350"/>
      <c r="I87" s="351">
        <f>G87*H87</f>
        <v>0</v>
      </c>
      <c r="J87" s="289"/>
      <c r="K87" s="290">
        <f>G87*J87</f>
        <v>0</v>
      </c>
      <c r="L87" s="289"/>
      <c r="M87" s="290">
        <f>G87*L87</f>
        <v>0</v>
      </c>
    </row>
    <row r="88" spans="1:13" s="326" customFormat="1" ht="11.25" hidden="1" outlineLevel="3">
      <c r="A88" s="321"/>
      <c r="B88" s="322"/>
      <c r="C88" s="323" t="s">
        <v>2697</v>
      </c>
      <c r="D88" s="322"/>
      <c r="E88" s="35">
        <v>57.12</v>
      </c>
      <c r="F88" s="324"/>
      <c r="G88" s="37"/>
      <c r="H88" s="324"/>
      <c r="I88" s="325"/>
      <c r="J88" s="352"/>
      <c r="K88" s="324"/>
      <c r="L88" s="324"/>
      <c r="M88" s="324"/>
    </row>
    <row r="89" spans="1:13" s="291" customFormat="1" ht="12" outlineLevel="2" collapsed="1">
      <c r="A89" s="347">
        <v>5</v>
      </c>
      <c r="B89" s="348" t="s">
        <v>2754</v>
      </c>
      <c r="C89" s="271" t="s">
        <v>2753</v>
      </c>
      <c r="D89" s="349" t="s">
        <v>18</v>
      </c>
      <c r="E89" s="261">
        <v>28.56</v>
      </c>
      <c r="F89" s="350">
        <v>0</v>
      </c>
      <c r="G89" s="261">
        <f>E89*(1+F89/100)</f>
        <v>28.56</v>
      </c>
      <c r="H89" s="350"/>
      <c r="I89" s="351">
        <f>G89*H89</f>
        <v>0</v>
      </c>
      <c r="J89" s="289"/>
      <c r="K89" s="290">
        <f>G89*J89</f>
        <v>0</v>
      </c>
      <c r="L89" s="289"/>
      <c r="M89" s="290">
        <f>G89*L89</f>
        <v>0</v>
      </c>
    </row>
    <row r="90" spans="1:13" s="326" customFormat="1" ht="11.25" hidden="1" outlineLevel="3">
      <c r="A90" s="321"/>
      <c r="B90" s="322"/>
      <c r="C90" s="323" t="s">
        <v>2698</v>
      </c>
      <c r="D90" s="322"/>
      <c r="E90" s="35">
        <v>28.56</v>
      </c>
      <c r="F90" s="324"/>
      <c r="G90" s="37"/>
      <c r="H90" s="324"/>
      <c r="I90" s="325"/>
      <c r="J90" s="352"/>
      <c r="K90" s="324"/>
      <c r="L90" s="324"/>
      <c r="M90" s="324"/>
    </row>
    <row r="91" spans="1:13" s="291" customFormat="1" ht="12" outlineLevel="2" collapsed="1">
      <c r="A91" s="347">
        <v>6</v>
      </c>
      <c r="B91" s="348" t="s">
        <v>2644</v>
      </c>
      <c r="C91" s="271" t="s">
        <v>2643</v>
      </c>
      <c r="D91" s="349" t="s">
        <v>18</v>
      </c>
      <c r="E91" s="261">
        <v>28.56</v>
      </c>
      <c r="F91" s="350">
        <v>0</v>
      </c>
      <c r="G91" s="261">
        <f>E91*(1+F91/100)</f>
        <v>28.56</v>
      </c>
      <c r="H91" s="350"/>
      <c r="I91" s="351">
        <f>G91*H91</f>
        <v>0</v>
      </c>
      <c r="J91" s="289"/>
      <c r="K91" s="290">
        <f>G91*J91</f>
        <v>0</v>
      </c>
      <c r="L91" s="289"/>
      <c r="M91" s="290">
        <f>G91*L91</f>
        <v>0</v>
      </c>
    </row>
    <row r="92" spans="1:13" s="326" customFormat="1" ht="11.25" hidden="1" outlineLevel="3">
      <c r="A92" s="321"/>
      <c r="B92" s="322"/>
      <c r="C92" s="323" t="s">
        <v>2483</v>
      </c>
      <c r="D92" s="322"/>
      <c r="E92" s="35">
        <v>0</v>
      </c>
      <c r="F92" s="324"/>
      <c r="G92" s="37"/>
      <c r="H92" s="324"/>
      <c r="I92" s="325"/>
      <c r="J92" s="352"/>
      <c r="K92" s="324"/>
      <c r="L92" s="324"/>
      <c r="M92" s="324"/>
    </row>
    <row r="93" spans="1:13" s="326" customFormat="1" ht="11.25" hidden="1" outlineLevel="3">
      <c r="A93" s="321"/>
      <c r="B93" s="322"/>
      <c r="C93" s="323" t="s">
        <v>2484</v>
      </c>
      <c r="D93" s="322"/>
      <c r="E93" s="35">
        <v>28.56</v>
      </c>
      <c r="F93" s="324"/>
      <c r="G93" s="37"/>
      <c r="H93" s="324"/>
      <c r="I93" s="325"/>
      <c r="J93" s="352"/>
      <c r="K93" s="324"/>
      <c r="L93" s="324"/>
      <c r="M93" s="324"/>
    </row>
    <row r="94" spans="1:13" s="291" customFormat="1" ht="12" outlineLevel="2">
      <c r="A94" s="283">
        <v>7</v>
      </c>
      <c r="B94" s="284" t="s">
        <v>2333</v>
      </c>
      <c r="C94" s="285" t="s">
        <v>2337</v>
      </c>
      <c r="D94" s="286" t="s">
        <v>17</v>
      </c>
      <c r="E94" s="30">
        <v>28.56</v>
      </c>
      <c r="F94" s="287">
        <v>0</v>
      </c>
      <c r="G94" s="30">
        <f>E94*(1+F94/100)</f>
        <v>28.56</v>
      </c>
      <c r="H94" s="287"/>
      <c r="I94" s="288">
        <f>G94*H94</f>
        <v>0</v>
      </c>
      <c r="J94" s="289"/>
      <c r="K94" s="290">
        <f>G94*J94</f>
        <v>0</v>
      </c>
      <c r="L94" s="289"/>
      <c r="M94" s="290">
        <f>G94*L94</f>
        <v>0</v>
      </c>
    </row>
    <row r="95" spans="1:13" s="291" customFormat="1" ht="36" outlineLevel="2" collapsed="1">
      <c r="A95" s="347">
        <v>8</v>
      </c>
      <c r="B95" s="348" t="s">
        <v>2312</v>
      </c>
      <c r="C95" s="271" t="s">
        <v>939</v>
      </c>
      <c r="D95" s="349" t="s">
        <v>18</v>
      </c>
      <c r="E95" s="261">
        <v>16.32</v>
      </c>
      <c r="F95" s="350">
        <v>0</v>
      </c>
      <c r="G95" s="261">
        <f>E95*(1+F95/100)</f>
        <v>16.32</v>
      </c>
      <c r="H95" s="350"/>
      <c r="I95" s="351">
        <f>G95*H95</f>
        <v>0</v>
      </c>
      <c r="J95" s="289"/>
      <c r="K95" s="290">
        <f>G95*J95</f>
        <v>0</v>
      </c>
      <c r="L95" s="289"/>
      <c r="M95" s="290">
        <f>G95*L95</f>
        <v>0</v>
      </c>
    </row>
    <row r="96" spans="1:13" s="326" customFormat="1" ht="11.25" hidden="1" outlineLevel="3">
      <c r="A96" s="321"/>
      <c r="B96" s="322"/>
      <c r="C96" s="323" t="s">
        <v>2699</v>
      </c>
      <c r="D96" s="322"/>
      <c r="E96" s="35">
        <v>44.88</v>
      </c>
      <c r="F96" s="324"/>
      <c r="G96" s="37"/>
      <c r="H96" s="324"/>
      <c r="I96" s="325"/>
      <c r="J96" s="352"/>
      <c r="K96" s="324"/>
      <c r="L96" s="324"/>
      <c r="M96" s="324"/>
    </row>
    <row r="97" spans="1:13" s="326" customFormat="1" ht="11.25" hidden="1" outlineLevel="3">
      <c r="A97" s="321"/>
      <c r="B97" s="322"/>
      <c r="C97" s="323" t="s">
        <v>2700</v>
      </c>
      <c r="D97" s="322"/>
      <c r="E97" s="35">
        <v>-28.56</v>
      </c>
      <c r="F97" s="324"/>
      <c r="G97" s="37"/>
      <c r="H97" s="324"/>
      <c r="I97" s="325"/>
      <c r="J97" s="352"/>
      <c r="K97" s="324"/>
      <c r="L97" s="324"/>
      <c r="M97" s="324"/>
    </row>
    <row r="98" spans="1:13" s="291" customFormat="1" ht="36" outlineLevel="2" collapsed="1">
      <c r="A98" s="347">
        <v>9</v>
      </c>
      <c r="B98" s="348" t="s">
        <v>2755</v>
      </c>
      <c r="C98" s="271" t="s">
        <v>2758</v>
      </c>
      <c r="D98" s="349" t="s">
        <v>18</v>
      </c>
      <c r="E98" s="261">
        <v>163.19999999999999</v>
      </c>
      <c r="F98" s="350">
        <v>0</v>
      </c>
      <c r="G98" s="261">
        <f>E98*(1+F98/100)</f>
        <v>163.19999999999999</v>
      </c>
      <c r="H98" s="350"/>
      <c r="I98" s="351">
        <f>G98*H98</f>
        <v>0</v>
      </c>
      <c r="J98" s="289"/>
      <c r="K98" s="290">
        <f>G98*J98</f>
        <v>0</v>
      </c>
      <c r="L98" s="289"/>
      <c r="M98" s="290">
        <f>G98*L98</f>
        <v>0</v>
      </c>
    </row>
    <row r="99" spans="1:13" s="326" customFormat="1" ht="11.25" hidden="1" outlineLevel="3">
      <c r="A99" s="321"/>
      <c r="B99" s="322"/>
      <c r="C99" s="323" t="s">
        <v>2701</v>
      </c>
      <c r="D99" s="322"/>
      <c r="E99" s="35">
        <v>163.19999999999999</v>
      </c>
      <c r="F99" s="324"/>
      <c r="G99" s="37"/>
      <c r="H99" s="324"/>
      <c r="I99" s="325"/>
      <c r="J99" s="352"/>
      <c r="K99" s="324"/>
      <c r="L99" s="324"/>
      <c r="M99" s="324"/>
    </row>
    <row r="100" spans="1:13" s="291" customFormat="1" ht="12" outlineLevel="2">
      <c r="A100" s="347">
        <v>10</v>
      </c>
      <c r="B100" s="348" t="s">
        <v>87</v>
      </c>
      <c r="C100" s="271" t="s">
        <v>856</v>
      </c>
      <c r="D100" s="349" t="s">
        <v>18</v>
      </c>
      <c r="E100" s="261">
        <v>16.32</v>
      </c>
      <c r="F100" s="350">
        <v>0</v>
      </c>
      <c r="G100" s="261">
        <f>E100*(1+F100/100)</f>
        <v>16.32</v>
      </c>
      <c r="H100" s="287"/>
      <c r="I100" s="351">
        <f>G100*H100</f>
        <v>0</v>
      </c>
      <c r="J100" s="289"/>
      <c r="K100" s="290">
        <f>G100*J100</f>
        <v>0</v>
      </c>
      <c r="L100" s="289"/>
      <c r="M100" s="290">
        <f>G100*L100</f>
        <v>0</v>
      </c>
    </row>
    <row r="101" spans="1:13" s="291" customFormat="1" ht="24" outlineLevel="2" collapsed="1">
      <c r="A101" s="347">
        <v>11</v>
      </c>
      <c r="B101" s="348" t="s">
        <v>2639</v>
      </c>
      <c r="C101" s="271" t="s">
        <v>2756</v>
      </c>
      <c r="D101" s="349" t="s">
        <v>17</v>
      </c>
      <c r="E101" s="261">
        <v>37.4</v>
      </c>
      <c r="F101" s="350">
        <v>0</v>
      </c>
      <c r="G101" s="261">
        <f>E101*(1+F101/100)</f>
        <v>37.4</v>
      </c>
      <c r="H101" s="350"/>
      <c r="I101" s="351">
        <f>G101*H101</f>
        <v>0</v>
      </c>
      <c r="J101" s="289">
        <v>8.4000000000000003E-4</v>
      </c>
      <c r="K101" s="290">
        <f>G101*J101</f>
        <v>3.1415999999999999E-2</v>
      </c>
      <c r="L101" s="289"/>
      <c r="M101" s="290">
        <f>G101*L101</f>
        <v>0</v>
      </c>
    </row>
    <row r="102" spans="1:13" s="326" customFormat="1" ht="11.25" hidden="1" outlineLevel="3">
      <c r="A102" s="321"/>
      <c r="B102" s="322"/>
      <c r="C102" s="323" t="s">
        <v>2703</v>
      </c>
      <c r="D102" s="322"/>
      <c r="E102" s="35">
        <v>0</v>
      </c>
      <c r="F102" s="324"/>
      <c r="G102" s="37"/>
      <c r="H102" s="324"/>
      <c r="I102" s="325"/>
      <c r="J102" s="352"/>
      <c r="K102" s="324"/>
      <c r="L102" s="324"/>
      <c r="M102" s="324"/>
    </row>
    <row r="103" spans="1:13" s="326" customFormat="1" ht="11.25" hidden="1" outlineLevel="3">
      <c r="A103" s="321"/>
      <c r="B103" s="322"/>
      <c r="C103" s="323" t="s">
        <v>2702</v>
      </c>
      <c r="D103" s="322"/>
      <c r="E103" s="35">
        <v>37.4</v>
      </c>
      <c r="F103" s="324"/>
      <c r="G103" s="37"/>
      <c r="H103" s="324"/>
      <c r="I103" s="325"/>
      <c r="J103" s="352"/>
      <c r="K103" s="324"/>
      <c r="L103" s="324"/>
      <c r="M103" s="324"/>
    </row>
    <row r="104" spans="1:13" s="291" customFormat="1" ht="24" outlineLevel="2">
      <c r="A104" s="347">
        <v>12</v>
      </c>
      <c r="B104" s="348" t="s">
        <v>2640</v>
      </c>
      <c r="C104" s="271" t="s">
        <v>2757</v>
      </c>
      <c r="D104" s="349" t="s">
        <v>18</v>
      </c>
      <c r="E104" s="261">
        <v>37.4</v>
      </c>
      <c r="F104" s="350">
        <v>0</v>
      </c>
      <c r="G104" s="261">
        <f>E104*(1+F104/100)</f>
        <v>37.4</v>
      </c>
      <c r="H104" s="350"/>
      <c r="I104" s="351">
        <f>G104*H104</f>
        <v>0</v>
      </c>
      <c r="J104" s="289"/>
      <c r="K104" s="290">
        <f>G104*J104</f>
        <v>0</v>
      </c>
      <c r="L104" s="289"/>
      <c r="M104" s="290">
        <f>G104*L104</f>
        <v>0</v>
      </c>
    </row>
    <row r="105" spans="1:13" s="346" customFormat="1" ht="12.75" customHeight="1" outlineLevel="2">
      <c r="A105" s="341"/>
      <c r="B105" s="342"/>
      <c r="C105" s="343"/>
      <c r="D105" s="342"/>
      <c r="E105" s="52"/>
      <c r="F105" s="344"/>
      <c r="G105" s="52"/>
      <c r="H105" s="344"/>
      <c r="I105" s="345"/>
      <c r="J105" s="353"/>
      <c r="K105" s="344"/>
      <c r="L105" s="344"/>
      <c r="M105" s="344"/>
    </row>
    <row r="106" spans="1:13" s="21" customFormat="1" ht="16.5" customHeight="1" outlineLevel="1">
      <c r="A106" s="273"/>
      <c r="B106" s="274"/>
      <c r="C106" s="274" t="s">
        <v>602</v>
      </c>
      <c r="D106" s="275"/>
      <c r="E106" s="276"/>
      <c r="F106" s="277"/>
      <c r="G106" s="276"/>
      <c r="H106" s="277"/>
      <c r="I106" s="278">
        <f>SUBTOTAL(9,I107:I154)</f>
        <v>0</v>
      </c>
      <c r="J106" s="279"/>
      <c r="K106" s="280">
        <f>SUBTOTAL(9,K107:K154)</f>
        <v>1406.2977919499999</v>
      </c>
      <c r="L106" s="277"/>
      <c r="M106" s="280">
        <f>SUBTOTAL(9,M107:M144)</f>
        <v>101.81490000000002</v>
      </c>
    </row>
    <row r="107" spans="1:13" s="291" customFormat="1" ht="12" outlineLevel="2" collapsed="1">
      <c r="A107" s="283">
        <v>1</v>
      </c>
      <c r="B107" s="284" t="s">
        <v>94</v>
      </c>
      <c r="C107" s="285" t="s">
        <v>882</v>
      </c>
      <c r="D107" s="286" t="s">
        <v>2</v>
      </c>
      <c r="E107" s="30">
        <v>616</v>
      </c>
      <c r="F107" s="287">
        <v>0</v>
      </c>
      <c r="G107" s="30">
        <f>E107*(1+F107/100)</f>
        <v>616</v>
      </c>
      <c r="H107" s="287"/>
      <c r="I107" s="288">
        <f>G107*H107</f>
        <v>0</v>
      </c>
      <c r="J107" s="289">
        <v>1.4999999999999999E-4</v>
      </c>
      <c r="K107" s="290">
        <f>G107*J107</f>
        <v>9.2399999999999996E-2</v>
      </c>
      <c r="L107" s="289"/>
      <c r="M107" s="290">
        <f>G107*L107</f>
        <v>0</v>
      </c>
    </row>
    <row r="108" spans="1:13" s="326" customFormat="1" ht="11.25" hidden="1" outlineLevel="3">
      <c r="A108" s="321"/>
      <c r="B108" s="322"/>
      <c r="C108" s="323" t="s">
        <v>729</v>
      </c>
      <c r="D108" s="322"/>
      <c r="E108" s="35">
        <v>616</v>
      </c>
      <c r="F108" s="324"/>
      <c r="G108" s="37"/>
      <c r="H108" s="324"/>
      <c r="I108" s="325"/>
      <c r="J108" s="352"/>
      <c r="K108" s="324"/>
    </row>
    <row r="109" spans="1:13" s="291" customFormat="1" ht="24" outlineLevel="2" collapsed="1">
      <c r="A109" s="283">
        <v>2</v>
      </c>
      <c r="B109" s="284" t="s">
        <v>95</v>
      </c>
      <c r="C109" s="285" t="s">
        <v>927</v>
      </c>
      <c r="D109" s="286" t="s">
        <v>2</v>
      </c>
      <c r="E109" s="30">
        <v>639.1</v>
      </c>
      <c r="F109" s="287">
        <v>0</v>
      </c>
      <c r="G109" s="30">
        <f>E109*(1+F109/100)</f>
        <v>639.1</v>
      </c>
      <c r="H109" s="287"/>
      <c r="I109" s="288">
        <f>G109*H109</f>
        <v>0</v>
      </c>
      <c r="J109" s="289"/>
      <c r="K109" s="290">
        <f>G109*J109</f>
        <v>0</v>
      </c>
      <c r="L109" s="289"/>
      <c r="M109" s="290">
        <f>G109*L109</f>
        <v>0</v>
      </c>
    </row>
    <row r="110" spans="1:13" s="326" customFormat="1" ht="11.25" hidden="1" outlineLevel="3">
      <c r="A110" s="321"/>
      <c r="B110" s="322"/>
      <c r="C110" s="323" t="s">
        <v>2797</v>
      </c>
      <c r="D110" s="322"/>
      <c r="E110" s="35">
        <v>639.1</v>
      </c>
      <c r="F110" s="324"/>
      <c r="G110" s="37"/>
      <c r="H110" s="324"/>
      <c r="I110" s="325"/>
      <c r="J110" s="352"/>
      <c r="K110" s="324"/>
    </row>
    <row r="111" spans="1:13" s="291" customFormat="1" ht="12" outlineLevel="2" collapsed="1">
      <c r="A111" s="283">
        <v>3</v>
      </c>
      <c r="B111" s="284" t="s">
        <v>75</v>
      </c>
      <c r="C111" s="285" t="s">
        <v>817</v>
      </c>
      <c r="D111" s="286" t="s">
        <v>18</v>
      </c>
      <c r="E111" s="30">
        <v>406.30799999999999</v>
      </c>
      <c r="F111" s="287">
        <v>0</v>
      </c>
      <c r="G111" s="30">
        <f>E111*(1+F111/100)</f>
        <v>406.30799999999999</v>
      </c>
      <c r="H111" s="287"/>
      <c r="I111" s="288">
        <f>G111*H111</f>
        <v>0</v>
      </c>
      <c r="J111" s="289">
        <v>2.4289999999999998</v>
      </c>
      <c r="K111" s="290">
        <f>G111*J111</f>
        <v>986.92213199999992</v>
      </c>
      <c r="L111" s="289"/>
      <c r="M111" s="290">
        <f>G111*L111</f>
        <v>0</v>
      </c>
    </row>
    <row r="112" spans="1:13" s="326" customFormat="1" ht="11.25" hidden="1" outlineLevel="3">
      <c r="A112" s="321"/>
      <c r="B112" s="322"/>
      <c r="C112" s="323" t="s">
        <v>585</v>
      </c>
      <c r="D112" s="322"/>
      <c r="E112" s="35">
        <v>0</v>
      </c>
      <c r="F112" s="324"/>
      <c r="G112" s="37"/>
      <c r="H112" s="324"/>
      <c r="I112" s="325"/>
      <c r="J112" s="352"/>
      <c r="K112" s="324"/>
    </row>
    <row r="113" spans="1:13" s="326" customFormat="1" ht="11.25" hidden="1" outlineLevel="3">
      <c r="A113" s="321"/>
      <c r="B113" s="322"/>
      <c r="C113" s="323" t="s">
        <v>2798</v>
      </c>
      <c r="D113" s="322"/>
      <c r="E113" s="35">
        <v>406.30799999999999</v>
      </c>
      <c r="F113" s="324"/>
      <c r="G113" s="37"/>
      <c r="H113" s="324"/>
      <c r="I113" s="325"/>
      <c r="J113" s="352"/>
      <c r="K113" s="324"/>
    </row>
    <row r="114" spans="1:13" s="291" customFormat="1" ht="12" outlineLevel="2" collapsed="1">
      <c r="A114" s="283">
        <v>4</v>
      </c>
      <c r="B114" s="284" t="s">
        <v>96</v>
      </c>
      <c r="C114" s="285" t="s">
        <v>865</v>
      </c>
      <c r="D114" s="286" t="s">
        <v>3</v>
      </c>
      <c r="E114" s="30">
        <v>16.4848</v>
      </c>
      <c r="F114" s="287">
        <v>0</v>
      </c>
      <c r="G114" s="30">
        <f>E114*(1+F114/100)</f>
        <v>16.4848</v>
      </c>
      <c r="H114" s="287"/>
      <c r="I114" s="288">
        <f>G114*H114</f>
        <v>0</v>
      </c>
      <c r="J114" s="289">
        <v>1.1100000000000001</v>
      </c>
      <c r="K114" s="290">
        <f>G114*J114</f>
        <v>18.298128000000002</v>
      </c>
      <c r="L114" s="289"/>
      <c r="M114" s="290">
        <f>G114*L114</f>
        <v>0</v>
      </c>
    </row>
    <row r="115" spans="1:13" s="326" customFormat="1" ht="11.25" hidden="1" outlineLevel="3">
      <c r="A115" s="321"/>
      <c r="B115" s="322"/>
      <c r="C115" s="323" t="s">
        <v>648</v>
      </c>
      <c r="D115" s="322"/>
      <c r="E115" s="35">
        <v>16.4848</v>
      </c>
      <c r="F115" s="324"/>
      <c r="G115" s="37"/>
      <c r="H115" s="324"/>
      <c r="I115" s="325"/>
      <c r="J115" s="352"/>
      <c r="K115" s="324"/>
    </row>
    <row r="116" spans="1:13" s="291" customFormat="1" ht="24" outlineLevel="2" collapsed="1">
      <c r="A116" s="283">
        <v>2</v>
      </c>
      <c r="B116" s="284" t="s">
        <v>2794</v>
      </c>
      <c r="C116" s="285" t="s">
        <v>2795</v>
      </c>
      <c r="D116" s="286" t="s">
        <v>2</v>
      </c>
      <c r="E116" s="30">
        <v>23.1</v>
      </c>
      <c r="F116" s="287">
        <v>0</v>
      </c>
      <c r="G116" s="30">
        <f>E116*(1+F116/100)</f>
        <v>23.1</v>
      </c>
      <c r="H116" s="287"/>
      <c r="I116" s="288">
        <f>G116*H116</f>
        <v>0</v>
      </c>
      <c r="J116" s="289"/>
      <c r="K116" s="290">
        <f>G116*J116</f>
        <v>0</v>
      </c>
      <c r="L116" s="289">
        <v>1.6990000000000001</v>
      </c>
      <c r="M116" s="290">
        <f>G116*L116</f>
        <v>39.246900000000004</v>
      </c>
    </row>
    <row r="117" spans="1:13" s="326" customFormat="1" ht="11.25" hidden="1" outlineLevel="3">
      <c r="A117" s="321"/>
      <c r="B117" s="322"/>
      <c r="C117" s="323" t="s">
        <v>2796</v>
      </c>
      <c r="D117" s="322"/>
      <c r="E117" s="35">
        <v>23.1</v>
      </c>
      <c r="F117" s="324"/>
      <c r="G117" s="37"/>
      <c r="H117" s="324"/>
      <c r="I117" s="325"/>
      <c r="J117" s="352"/>
      <c r="K117" s="324"/>
    </row>
    <row r="118" spans="1:13" s="291" customFormat="1" ht="24" outlineLevel="2" collapsed="1">
      <c r="A118" s="283">
        <v>5</v>
      </c>
      <c r="B118" s="284" t="s">
        <v>93</v>
      </c>
      <c r="C118" s="285" t="s">
        <v>930</v>
      </c>
      <c r="D118" s="286" t="s">
        <v>2</v>
      </c>
      <c r="E118" s="30">
        <v>270</v>
      </c>
      <c r="F118" s="287">
        <v>0</v>
      </c>
      <c r="G118" s="30">
        <f>E118*(1+F118/100)</f>
        <v>270</v>
      </c>
      <c r="H118" s="287"/>
      <c r="I118" s="288">
        <f>G118*H118</f>
        <v>0</v>
      </c>
      <c r="J118" s="289">
        <v>5.8E-4</v>
      </c>
      <c r="K118" s="290">
        <f>G118*J118</f>
        <v>0.15659999999999999</v>
      </c>
      <c r="L118" s="289"/>
      <c r="M118" s="290">
        <f>G118*L118</f>
        <v>0</v>
      </c>
    </row>
    <row r="119" spans="1:13" s="326" customFormat="1" ht="11.25" hidden="1" outlineLevel="3">
      <c r="A119" s="321"/>
      <c r="B119" s="322"/>
      <c r="C119" s="323" t="s">
        <v>529</v>
      </c>
      <c r="D119" s="322"/>
      <c r="E119" s="35">
        <v>270</v>
      </c>
      <c r="F119" s="324"/>
      <c r="G119" s="37"/>
      <c r="H119" s="324"/>
      <c r="I119" s="325"/>
      <c r="J119" s="352"/>
      <c r="K119" s="324"/>
    </row>
    <row r="120" spans="1:13" s="291" customFormat="1" ht="36" outlineLevel="2" collapsed="1">
      <c r="A120" s="283">
        <v>6</v>
      </c>
      <c r="B120" s="284" t="s">
        <v>2313</v>
      </c>
      <c r="C120" s="285" t="s">
        <v>940</v>
      </c>
      <c r="D120" s="286" t="s">
        <v>30</v>
      </c>
      <c r="E120" s="30">
        <v>30</v>
      </c>
      <c r="F120" s="287">
        <v>0</v>
      </c>
      <c r="G120" s="30">
        <f>E120*(1+F120/100)</f>
        <v>30</v>
      </c>
      <c r="H120" s="287"/>
      <c r="I120" s="288">
        <f>G120*H120</f>
        <v>0</v>
      </c>
      <c r="J120" s="289">
        <v>1.8</v>
      </c>
      <c r="K120" s="290">
        <f>G120*J120</f>
        <v>54</v>
      </c>
      <c r="L120" s="289"/>
      <c r="M120" s="290">
        <f>G120*L120</f>
        <v>0</v>
      </c>
    </row>
    <row r="121" spans="1:13" s="326" customFormat="1" ht="11.25" hidden="1" outlineLevel="3">
      <c r="A121" s="321"/>
      <c r="B121" s="322"/>
      <c r="C121" s="323" t="s">
        <v>343</v>
      </c>
      <c r="D121" s="322"/>
      <c r="E121" s="35">
        <v>30</v>
      </c>
      <c r="F121" s="324"/>
      <c r="G121" s="37"/>
      <c r="H121" s="324"/>
      <c r="I121" s="325"/>
      <c r="J121" s="352"/>
      <c r="K121" s="324"/>
    </row>
    <row r="122" spans="1:13" s="291" customFormat="1" ht="24" outlineLevel="2" collapsed="1">
      <c r="A122" s="283">
        <v>7</v>
      </c>
      <c r="B122" s="284" t="s">
        <v>92</v>
      </c>
      <c r="C122" s="285" t="s">
        <v>937</v>
      </c>
      <c r="D122" s="286" t="s">
        <v>2</v>
      </c>
      <c r="E122" s="30">
        <v>164.7</v>
      </c>
      <c r="F122" s="287">
        <v>0</v>
      </c>
      <c r="G122" s="30">
        <f>E122*(1+F122/100)</f>
        <v>164.7</v>
      </c>
      <c r="H122" s="287"/>
      <c r="I122" s="288">
        <f>G122*H122</f>
        <v>0</v>
      </c>
      <c r="J122" s="289">
        <v>3.2000000000000003E-4</v>
      </c>
      <c r="K122" s="290">
        <f>G122*J122</f>
        <v>5.2704000000000001E-2</v>
      </c>
      <c r="L122" s="289"/>
      <c r="M122" s="290">
        <f>G122*L122</f>
        <v>0</v>
      </c>
    </row>
    <row r="123" spans="1:13" s="326" customFormat="1" ht="11.25" hidden="1" outlineLevel="3">
      <c r="A123" s="321"/>
      <c r="B123" s="322"/>
      <c r="C123" s="323" t="s">
        <v>826</v>
      </c>
      <c r="D123" s="322"/>
      <c r="E123" s="35">
        <v>0</v>
      </c>
      <c r="F123" s="324"/>
      <c r="G123" s="37"/>
      <c r="H123" s="324"/>
      <c r="I123" s="325"/>
      <c r="J123" s="352"/>
      <c r="K123" s="324"/>
    </row>
    <row r="124" spans="1:13" s="326" customFormat="1" ht="11.25" hidden="1" outlineLevel="3">
      <c r="A124" s="321"/>
      <c r="B124" s="322"/>
      <c r="C124" s="323" t="s">
        <v>418</v>
      </c>
      <c r="D124" s="322"/>
      <c r="E124" s="35">
        <v>75.900000000000006</v>
      </c>
      <c r="F124" s="324"/>
      <c r="G124" s="37"/>
      <c r="H124" s="324"/>
      <c r="I124" s="325"/>
      <c r="J124" s="352"/>
      <c r="K124" s="324"/>
    </row>
    <row r="125" spans="1:13" s="326" customFormat="1" ht="11.25" hidden="1" outlineLevel="3">
      <c r="A125" s="321"/>
      <c r="B125" s="322"/>
      <c r="C125" s="323" t="s">
        <v>434</v>
      </c>
      <c r="D125" s="322"/>
      <c r="E125" s="35">
        <v>88.800000000000011</v>
      </c>
      <c r="F125" s="324"/>
      <c r="G125" s="37"/>
      <c r="H125" s="324"/>
      <c r="I125" s="325"/>
      <c r="J125" s="352"/>
      <c r="K125" s="324"/>
    </row>
    <row r="126" spans="1:13" s="291" customFormat="1" ht="24" outlineLevel="2" collapsed="1">
      <c r="A126" s="283">
        <v>8</v>
      </c>
      <c r="B126" s="284" t="s">
        <v>2314</v>
      </c>
      <c r="C126" s="285" t="s">
        <v>894</v>
      </c>
      <c r="D126" s="286" t="s">
        <v>2</v>
      </c>
      <c r="E126" s="30">
        <v>80</v>
      </c>
      <c r="F126" s="287">
        <v>0</v>
      </c>
      <c r="G126" s="30">
        <f>E126*(1+F126/100)</f>
        <v>80</v>
      </c>
      <c r="H126" s="287"/>
      <c r="I126" s="288">
        <f>G126*H126</f>
        <v>0</v>
      </c>
      <c r="J126" s="289">
        <v>3.95</v>
      </c>
      <c r="K126" s="290">
        <f>G126*J126</f>
        <v>316</v>
      </c>
      <c r="L126" s="289"/>
      <c r="M126" s="290">
        <f>G126*L126</f>
        <v>0</v>
      </c>
    </row>
    <row r="127" spans="1:13" s="326" customFormat="1" ht="11.25" hidden="1" outlineLevel="3">
      <c r="A127" s="321"/>
      <c r="B127" s="322"/>
      <c r="C127" s="323" t="s">
        <v>826</v>
      </c>
      <c r="D127" s="322"/>
      <c r="E127" s="35">
        <v>0</v>
      </c>
      <c r="F127" s="324"/>
      <c r="G127" s="37"/>
      <c r="H127" s="324"/>
      <c r="I127" s="325"/>
      <c r="J127" s="352"/>
      <c r="K127" s="324"/>
    </row>
    <row r="128" spans="1:13" s="326" customFormat="1" ht="11.25" hidden="1" outlineLevel="3">
      <c r="A128" s="321"/>
      <c r="B128" s="322"/>
      <c r="C128" s="323" t="s">
        <v>355</v>
      </c>
      <c r="D128" s="322"/>
      <c r="E128" s="35">
        <v>44</v>
      </c>
      <c r="F128" s="324"/>
      <c r="G128" s="37"/>
      <c r="H128" s="324"/>
      <c r="I128" s="325"/>
      <c r="J128" s="352"/>
      <c r="K128" s="324"/>
    </row>
    <row r="129" spans="1:13" s="326" customFormat="1" ht="11.25" hidden="1" outlineLevel="3">
      <c r="A129" s="321"/>
      <c r="B129" s="322"/>
      <c r="C129" s="323" t="s">
        <v>365</v>
      </c>
      <c r="D129" s="322"/>
      <c r="E129" s="35">
        <v>36</v>
      </c>
      <c r="F129" s="324"/>
      <c r="G129" s="37"/>
      <c r="H129" s="324"/>
      <c r="I129" s="325"/>
      <c r="J129" s="352"/>
      <c r="K129" s="324"/>
    </row>
    <row r="130" spans="1:13" s="291" customFormat="1" ht="36" outlineLevel="2" collapsed="1">
      <c r="A130" s="283">
        <v>9</v>
      </c>
      <c r="B130" s="284" t="s">
        <v>2312</v>
      </c>
      <c r="C130" s="285" t="s">
        <v>941</v>
      </c>
      <c r="D130" s="286" t="s">
        <v>18</v>
      </c>
      <c r="E130" s="30">
        <v>407.32255188909903</v>
      </c>
      <c r="F130" s="287">
        <v>0</v>
      </c>
      <c r="G130" s="30">
        <f>E130*(1+F130/100)</f>
        <v>407.32255188909903</v>
      </c>
      <c r="H130" s="287"/>
      <c r="I130" s="288">
        <f>G130*H130</f>
        <v>0</v>
      </c>
      <c r="J130" s="289"/>
      <c r="K130" s="290">
        <f>G130*J130</f>
        <v>0</v>
      </c>
      <c r="L130" s="289"/>
      <c r="M130" s="290">
        <f>G130*L130</f>
        <v>0</v>
      </c>
    </row>
    <row r="131" spans="1:13" s="326" customFormat="1" ht="11.25" hidden="1" outlineLevel="3">
      <c r="A131" s="321"/>
      <c r="B131" s="322"/>
      <c r="C131" s="323" t="s">
        <v>295</v>
      </c>
      <c r="D131" s="322"/>
      <c r="E131" s="35">
        <v>0</v>
      </c>
      <c r="F131" s="324"/>
      <c r="G131" s="37"/>
      <c r="H131" s="324"/>
      <c r="I131" s="325"/>
      <c r="J131" s="352"/>
      <c r="K131" s="324"/>
    </row>
    <row r="132" spans="1:13" s="326" customFormat="1" ht="11.25" hidden="1" outlineLevel="3">
      <c r="A132" s="321"/>
      <c r="B132" s="322"/>
      <c r="C132" s="323" t="s">
        <v>818</v>
      </c>
      <c r="D132" s="322"/>
      <c r="E132" s="35">
        <v>391.88283472800003</v>
      </c>
      <c r="F132" s="324"/>
      <c r="G132" s="37"/>
      <c r="H132" s="324"/>
      <c r="I132" s="325"/>
      <c r="J132" s="352"/>
      <c r="K132" s="324"/>
    </row>
    <row r="133" spans="1:13" s="326" customFormat="1" ht="11.25" hidden="1" outlineLevel="3">
      <c r="A133" s="321"/>
      <c r="B133" s="322"/>
      <c r="C133" s="323" t="s">
        <v>294</v>
      </c>
      <c r="D133" s="322"/>
      <c r="E133" s="35">
        <v>0</v>
      </c>
      <c r="F133" s="324"/>
      <c r="G133" s="37"/>
      <c r="H133" s="324"/>
      <c r="I133" s="325"/>
      <c r="J133" s="352"/>
      <c r="K133" s="324"/>
    </row>
    <row r="134" spans="1:13" s="326" customFormat="1" ht="11.25" hidden="1" outlineLevel="3">
      <c r="A134" s="321"/>
      <c r="B134" s="322"/>
      <c r="C134" s="323" t="s">
        <v>604</v>
      </c>
      <c r="D134" s="322"/>
      <c r="E134" s="35">
        <v>13.253613187500001</v>
      </c>
      <c r="F134" s="324"/>
      <c r="G134" s="37"/>
      <c r="H134" s="324"/>
      <c r="I134" s="325"/>
      <c r="J134" s="352"/>
      <c r="K134" s="324"/>
    </row>
    <row r="135" spans="1:13" s="326" customFormat="1" ht="22.5" hidden="1" outlineLevel="3">
      <c r="A135" s="321"/>
      <c r="B135" s="322"/>
      <c r="C135" s="323" t="s">
        <v>869</v>
      </c>
      <c r="D135" s="322"/>
      <c r="E135" s="35">
        <v>0</v>
      </c>
      <c r="F135" s="324"/>
      <c r="G135" s="37"/>
      <c r="H135" s="324"/>
      <c r="I135" s="325"/>
      <c r="J135" s="352"/>
      <c r="K135" s="324"/>
    </row>
    <row r="136" spans="1:13" s="326" customFormat="1" ht="11.25" hidden="1" outlineLevel="3">
      <c r="A136" s="321"/>
      <c r="B136" s="322"/>
      <c r="C136" s="323" t="s">
        <v>575</v>
      </c>
      <c r="D136" s="322"/>
      <c r="E136" s="35">
        <v>1.0074395361030002</v>
      </c>
      <c r="F136" s="324"/>
      <c r="G136" s="37"/>
      <c r="H136" s="324"/>
      <c r="I136" s="325"/>
      <c r="J136" s="352"/>
      <c r="K136" s="324"/>
    </row>
    <row r="137" spans="1:13" s="326" customFormat="1" ht="11.25" hidden="1" outlineLevel="3">
      <c r="A137" s="321"/>
      <c r="B137" s="322"/>
      <c r="C137" s="323" t="s">
        <v>578</v>
      </c>
      <c r="D137" s="322"/>
      <c r="E137" s="35">
        <v>1.1786644374960003</v>
      </c>
      <c r="F137" s="324"/>
      <c r="G137" s="37"/>
      <c r="H137" s="324"/>
      <c r="I137" s="325"/>
      <c r="J137" s="352"/>
      <c r="K137" s="324"/>
    </row>
    <row r="138" spans="1:13" s="291" customFormat="1" ht="36" outlineLevel="2" collapsed="1">
      <c r="A138" s="283">
        <v>10</v>
      </c>
      <c r="B138" s="348" t="s">
        <v>2755</v>
      </c>
      <c r="C138" s="271" t="s">
        <v>2758</v>
      </c>
      <c r="D138" s="286" t="s">
        <v>18</v>
      </c>
      <c r="E138" s="30">
        <v>4073.2299999999996</v>
      </c>
      <c r="F138" s="287">
        <v>0</v>
      </c>
      <c r="G138" s="30">
        <f>E138*(1+F138/100)</f>
        <v>4073.2299999999996</v>
      </c>
      <c r="H138" s="287"/>
      <c r="I138" s="288">
        <f>G138*H138</f>
        <v>0</v>
      </c>
      <c r="J138" s="289"/>
      <c r="K138" s="290">
        <f>G138*J138</f>
        <v>0</v>
      </c>
      <c r="L138" s="289"/>
      <c r="M138" s="290">
        <f>G138*L138</f>
        <v>0</v>
      </c>
    </row>
    <row r="139" spans="1:13" s="326" customFormat="1" ht="11.25" hidden="1" outlineLevel="3">
      <c r="A139" s="321"/>
      <c r="B139" s="322"/>
      <c r="C139" s="323" t="s">
        <v>690</v>
      </c>
      <c r="D139" s="322"/>
      <c r="E139" s="35">
        <v>4073.2299999999996</v>
      </c>
      <c r="F139" s="324"/>
      <c r="G139" s="37"/>
      <c r="H139" s="324"/>
      <c r="I139" s="325"/>
      <c r="J139" s="352"/>
      <c r="K139" s="324"/>
    </row>
    <row r="140" spans="1:13" s="291" customFormat="1" ht="24" outlineLevel="2">
      <c r="A140" s="283">
        <v>11</v>
      </c>
      <c r="B140" s="284" t="s">
        <v>87</v>
      </c>
      <c r="C140" s="285" t="s">
        <v>908</v>
      </c>
      <c r="D140" s="286" t="s">
        <v>18</v>
      </c>
      <c r="E140" s="30">
        <v>407.32299999999998</v>
      </c>
      <c r="F140" s="287">
        <v>0</v>
      </c>
      <c r="G140" s="30">
        <f>E140*(1+F140/100)</f>
        <v>407.32299999999998</v>
      </c>
      <c r="H140" s="287"/>
      <c r="I140" s="288">
        <f>G140*H140</f>
        <v>0</v>
      </c>
      <c r="J140" s="289"/>
      <c r="K140" s="290">
        <f>G140*J140</f>
        <v>0</v>
      </c>
      <c r="L140" s="289"/>
      <c r="M140" s="290">
        <f>G140*L140</f>
        <v>0</v>
      </c>
    </row>
    <row r="141" spans="1:13" s="291" customFormat="1" ht="24" outlineLevel="2" collapsed="1">
      <c r="A141" s="283">
        <v>12</v>
      </c>
      <c r="B141" s="284" t="s">
        <v>2338</v>
      </c>
      <c r="C141" s="285" t="s">
        <v>935</v>
      </c>
      <c r="D141" s="286" t="s">
        <v>17</v>
      </c>
      <c r="E141" s="30">
        <v>201.50000000000003</v>
      </c>
      <c r="F141" s="287">
        <v>0</v>
      </c>
      <c r="G141" s="30">
        <f>E141*(1+F141/100)</f>
        <v>201.50000000000003</v>
      </c>
      <c r="H141" s="287"/>
      <c r="I141" s="288">
        <f>G141*H141</f>
        <v>0</v>
      </c>
      <c r="J141" s="289">
        <v>1.9539999999999998E-2</v>
      </c>
      <c r="K141" s="290">
        <f>G141*J141</f>
        <v>3.9373100000000001</v>
      </c>
      <c r="L141" s="289">
        <v>0.16500000000000001</v>
      </c>
      <c r="M141" s="290">
        <f>G141*L141</f>
        <v>33.247500000000009</v>
      </c>
    </row>
    <row r="142" spans="1:13" s="326" customFormat="1" ht="11.25" hidden="1" outlineLevel="3">
      <c r="A142" s="321"/>
      <c r="B142" s="322"/>
      <c r="C142" s="323" t="s">
        <v>782</v>
      </c>
      <c r="D142" s="322"/>
      <c r="E142" s="35">
        <v>201.50000000000003</v>
      </c>
      <c r="F142" s="324"/>
      <c r="G142" s="37"/>
      <c r="H142" s="324"/>
      <c r="I142" s="325"/>
      <c r="J142" s="352"/>
      <c r="K142" s="324"/>
      <c r="L142" s="324"/>
      <c r="M142" s="324"/>
    </row>
    <row r="143" spans="1:13" s="291" customFormat="1" ht="24" outlineLevel="2" collapsed="1">
      <c r="A143" s="283">
        <v>13</v>
      </c>
      <c r="B143" s="284" t="s">
        <v>2339</v>
      </c>
      <c r="C143" s="285" t="s">
        <v>934</v>
      </c>
      <c r="D143" s="286" t="s">
        <v>17</v>
      </c>
      <c r="E143" s="30">
        <v>26.655000000000001</v>
      </c>
      <c r="F143" s="287">
        <v>0</v>
      </c>
      <c r="G143" s="30">
        <f>E143*(1+F143/100)</f>
        <v>26.655000000000001</v>
      </c>
      <c r="H143" s="287"/>
      <c r="I143" s="288">
        <f>G143*H143</f>
        <v>0</v>
      </c>
      <c r="J143" s="289">
        <v>1.9539999999999998E-2</v>
      </c>
      <c r="K143" s="290">
        <f>G143*J143</f>
        <v>0.52083869999999999</v>
      </c>
      <c r="L143" s="289">
        <v>1.1000000000000001</v>
      </c>
      <c r="M143" s="290">
        <f>G143*L143</f>
        <v>29.320500000000003</v>
      </c>
    </row>
    <row r="144" spans="1:13" s="326" customFormat="1" ht="22.5" hidden="1" outlineLevel="3">
      <c r="A144" s="321"/>
      <c r="B144" s="322"/>
      <c r="C144" s="323" t="s">
        <v>844</v>
      </c>
      <c r="D144" s="322"/>
      <c r="E144" s="35">
        <v>26.655000000000001</v>
      </c>
      <c r="F144" s="324"/>
      <c r="G144" s="37"/>
      <c r="H144" s="324"/>
      <c r="I144" s="325"/>
    </row>
    <row r="145" spans="1:13" s="291" customFormat="1" ht="36" outlineLevel="2">
      <c r="A145" s="283">
        <v>14</v>
      </c>
      <c r="B145" s="284" t="s">
        <v>2344</v>
      </c>
      <c r="C145" s="285" t="s">
        <v>2345</v>
      </c>
      <c r="D145" s="286" t="s">
        <v>3</v>
      </c>
      <c r="E145" s="30">
        <f>M106</f>
        <v>101.81490000000002</v>
      </c>
      <c r="F145" s="287">
        <v>0</v>
      </c>
      <c r="G145" s="30">
        <f>E145*(1+F145/100)</f>
        <v>101.81490000000002</v>
      </c>
      <c r="H145" s="287"/>
      <c r="I145" s="288">
        <f>G145*H145</f>
        <v>0</v>
      </c>
      <c r="J145" s="289"/>
      <c r="K145" s="290">
        <f>G145*J145</f>
        <v>0</v>
      </c>
      <c r="L145" s="289"/>
      <c r="M145" s="290">
        <f>G145*L145</f>
        <v>0</v>
      </c>
    </row>
    <row r="146" spans="1:13" s="291" customFormat="1" ht="24" outlineLevel="2" collapsed="1">
      <c r="A146" s="283">
        <v>15</v>
      </c>
      <c r="B146" s="284" t="s">
        <v>2346</v>
      </c>
      <c r="C146" s="285" t="s">
        <v>2347</v>
      </c>
      <c r="D146" s="286" t="s">
        <v>3</v>
      </c>
      <c r="E146" s="30">
        <v>1934.4849999999999</v>
      </c>
      <c r="F146" s="287">
        <v>0</v>
      </c>
      <c r="G146" s="30">
        <f>E146*(1+F146/100)</f>
        <v>1934.4849999999999</v>
      </c>
      <c r="H146" s="287"/>
      <c r="I146" s="288">
        <f>G146*H146</f>
        <v>0</v>
      </c>
      <c r="J146" s="289"/>
      <c r="K146" s="290">
        <f>G146*J146</f>
        <v>0</v>
      </c>
      <c r="L146" s="289"/>
      <c r="M146" s="290">
        <f>G146*L146</f>
        <v>0</v>
      </c>
    </row>
    <row r="147" spans="1:13" s="326" customFormat="1" ht="11.25" hidden="1" outlineLevel="3">
      <c r="A147" s="321"/>
      <c r="B147" s="322"/>
      <c r="C147" s="323" t="s">
        <v>2799</v>
      </c>
      <c r="D147" s="322"/>
      <c r="E147" s="35">
        <v>1934.4849999999999</v>
      </c>
      <c r="F147" s="324"/>
      <c r="G147" s="37"/>
      <c r="H147" s="324"/>
      <c r="I147" s="325"/>
    </row>
    <row r="148" spans="1:13" s="291" customFormat="1" ht="12" outlineLevel="2">
      <c r="A148" s="283">
        <v>16</v>
      </c>
      <c r="B148" s="284" t="s">
        <v>184</v>
      </c>
      <c r="C148" s="285" t="s">
        <v>851</v>
      </c>
      <c r="D148" s="286" t="s">
        <v>3</v>
      </c>
      <c r="E148" s="30">
        <v>101.815</v>
      </c>
      <c r="F148" s="287">
        <v>0</v>
      </c>
      <c r="G148" s="30">
        <f>E148*(1+F148/100)</f>
        <v>101.815</v>
      </c>
      <c r="H148" s="287"/>
      <c r="I148" s="288">
        <f>G148*H148</f>
        <v>0</v>
      </c>
      <c r="J148" s="289"/>
      <c r="K148" s="290">
        <f>G148*J148</f>
        <v>0</v>
      </c>
      <c r="L148" s="289"/>
      <c r="M148" s="290">
        <f>G148*L148</f>
        <v>0</v>
      </c>
    </row>
    <row r="149" spans="1:13" s="291" customFormat="1" ht="24" outlineLevel="2" collapsed="1">
      <c r="A149" s="283">
        <v>17</v>
      </c>
      <c r="B149" s="284" t="s">
        <v>2332</v>
      </c>
      <c r="C149" s="285" t="s">
        <v>900</v>
      </c>
      <c r="D149" s="286" t="s">
        <v>17</v>
      </c>
      <c r="E149" s="30">
        <v>228.15500000000003</v>
      </c>
      <c r="F149" s="287">
        <v>0</v>
      </c>
      <c r="G149" s="30">
        <f>E149*(1+F149/100)</f>
        <v>228.15500000000003</v>
      </c>
      <c r="H149" s="287"/>
      <c r="I149" s="288">
        <f>G149*H149</f>
        <v>0</v>
      </c>
      <c r="J149" s="289">
        <v>0.1008</v>
      </c>
      <c r="K149" s="290">
        <f>G149*J149</f>
        <v>22.998024000000004</v>
      </c>
      <c r="L149" s="289"/>
      <c r="M149" s="290">
        <f>G149*L149</f>
        <v>0</v>
      </c>
    </row>
    <row r="150" spans="1:13" s="326" customFormat="1" ht="11.25" hidden="1" outlineLevel="3">
      <c r="A150" s="321"/>
      <c r="B150" s="322"/>
      <c r="C150" s="323" t="s">
        <v>782</v>
      </c>
      <c r="D150" s="322"/>
      <c r="E150" s="35">
        <v>201.50000000000003</v>
      </c>
      <c r="F150" s="324"/>
      <c r="G150" s="37"/>
      <c r="H150" s="324"/>
      <c r="I150" s="325"/>
      <c r="J150" s="352"/>
      <c r="K150" s="324"/>
    </row>
    <row r="151" spans="1:13" s="326" customFormat="1" ht="22.5" hidden="1" outlineLevel="3">
      <c r="A151" s="321"/>
      <c r="B151" s="322"/>
      <c r="C151" s="323" t="s">
        <v>844</v>
      </c>
      <c r="D151" s="322"/>
      <c r="E151" s="35">
        <v>26.655000000000001</v>
      </c>
      <c r="F151" s="324"/>
      <c r="G151" s="37"/>
      <c r="H151" s="324"/>
      <c r="I151" s="325"/>
      <c r="J151" s="352"/>
      <c r="K151" s="324"/>
    </row>
    <row r="152" spans="1:13" s="291" customFormat="1" ht="24" outlineLevel="2">
      <c r="A152" s="283">
        <v>18</v>
      </c>
      <c r="B152" s="284" t="s">
        <v>2340</v>
      </c>
      <c r="C152" s="285" t="s">
        <v>2341</v>
      </c>
      <c r="D152" s="286" t="s">
        <v>17</v>
      </c>
      <c r="E152" s="30">
        <v>228.155</v>
      </c>
      <c r="F152" s="287">
        <v>0</v>
      </c>
      <c r="G152" s="30">
        <f>E152*(1+F152/100)</f>
        <v>228.155</v>
      </c>
      <c r="H152" s="287"/>
      <c r="I152" s="288">
        <f>G152*H152</f>
        <v>0</v>
      </c>
      <c r="J152" s="289">
        <v>9.5499999999999995E-3</v>
      </c>
      <c r="K152" s="290">
        <f>G152*J152</f>
        <v>2.1788802499999997</v>
      </c>
      <c r="L152" s="289"/>
      <c r="M152" s="290">
        <f>G152*L152</f>
        <v>0</v>
      </c>
    </row>
    <row r="153" spans="1:13" s="291" customFormat="1" ht="24" outlineLevel="2">
      <c r="A153" s="283">
        <v>19</v>
      </c>
      <c r="B153" s="284" t="s">
        <v>2342</v>
      </c>
      <c r="C153" s="285" t="s">
        <v>2343</v>
      </c>
      <c r="D153" s="286" t="s">
        <v>17</v>
      </c>
      <c r="E153" s="30">
        <v>228.155</v>
      </c>
      <c r="F153" s="287">
        <v>0</v>
      </c>
      <c r="G153" s="30">
        <f>E153*(1+F153/100)</f>
        <v>228.155</v>
      </c>
      <c r="H153" s="287"/>
      <c r="I153" s="288">
        <f>G153*H153</f>
        <v>0</v>
      </c>
      <c r="J153" s="289">
        <v>5.0000000000000001E-3</v>
      </c>
      <c r="K153" s="290">
        <f>G153*J153</f>
        <v>1.1407750000000001</v>
      </c>
      <c r="L153" s="289"/>
      <c r="M153" s="290">
        <f>G153*L153</f>
        <v>0</v>
      </c>
    </row>
    <row r="154" spans="1:13" s="346" customFormat="1" ht="12.75" customHeight="1" outlineLevel="2">
      <c r="A154" s="341"/>
      <c r="B154" s="342"/>
      <c r="C154" s="343"/>
      <c r="D154" s="342"/>
      <c r="E154" s="52"/>
      <c r="F154" s="344"/>
      <c r="G154" s="52"/>
      <c r="H154" s="344"/>
      <c r="I154" s="345"/>
    </row>
    <row r="155" spans="1:13" s="21" customFormat="1" ht="16.5" customHeight="1" outlineLevel="1">
      <c r="A155" s="273"/>
      <c r="B155" s="274"/>
      <c r="C155" s="274" t="s">
        <v>273</v>
      </c>
      <c r="D155" s="275"/>
      <c r="E155" s="276"/>
      <c r="F155" s="277"/>
      <c r="G155" s="276"/>
      <c r="H155" s="277"/>
      <c r="I155" s="278">
        <f>SUBTOTAL(9,I156:I229)</f>
        <v>0</v>
      </c>
      <c r="J155" s="279"/>
      <c r="K155" s="280">
        <f>SUBTOTAL(9,K156:K229)</f>
        <v>942.7209778911639</v>
      </c>
      <c r="L155" s="277"/>
      <c r="M155" s="280">
        <f>SUBTOTAL(9,M156:M229)</f>
        <v>0</v>
      </c>
    </row>
    <row r="156" spans="1:13" s="27" customFormat="1" ht="24" outlineLevel="2" collapsed="1">
      <c r="A156" s="13">
        <v>1</v>
      </c>
      <c r="B156" s="28" t="s">
        <v>97</v>
      </c>
      <c r="C156" s="29" t="s">
        <v>910</v>
      </c>
      <c r="D156" s="14" t="s">
        <v>18</v>
      </c>
      <c r="E156" s="30">
        <v>4</v>
      </c>
      <c r="F156" s="15">
        <v>0</v>
      </c>
      <c r="G156" s="30">
        <f>E156*(1+F156/100)</f>
        <v>4</v>
      </c>
      <c r="H156" s="15"/>
      <c r="I156" s="16">
        <f>G156*H156</f>
        <v>0</v>
      </c>
      <c r="J156" s="264">
        <v>2.16</v>
      </c>
      <c r="K156" s="265">
        <f>G156*J156</f>
        <v>8.64</v>
      </c>
      <c r="L156" s="264"/>
      <c r="M156" s="265">
        <f>G156*L156</f>
        <v>0</v>
      </c>
    </row>
    <row r="157" spans="1:13" s="31" customFormat="1" ht="11.25" hidden="1" outlineLevel="3">
      <c r="A157" s="32"/>
      <c r="B157" s="33"/>
      <c r="C157" s="34" t="s">
        <v>725</v>
      </c>
      <c r="D157" s="33"/>
      <c r="E157" s="35">
        <v>4</v>
      </c>
      <c r="F157" s="36"/>
      <c r="G157" s="37"/>
      <c r="H157" s="36"/>
      <c r="I157" s="38"/>
      <c r="J157" s="266"/>
      <c r="K157" s="36"/>
    </row>
    <row r="158" spans="1:13" s="27" customFormat="1" ht="12" outlineLevel="2" collapsed="1">
      <c r="A158" s="13">
        <v>2</v>
      </c>
      <c r="B158" s="28" t="s">
        <v>98</v>
      </c>
      <c r="C158" s="29" t="s">
        <v>2351</v>
      </c>
      <c r="D158" s="14" t="s">
        <v>18</v>
      </c>
      <c r="E158" s="30">
        <v>20.003579999999999</v>
      </c>
      <c r="F158" s="15">
        <v>0</v>
      </c>
      <c r="G158" s="30">
        <f>E158*(1+F158/100)</f>
        <v>20.003579999999999</v>
      </c>
      <c r="H158" s="15"/>
      <c r="I158" s="16">
        <f>G158*H158</f>
        <v>0</v>
      </c>
      <c r="J158" s="264">
        <v>2.45329</v>
      </c>
      <c r="K158" s="265">
        <f>G158*J158</f>
        <v>49.074582778199996</v>
      </c>
      <c r="L158" s="264"/>
      <c r="M158" s="265">
        <f>G158*L158</f>
        <v>0</v>
      </c>
    </row>
    <row r="159" spans="1:13" s="31" customFormat="1" ht="11.25" hidden="1" outlineLevel="3">
      <c r="A159" s="32"/>
      <c r="B159" s="33"/>
      <c r="C159" s="34" t="s">
        <v>487</v>
      </c>
      <c r="D159" s="33"/>
      <c r="E159" s="35">
        <v>0</v>
      </c>
      <c r="F159" s="36"/>
      <c r="G159" s="37"/>
      <c r="H159" s="36"/>
      <c r="I159" s="38"/>
      <c r="J159" s="266"/>
      <c r="K159" s="36"/>
    </row>
    <row r="160" spans="1:13" s="31" customFormat="1" ht="11.25" hidden="1" outlineLevel="3">
      <c r="A160" s="32"/>
      <c r="B160" s="33"/>
      <c r="C160" s="34" t="s">
        <v>599</v>
      </c>
      <c r="D160" s="33"/>
      <c r="E160" s="35">
        <v>17.65578</v>
      </c>
      <c r="F160" s="36"/>
      <c r="G160" s="37"/>
      <c r="H160" s="36"/>
      <c r="I160" s="38"/>
      <c r="J160" s="266"/>
      <c r="K160" s="36"/>
    </row>
    <row r="161" spans="1:13" s="31" customFormat="1" ht="11.25" hidden="1" outlineLevel="3">
      <c r="A161" s="32"/>
      <c r="B161" s="33"/>
      <c r="C161" s="34" t="s">
        <v>708</v>
      </c>
      <c r="D161" s="33"/>
      <c r="E161" s="35">
        <v>-5.9972000000000003</v>
      </c>
      <c r="F161" s="36"/>
      <c r="G161" s="37"/>
      <c r="H161" s="36"/>
      <c r="I161" s="38"/>
      <c r="J161" s="266"/>
      <c r="K161" s="36"/>
    </row>
    <row r="162" spans="1:13" s="31" customFormat="1" ht="11.25" hidden="1" outlineLevel="3">
      <c r="A162" s="32"/>
      <c r="B162" s="33"/>
      <c r="C162" s="34" t="s">
        <v>680</v>
      </c>
      <c r="D162" s="33"/>
      <c r="E162" s="35">
        <v>1.5510000000000002</v>
      </c>
      <c r="F162" s="36"/>
      <c r="G162" s="37"/>
      <c r="H162" s="36"/>
      <c r="I162" s="38"/>
      <c r="J162" s="266"/>
      <c r="K162" s="36"/>
    </row>
    <row r="163" spans="1:13" s="31" customFormat="1" ht="11.25" hidden="1" outlineLevel="3">
      <c r="A163" s="32"/>
      <c r="B163" s="33"/>
      <c r="C163" s="34" t="s">
        <v>724</v>
      </c>
      <c r="D163" s="33"/>
      <c r="E163" s="35">
        <v>6.7940000000000005</v>
      </c>
      <c r="F163" s="36"/>
      <c r="G163" s="37"/>
      <c r="H163" s="36"/>
      <c r="I163" s="38"/>
      <c r="J163" s="266"/>
      <c r="K163" s="36"/>
    </row>
    <row r="164" spans="1:13" s="27" customFormat="1" ht="12" outlineLevel="2" collapsed="1">
      <c r="A164" s="13">
        <v>3</v>
      </c>
      <c r="B164" s="28" t="s">
        <v>2666</v>
      </c>
      <c r="C164" s="29" t="s">
        <v>768</v>
      </c>
      <c r="D164" s="14" t="s">
        <v>18</v>
      </c>
      <c r="E164" s="30">
        <v>94.756</v>
      </c>
      <c r="F164" s="15">
        <v>0</v>
      </c>
      <c r="G164" s="30">
        <f>E164*(1+F164/100)</f>
        <v>94.756</v>
      </c>
      <c r="H164" s="15"/>
      <c r="I164" s="16">
        <f>G164*H164</f>
        <v>0</v>
      </c>
      <c r="J164" s="264">
        <v>2.5359600000000002</v>
      </c>
      <c r="K164" s="265">
        <f>G164*J164</f>
        <v>240.29742576000001</v>
      </c>
      <c r="L164" s="264"/>
      <c r="M164" s="265">
        <f>G164*L164</f>
        <v>0</v>
      </c>
    </row>
    <row r="165" spans="1:13" s="31" customFormat="1" ht="11.25" hidden="1" outlineLevel="3">
      <c r="A165" s="32"/>
      <c r="B165" s="33"/>
      <c r="C165" s="34" t="s">
        <v>458</v>
      </c>
      <c r="D165" s="33"/>
      <c r="E165" s="35">
        <v>0</v>
      </c>
      <c r="F165" s="36"/>
      <c r="G165" s="37"/>
      <c r="H165" s="36"/>
      <c r="I165" s="38"/>
      <c r="J165" s="266"/>
      <c r="K165" s="36"/>
    </row>
    <row r="166" spans="1:13" s="31" customFormat="1" ht="11.25" hidden="1" outlineLevel="3">
      <c r="A166" s="32"/>
      <c r="B166" s="33"/>
      <c r="C166" s="34" t="s">
        <v>83</v>
      </c>
      <c r="D166" s="33"/>
      <c r="E166" s="35">
        <v>0</v>
      </c>
      <c r="F166" s="36"/>
      <c r="G166" s="37"/>
      <c r="H166" s="36"/>
      <c r="I166" s="38"/>
      <c r="J166" s="266"/>
      <c r="K166" s="36"/>
    </row>
    <row r="167" spans="1:13" s="31" customFormat="1" ht="22.5" hidden="1" outlineLevel="3">
      <c r="A167" s="32"/>
      <c r="B167" s="33"/>
      <c r="C167" s="34" t="s">
        <v>658</v>
      </c>
      <c r="D167" s="33"/>
      <c r="E167" s="35">
        <v>95.79</v>
      </c>
      <c r="F167" s="36"/>
      <c r="G167" s="37"/>
      <c r="H167" s="36"/>
      <c r="I167" s="38"/>
      <c r="J167" s="266"/>
      <c r="K167" s="36"/>
    </row>
    <row r="168" spans="1:13" s="31" customFormat="1" ht="11.25" hidden="1" outlineLevel="3">
      <c r="A168" s="32"/>
      <c r="B168" s="33"/>
      <c r="C168" s="34" t="s">
        <v>711</v>
      </c>
      <c r="D168" s="33"/>
      <c r="E168" s="35">
        <v>-1.0340000000000003</v>
      </c>
      <c r="F168" s="36"/>
      <c r="G168" s="37"/>
      <c r="H168" s="36"/>
      <c r="I168" s="38"/>
      <c r="J168" s="266"/>
      <c r="K168" s="36"/>
    </row>
    <row r="169" spans="1:13" s="27" customFormat="1" ht="12" outlineLevel="2" collapsed="1">
      <c r="A169" s="13">
        <v>4</v>
      </c>
      <c r="B169" s="28" t="s">
        <v>99</v>
      </c>
      <c r="C169" s="29" t="s">
        <v>707</v>
      </c>
      <c r="D169" s="14" t="s">
        <v>17</v>
      </c>
      <c r="E169" s="30">
        <v>65.598399999999998</v>
      </c>
      <c r="F169" s="15">
        <v>0</v>
      </c>
      <c r="G169" s="30">
        <f>E169*(1+F169/100)</f>
        <v>65.598399999999998</v>
      </c>
      <c r="H169" s="15"/>
      <c r="I169" s="16">
        <f>G169*H169</f>
        <v>0</v>
      </c>
      <c r="J169" s="264">
        <v>1.0300000000000001E-3</v>
      </c>
      <c r="K169" s="265">
        <f>G169*J169</f>
        <v>6.756635200000001E-2</v>
      </c>
      <c r="L169" s="264"/>
      <c r="M169" s="265">
        <f>G169*L169</f>
        <v>0</v>
      </c>
    </row>
    <row r="170" spans="1:13" s="31" customFormat="1" ht="11.25" hidden="1" outlineLevel="3">
      <c r="A170" s="32"/>
      <c r="B170" s="33"/>
      <c r="C170" s="34" t="s">
        <v>487</v>
      </c>
      <c r="D170" s="33"/>
      <c r="E170" s="35">
        <v>0</v>
      </c>
      <c r="F170" s="36"/>
      <c r="G170" s="37"/>
      <c r="H170" s="36"/>
      <c r="I170" s="38"/>
      <c r="J170" s="266"/>
      <c r="K170" s="36"/>
    </row>
    <row r="171" spans="1:13" s="31" customFormat="1" ht="11.25" hidden="1" outlineLevel="3">
      <c r="A171" s="32"/>
      <c r="B171" s="33"/>
      <c r="C171" s="34" t="s">
        <v>613</v>
      </c>
      <c r="D171" s="33"/>
      <c r="E171" s="35">
        <v>20.644400000000001</v>
      </c>
      <c r="F171" s="36"/>
      <c r="G171" s="37"/>
      <c r="H171" s="36"/>
      <c r="I171" s="38"/>
      <c r="J171" s="266"/>
      <c r="K171" s="36"/>
    </row>
    <row r="172" spans="1:13" s="31" customFormat="1" ht="11.25" hidden="1" outlineLevel="3">
      <c r="A172" s="32"/>
      <c r="B172" s="33"/>
      <c r="C172" s="34" t="s">
        <v>820</v>
      </c>
      <c r="D172" s="33"/>
      <c r="E172" s="35">
        <v>15.726000000000003</v>
      </c>
      <c r="F172" s="36"/>
      <c r="G172" s="37"/>
      <c r="H172" s="36"/>
      <c r="I172" s="38"/>
      <c r="J172" s="266"/>
      <c r="K172" s="36"/>
    </row>
    <row r="173" spans="1:13" s="31" customFormat="1" ht="11.25" hidden="1" outlineLevel="3">
      <c r="A173" s="32"/>
      <c r="B173" s="33"/>
      <c r="C173" s="34" t="s">
        <v>714</v>
      </c>
      <c r="D173" s="33"/>
      <c r="E173" s="35">
        <v>0</v>
      </c>
      <c r="F173" s="36"/>
      <c r="G173" s="37"/>
      <c r="H173" s="36"/>
      <c r="I173" s="38"/>
      <c r="J173" s="266"/>
      <c r="K173" s="36"/>
    </row>
    <row r="174" spans="1:13" s="31" customFormat="1" ht="11.25" hidden="1" outlineLevel="3">
      <c r="A174" s="32"/>
      <c r="B174" s="33"/>
      <c r="C174" s="34" t="s">
        <v>723</v>
      </c>
      <c r="D174" s="33"/>
      <c r="E174" s="35">
        <v>5.7620000000000005</v>
      </c>
      <c r="F174" s="36"/>
      <c r="G174" s="37"/>
      <c r="H174" s="36"/>
      <c r="I174" s="38"/>
      <c r="J174" s="266"/>
      <c r="K174" s="36"/>
    </row>
    <row r="175" spans="1:13" s="31" customFormat="1" ht="11.25" hidden="1" outlineLevel="3">
      <c r="A175" s="32"/>
      <c r="B175" s="33"/>
      <c r="C175" s="34" t="s">
        <v>458</v>
      </c>
      <c r="D175" s="33"/>
      <c r="E175" s="35">
        <v>0</v>
      </c>
      <c r="F175" s="36"/>
      <c r="G175" s="37"/>
      <c r="H175" s="36"/>
      <c r="I175" s="38"/>
      <c r="J175" s="266"/>
      <c r="K175" s="36"/>
    </row>
    <row r="176" spans="1:13" s="31" customFormat="1" ht="11.25" hidden="1" outlineLevel="3">
      <c r="A176" s="32"/>
      <c r="B176" s="33"/>
      <c r="C176" s="34" t="s">
        <v>83</v>
      </c>
      <c r="D176" s="33"/>
      <c r="E176" s="35">
        <v>0</v>
      </c>
      <c r="F176" s="36"/>
      <c r="G176" s="37"/>
      <c r="H176" s="36"/>
      <c r="I176" s="38"/>
      <c r="J176" s="266"/>
      <c r="K176" s="36"/>
    </row>
    <row r="177" spans="1:13" s="31" customFormat="1" ht="22.5" hidden="1" outlineLevel="3">
      <c r="A177" s="32"/>
      <c r="B177" s="33"/>
      <c r="C177" s="34" t="s">
        <v>657</v>
      </c>
      <c r="D177" s="33"/>
      <c r="E177" s="35">
        <v>21.646000000000001</v>
      </c>
      <c r="F177" s="36"/>
      <c r="G177" s="37"/>
      <c r="H177" s="36"/>
      <c r="I177" s="38"/>
      <c r="J177" s="266"/>
      <c r="K177" s="36"/>
    </row>
    <row r="178" spans="1:13" s="31" customFormat="1" ht="11.25" hidden="1" outlineLevel="3">
      <c r="A178" s="32"/>
      <c r="B178" s="33"/>
      <c r="C178" s="34" t="s">
        <v>735</v>
      </c>
      <c r="D178" s="33"/>
      <c r="E178" s="35">
        <v>1.8200000000000003</v>
      </c>
      <c r="F178" s="36"/>
      <c r="G178" s="37"/>
      <c r="H178" s="36"/>
      <c r="I178" s="38"/>
      <c r="J178" s="266"/>
      <c r="K178" s="36"/>
    </row>
    <row r="179" spans="1:13" s="27" customFormat="1" ht="12" outlineLevel="2">
      <c r="A179" s="13">
        <v>5</v>
      </c>
      <c r="B179" s="28" t="s">
        <v>100</v>
      </c>
      <c r="C179" s="29" t="s">
        <v>734</v>
      </c>
      <c r="D179" s="14" t="s">
        <v>17</v>
      </c>
      <c r="E179" s="30">
        <v>65.597999999999999</v>
      </c>
      <c r="F179" s="15">
        <v>0</v>
      </c>
      <c r="G179" s="30">
        <f>E179*(1+F179/100)</f>
        <v>65.597999999999999</v>
      </c>
      <c r="H179" s="15"/>
      <c r="I179" s="16">
        <f>G179*H179</f>
        <v>0</v>
      </c>
      <c r="J179" s="264"/>
      <c r="K179" s="265">
        <f>G179*J179</f>
        <v>0</v>
      </c>
      <c r="L179" s="264"/>
      <c r="M179" s="265">
        <f>G179*L179</f>
        <v>0</v>
      </c>
    </row>
    <row r="180" spans="1:13" s="27" customFormat="1" ht="24" outlineLevel="2" collapsed="1">
      <c r="A180" s="13">
        <v>6</v>
      </c>
      <c r="B180" s="28" t="s">
        <v>101</v>
      </c>
      <c r="C180" s="29" t="s">
        <v>922</v>
      </c>
      <c r="D180" s="14" t="s">
        <v>3</v>
      </c>
      <c r="E180" s="30">
        <v>0</v>
      </c>
      <c r="F180" s="15">
        <v>0</v>
      </c>
      <c r="G180" s="30">
        <f>E180*(1+F180/100)</f>
        <v>0</v>
      </c>
      <c r="H180" s="15"/>
      <c r="I180" s="16">
        <f>G180*H180</f>
        <v>0</v>
      </c>
      <c r="J180" s="264">
        <v>1.0601700000000001</v>
      </c>
      <c r="K180" s="265">
        <f>G180*J180</f>
        <v>0</v>
      </c>
      <c r="L180" s="264"/>
      <c r="M180" s="265">
        <f>G180*L180</f>
        <v>0</v>
      </c>
    </row>
    <row r="181" spans="1:13" s="31" customFormat="1" ht="11.25" hidden="1" outlineLevel="3">
      <c r="A181" s="32"/>
      <c r="B181" s="33"/>
      <c r="C181" s="34" t="s">
        <v>715</v>
      </c>
      <c r="D181" s="33"/>
      <c r="E181" s="35">
        <v>0</v>
      </c>
      <c r="F181" s="36"/>
      <c r="G181" s="37"/>
      <c r="H181" s="36"/>
      <c r="I181" s="38"/>
      <c r="J181" s="266"/>
      <c r="K181" s="36"/>
    </row>
    <row r="182" spans="1:13" s="27" customFormat="1" ht="12" outlineLevel="2" collapsed="1">
      <c r="A182" s="13">
        <v>7</v>
      </c>
      <c r="B182" s="28" t="s">
        <v>102</v>
      </c>
      <c r="C182" s="29" t="s">
        <v>787</v>
      </c>
      <c r="D182" s="14" t="s">
        <v>3</v>
      </c>
      <c r="E182" s="30">
        <v>0.86605939999999992</v>
      </c>
      <c r="F182" s="15">
        <v>0</v>
      </c>
      <c r="G182" s="30">
        <f>E182*(1+F182/100)</f>
        <v>0.86605939999999992</v>
      </c>
      <c r="H182" s="15"/>
      <c r="I182" s="16">
        <f>G182*H182</f>
        <v>0</v>
      </c>
      <c r="J182" s="264">
        <v>1.0530600000000001</v>
      </c>
      <c r="K182" s="265">
        <f>G182*J182</f>
        <v>0.912012511764</v>
      </c>
      <c r="L182" s="264"/>
      <c r="M182" s="265">
        <f>G182*L182</f>
        <v>0</v>
      </c>
    </row>
    <row r="183" spans="1:13" s="31" customFormat="1" ht="11.25" hidden="1" outlineLevel="3">
      <c r="A183" s="32"/>
      <c r="B183" s="33"/>
      <c r="C183" s="34" t="s">
        <v>821</v>
      </c>
      <c r="D183" s="33"/>
      <c r="E183" s="35">
        <v>0</v>
      </c>
      <c r="F183" s="36"/>
      <c r="G183" s="37"/>
      <c r="H183" s="36"/>
      <c r="I183" s="38"/>
      <c r="J183" s="266"/>
      <c r="K183" s="36"/>
    </row>
    <row r="184" spans="1:13" s="31" customFormat="1" ht="11.25" hidden="1" outlineLevel="3">
      <c r="A184" s="32"/>
      <c r="B184" s="33"/>
      <c r="C184" s="34" t="s">
        <v>458</v>
      </c>
      <c r="D184" s="33"/>
      <c r="E184" s="35">
        <v>0</v>
      </c>
      <c r="F184" s="36"/>
      <c r="G184" s="37"/>
      <c r="H184" s="36"/>
      <c r="I184" s="38"/>
      <c r="J184" s="266"/>
      <c r="K184" s="36"/>
    </row>
    <row r="185" spans="1:13" s="31" customFormat="1" ht="11.25" hidden="1" outlineLevel="3">
      <c r="A185" s="32"/>
      <c r="B185" s="33"/>
      <c r="C185" s="34" t="s">
        <v>83</v>
      </c>
      <c r="D185" s="33"/>
      <c r="E185" s="35">
        <v>0</v>
      </c>
      <c r="F185" s="36"/>
      <c r="G185" s="37"/>
      <c r="H185" s="36"/>
      <c r="I185" s="38"/>
      <c r="J185" s="266"/>
      <c r="K185" s="36"/>
    </row>
    <row r="186" spans="1:13" s="31" customFormat="1" ht="22.5" hidden="1" outlineLevel="3">
      <c r="A186" s="32"/>
      <c r="B186" s="33"/>
      <c r="C186" s="34" t="s">
        <v>687</v>
      </c>
      <c r="D186" s="33"/>
      <c r="E186" s="35">
        <v>0.73758299999999999</v>
      </c>
      <c r="F186" s="36"/>
      <c r="G186" s="37"/>
      <c r="H186" s="36"/>
      <c r="I186" s="38"/>
      <c r="J186" s="266"/>
      <c r="K186" s="36"/>
    </row>
    <row r="187" spans="1:13" s="31" customFormat="1" ht="11.25" hidden="1" outlineLevel="3">
      <c r="A187" s="32"/>
      <c r="B187" s="33"/>
      <c r="C187" s="34" t="s">
        <v>760</v>
      </c>
      <c r="D187" s="33"/>
      <c r="E187" s="35">
        <v>-1.5923600000000003E-2</v>
      </c>
      <c r="F187" s="36"/>
      <c r="G187" s="37"/>
      <c r="H187" s="36"/>
      <c r="I187" s="38"/>
      <c r="J187" s="266"/>
      <c r="K187" s="36"/>
    </row>
    <row r="188" spans="1:13" s="31" customFormat="1" ht="11.25" hidden="1" outlineLevel="3">
      <c r="A188" s="32"/>
      <c r="B188" s="33"/>
      <c r="C188" s="34" t="s">
        <v>1</v>
      </c>
      <c r="D188" s="33"/>
      <c r="E188" s="35">
        <v>0.72165939999999995</v>
      </c>
      <c r="F188" s="36"/>
      <c r="G188" s="37"/>
      <c r="H188" s="36"/>
      <c r="I188" s="38"/>
      <c r="J188" s="266"/>
      <c r="K188" s="36"/>
    </row>
    <row r="189" spans="1:13" s="31" customFormat="1" ht="11.25" hidden="1" outlineLevel="3">
      <c r="A189" s="32"/>
      <c r="B189" s="33"/>
      <c r="C189" s="34" t="s">
        <v>783</v>
      </c>
      <c r="D189" s="33"/>
      <c r="E189" s="35">
        <v>0.1444</v>
      </c>
      <c r="F189" s="36"/>
      <c r="G189" s="37"/>
      <c r="H189" s="36"/>
      <c r="I189" s="38"/>
      <c r="J189" s="266"/>
      <c r="K189" s="36"/>
    </row>
    <row r="190" spans="1:13" s="27" customFormat="1" ht="12" outlineLevel="2" collapsed="1">
      <c r="A190" s="13">
        <v>8</v>
      </c>
      <c r="B190" s="28" t="s">
        <v>2667</v>
      </c>
      <c r="C190" s="29" t="s">
        <v>2668</v>
      </c>
      <c r="D190" s="14" t="s">
        <v>18</v>
      </c>
      <c r="E190" s="30">
        <v>44.31</v>
      </c>
      <c r="F190" s="15">
        <v>0</v>
      </c>
      <c r="G190" s="30">
        <f>E190*(1+F190/100)</f>
        <v>44.31</v>
      </c>
      <c r="H190" s="15"/>
      <c r="I190" s="16">
        <f>G190*H190</f>
        <v>0</v>
      </c>
      <c r="J190" s="264">
        <v>2.5359600000000002</v>
      </c>
      <c r="K190" s="265">
        <f>G190*J190</f>
        <v>112.36838760000002</v>
      </c>
      <c r="L190" s="264"/>
      <c r="M190" s="265">
        <f>G190*L190</f>
        <v>0</v>
      </c>
    </row>
    <row r="191" spans="1:13" s="31" customFormat="1" ht="11.25" hidden="1" outlineLevel="3">
      <c r="A191" s="32"/>
      <c r="B191" s="33"/>
      <c r="C191" s="34" t="s">
        <v>427</v>
      </c>
      <c r="D191" s="33"/>
      <c r="E191" s="35">
        <v>0</v>
      </c>
      <c r="F191" s="36"/>
      <c r="G191" s="37"/>
      <c r="H191" s="36"/>
      <c r="I191" s="38"/>
      <c r="J191" s="266"/>
      <c r="K191" s="36"/>
    </row>
    <row r="192" spans="1:13" s="31" customFormat="1" ht="11.25" hidden="1" outlineLevel="3">
      <c r="A192" s="32"/>
      <c r="B192" s="33"/>
      <c r="C192" s="34" t="s">
        <v>452</v>
      </c>
      <c r="D192" s="33"/>
      <c r="E192" s="35">
        <v>23.28</v>
      </c>
      <c r="F192" s="36"/>
      <c r="G192" s="37"/>
      <c r="H192" s="36"/>
      <c r="I192" s="38"/>
      <c r="J192" s="266"/>
      <c r="K192" s="36"/>
    </row>
    <row r="193" spans="1:13" s="31" customFormat="1" ht="11.25" hidden="1" outlineLevel="3">
      <c r="A193" s="32"/>
      <c r="B193" s="33"/>
      <c r="C193" s="34" t="s">
        <v>421</v>
      </c>
      <c r="D193" s="33"/>
      <c r="E193" s="35">
        <v>5.94</v>
      </c>
      <c r="F193" s="36"/>
      <c r="G193" s="37"/>
      <c r="H193" s="36"/>
      <c r="I193" s="38"/>
      <c r="J193" s="266"/>
      <c r="K193" s="36"/>
    </row>
    <row r="194" spans="1:13" s="31" customFormat="1" ht="11.25" hidden="1" outlineLevel="3">
      <c r="A194" s="32"/>
      <c r="B194" s="33"/>
      <c r="C194" s="34" t="s">
        <v>424</v>
      </c>
      <c r="D194" s="33"/>
      <c r="E194" s="35">
        <v>10.28</v>
      </c>
      <c r="F194" s="36"/>
      <c r="G194" s="37"/>
      <c r="H194" s="36"/>
      <c r="I194" s="38"/>
      <c r="J194" s="266"/>
      <c r="K194" s="36"/>
    </row>
    <row r="195" spans="1:13" s="31" customFormat="1" ht="11.25" hidden="1" outlineLevel="3">
      <c r="A195" s="32"/>
      <c r="B195" s="33"/>
      <c r="C195" s="34" t="s">
        <v>409</v>
      </c>
      <c r="D195" s="33"/>
      <c r="E195" s="35">
        <v>2.7</v>
      </c>
      <c r="F195" s="36"/>
      <c r="G195" s="37"/>
      <c r="H195" s="36"/>
      <c r="I195" s="38"/>
      <c r="J195" s="266"/>
      <c r="K195" s="36"/>
    </row>
    <row r="196" spans="1:13" s="31" customFormat="1" ht="11.25" hidden="1" outlineLevel="3">
      <c r="A196" s="32"/>
      <c r="B196" s="33"/>
      <c r="C196" s="34" t="s">
        <v>1</v>
      </c>
      <c r="D196" s="33"/>
      <c r="E196" s="35">
        <v>42.2</v>
      </c>
      <c r="F196" s="36"/>
      <c r="G196" s="37"/>
      <c r="H196" s="36"/>
      <c r="I196" s="38"/>
      <c r="J196" s="266"/>
      <c r="K196" s="36"/>
    </row>
    <row r="197" spans="1:13" s="31" customFormat="1" ht="11.25" hidden="1" outlineLevel="3">
      <c r="A197" s="32"/>
      <c r="B197" s="33"/>
      <c r="C197" s="34" t="s">
        <v>2665</v>
      </c>
      <c r="D197" s="33"/>
      <c r="E197" s="35">
        <v>2.11</v>
      </c>
      <c r="F197" s="36"/>
      <c r="G197" s="37"/>
      <c r="H197" s="36"/>
      <c r="I197" s="38"/>
      <c r="J197" s="266"/>
      <c r="K197" s="36"/>
    </row>
    <row r="198" spans="1:13" s="27" customFormat="1" ht="12" outlineLevel="2" collapsed="1">
      <c r="A198" s="13">
        <v>9</v>
      </c>
      <c r="B198" s="28" t="s">
        <v>103</v>
      </c>
      <c r="C198" s="29" t="s">
        <v>2352</v>
      </c>
      <c r="D198" s="14" t="s">
        <v>18</v>
      </c>
      <c r="E198" s="30">
        <v>212.68799999999999</v>
      </c>
      <c r="F198" s="15">
        <v>0</v>
      </c>
      <c r="G198" s="30">
        <f>E198*(1+F198/100)</f>
        <v>212.68799999999999</v>
      </c>
      <c r="H198" s="15"/>
      <c r="I198" s="16">
        <f>G198*H198</f>
        <v>0</v>
      </c>
      <c r="J198" s="264">
        <v>2.45329</v>
      </c>
      <c r="K198" s="265">
        <f>G198*J198</f>
        <v>521.78534351999997</v>
      </c>
      <c r="L198" s="264"/>
      <c r="M198" s="265">
        <f>G198*L198</f>
        <v>0</v>
      </c>
    </row>
    <row r="199" spans="1:13" s="31" customFormat="1" ht="11.25" hidden="1" outlineLevel="3">
      <c r="A199" s="32"/>
      <c r="B199" s="33"/>
      <c r="C199" s="34" t="s">
        <v>309</v>
      </c>
      <c r="D199" s="33"/>
      <c r="E199" s="35">
        <v>0</v>
      </c>
      <c r="F199" s="36"/>
      <c r="G199" s="37"/>
      <c r="H199" s="36"/>
      <c r="I199" s="38"/>
      <c r="J199" s="266"/>
      <c r="K199" s="36"/>
    </row>
    <row r="200" spans="1:13" s="31" customFormat="1" ht="11.25" hidden="1" outlineLevel="3">
      <c r="A200" s="32"/>
      <c r="B200" s="33"/>
      <c r="C200" s="34" t="s">
        <v>453</v>
      </c>
      <c r="D200" s="33"/>
      <c r="E200" s="35">
        <v>111.744</v>
      </c>
      <c r="F200" s="36"/>
      <c r="G200" s="37"/>
      <c r="H200" s="36"/>
      <c r="I200" s="38"/>
      <c r="J200" s="266"/>
      <c r="K200" s="36"/>
    </row>
    <row r="201" spans="1:13" s="31" customFormat="1" ht="11.25" hidden="1" outlineLevel="3">
      <c r="A201" s="32"/>
      <c r="B201" s="33"/>
      <c r="C201" s="34" t="s">
        <v>422</v>
      </c>
      <c r="D201" s="33"/>
      <c r="E201" s="35">
        <v>28.511999999999997</v>
      </c>
      <c r="F201" s="36"/>
      <c r="G201" s="37"/>
      <c r="H201" s="36"/>
      <c r="I201" s="38"/>
      <c r="J201" s="266"/>
      <c r="K201" s="36"/>
    </row>
    <row r="202" spans="1:13" s="31" customFormat="1" ht="11.25" hidden="1" outlineLevel="3">
      <c r="A202" s="32"/>
      <c r="B202" s="33"/>
      <c r="C202" s="34" t="s">
        <v>425</v>
      </c>
      <c r="D202" s="33"/>
      <c r="E202" s="35">
        <v>49.343999999999994</v>
      </c>
      <c r="F202" s="36"/>
      <c r="G202" s="37"/>
      <c r="H202" s="36"/>
      <c r="I202" s="38"/>
      <c r="J202" s="266"/>
      <c r="K202" s="36"/>
    </row>
    <row r="203" spans="1:13" s="31" customFormat="1" ht="11.25" hidden="1" outlineLevel="3">
      <c r="A203" s="32"/>
      <c r="B203" s="33"/>
      <c r="C203" s="34" t="s">
        <v>410</v>
      </c>
      <c r="D203" s="33"/>
      <c r="E203" s="35">
        <v>12.96</v>
      </c>
      <c r="F203" s="36"/>
      <c r="G203" s="37"/>
      <c r="H203" s="36"/>
      <c r="I203" s="38"/>
      <c r="J203" s="266"/>
      <c r="K203" s="36"/>
    </row>
    <row r="204" spans="1:13" s="31" customFormat="1" ht="11.25" hidden="1" outlineLevel="3">
      <c r="A204" s="32"/>
      <c r="B204" s="33"/>
      <c r="C204" s="34" t="s">
        <v>1</v>
      </c>
      <c r="D204" s="33"/>
      <c r="E204" s="35">
        <v>202.56</v>
      </c>
      <c r="F204" s="36"/>
      <c r="G204" s="37"/>
      <c r="H204" s="36"/>
      <c r="I204" s="38"/>
      <c r="J204" s="266"/>
      <c r="K204" s="36"/>
    </row>
    <row r="205" spans="1:13" s="31" customFormat="1" ht="11.25" hidden="1" outlineLevel="3">
      <c r="A205" s="32"/>
      <c r="B205" s="33"/>
      <c r="C205" s="34" t="s">
        <v>2665</v>
      </c>
      <c r="D205" s="33"/>
      <c r="E205" s="35">
        <v>10.128</v>
      </c>
      <c r="F205" s="36"/>
      <c r="G205" s="37"/>
      <c r="H205" s="36"/>
      <c r="I205" s="38"/>
      <c r="J205" s="266"/>
      <c r="K205" s="36"/>
    </row>
    <row r="206" spans="1:13" s="27" customFormat="1" ht="12" outlineLevel="2" collapsed="1">
      <c r="A206" s="13">
        <v>10</v>
      </c>
      <c r="B206" s="28" t="s">
        <v>104</v>
      </c>
      <c r="C206" s="29" t="s">
        <v>694</v>
      </c>
      <c r="D206" s="14" t="s">
        <v>17</v>
      </c>
      <c r="E206" s="30">
        <v>110.46</v>
      </c>
      <c r="F206" s="15">
        <v>0</v>
      </c>
      <c r="G206" s="30">
        <f>E206*(1+F206/100)</f>
        <v>110.46</v>
      </c>
      <c r="H206" s="15"/>
      <c r="I206" s="16">
        <f>G206*H206</f>
        <v>0</v>
      </c>
      <c r="J206" s="264">
        <v>1.0300000000000001E-3</v>
      </c>
      <c r="K206" s="265">
        <f>G206*J206</f>
        <v>0.11377380000000001</v>
      </c>
      <c r="L206" s="264"/>
      <c r="M206" s="265">
        <f>G206*L206</f>
        <v>0</v>
      </c>
    </row>
    <row r="207" spans="1:13" s="31" customFormat="1" ht="11.25" hidden="1" outlineLevel="3">
      <c r="A207" s="32"/>
      <c r="B207" s="33"/>
      <c r="C207" s="34" t="s">
        <v>309</v>
      </c>
      <c r="D207" s="33"/>
      <c r="E207" s="35">
        <v>0</v>
      </c>
      <c r="F207" s="36"/>
      <c r="G207" s="37"/>
      <c r="H207" s="36"/>
      <c r="I207" s="38"/>
      <c r="J207" s="266"/>
      <c r="K207" s="36"/>
    </row>
    <row r="208" spans="1:13" s="31" customFormat="1" ht="11.25" hidden="1" outlineLevel="3">
      <c r="A208" s="32"/>
      <c r="B208" s="33"/>
      <c r="C208" s="34" t="s">
        <v>398</v>
      </c>
      <c r="D208" s="33"/>
      <c r="E208" s="35">
        <v>69.84</v>
      </c>
      <c r="F208" s="36"/>
      <c r="G208" s="37"/>
      <c r="H208" s="36"/>
      <c r="I208" s="38"/>
      <c r="J208" s="266"/>
      <c r="K208" s="36"/>
    </row>
    <row r="209" spans="1:13" s="31" customFormat="1" ht="11.25" hidden="1" outlineLevel="3">
      <c r="A209" s="32"/>
      <c r="B209" s="33"/>
      <c r="C209" s="34" t="s">
        <v>385</v>
      </c>
      <c r="D209" s="33"/>
      <c r="E209" s="35">
        <v>19.8</v>
      </c>
      <c r="F209" s="36"/>
      <c r="G209" s="37"/>
      <c r="H209" s="36"/>
      <c r="I209" s="38"/>
      <c r="J209" s="266"/>
      <c r="K209" s="36"/>
    </row>
    <row r="210" spans="1:13" s="31" customFormat="1" ht="11.25" hidden="1" outlineLevel="3">
      <c r="A210" s="32"/>
      <c r="B210" s="33"/>
      <c r="C210" s="34" t="s">
        <v>386</v>
      </c>
      <c r="D210" s="33"/>
      <c r="E210" s="35">
        <v>15.419999999999998</v>
      </c>
      <c r="F210" s="36"/>
      <c r="G210" s="37"/>
      <c r="H210" s="36"/>
      <c r="I210" s="38"/>
      <c r="J210" s="266"/>
      <c r="K210" s="36"/>
    </row>
    <row r="211" spans="1:13" s="31" customFormat="1" ht="11.25" hidden="1" outlineLevel="3">
      <c r="A211" s="32"/>
      <c r="B211" s="33"/>
      <c r="C211" s="34" t="s">
        <v>368</v>
      </c>
      <c r="D211" s="33"/>
      <c r="E211" s="35">
        <v>5.4</v>
      </c>
      <c r="F211" s="36"/>
      <c r="G211" s="37"/>
      <c r="H211" s="36"/>
      <c r="I211" s="38"/>
      <c r="J211" s="266"/>
      <c r="K211" s="36"/>
    </row>
    <row r="212" spans="1:13" s="27" customFormat="1" ht="12" outlineLevel="2">
      <c r="A212" s="13">
        <v>11</v>
      </c>
      <c r="B212" s="28" t="s">
        <v>105</v>
      </c>
      <c r="C212" s="29" t="s">
        <v>727</v>
      </c>
      <c r="D212" s="14" t="s">
        <v>17</v>
      </c>
      <c r="E212" s="30">
        <v>110.46</v>
      </c>
      <c r="F212" s="15">
        <v>0</v>
      </c>
      <c r="G212" s="30">
        <f>E212*(1+F212/100)</f>
        <v>110.46</v>
      </c>
      <c r="H212" s="15"/>
      <c r="I212" s="16">
        <f>G212*H212</f>
        <v>0</v>
      </c>
      <c r="J212" s="264"/>
      <c r="K212" s="265">
        <f>G212*J212</f>
        <v>0</v>
      </c>
      <c r="L212" s="264"/>
      <c r="M212" s="265">
        <f>G212*L212</f>
        <v>0</v>
      </c>
    </row>
    <row r="213" spans="1:13" s="27" customFormat="1" ht="12" outlineLevel="2" collapsed="1">
      <c r="A213" s="13">
        <v>12</v>
      </c>
      <c r="B213" s="28" t="s">
        <v>106</v>
      </c>
      <c r="C213" s="29" t="s">
        <v>771</v>
      </c>
      <c r="D213" s="14" t="s">
        <v>3</v>
      </c>
      <c r="E213" s="30">
        <v>7.6807600000000003</v>
      </c>
      <c r="F213" s="15">
        <v>0</v>
      </c>
      <c r="G213" s="30">
        <f>E213*(1+F213/100)</f>
        <v>7.6807600000000003</v>
      </c>
      <c r="H213" s="15"/>
      <c r="I213" s="16">
        <f>G213*H213</f>
        <v>0</v>
      </c>
      <c r="J213" s="264">
        <v>1.0601700000000001</v>
      </c>
      <c r="K213" s="265">
        <f>G213*J213</f>
        <v>8.1429113292000004</v>
      </c>
      <c r="L213" s="264"/>
      <c r="M213" s="265">
        <f>G213*L213</f>
        <v>0</v>
      </c>
    </row>
    <row r="214" spans="1:13" s="31" customFormat="1" ht="11.25" hidden="1" outlineLevel="3">
      <c r="A214" s="32"/>
      <c r="B214" s="33"/>
      <c r="C214" s="34" t="s">
        <v>765</v>
      </c>
      <c r="D214" s="33"/>
      <c r="E214" s="35">
        <v>6.8578000000000001</v>
      </c>
      <c r="F214" s="36"/>
      <c r="G214" s="37"/>
      <c r="H214" s="36"/>
      <c r="I214" s="38"/>
      <c r="J214" s="266"/>
      <c r="K214" s="36"/>
    </row>
    <row r="215" spans="1:13" s="31" customFormat="1" ht="11.25" hidden="1" outlineLevel="3">
      <c r="A215" s="32"/>
      <c r="B215" s="33"/>
      <c r="C215" s="34" t="s">
        <v>1</v>
      </c>
      <c r="D215" s="33"/>
      <c r="E215" s="35">
        <v>6.8578000000000001</v>
      </c>
      <c r="F215" s="36"/>
      <c r="G215" s="37"/>
      <c r="H215" s="36"/>
      <c r="I215" s="38"/>
      <c r="J215" s="266"/>
      <c r="K215" s="36"/>
    </row>
    <row r="216" spans="1:13" s="31" customFormat="1" ht="11.25" hidden="1" outlineLevel="3">
      <c r="A216" s="32"/>
      <c r="B216" s="33"/>
      <c r="C216" s="34" t="s">
        <v>702</v>
      </c>
      <c r="D216" s="33"/>
      <c r="E216" s="35">
        <v>0.82295999999999991</v>
      </c>
      <c r="F216" s="36"/>
      <c r="G216" s="37"/>
      <c r="H216" s="36"/>
      <c r="I216" s="38"/>
      <c r="J216" s="266"/>
      <c r="K216" s="36"/>
    </row>
    <row r="217" spans="1:13" s="27" customFormat="1" ht="12" outlineLevel="2" collapsed="1">
      <c r="A217" s="13">
        <v>13</v>
      </c>
      <c r="B217" s="28" t="s">
        <v>2674</v>
      </c>
      <c r="C217" s="29" t="s">
        <v>2675</v>
      </c>
      <c r="D217" s="14" t="s">
        <v>18</v>
      </c>
      <c r="E217" s="30">
        <v>0.189</v>
      </c>
      <c r="F217" s="15">
        <v>0</v>
      </c>
      <c r="G217" s="30">
        <f>E217*(1+F217/100)</f>
        <v>0.189</v>
      </c>
      <c r="H217" s="15"/>
      <c r="I217" s="16">
        <f>G217*H217</f>
        <v>0</v>
      </c>
      <c r="J217" s="264">
        <v>2.5359600000000002</v>
      </c>
      <c r="K217" s="265">
        <f>G217*J217</f>
        <v>0.47929644000000005</v>
      </c>
      <c r="L217" s="264"/>
      <c r="M217" s="265">
        <f>G217*L217</f>
        <v>0</v>
      </c>
    </row>
    <row r="218" spans="1:13" s="31" customFormat="1" ht="11.25" hidden="1" outlineLevel="3">
      <c r="A218" s="32"/>
      <c r="B218" s="33"/>
      <c r="C218" s="34" t="s">
        <v>2676</v>
      </c>
      <c r="D218" s="33"/>
      <c r="E218" s="35">
        <v>0.18</v>
      </c>
      <c r="F218" s="36"/>
      <c r="G218" s="37"/>
      <c r="H218" s="36"/>
      <c r="I218" s="38"/>
      <c r="J218" s="266"/>
      <c r="K218" s="36"/>
    </row>
    <row r="219" spans="1:13" s="31" customFormat="1" ht="11.25" hidden="1" outlineLevel="3">
      <c r="A219" s="32"/>
      <c r="B219" s="33"/>
      <c r="C219" s="34" t="s">
        <v>1</v>
      </c>
      <c r="D219" s="33"/>
      <c r="E219" s="35">
        <v>0.18</v>
      </c>
      <c r="F219" s="36"/>
      <c r="G219" s="37"/>
      <c r="H219" s="36"/>
      <c r="I219" s="38"/>
      <c r="J219" s="266"/>
      <c r="K219" s="36"/>
    </row>
    <row r="220" spans="1:13" s="31" customFormat="1" ht="11.25" hidden="1" outlineLevel="3">
      <c r="A220" s="32"/>
      <c r="B220" s="33"/>
      <c r="C220" s="34" t="s">
        <v>2677</v>
      </c>
      <c r="D220" s="33"/>
      <c r="E220" s="35">
        <v>8.9999999999999993E-3</v>
      </c>
      <c r="F220" s="36"/>
      <c r="G220" s="37"/>
      <c r="H220" s="36"/>
      <c r="I220" s="38"/>
      <c r="J220" s="266"/>
      <c r="K220" s="36"/>
    </row>
    <row r="221" spans="1:13" s="27" customFormat="1" ht="12" outlineLevel="2" collapsed="1">
      <c r="A221" s="13">
        <v>14</v>
      </c>
      <c r="B221" s="28" t="s">
        <v>2678</v>
      </c>
      <c r="C221" s="29" t="s">
        <v>2679</v>
      </c>
      <c r="D221" s="14" t="s">
        <v>30</v>
      </c>
      <c r="E221" s="30">
        <v>7</v>
      </c>
      <c r="F221" s="15">
        <v>0</v>
      </c>
      <c r="G221" s="30">
        <f>E221*(1+F221/100)</f>
        <v>7</v>
      </c>
      <c r="H221" s="15"/>
      <c r="I221" s="16">
        <f>G221*H221</f>
        <v>0</v>
      </c>
      <c r="J221" s="264">
        <v>2.546E-2</v>
      </c>
      <c r="K221" s="265">
        <f>G221*J221</f>
        <v>0.17821999999999999</v>
      </c>
      <c r="L221" s="264"/>
      <c r="M221" s="265">
        <f>G221*L221</f>
        <v>0</v>
      </c>
    </row>
    <row r="222" spans="1:13" s="31" customFormat="1" ht="11.25" hidden="1" outlineLevel="3">
      <c r="A222" s="32"/>
      <c r="B222" s="33"/>
      <c r="C222" s="34" t="s">
        <v>2680</v>
      </c>
      <c r="D222" s="33"/>
      <c r="E222" s="35">
        <v>7</v>
      </c>
      <c r="F222" s="36"/>
      <c r="G222" s="37"/>
      <c r="H222" s="36"/>
      <c r="I222" s="38"/>
    </row>
    <row r="223" spans="1:13" s="27" customFormat="1" ht="12" outlineLevel="2" collapsed="1">
      <c r="A223" s="13">
        <v>15</v>
      </c>
      <c r="B223" s="28" t="s">
        <v>2678</v>
      </c>
      <c r="C223" s="29" t="s">
        <v>2681</v>
      </c>
      <c r="D223" s="14" t="s">
        <v>30</v>
      </c>
      <c r="E223" s="30">
        <v>5</v>
      </c>
      <c r="F223" s="15">
        <v>0</v>
      </c>
      <c r="G223" s="30">
        <f>E223*(1+F223/100)</f>
        <v>5</v>
      </c>
      <c r="H223" s="15"/>
      <c r="I223" s="16">
        <f>G223*H223</f>
        <v>0</v>
      </c>
      <c r="J223" s="264">
        <v>2.546E-2</v>
      </c>
      <c r="K223" s="265">
        <f>G223*J223</f>
        <v>0.1273</v>
      </c>
      <c r="L223" s="264"/>
      <c r="M223" s="265">
        <f>G223*L223</f>
        <v>0</v>
      </c>
    </row>
    <row r="224" spans="1:13" s="31" customFormat="1" ht="11.25" hidden="1" outlineLevel="3">
      <c r="A224" s="32"/>
      <c r="B224" s="33"/>
      <c r="C224" s="34" t="s">
        <v>2682</v>
      </c>
      <c r="D224" s="33"/>
      <c r="E224" s="35">
        <v>5</v>
      </c>
      <c r="F224" s="36"/>
      <c r="G224" s="37"/>
      <c r="H224" s="36"/>
      <c r="I224" s="38"/>
    </row>
    <row r="225" spans="1:13" s="27" customFormat="1" ht="24" outlineLevel="2" collapsed="1">
      <c r="A225" s="13">
        <v>16</v>
      </c>
      <c r="B225" s="28" t="s">
        <v>107</v>
      </c>
      <c r="C225" s="29" t="s">
        <v>921</v>
      </c>
      <c r="D225" s="14" t="s">
        <v>18</v>
      </c>
      <c r="E225" s="30">
        <v>0.18</v>
      </c>
      <c r="F225" s="15">
        <v>0</v>
      </c>
      <c r="G225" s="30">
        <f>E225*(1+F225/100)</f>
        <v>0.18</v>
      </c>
      <c r="H225" s="15"/>
      <c r="I225" s="16">
        <f>G225*H225</f>
        <v>0</v>
      </c>
      <c r="J225" s="264">
        <v>2.6705100000000002</v>
      </c>
      <c r="K225" s="265">
        <f>G225*J225</f>
        <v>0.4806918</v>
      </c>
      <c r="L225" s="264"/>
      <c r="M225" s="265">
        <f>G225*L225</f>
        <v>0</v>
      </c>
    </row>
    <row r="226" spans="1:13" s="31" customFormat="1" ht="11.25" hidden="1" outlineLevel="3">
      <c r="A226" s="32"/>
      <c r="B226" s="33"/>
      <c r="C226" s="34" t="s">
        <v>537</v>
      </c>
      <c r="D226" s="33"/>
      <c r="E226" s="35">
        <v>0.18</v>
      </c>
      <c r="F226" s="36"/>
      <c r="G226" s="37"/>
      <c r="H226" s="36"/>
      <c r="I226" s="38"/>
      <c r="J226" s="266"/>
      <c r="K226" s="36"/>
    </row>
    <row r="227" spans="1:13" s="27" customFormat="1" ht="24" outlineLevel="2" collapsed="1">
      <c r="A227" s="13">
        <v>17</v>
      </c>
      <c r="B227" s="28" t="s">
        <v>2349</v>
      </c>
      <c r="C227" s="29" t="s">
        <v>2348</v>
      </c>
      <c r="D227" s="14" t="s">
        <v>17</v>
      </c>
      <c r="E227" s="30">
        <v>2.1</v>
      </c>
      <c r="F227" s="15">
        <v>0</v>
      </c>
      <c r="G227" s="30">
        <f>E227*(1+F227/100)</f>
        <v>2.1</v>
      </c>
      <c r="H227" s="15"/>
      <c r="I227" s="16">
        <f>G227*H227</f>
        <v>0</v>
      </c>
      <c r="J227" s="264">
        <v>2.546E-2</v>
      </c>
      <c r="K227" s="265">
        <f>G227*J227</f>
        <v>5.3466E-2</v>
      </c>
      <c r="L227" s="264"/>
      <c r="M227" s="265">
        <f>G227*L227</f>
        <v>0</v>
      </c>
    </row>
    <row r="228" spans="1:13" s="31" customFormat="1" ht="11.25" hidden="1" outlineLevel="3">
      <c r="A228" s="32"/>
      <c r="B228" s="33"/>
      <c r="C228" s="34" t="s">
        <v>621</v>
      </c>
      <c r="D228" s="33"/>
      <c r="E228" s="35">
        <v>2.1</v>
      </c>
      <c r="F228" s="36"/>
      <c r="G228" s="37"/>
      <c r="H228" s="36"/>
      <c r="I228" s="38"/>
    </row>
    <row r="229" spans="1:13" s="48" customFormat="1" ht="12.75" customHeight="1" outlineLevel="2">
      <c r="A229" s="49"/>
      <c r="B229" s="50"/>
      <c r="C229" s="51"/>
      <c r="D229" s="50"/>
      <c r="E229" s="52"/>
      <c r="F229" s="53"/>
      <c r="G229" s="52"/>
      <c r="H229" s="53"/>
      <c r="I229" s="54"/>
    </row>
    <row r="230" spans="1:13" s="21" customFormat="1" ht="16.5" customHeight="1" outlineLevel="1">
      <c r="A230" s="273"/>
      <c r="B230" s="274"/>
      <c r="C230" s="274" t="s">
        <v>640</v>
      </c>
      <c r="D230" s="275"/>
      <c r="E230" s="276"/>
      <c r="F230" s="277"/>
      <c r="G230" s="276"/>
      <c r="H230" s="277"/>
      <c r="I230" s="278">
        <f>SUBTOTAL(9,I231:I435)</f>
        <v>0</v>
      </c>
      <c r="J230" s="279"/>
      <c r="K230" s="280">
        <f>SUBTOTAL(9,K231:K435)</f>
        <v>764.67354830459499</v>
      </c>
      <c r="L230" s="277"/>
      <c r="M230" s="280">
        <f>SUBTOTAL(9,M231:M435)</f>
        <v>0</v>
      </c>
    </row>
    <row r="231" spans="1:13" s="27" customFormat="1" ht="24" outlineLevel="2" collapsed="1">
      <c r="A231" s="13">
        <v>1</v>
      </c>
      <c r="B231" s="28" t="s">
        <v>109</v>
      </c>
      <c r="C231" s="29" t="s">
        <v>926</v>
      </c>
      <c r="D231" s="14" t="s">
        <v>17</v>
      </c>
      <c r="E231" s="30">
        <v>27.6</v>
      </c>
      <c r="F231" s="15">
        <v>0</v>
      </c>
      <c r="G231" s="30">
        <f>E231*(1+F231/100)</f>
        <v>27.6</v>
      </c>
      <c r="H231" s="15"/>
      <c r="I231" s="16">
        <f>G231*H231</f>
        <v>0</v>
      </c>
      <c r="J231" s="264">
        <v>0.90802000000000005</v>
      </c>
      <c r="K231" s="265">
        <f>G231*J231</f>
        <v>25.061352000000003</v>
      </c>
      <c r="L231" s="264"/>
      <c r="M231" s="265">
        <f>G231*L231</f>
        <v>0</v>
      </c>
    </row>
    <row r="232" spans="1:13" s="31" customFormat="1" ht="11.25" hidden="1" outlineLevel="3">
      <c r="A232" s="32"/>
      <c r="B232" s="33"/>
      <c r="C232" s="34" t="s">
        <v>33</v>
      </c>
      <c r="D232" s="33"/>
      <c r="E232" s="35">
        <v>0</v>
      </c>
      <c r="F232" s="36"/>
      <c r="G232" s="37"/>
      <c r="H232" s="36"/>
      <c r="I232" s="38"/>
      <c r="J232" s="266"/>
      <c r="K232" s="36"/>
    </row>
    <row r="233" spans="1:13" s="31" customFormat="1" ht="11.25" hidden="1" outlineLevel="3">
      <c r="A233" s="32"/>
      <c r="B233" s="33"/>
      <c r="C233" s="34" t="s">
        <v>298</v>
      </c>
      <c r="D233" s="33"/>
      <c r="E233" s="35">
        <v>27.6</v>
      </c>
      <c r="F233" s="36"/>
      <c r="G233" s="37"/>
      <c r="H233" s="36"/>
      <c r="I233" s="38"/>
      <c r="J233" s="266"/>
      <c r="K233" s="36"/>
    </row>
    <row r="234" spans="1:13" s="27" customFormat="1" ht="24" outlineLevel="2" collapsed="1">
      <c r="A234" s="13">
        <v>2</v>
      </c>
      <c r="B234" s="28" t="s">
        <v>108</v>
      </c>
      <c r="C234" s="29" t="s">
        <v>925</v>
      </c>
      <c r="D234" s="14" t="s">
        <v>17</v>
      </c>
      <c r="E234" s="30">
        <v>109.22250000000001</v>
      </c>
      <c r="F234" s="15">
        <v>0</v>
      </c>
      <c r="G234" s="30">
        <f>E234*(1+F234/100)</f>
        <v>109.22250000000001</v>
      </c>
      <c r="H234" s="15"/>
      <c r="I234" s="16">
        <f>G234*H234</f>
        <v>0</v>
      </c>
      <c r="J234" s="264">
        <v>0.55291000000000001</v>
      </c>
      <c r="K234" s="265">
        <f>G234*J234</f>
        <v>60.390212475000006</v>
      </c>
      <c r="L234" s="264"/>
      <c r="M234" s="265">
        <f>G234*L234</f>
        <v>0</v>
      </c>
    </row>
    <row r="235" spans="1:13" s="31" customFormat="1" ht="11.25" hidden="1" outlineLevel="3">
      <c r="A235" s="32"/>
      <c r="B235" s="33"/>
      <c r="C235" s="34" t="s">
        <v>281</v>
      </c>
      <c r="D235" s="33"/>
      <c r="E235" s="35">
        <v>0</v>
      </c>
      <c r="F235" s="36"/>
      <c r="G235" s="37"/>
      <c r="H235" s="36"/>
      <c r="I235" s="38"/>
      <c r="J235" s="266"/>
      <c r="K235" s="36"/>
    </row>
    <row r="236" spans="1:13" s="31" customFormat="1" ht="11.25" hidden="1" outlineLevel="3">
      <c r="A236" s="32"/>
      <c r="B236" s="33"/>
      <c r="C236" s="34" t="s">
        <v>297</v>
      </c>
      <c r="D236" s="33"/>
      <c r="E236" s="35">
        <v>5.625</v>
      </c>
      <c r="F236" s="36"/>
      <c r="G236" s="37"/>
      <c r="H236" s="36"/>
      <c r="I236" s="38"/>
      <c r="J236" s="266"/>
      <c r="K236" s="36"/>
    </row>
    <row r="237" spans="1:13" s="31" customFormat="1" ht="11.25" hidden="1" outlineLevel="3">
      <c r="A237" s="32"/>
      <c r="B237" s="33"/>
      <c r="C237" s="34" t="s">
        <v>282</v>
      </c>
      <c r="D237" s="33"/>
      <c r="E237" s="35">
        <v>0</v>
      </c>
      <c r="F237" s="36"/>
      <c r="G237" s="37"/>
      <c r="H237" s="36"/>
      <c r="I237" s="38"/>
      <c r="J237" s="266"/>
      <c r="K237" s="36"/>
    </row>
    <row r="238" spans="1:13" s="31" customFormat="1" ht="11.25" hidden="1" outlineLevel="3">
      <c r="A238" s="32"/>
      <c r="B238" s="33"/>
      <c r="C238" s="34" t="s">
        <v>483</v>
      </c>
      <c r="D238" s="33"/>
      <c r="E238" s="35">
        <v>0</v>
      </c>
      <c r="F238" s="36"/>
      <c r="G238" s="37"/>
      <c r="H238" s="36"/>
      <c r="I238" s="38"/>
      <c r="J238" s="266"/>
      <c r="K238" s="36"/>
    </row>
    <row r="239" spans="1:13" s="31" customFormat="1" ht="11.25" hidden="1" outlineLevel="3">
      <c r="A239" s="32"/>
      <c r="B239" s="33"/>
      <c r="C239" s="34" t="s">
        <v>563</v>
      </c>
      <c r="D239" s="33"/>
      <c r="E239" s="35">
        <v>98.4</v>
      </c>
      <c r="F239" s="36"/>
      <c r="G239" s="37"/>
      <c r="H239" s="36"/>
      <c r="I239" s="38"/>
      <c r="J239" s="266"/>
      <c r="K239" s="36"/>
    </row>
    <row r="240" spans="1:13" s="31" customFormat="1" ht="11.25" hidden="1" outlineLevel="3">
      <c r="A240" s="32"/>
      <c r="B240" s="33"/>
      <c r="C240" s="34" t="s">
        <v>478</v>
      </c>
      <c r="D240" s="33"/>
      <c r="E240" s="35">
        <v>3.45</v>
      </c>
      <c r="F240" s="36"/>
      <c r="G240" s="37"/>
      <c r="H240" s="36"/>
      <c r="I240" s="38"/>
      <c r="J240" s="266"/>
      <c r="K240" s="36"/>
    </row>
    <row r="241" spans="1:13" s="31" customFormat="1" ht="11.25" hidden="1" outlineLevel="3">
      <c r="A241" s="32"/>
      <c r="B241" s="33"/>
      <c r="C241" s="34" t="s">
        <v>661</v>
      </c>
      <c r="D241" s="33"/>
      <c r="E241" s="35">
        <v>1.7475000000000001</v>
      </c>
      <c r="F241" s="36"/>
      <c r="G241" s="37"/>
      <c r="H241" s="36"/>
      <c r="I241" s="38"/>
      <c r="J241" s="266"/>
      <c r="K241" s="36"/>
    </row>
    <row r="242" spans="1:13" s="27" customFormat="1" ht="12" outlineLevel="2" collapsed="1">
      <c r="A242" s="13">
        <v>3</v>
      </c>
      <c r="B242" s="28" t="s">
        <v>111</v>
      </c>
      <c r="C242" s="29" t="s">
        <v>745</v>
      </c>
      <c r="D242" s="14" t="s">
        <v>3</v>
      </c>
      <c r="E242" s="30">
        <v>0.8893494999999999</v>
      </c>
      <c r="F242" s="15">
        <v>0</v>
      </c>
      <c r="G242" s="30">
        <f>E242*(1+F242/100)</f>
        <v>0.8893494999999999</v>
      </c>
      <c r="H242" s="15"/>
      <c r="I242" s="16">
        <f>G242*H242</f>
        <v>0</v>
      </c>
      <c r="J242" s="264">
        <v>1.04881</v>
      </c>
      <c r="K242" s="265">
        <f>G242*J242</f>
        <v>0.93275864909499995</v>
      </c>
      <c r="L242" s="264"/>
      <c r="M242" s="265">
        <f>G242*L242</f>
        <v>0</v>
      </c>
    </row>
    <row r="243" spans="1:13" s="31" customFormat="1" ht="11.25" hidden="1" outlineLevel="3">
      <c r="A243" s="32"/>
      <c r="B243" s="33"/>
      <c r="C243" s="34" t="s">
        <v>666</v>
      </c>
      <c r="D243" s="33"/>
      <c r="E243" s="35">
        <v>0</v>
      </c>
      <c r="F243" s="36"/>
      <c r="G243" s="37"/>
      <c r="H243" s="36"/>
      <c r="I243" s="38"/>
      <c r="J243" s="266"/>
      <c r="K243" s="36"/>
    </row>
    <row r="244" spans="1:13" s="31" customFormat="1" ht="11.25" hidden="1" outlineLevel="3">
      <c r="A244" s="32"/>
      <c r="B244" s="33"/>
      <c r="C244" s="34" t="s">
        <v>521</v>
      </c>
      <c r="D244" s="33"/>
      <c r="E244" s="35">
        <v>0.1794</v>
      </c>
      <c r="F244" s="36"/>
      <c r="G244" s="37"/>
      <c r="H244" s="36"/>
      <c r="I244" s="38"/>
      <c r="J244" s="266"/>
      <c r="K244" s="36"/>
    </row>
    <row r="245" spans="1:13" s="31" customFormat="1" ht="11.25" hidden="1" outlineLevel="3">
      <c r="A245" s="32"/>
      <c r="B245" s="33"/>
      <c r="C245" s="34" t="s">
        <v>515</v>
      </c>
      <c r="D245" s="33"/>
      <c r="E245" s="35">
        <v>0.7099494999999999</v>
      </c>
      <c r="F245" s="36"/>
      <c r="G245" s="37"/>
      <c r="H245" s="36"/>
      <c r="I245" s="38"/>
      <c r="J245" s="266"/>
      <c r="K245" s="36"/>
    </row>
    <row r="246" spans="1:13" s="27" customFormat="1" ht="36" outlineLevel="2" collapsed="1">
      <c r="A246" s="13">
        <v>4</v>
      </c>
      <c r="B246" s="28" t="s">
        <v>110</v>
      </c>
      <c r="C246" s="421" t="s">
        <v>3026</v>
      </c>
      <c r="D246" s="14" t="s">
        <v>17</v>
      </c>
      <c r="E246" s="30">
        <v>926.6618000000002</v>
      </c>
      <c r="F246" s="15">
        <v>0</v>
      </c>
      <c r="G246" s="30">
        <f>E246*(1+F246/100)</f>
        <v>926.6618000000002</v>
      </c>
      <c r="H246" s="15"/>
      <c r="I246" s="16">
        <f>G246*H246</f>
        <v>0</v>
      </c>
      <c r="J246" s="264">
        <v>0.34055999999999997</v>
      </c>
      <c r="K246" s="265">
        <f>G246*J246</f>
        <v>315.58394260800003</v>
      </c>
      <c r="L246" s="264"/>
      <c r="M246" s="265">
        <f>G246*L246</f>
        <v>0</v>
      </c>
    </row>
    <row r="247" spans="1:13" s="31" customFormat="1" ht="11.25" hidden="1" outlineLevel="3">
      <c r="A247" s="32"/>
      <c r="B247" s="33"/>
      <c r="C247" s="34" t="s">
        <v>460</v>
      </c>
      <c r="D247" s="33"/>
      <c r="E247" s="35">
        <v>0</v>
      </c>
      <c r="F247" s="36"/>
      <c r="G247" s="37"/>
      <c r="H247" s="36"/>
      <c r="I247" s="38"/>
      <c r="J247" s="266"/>
      <c r="K247" s="36"/>
    </row>
    <row r="248" spans="1:13" s="31" customFormat="1" ht="11.25" hidden="1" outlineLevel="3">
      <c r="A248" s="32"/>
      <c r="B248" s="33"/>
      <c r="C248" s="34" t="s">
        <v>33</v>
      </c>
      <c r="D248" s="33"/>
      <c r="E248" s="35">
        <v>0</v>
      </c>
      <c r="F248" s="36"/>
      <c r="G248" s="37"/>
      <c r="H248" s="36"/>
      <c r="I248" s="38"/>
      <c r="J248" s="266"/>
      <c r="K248" s="36"/>
    </row>
    <row r="249" spans="1:13" s="31" customFormat="1" ht="11.25" hidden="1" outlineLevel="3">
      <c r="A249" s="32"/>
      <c r="B249" s="33"/>
      <c r="C249" s="34" t="s">
        <v>447</v>
      </c>
      <c r="D249" s="33"/>
      <c r="E249" s="35">
        <v>0</v>
      </c>
      <c r="F249" s="36"/>
      <c r="G249" s="37"/>
      <c r="H249" s="36"/>
      <c r="I249" s="38"/>
      <c r="J249" s="266"/>
      <c r="K249" s="36"/>
    </row>
    <row r="250" spans="1:13" s="31" customFormat="1" ht="11.25" hidden="1" outlineLevel="3">
      <c r="A250" s="32"/>
      <c r="B250" s="33"/>
      <c r="C250" s="34" t="s">
        <v>588</v>
      </c>
      <c r="D250" s="33"/>
      <c r="E250" s="35">
        <v>179.16540000000001</v>
      </c>
      <c r="F250" s="36"/>
      <c r="G250" s="37"/>
      <c r="H250" s="36"/>
      <c r="I250" s="38"/>
      <c r="J250" s="266"/>
      <c r="K250" s="36"/>
    </row>
    <row r="251" spans="1:13" s="31" customFormat="1" ht="11.25" hidden="1" outlineLevel="3">
      <c r="A251" s="32"/>
      <c r="B251" s="33"/>
      <c r="C251" s="34" t="s">
        <v>448</v>
      </c>
      <c r="D251" s="33"/>
      <c r="E251" s="35">
        <v>0</v>
      </c>
      <c r="F251" s="36"/>
      <c r="G251" s="37"/>
      <c r="H251" s="36"/>
      <c r="I251" s="38"/>
      <c r="J251" s="266"/>
      <c r="K251" s="36"/>
    </row>
    <row r="252" spans="1:13" s="31" customFormat="1" ht="11.25" hidden="1" outlineLevel="3">
      <c r="A252" s="32"/>
      <c r="B252" s="33"/>
      <c r="C252" s="34" t="s">
        <v>577</v>
      </c>
      <c r="D252" s="33"/>
      <c r="E252" s="35">
        <v>149.358</v>
      </c>
      <c r="F252" s="36"/>
      <c r="G252" s="37"/>
      <c r="H252" s="36"/>
      <c r="I252" s="38"/>
      <c r="J252" s="266"/>
      <c r="K252" s="36"/>
    </row>
    <row r="253" spans="1:13" s="31" customFormat="1" ht="11.25" hidden="1" outlineLevel="3">
      <c r="A253" s="32"/>
      <c r="B253" s="33"/>
      <c r="C253" s="34" t="s">
        <v>811</v>
      </c>
      <c r="D253" s="33"/>
      <c r="E253" s="35">
        <v>-41.71</v>
      </c>
      <c r="F253" s="36"/>
      <c r="G253" s="37"/>
      <c r="H253" s="36"/>
      <c r="I253" s="38"/>
      <c r="J253" s="266"/>
      <c r="K253" s="36"/>
    </row>
    <row r="254" spans="1:13" s="31" customFormat="1" ht="11.25" hidden="1" outlineLevel="3">
      <c r="A254" s="32"/>
      <c r="B254" s="33"/>
      <c r="C254" s="34" t="s">
        <v>1</v>
      </c>
      <c r="D254" s="33"/>
      <c r="E254" s="35">
        <v>286.81340000000006</v>
      </c>
      <c r="F254" s="36"/>
      <c r="G254" s="37"/>
      <c r="H254" s="36"/>
      <c r="I254" s="38"/>
      <c r="J254" s="266"/>
      <c r="K254" s="36"/>
    </row>
    <row r="255" spans="1:13" s="31" customFormat="1" ht="11.25" hidden="1" outlineLevel="3">
      <c r="A255" s="32"/>
      <c r="B255" s="33"/>
      <c r="C255" s="34" t="s">
        <v>32</v>
      </c>
      <c r="D255" s="33"/>
      <c r="E255" s="35">
        <v>0</v>
      </c>
      <c r="F255" s="36"/>
      <c r="G255" s="37"/>
      <c r="H255" s="36"/>
      <c r="I255" s="38"/>
      <c r="J255" s="266"/>
      <c r="K255" s="36"/>
    </row>
    <row r="256" spans="1:13" s="31" customFormat="1" ht="11.25" hidden="1" outlineLevel="3">
      <c r="A256" s="32"/>
      <c r="B256" s="33"/>
      <c r="C256" s="34" t="s">
        <v>444</v>
      </c>
      <c r="D256" s="33"/>
      <c r="E256" s="35">
        <v>0</v>
      </c>
      <c r="F256" s="36"/>
      <c r="G256" s="37"/>
      <c r="H256" s="36"/>
      <c r="I256" s="38"/>
      <c r="J256" s="266"/>
      <c r="K256" s="36"/>
    </row>
    <row r="257" spans="1:11" s="31" customFormat="1" ht="22.5" hidden="1" outlineLevel="3">
      <c r="A257" s="32"/>
      <c r="B257" s="33"/>
      <c r="C257" s="34" t="s">
        <v>656</v>
      </c>
      <c r="D257" s="33"/>
      <c r="E257" s="35">
        <v>227.13</v>
      </c>
      <c r="F257" s="36"/>
      <c r="G257" s="37"/>
      <c r="H257" s="36"/>
      <c r="I257" s="38"/>
      <c r="J257" s="266"/>
      <c r="K257" s="36"/>
    </row>
    <row r="258" spans="1:11" s="31" customFormat="1" ht="11.25" hidden="1" outlineLevel="3">
      <c r="A258" s="32"/>
      <c r="B258" s="33"/>
      <c r="C258" s="34" t="s">
        <v>824</v>
      </c>
      <c r="D258" s="33"/>
      <c r="E258" s="35">
        <v>-79.560000000000016</v>
      </c>
      <c r="F258" s="36"/>
      <c r="G258" s="37"/>
      <c r="H258" s="36"/>
      <c r="I258" s="38"/>
      <c r="J258" s="266"/>
      <c r="K258" s="36"/>
    </row>
    <row r="259" spans="1:11" s="31" customFormat="1" ht="11.25" hidden="1" outlineLevel="3">
      <c r="A259" s="32"/>
      <c r="B259" s="33"/>
      <c r="C259" s="34" t="s">
        <v>442</v>
      </c>
      <c r="D259" s="33"/>
      <c r="E259" s="35">
        <v>0</v>
      </c>
      <c r="F259" s="36"/>
      <c r="G259" s="37"/>
      <c r="H259" s="36"/>
      <c r="I259" s="38"/>
      <c r="J259" s="266"/>
      <c r="K259" s="36"/>
    </row>
    <row r="260" spans="1:11" s="31" customFormat="1" ht="11.25" hidden="1" outlineLevel="3">
      <c r="A260" s="32"/>
      <c r="B260" s="33"/>
      <c r="C260" s="34" t="s">
        <v>389</v>
      </c>
      <c r="D260" s="33"/>
      <c r="E260" s="35">
        <v>82.444800000000001</v>
      </c>
      <c r="F260" s="36"/>
      <c r="G260" s="37"/>
      <c r="H260" s="36"/>
      <c r="I260" s="38"/>
      <c r="J260" s="266"/>
      <c r="K260" s="36"/>
    </row>
    <row r="261" spans="1:11" s="31" customFormat="1" ht="11.25" hidden="1" outlineLevel="3">
      <c r="A261" s="32"/>
      <c r="B261" s="33"/>
      <c r="C261" s="34" t="s">
        <v>801</v>
      </c>
      <c r="D261" s="33"/>
      <c r="E261" s="35">
        <v>-13.58</v>
      </c>
      <c r="F261" s="36"/>
      <c r="G261" s="37"/>
      <c r="H261" s="36"/>
      <c r="I261" s="38"/>
      <c r="J261" s="266"/>
      <c r="K261" s="36"/>
    </row>
    <row r="262" spans="1:11" s="31" customFormat="1" ht="11.25" hidden="1" outlineLevel="3">
      <c r="A262" s="32"/>
      <c r="B262" s="33"/>
      <c r="C262" s="34" t="s">
        <v>1</v>
      </c>
      <c r="D262" s="33"/>
      <c r="E262" s="35">
        <v>216.43479999999997</v>
      </c>
      <c r="F262" s="36"/>
      <c r="G262" s="37"/>
      <c r="H262" s="36"/>
      <c r="I262" s="38"/>
      <c r="J262" s="266"/>
      <c r="K262" s="36"/>
    </row>
    <row r="263" spans="1:11" s="31" customFormat="1" ht="11.25" hidden="1" outlineLevel="3">
      <c r="A263" s="32"/>
      <c r="B263" s="33"/>
      <c r="C263" s="34" t="s">
        <v>35</v>
      </c>
      <c r="D263" s="33"/>
      <c r="E263" s="35">
        <v>0</v>
      </c>
      <c r="F263" s="36"/>
      <c r="G263" s="37"/>
      <c r="H263" s="36"/>
      <c r="I263" s="38"/>
      <c r="J263" s="266"/>
      <c r="K263" s="36"/>
    </row>
    <row r="264" spans="1:11" s="31" customFormat="1" ht="11.25" hidden="1" outlineLevel="3">
      <c r="A264" s="32"/>
      <c r="B264" s="33"/>
      <c r="C264" s="34" t="s">
        <v>439</v>
      </c>
      <c r="D264" s="33"/>
      <c r="E264" s="35">
        <v>0</v>
      </c>
      <c r="F264" s="36"/>
      <c r="G264" s="37"/>
      <c r="H264" s="36"/>
      <c r="I264" s="38"/>
      <c r="J264" s="266"/>
      <c r="K264" s="36"/>
    </row>
    <row r="265" spans="1:11" s="31" customFormat="1" ht="11.25" hidden="1" outlineLevel="3">
      <c r="A265" s="32"/>
      <c r="B265" s="33"/>
      <c r="C265" s="34" t="s">
        <v>531</v>
      </c>
      <c r="D265" s="33"/>
      <c r="E265" s="35">
        <v>245.09700000000004</v>
      </c>
      <c r="F265" s="36"/>
      <c r="G265" s="37"/>
      <c r="H265" s="36"/>
      <c r="I265" s="38"/>
      <c r="J265" s="266"/>
      <c r="K265" s="36"/>
    </row>
    <row r="266" spans="1:11" s="31" customFormat="1" ht="11.25" hidden="1" outlineLevel="3">
      <c r="A266" s="32"/>
      <c r="B266" s="33"/>
      <c r="C266" s="34" t="s">
        <v>825</v>
      </c>
      <c r="D266" s="33"/>
      <c r="E266" s="35">
        <v>-94.815000000000012</v>
      </c>
      <c r="F266" s="36"/>
      <c r="G266" s="37"/>
      <c r="H266" s="36"/>
      <c r="I266" s="38"/>
      <c r="J266" s="266"/>
      <c r="K266" s="36"/>
    </row>
    <row r="267" spans="1:11" s="31" customFormat="1" ht="11.25" hidden="1" outlineLevel="3">
      <c r="A267" s="32"/>
      <c r="B267" s="33"/>
      <c r="C267" s="34" t="s">
        <v>437</v>
      </c>
      <c r="D267" s="33"/>
      <c r="E267" s="35">
        <v>0</v>
      </c>
      <c r="F267" s="36"/>
      <c r="G267" s="37"/>
      <c r="H267" s="36"/>
      <c r="I267" s="38"/>
      <c r="J267" s="266"/>
      <c r="K267" s="36"/>
    </row>
    <row r="268" spans="1:11" s="31" customFormat="1" ht="11.25" hidden="1" outlineLevel="3">
      <c r="A268" s="32"/>
      <c r="B268" s="33"/>
      <c r="C268" s="34" t="s">
        <v>331</v>
      </c>
      <c r="D268" s="33"/>
      <c r="E268" s="35">
        <v>78.188800000000015</v>
      </c>
      <c r="F268" s="36"/>
      <c r="G268" s="37"/>
      <c r="H268" s="36"/>
      <c r="I268" s="38"/>
      <c r="J268" s="266"/>
      <c r="K268" s="36"/>
    </row>
    <row r="269" spans="1:11" s="31" customFormat="1" ht="11.25" hidden="1" outlineLevel="3">
      <c r="A269" s="32"/>
      <c r="B269" s="33"/>
      <c r="C269" s="34" t="s">
        <v>813</v>
      </c>
      <c r="D269" s="33"/>
      <c r="E269" s="35">
        <v>-15.12</v>
      </c>
      <c r="F269" s="36"/>
      <c r="G269" s="37"/>
      <c r="H269" s="36"/>
      <c r="I269" s="38"/>
      <c r="J269" s="266"/>
      <c r="K269" s="36"/>
    </row>
    <row r="270" spans="1:11" s="31" customFormat="1" ht="11.25" hidden="1" outlineLevel="3">
      <c r="A270" s="32"/>
      <c r="B270" s="33"/>
      <c r="C270" s="34" t="s">
        <v>1</v>
      </c>
      <c r="D270" s="33"/>
      <c r="E270" s="35">
        <v>213.35080000000005</v>
      </c>
      <c r="F270" s="36"/>
      <c r="G270" s="37"/>
      <c r="H270" s="36"/>
      <c r="I270" s="38"/>
      <c r="J270" s="266"/>
      <c r="K270" s="36"/>
    </row>
    <row r="271" spans="1:11" s="31" customFormat="1" ht="11.25" hidden="1" outlineLevel="3">
      <c r="A271" s="32"/>
      <c r="B271" s="33"/>
      <c r="C271" s="34" t="s">
        <v>36</v>
      </c>
      <c r="D271" s="33"/>
      <c r="E271" s="35">
        <v>0</v>
      </c>
      <c r="F271" s="36"/>
      <c r="G271" s="37"/>
      <c r="H271" s="36"/>
      <c r="I271" s="38"/>
      <c r="J271" s="266"/>
      <c r="K271" s="36"/>
    </row>
    <row r="272" spans="1:11" s="31" customFormat="1" ht="11.25" hidden="1" outlineLevel="3">
      <c r="A272" s="32"/>
      <c r="B272" s="33"/>
      <c r="C272" s="34" t="s">
        <v>472</v>
      </c>
      <c r="D272" s="33"/>
      <c r="E272" s="35">
        <v>0</v>
      </c>
      <c r="F272" s="36"/>
      <c r="G272" s="37"/>
      <c r="H272" s="36"/>
      <c r="I272" s="38"/>
      <c r="J272" s="266"/>
      <c r="K272" s="36"/>
    </row>
    <row r="273" spans="1:13" s="31" customFormat="1" ht="11.25" hidden="1" outlineLevel="3">
      <c r="A273" s="32"/>
      <c r="B273" s="33"/>
      <c r="C273" s="34" t="s">
        <v>532</v>
      </c>
      <c r="D273" s="33"/>
      <c r="E273" s="35">
        <v>247.13100000000003</v>
      </c>
      <c r="F273" s="36"/>
      <c r="G273" s="37"/>
      <c r="H273" s="36"/>
      <c r="I273" s="38"/>
      <c r="J273" s="266"/>
      <c r="K273" s="36"/>
    </row>
    <row r="274" spans="1:13" s="31" customFormat="1" ht="22.5" hidden="1" outlineLevel="3">
      <c r="A274" s="32"/>
      <c r="B274" s="33"/>
      <c r="C274" s="34" t="s">
        <v>836</v>
      </c>
      <c r="D274" s="33"/>
      <c r="E274" s="35">
        <v>-99.224999999999994</v>
      </c>
      <c r="F274" s="36"/>
      <c r="G274" s="37"/>
      <c r="H274" s="36"/>
      <c r="I274" s="38"/>
      <c r="J274" s="266"/>
      <c r="K274" s="36"/>
    </row>
    <row r="275" spans="1:13" s="31" customFormat="1" ht="11.25" hidden="1" outlineLevel="3">
      <c r="A275" s="32"/>
      <c r="B275" s="33"/>
      <c r="C275" s="34" t="s">
        <v>471</v>
      </c>
      <c r="D275" s="33"/>
      <c r="E275" s="35">
        <v>0</v>
      </c>
      <c r="F275" s="36"/>
      <c r="G275" s="37"/>
      <c r="H275" s="36"/>
      <c r="I275" s="38"/>
      <c r="J275" s="266"/>
      <c r="K275" s="36"/>
    </row>
    <row r="276" spans="1:13" s="31" customFormat="1" ht="11.25" hidden="1" outlineLevel="3">
      <c r="A276" s="32"/>
      <c r="B276" s="33"/>
      <c r="C276" s="34" t="s">
        <v>330</v>
      </c>
      <c r="D276" s="33"/>
      <c r="E276" s="35">
        <v>77.276800000000009</v>
      </c>
      <c r="F276" s="36"/>
      <c r="G276" s="37"/>
      <c r="H276" s="36"/>
      <c r="I276" s="38"/>
      <c r="J276" s="266"/>
      <c r="K276" s="36"/>
    </row>
    <row r="277" spans="1:13" s="31" customFormat="1" ht="11.25" hidden="1" outlineLevel="3">
      <c r="A277" s="32"/>
      <c r="B277" s="33"/>
      <c r="C277" s="34" t="s">
        <v>813</v>
      </c>
      <c r="D277" s="33"/>
      <c r="E277" s="35">
        <v>-15.12</v>
      </c>
      <c r="F277" s="36"/>
      <c r="G277" s="37"/>
      <c r="H277" s="36"/>
      <c r="I277" s="38"/>
      <c r="J277" s="266"/>
      <c r="K277" s="36"/>
    </row>
    <row r="278" spans="1:13" s="31" customFormat="1" ht="11.25" hidden="1" outlineLevel="3">
      <c r="A278" s="32"/>
      <c r="B278" s="33"/>
      <c r="C278" s="34" t="s">
        <v>1</v>
      </c>
      <c r="D278" s="33"/>
      <c r="E278" s="35">
        <v>210.06280000000001</v>
      </c>
      <c r="F278" s="36"/>
      <c r="G278" s="37"/>
      <c r="H278" s="36"/>
      <c r="I278" s="38"/>
      <c r="J278" s="266"/>
      <c r="K278" s="36"/>
    </row>
    <row r="279" spans="1:13" s="27" customFormat="1" ht="24" outlineLevel="2" collapsed="1">
      <c r="A279" s="13">
        <v>5</v>
      </c>
      <c r="B279" s="28" t="s">
        <v>2685</v>
      </c>
      <c r="C279" s="29" t="s">
        <v>2683</v>
      </c>
      <c r="D279" s="14" t="s">
        <v>17</v>
      </c>
      <c r="E279" s="30">
        <v>614.43855000000019</v>
      </c>
      <c r="F279" s="15">
        <v>0</v>
      </c>
      <c r="G279" s="30">
        <f>E279*(1+F279/100)</f>
        <v>614.43855000000019</v>
      </c>
      <c r="H279" s="15"/>
      <c r="I279" s="16">
        <f>G279*H279</f>
        <v>0</v>
      </c>
      <c r="J279" s="264">
        <v>0.32036999999999999</v>
      </c>
      <c r="K279" s="265">
        <f>G279*J279</f>
        <v>196.84767826350006</v>
      </c>
      <c r="L279" s="264"/>
      <c r="M279" s="265">
        <f>G279*L279</f>
        <v>0</v>
      </c>
    </row>
    <row r="280" spans="1:13" s="31" customFormat="1" ht="11.25" hidden="1" outlineLevel="3">
      <c r="A280" s="32"/>
      <c r="B280" s="33"/>
      <c r="C280" s="34" t="s">
        <v>412</v>
      </c>
      <c r="D280" s="33"/>
      <c r="E280" s="35">
        <v>0</v>
      </c>
      <c r="F280" s="36"/>
      <c r="G280" s="37"/>
      <c r="H280" s="36"/>
      <c r="I280" s="38"/>
      <c r="J280" s="266"/>
      <c r="K280" s="36"/>
    </row>
    <row r="281" spans="1:13" s="31" customFormat="1" ht="11.25" hidden="1" outlineLevel="3">
      <c r="A281" s="32"/>
      <c r="B281" s="33"/>
      <c r="C281" s="34" t="s">
        <v>33</v>
      </c>
      <c r="D281" s="33"/>
      <c r="E281" s="35">
        <v>0</v>
      </c>
      <c r="F281" s="36"/>
      <c r="G281" s="37"/>
      <c r="H281" s="36"/>
      <c r="I281" s="38"/>
      <c r="J281" s="266"/>
      <c r="K281" s="36"/>
    </row>
    <row r="282" spans="1:13" s="31" customFormat="1" ht="11.25" hidden="1" outlineLevel="3">
      <c r="A282" s="32"/>
      <c r="B282" s="33"/>
      <c r="C282" s="34" t="s">
        <v>448</v>
      </c>
      <c r="D282" s="33"/>
      <c r="E282" s="35">
        <v>0</v>
      </c>
      <c r="F282" s="36"/>
      <c r="G282" s="37"/>
      <c r="H282" s="36"/>
      <c r="I282" s="38"/>
      <c r="J282" s="266"/>
      <c r="K282" s="36"/>
    </row>
    <row r="283" spans="1:13" s="31" customFormat="1" ht="11.25" hidden="1" outlineLevel="3">
      <c r="A283" s="32"/>
      <c r="B283" s="33"/>
      <c r="C283" s="34" t="s">
        <v>744</v>
      </c>
      <c r="D283" s="33"/>
      <c r="E283" s="35">
        <v>32.085000000000008</v>
      </c>
      <c r="F283" s="36"/>
      <c r="G283" s="37"/>
      <c r="H283" s="36"/>
      <c r="I283" s="38"/>
      <c r="J283" s="266"/>
      <c r="K283" s="36"/>
    </row>
    <row r="284" spans="1:13" s="31" customFormat="1" ht="11.25" hidden="1" outlineLevel="3">
      <c r="A284" s="32"/>
      <c r="B284" s="33"/>
      <c r="C284" s="34" t="s">
        <v>644</v>
      </c>
      <c r="D284" s="33"/>
      <c r="E284" s="35">
        <v>-2.3760000000000003</v>
      </c>
      <c r="F284" s="36"/>
      <c r="G284" s="37"/>
      <c r="H284" s="36"/>
      <c r="I284" s="38"/>
      <c r="J284" s="266"/>
      <c r="K284" s="36"/>
    </row>
    <row r="285" spans="1:13" s="31" customFormat="1" ht="11.25" hidden="1" outlineLevel="3">
      <c r="A285" s="32"/>
      <c r="B285" s="33"/>
      <c r="C285" s="34" t="s">
        <v>447</v>
      </c>
      <c r="D285" s="33"/>
      <c r="E285" s="35">
        <v>0</v>
      </c>
      <c r="F285" s="36"/>
      <c r="G285" s="37"/>
      <c r="H285" s="36"/>
      <c r="I285" s="38"/>
      <c r="J285" s="266"/>
      <c r="K285" s="36"/>
    </row>
    <row r="286" spans="1:13" s="31" customFormat="1" ht="11.25" hidden="1" outlineLevel="3">
      <c r="A286" s="32"/>
      <c r="B286" s="33"/>
      <c r="C286" s="34" t="s">
        <v>362</v>
      </c>
      <c r="D286" s="33"/>
      <c r="E286" s="35">
        <v>118.059</v>
      </c>
      <c r="F286" s="36"/>
      <c r="G286" s="37"/>
      <c r="H286" s="36"/>
      <c r="I286" s="38"/>
      <c r="J286" s="266"/>
      <c r="K286" s="36"/>
    </row>
    <row r="287" spans="1:13" s="31" customFormat="1" ht="11.25" hidden="1" outlineLevel="3">
      <c r="A287" s="32"/>
      <c r="B287" s="33"/>
      <c r="C287" s="34" t="s">
        <v>810</v>
      </c>
      <c r="D287" s="33"/>
      <c r="E287" s="35">
        <v>-11.634</v>
      </c>
      <c r="F287" s="36"/>
      <c r="G287" s="37"/>
      <c r="H287" s="36"/>
      <c r="I287" s="38"/>
      <c r="J287" s="266"/>
      <c r="K287" s="36"/>
    </row>
    <row r="288" spans="1:13" s="31" customFormat="1" ht="11.25" hidden="1" outlineLevel="3">
      <c r="A288" s="32"/>
      <c r="B288" s="33"/>
      <c r="C288" s="34" t="s">
        <v>446</v>
      </c>
      <c r="D288" s="33"/>
      <c r="E288" s="35">
        <v>0</v>
      </c>
      <c r="F288" s="36"/>
      <c r="G288" s="37"/>
      <c r="H288" s="36"/>
      <c r="I288" s="38"/>
      <c r="J288" s="266"/>
      <c r="K288" s="36"/>
    </row>
    <row r="289" spans="1:11" s="31" customFormat="1" ht="11.25" hidden="1" outlineLevel="3">
      <c r="A289" s="32"/>
      <c r="B289" s="33"/>
      <c r="C289" s="34" t="s">
        <v>320</v>
      </c>
      <c r="D289" s="33"/>
      <c r="E289" s="35">
        <v>17.97625</v>
      </c>
      <c r="F289" s="36"/>
      <c r="G289" s="37"/>
      <c r="H289" s="36"/>
      <c r="I289" s="38"/>
      <c r="J289" s="266"/>
      <c r="K289" s="36"/>
    </row>
    <row r="290" spans="1:11" s="31" customFormat="1" ht="11.25" hidden="1" outlineLevel="3">
      <c r="A290" s="32"/>
      <c r="B290" s="33"/>
      <c r="C290" s="34" t="s">
        <v>721</v>
      </c>
      <c r="D290" s="33"/>
      <c r="E290" s="35">
        <v>-5.3390000000000004</v>
      </c>
      <c r="F290" s="36"/>
      <c r="G290" s="37"/>
      <c r="H290" s="36"/>
      <c r="I290" s="38"/>
      <c r="J290" s="266"/>
      <c r="K290" s="36"/>
    </row>
    <row r="291" spans="1:11" s="31" customFormat="1" ht="11.25" hidden="1" outlineLevel="3">
      <c r="A291" s="32"/>
      <c r="B291" s="33"/>
      <c r="C291" s="34" t="s">
        <v>1</v>
      </c>
      <c r="D291" s="33"/>
      <c r="E291" s="35">
        <v>148.77125000000001</v>
      </c>
      <c r="F291" s="36"/>
      <c r="G291" s="37"/>
      <c r="H291" s="36"/>
      <c r="I291" s="38"/>
      <c r="J291" s="266"/>
      <c r="K291" s="36"/>
    </row>
    <row r="292" spans="1:11" s="31" customFormat="1" ht="11.25" hidden="1" outlineLevel="3">
      <c r="A292" s="32"/>
      <c r="B292" s="33"/>
      <c r="C292" s="34" t="s">
        <v>32</v>
      </c>
      <c r="D292" s="33"/>
      <c r="E292" s="35">
        <v>0</v>
      </c>
      <c r="F292" s="36"/>
      <c r="G292" s="37"/>
      <c r="H292" s="36"/>
      <c r="I292" s="38"/>
      <c r="J292" s="266"/>
      <c r="K292" s="36"/>
    </row>
    <row r="293" spans="1:11" s="31" customFormat="1" ht="11.25" hidden="1" outlineLevel="3">
      <c r="A293" s="32"/>
      <c r="B293" s="33"/>
      <c r="C293" s="34" t="s">
        <v>445</v>
      </c>
      <c r="D293" s="33"/>
      <c r="E293" s="35">
        <v>0</v>
      </c>
      <c r="F293" s="36"/>
      <c r="G293" s="37"/>
      <c r="H293" s="36"/>
      <c r="I293" s="38"/>
      <c r="J293" s="266"/>
      <c r="K293" s="36"/>
    </row>
    <row r="294" spans="1:11" s="31" customFormat="1" ht="11.25" hidden="1" outlineLevel="3">
      <c r="A294" s="32"/>
      <c r="B294" s="33"/>
      <c r="C294" s="34" t="s">
        <v>361</v>
      </c>
      <c r="D294" s="33"/>
      <c r="E294" s="35">
        <v>20.821999999999999</v>
      </c>
      <c r="F294" s="36"/>
      <c r="G294" s="37"/>
      <c r="H294" s="36"/>
      <c r="I294" s="38"/>
      <c r="J294" s="266"/>
      <c r="K294" s="36"/>
    </row>
    <row r="295" spans="1:11" s="31" customFormat="1" ht="11.25" hidden="1" outlineLevel="3">
      <c r="A295" s="32"/>
      <c r="B295" s="33"/>
      <c r="C295" s="34" t="s">
        <v>645</v>
      </c>
      <c r="D295" s="33"/>
      <c r="E295" s="35">
        <v>-3.78</v>
      </c>
      <c r="F295" s="36"/>
      <c r="G295" s="37"/>
      <c r="H295" s="36"/>
      <c r="I295" s="38"/>
      <c r="J295" s="266"/>
      <c r="K295" s="36"/>
    </row>
    <row r="296" spans="1:11" s="31" customFormat="1" ht="11.25" hidden="1" outlineLevel="3">
      <c r="A296" s="32"/>
      <c r="B296" s="33"/>
      <c r="C296" s="34" t="s">
        <v>443</v>
      </c>
      <c r="D296" s="33"/>
      <c r="E296" s="35">
        <v>0</v>
      </c>
      <c r="F296" s="36"/>
      <c r="G296" s="37"/>
      <c r="H296" s="36"/>
      <c r="I296" s="38"/>
      <c r="J296" s="266"/>
      <c r="K296" s="36"/>
    </row>
    <row r="297" spans="1:11" s="31" customFormat="1" ht="11.25" hidden="1" outlineLevel="3">
      <c r="A297" s="32"/>
      <c r="B297" s="33"/>
      <c r="C297" s="34" t="s">
        <v>399</v>
      </c>
      <c r="D297" s="33"/>
      <c r="E297" s="35">
        <v>95.690999999999988</v>
      </c>
      <c r="F297" s="36"/>
      <c r="G297" s="37"/>
      <c r="H297" s="36"/>
      <c r="I297" s="38"/>
      <c r="J297" s="266"/>
      <c r="K297" s="36"/>
    </row>
    <row r="298" spans="1:11" s="31" customFormat="1" ht="11.25" hidden="1" outlineLevel="3">
      <c r="A298" s="32"/>
      <c r="B298" s="33"/>
      <c r="C298" s="34" t="s">
        <v>737</v>
      </c>
      <c r="D298" s="33"/>
      <c r="E298" s="35">
        <v>-6.8949999999999996</v>
      </c>
      <c r="F298" s="36"/>
      <c r="G298" s="37"/>
      <c r="H298" s="36"/>
      <c r="I298" s="38"/>
      <c r="J298" s="266"/>
      <c r="K298" s="36"/>
    </row>
    <row r="299" spans="1:11" s="31" customFormat="1" ht="11.25" hidden="1" outlineLevel="3">
      <c r="A299" s="32"/>
      <c r="B299" s="33"/>
      <c r="C299" s="34" t="s">
        <v>442</v>
      </c>
      <c r="D299" s="33"/>
      <c r="E299" s="35">
        <v>0</v>
      </c>
      <c r="F299" s="36"/>
      <c r="G299" s="37"/>
      <c r="H299" s="36"/>
      <c r="I299" s="38"/>
      <c r="J299" s="266"/>
      <c r="K299" s="36"/>
    </row>
    <row r="300" spans="1:11" s="31" customFormat="1" ht="11.25" hidden="1" outlineLevel="3">
      <c r="A300" s="32"/>
      <c r="B300" s="33"/>
      <c r="C300" s="34" t="s">
        <v>786</v>
      </c>
      <c r="D300" s="33"/>
      <c r="E300" s="35">
        <v>49.4</v>
      </c>
      <c r="F300" s="36"/>
      <c r="G300" s="37"/>
      <c r="H300" s="36"/>
      <c r="I300" s="38"/>
      <c r="J300" s="266"/>
      <c r="K300" s="36"/>
    </row>
    <row r="301" spans="1:11" s="31" customFormat="1" ht="11.25" hidden="1" outlineLevel="3">
      <c r="A301" s="32"/>
      <c r="B301" s="33"/>
      <c r="C301" s="34" t="s">
        <v>720</v>
      </c>
      <c r="D301" s="33"/>
      <c r="E301" s="35">
        <v>-6.7760000000000007</v>
      </c>
      <c r="F301" s="36"/>
      <c r="G301" s="37"/>
      <c r="H301" s="36"/>
      <c r="I301" s="38"/>
      <c r="J301" s="266"/>
      <c r="K301" s="36"/>
    </row>
    <row r="302" spans="1:11" s="31" customFormat="1" ht="11.25" hidden="1" outlineLevel="3">
      <c r="A302" s="32"/>
      <c r="B302" s="33"/>
      <c r="C302" s="34" t="s">
        <v>1</v>
      </c>
      <c r="D302" s="33"/>
      <c r="E302" s="35">
        <v>148.46199999999999</v>
      </c>
      <c r="F302" s="36"/>
      <c r="G302" s="37"/>
      <c r="H302" s="36"/>
      <c r="I302" s="38"/>
      <c r="J302" s="266"/>
      <c r="K302" s="36"/>
    </row>
    <row r="303" spans="1:11" s="31" customFormat="1" ht="11.25" hidden="1" outlineLevel="3">
      <c r="A303" s="32"/>
      <c r="B303" s="33"/>
      <c r="C303" s="34" t="s">
        <v>35</v>
      </c>
      <c r="D303" s="33"/>
      <c r="E303" s="35">
        <v>0</v>
      </c>
      <c r="F303" s="36"/>
      <c r="G303" s="37"/>
      <c r="H303" s="36"/>
      <c r="I303" s="38"/>
      <c r="J303" s="266"/>
      <c r="K303" s="36"/>
    </row>
    <row r="304" spans="1:11" s="31" customFormat="1" ht="11.25" hidden="1" outlineLevel="3">
      <c r="A304" s="32"/>
      <c r="B304" s="33"/>
      <c r="C304" s="34" t="s">
        <v>440</v>
      </c>
      <c r="D304" s="33"/>
      <c r="E304" s="35">
        <v>0</v>
      </c>
      <c r="F304" s="36"/>
      <c r="G304" s="37"/>
      <c r="H304" s="36"/>
      <c r="I304" s="38"/>
      <c r="J304" s="266"/>
      <c r="K304" s="36"/>
    </row>
    <row r="305" spans="1:11" s="31" customFormat="1" ht="11.25" hidden="1" outlineLevel="3">
      <c r="A305" s="32"/>
      <c r="B305" s="33"/>
      <c r="C305" s="34" t="s">
        <v>361</v>
      </c>
      <c r="D305" s="33"/>
      <c r="E305" s="35">
        <v>20.821999999999999</v>
      </c>
      <c r="F305" s="36"/>
      <c r="G305" s="37"/>
      <c r="H305" s="36"/>
      <c r="I305" s="38"/>
      <c r="J305" s="266"/>
      <c r="K305" s="36"/>
    </row>
    <row r="306" spans="1:11" s="31" customFormat="1" ht="11.25" hidden="1" outlineLevel="3">
      <c r="A306" s="32"/>
      <c r="B306" s="33"/>
      <c r="C306" s="34" t="s">
        <v>645</v>
      </c>
      <c r="D306" s="33"/>
      <c r="E306" s="35">
        <v>-3.78</v>
      </c>
      <c r="F306" s="36"/>
      <c r="G306" s="37"/>
      <c r="H306" s="36"/>
      <c r="I306" s="38"/>
      <c r="J306" s="266"/>
      <c r="K306" s="36"/>
    </row>
    <row r="307" spans="1:11" s="31" customFormat="1" ht="11.25" hidden="1" outlineLevel="3">
      <c r="A307" s="32"/>
      <c r="B307" s="33"/>
      <c r="C307" s="34" t="s">
        <v>438</v>
      </c>
      <c r="D307" s="33"/>
      <c r="E307" s="35">
        <v>0</v>
      </c>
      <c r="F307" s="36"/>
      <c r="G307" s="37"/>
      <c r="H307" s="36"/>
      <c r="I307" s="38"/>
      <c r="J307" s="266"/>
      <c r="K307" s="36"/>
    </row>
    <row r="308" spans="1:11" s="31" customFormat="1" ht="11.25" hidden="1" outlineLevel="3">
      <c r="A308" s="32"/>
      <c r="B308" s="33"/>
      <c r="C308" s="34" t="s">
        <v>310</v>
      </c>
      <c r="D308" s="33"/>
      <c r="E308" s="35">
        <v>90.614199999999997</v>
      </c>
      <c r="F308" s="36"/>
      <c r="G308" s="37"/>
      <c r="H308" s="36"/>
      <c r="I308" s="38"/>
      <c r="J308" s="266"/>
      <c r="K308" s="36"/>
    </row>
    <row r="309" spans="1:11" s="31" customFormat="1" ht="11.25" hidden="1" outlineLevel="3">
      <c r="A309" s="32"/>
      <c r="B309" s="33"/>
      <c r="C309" s="34" t="s">
        <v>737</v>
      </c>
      <c r="D309" s="33"/>
      <c r="E309" s="35">
        <v>-6.8949999999999996</v>
      </c>
      <c r="F309" s="36"/>
      <c r="G309" s="37"/>
      <c r="H309" s="36"/>
      <c r="I309" s="38"/>
      <c r="J309" s="266"/>
      <c r="K309" s="36"/>
    </row>
    <row r="310" spans="1:11" s="31" customFormat="1" ht="11.25" hidden="1" outlineLevel="3">
      <c r="A310" s="32"/>
      <c r="B310" s="33"/>
      <c r="C310" s="34" t="s">
        <v>437</v>
      </c>
      <c r="D310" s="33"/>
      <c r="E310" s="35">
        <v>0</v>
      </c>
      <c r="F310" s="36"/>
      <c r="G310" s="37"/>
      <c r="H310" s="36"/>
      <c r="I310" s="38"/>
      <c r="J310" s="266"/>
      <c r="K310" s="36"/>
    </row>
    <row r="311" spans="1:11" s="31" customFormat="1" ht="11.25" hidden="1" outlineLevel="3">
      <c r="A311" s="32"/>
      <c r="B311" s="33"/>
      <c r="C311" s="34" t="s">
        <v>738</v>
      </c>
      <c r="D311" s="33"/>
      <c r="E311" s="35">
        <v>31.464000000000006</v>
      </c>
      <c r="F311" s="36"/>
      <c r="G311" s="37"/>
      <c r="H311" s="36"/>
      <c r="I311" s="38"/>
      <c r="J311" s="266"/>
      <c r="K311" s="36"/>
    </row>
    <row r="312" spans="1:11" s="31" customFormat="1" ht="11.25" hidden="1" outlineLevel="3">
      <c r="A312" s="32"/>
      <c r="B312" s="33"/>
      <c r="C312" s="34" t="s">
        <v>644</v>
      </c>
      <c r="D312" s="33"/>
      <c r="E312" s="35">
        <v>-2.3760000000000003</v>
      </c>
      <c r="F312" s="36"/>
      <c r="G312" s="37"/>
      <c r="H312" s="36"/>
      <c r="I312" s="38"/>
      <c r="J312" s="266"/>
      <c r="K312" s="36"/>
    </row>
    <row r="313" spans="1:11" s="31" customFormat="1" ht="11.25" hidden="1" outlineLevel="3">
      <c r="A313" s="32"/>
      <c r="B313" s="33"/>
      <c r="C313" s="34" t="s">
        <v>441</v>
      </c>
      <c r="D313" s="33"/>
      <c r="E313" s="35">
        <v>0</v>
      </c>
      <c r="F313" s="36"/>
      <c r="G313" s="37"/>
      <c r="H313" s="36"/>
      <c r="I313" s="38"/>
      <c r="J313" s="266"/>
      <c r="K313" s="36"/>
    </row>
    <row r="314" spans="1:11" s="31" customFormat="1" ht="11.25" hidden="1" outlineLevel="3">
      <c r="A314" s="32"/>
      <c r="B314" s="33"/>
      <c r="C314" s="34" t="s">
        <v>234</v>
      </c>
      <c r="D314" s="33"/>
      <c r="E314" s="35">
        <v>22.5261</v>
      </c>
      <c r="F314" s="36"/>
      <c r="G314" s="37"/>
      <c r="H314" s="36"/>
      <c r="I314" s="38"/>
      <c r="J314" s="266"/>
      <c r="K314" s="36"/>
    </row>
    <row r="315" spans="1:11" s="31" customFormat="1" ht="11.25" hidden="1" outlineLevel="3">
      <c r="A315" s="32"/>
      <c r="B315" s="33"/>
      <c r="C315" s="34" t="s">
        <v>1</v>
      </c>
      <c r="D315" s="33"/>
      <c r="E315" s="35">
        <v>152.37529999999998</v>
      </c>
      <c r="F315" s="36"/>
      <c r="G315" s="37"/>
      <c r="H315" s="36"/>
      <c r="I315" s="38"/>
      <c r="J315" s="266"/>
      <c r="K315" s="36"/>
    </row>
    <row r="316" spans="1:11" s="31" customFormat="1" ht="11.25" hidden="1" outlineLevel="3">
      <c r="A316" s="32"/>
      <c r="B316" s="33"/>
      <c r="C316" s="34" t="s">
        <v>36</v>
      </c>
      <c r="D316" s="33"/>
      <c r="E316" s="35">
        <v>0</v>
      </c>
      <c r="F316" s="36"/>
      <c r="G316" s="37"/>
      <c r="H316" s="36"/>
      <c r="I316" s="38"/>
      <c r="J316" s="266"/>
      <c r="K316" s="36"/>
    </row>
    <row r="317" spans="1:11" s="31" customFormat="1" ht="11.25" hidden="1" outlineLevel="3">
      <c r="A317" s="32"/>
      <c r="B317" s="33"/>
      <c r="C317" s="34" t="s">
        <v>473</v>
      </c>
      <c r="D317" s="33"/>
      <c r="E317" s="35">
        <v>0</v>
      </c>
      <c r="F317" s="36"/>
      <c r="G317" s="37"/>
      <c r="H317" s="36"/>
      <c r="I317" s="38"/>
      <c r="J317" s="266"/>
      <c r="K317" s="36"/>
    </row>
    <row r="318" spans="1:11" s="31" customFormat="1" ht="11.25" hidden="1" outlineLevel="3">
      <c r="A318" s="32"/>
      <c r="B318" s="33"/>
      <c r="C318" s="34" t="s">
        <v>544</v>
      </c>
      <c r="D318" s="33"/>
      <c r="E318" s="35">
        <v>123.89089999999999</v>
      </c>
      <c r="F318" s="36"/>
      <c r="G318" s="37"/>
      <c r="H318" s="36"/>
      <c r="I318" s="38"/>
      <c r="J318" s="266"/>
      <c r="K318" s="36"/>
    </row>
    <row r="319" spans="1:11" s="31" customFormat="1" ht="11.25" hidden="1" outlineLevel="3">
      <c r="A319" s="32"/>
      <c r="B319" s="33"/>
      <c r="C319" s="34" t="s">
        <v>812</v>
      </c>
      <c r="D319" s="33"/>
      <c r="E319" s="35">
        <v>-10.675000000000001</v>
      </c>
      <c r="F319" s="36"/>
      <c r="G319" s="37"/>
      <c r="H319" s="36"/>
      <c r="I319" s="38"/>
      <c r="J319" s="266"/>
      <c r="K319" s="36"/>
    </row>
    <row r="320" spans="1:11" s="31" customFormat="1" ht="11.25" hidden="1" outlineLevel="3">
      <c r="A320" s="32"/>
      <c r="B320" s="33"/>
      <c r="C320" s="34" t="s">
        <v>471</v>
      </c>
      <c r="D320" s="33"/>
      <c r="E320" s="35">
        <v>0</v>
      </c>
      <c r="F320" s="36"/>
      <c r="G320" s="37"/>
      <c r="H320" s="36"/>
      <c r="I320" s="38"/>
      <c r="J320" s="266"/>
      <c r="K320" s="36"/>
    </row>
    <row r="321" spans="1:13" s="31" customFormat="1" ht="11.25" hidden="1" outlineLevel="3">
      <c r="A321" s="32"/>
      <c r="B321" s="33"/>
      <c r="C321" s="34" t="s">
        <v>738</v>
      </c>
      <c r="D321" s="33"/>
      <c r="E321" s="35">
        <v>31.464000000000006</v>
      </c>
      <c r="F321" s="36"/>
      <c r="G321" s="37"/>
      <c r="H321" s="36"/>
      <c r="I321" s="38"/>
      <c r="J321" s="266"/>
      <c r="K321" s="36"/>
    </row>
    <row r="322" spans="1:13" s="31" customFormat="1" ht="11.25" hidden="1" outlineLevel="3">
      <c r="A322" s="32"/>
      <c r="B322" s="33"/>
      <c r="C322" s="34" t="s">
        <v>644</v>
      </c>
      <c r="D322" s="33"/>
      <c r="E322" s="35">
        <v>-2.3760000000000003</v>
      </c>
      <c r="F322" s="36"/>
      <c r="G322" s="37"/>
      <c r="H322" s="36"/>
      <c r="I322" s="38"/>
      <c r="J322" s="266"/>
      <c r="K322" s="36"/>
    </row>
    <row r="323" spans="1:13" s="31" customFormat="1" ht="11.25" hidden="1" outlineLevel="3">
      <c r="A323" s="32"/>
      <c r="B323" s="33"/>
      <c r="C323" s="34" t="s">
        <v>474</v>
      </c>
      <c r="D323" s="33"/>
      <c r="E323" s="35">
        <v>0</v>
      </c>
      <c r="F323" s="36"/>
      <c r="G323" s="37"/>
      <c r="H323" s="36"/>
      <c r="I323" s="38"/>
      <c r="J323" s="266"/>
      <c r="K323" s="36"/>
    </row>
    <row r="324" spans="1:13" s="31" customFormat="1" ht="11.25" hidden="1" outlineLevel="3">
      <c r="A324" s="32"/>
      <c r="B324" s="33"/>
      <c r="C324" s="34" t="s">
        <v>234</v>
      </c>
      <c r="D324" s="33"/>
      <c r="E324" s="35">
        <v>22.5261</v>
      </c>
      <c r="F324" s="36"/>
      <c r="G324" s="37"/>
      <c r="H324" s="36"/>
      <c r="I324" s="38"/>
      <c r="J324" s="266"/>
      <c r="K324" s="36"/>
    </row>
    <row r="325" spans="1:13" s="31" customFormat="1" ht="11.25" hidden="1" outlineLevel="3">
      <c r="A325" s="32"/>
      <c r="B325" s="33"/>
      <c r="C325" s="34" t="s">
        <v>1</v>
      </c>
      <c r="D325" s="33"/>
      <c r="E325" s="35">
        <v>164.83</v>
      </c>
      <c r="F325" s="36"/>
      <c r="G325" s="37"/>
      <c r="H325" s="36"/>
      <c r="I325" s="38"/>
      <c r="J325" s="266"/>
      <c r="K325" s="36"/>
    </row>
    <row r="326" spans="1:13" s="27" customFormat="1" ht="24" outlineLevel="2" collapsed="1">
      <c r="A326" s="13">
        <v>6</v>
      </c>
      <c r="B326" s="28" t="s">
        <v>2686</v>
      </c>
      <c r="C326" s="29" t="s">
        <v>2684</v>
      </c>
      <c r="D326" s="14" t="s">
        <v>17</v>
      </c>
      <c r="E326" s="30">
        <v>400.78530000000006</v>
      </c>
      <c r="F326" s="15">
        <v>0</v>
      </c>
      <c r="G326" s="30">
        <f>E326*(1+F326/100)</f>
        <v>400.78530000000006</v>
      </c>
      <c r="H326" s="15"/>
      <c r="I326" s="16">
        <f>G326*H326</f>
        <v>0</v>
      </c>
      <c r="J326" s="264">
        <v>0.27173000000000003</v>
      </c>
      <c r="K326" s="265">
        <f>G326*J326</f>
        <v>108.90538956900002</v>
      </c>
      <c r="L326" s="264"/>
      <c r="M326" s="265">
        <f>G326*L326</f>
        <v>0</v>
      </c>
    </row>
    <row r="327" spans="1:13" s="31" customFormat="1" ht="11.25" hidden="1" outlineLevel="3">
      <c r="A327" s="32"/>
      <c r="B327" s="33"/>
      <c r="C327" s="34" t="s">
        <v>412</v>
      </c>
      <c r="D327" s="33"/>
      <c r="E327" s="35">
        <v>0</v>
      </c>
      <c r="F327" s="36"/>
      <c r="G327" s="37"/>
      <c r="H327" s="36"/>
      <c r="I327" s="38"/>
      <c r="J327" s="266"/>
      <c r="K327" s="36"/>
    </row>
    <row r="328" spans="1:13" s="31" customFormat="1" ht="11.25" hidden="1" outlineLevel="3">
      <c r="A328" s="32"/>
      <c r="B328" s="33"/>
      <c r="C328" s="34" t="s">
        <v>33</v>
      </c>
      <c r="D328" s="33"/>
      <c r="E328" s="35">
        <v>0</v>
      </c>
      <c r="F328" s="36"/>
      <c r="G328" s="37"/>
      <c r="H328" s="36"/>
      <c r="I328" s="38"/>
      <c r="J328" s="266"/>
      <c r="K328" s="36"/>
    </row>
    <row r="329" spans="1:13" s="31" customFormat="1" ht="11.25" hidden="1" outlineLevel="3">
      <c r="A329" s="32"/>
      <c r="B329" s="33"/>
      <c r="C329" s="34" t="s">
        <v>446</v>
      </c>
      <c r="D329" s="33"/>
      <c r="E329" s="35">
        <v>0</v>
      </c>
      <c r="F329" s="36"/>
      <c r="G329" s="37"/>
      <c r="H329" s="36"/>
      <c r="I329" s="38"/>
      <c r="J329" s="266"/>
      <c r="K329" s="36"/>
    </row>
    <row r="330" spans="1:13" s="31" customFormat="1" ht="11.25" hidden="1" outlineLevel="3">
      <c r="A330" s="32"/>
      <c r="B330" s="33"/>
      <c r="C330" s="34" t="s">
        <v>622</v>
      </c>
      <c r="D330" s="33"/>
      <c r="E330" s="35">
        <v>134.34190000000001</v>
      </c>
      <c r="F330" s="36"/>
      <c r="G330" s="37"/>
      <c r="H330" s="36"/>
      <c r="I330" s="38"/>
      <c r="J330" s="266"/>
      <c r="K330" s="36"/>
    </row>
    <row r="331" spans="1:13" s="31" customFormat="1" ht="22.5" hidden="1" outlineLevel="3">
      <c r="A331" s="32"/>
      <c r="B331" s="33"/>
      <c r="C331" s="34" t="s">
        <v>835</v>
      </c>
      <c r="D331" s="33"/>
      <c r="E331" s="35">
        <v>-9.6529999999999987</v>
      </c>
      <c r="F331" s="36"/>
      <c r="G331" s="37"/>
      <c r="H331" s="36"/>
      <c r="I331" s="38"/>
      <c r="J331" s="266"/>
      <c r="K331" s="36"/>
    </row>
    <row r="332" spans="1:13" s="31" customFormat="1" ht="11.25" hidden="1" outlineLevel="3">
      <c r="A332" s="32"/>
      <c r="B332" s="33"/>
      <c r="C332" s="34" t="s">
        <v>1</v>
      </c>
      <c r="D332" s="33"/>
      <c r="E332" s="35">
        <v>124.68890000000002</v>
      </c>
      <c r="F332" s="36"/>
      <c r="G332" s="37"/>
      <c r="H332" s="36"/>
      <c r="I332" s="38"/>
      <c r="J332" s="266"/>
      <c r="K332" s="36"/>
    </row>
    <row r="333" spans="1:13" s="31" customFormat="1" ht="11.25" hidden="1" outlineLevel="3">
      <c r="A333" s="32"/>
      <c r="B333" s="33"/>
      <c r="C333" s="34" t="s">
        <v>32</v>
      </c>
      <c r="D333" s="33"/>
      <c r="E333" s="35">
        <v>0</v>
      </c>
      <c r="F333" s="36"/>
      <c r="G333" s="37"/>
      <c r="H333" s="36"/>
      <c r="I333" s="38"/>
      <c r="J333" s="266"/>
      <c r="K333" s="36"/>
    </row>
    <row r="334" spans="1:13" s="31" customFormat="1" ht="11.25" hidden="1" outlineLevel="3">
      <c r="A334" s="32"/>
      <c r="B334" s="33"/>
      <c r="C334" s="34" t="s">
        <v>436</v>
      </c>
      <c r="D334" s="33"/>
      <c r="E334" s="35">
        <v>0</v>
      </c>
      <c r="F334" s="36"/>
      <c r="G334" s="37"/>
      <c r="H334" s="36"/>
      <c r="I334" s="38"/>
      <c r="J334" s="266"/>
      <c r="K334" s="36"/>
    </row>
    <row r="335" spans="1:13" s="31" customFormat="1" ht="11.25" hidden="1" outlineLevel="3">
      <c r="A335" s="32"/>
      <c r="B335" s="33"/>
      <c r="C335" s="34" t="s">
        <v>271</v>
      </c>
      <c r="D335" s="33"/>
      <c r="E335" s="35">
        <v>64.89</v>
      </c>
      <c r="F335" s="36"/>
      <c r="G335" s="37"/>
      <c r="H335" s="36"/>
      <c r="I335" s="38"/>
      <c r="J335" s="266"/>
      <c r="K335" s="36"/>
    </row>
    <row r="336" spans="1:13" s="31" customFormat="1" ht="11.25" hidden="1" outlineLevel="3">
      <c r="A336" s="32"/>
      <c r="B336" s="33"/>
      <c r="C336" s="34" t="s">
        <v>1</v>
      </c>
      <c r="D336" s="33"/>
      <c r="E336" s="35">
        <v>64.89</v>
      </c>
      <c r="F336" s="36"/>
      <c r="G336" s="37"/>
      <c r="H336" s="36"/>
      <c r="I336" s="38"/>
      <c r="J336" s="266"/>
      <c r="K336" s="36"/>
    </row>
    <row r="337" spans="1:13" s="31" customFormat="1" ht="11.25" hidden="1" outlineLevel="3">
      <c r="A337" s="32"/>
      <c r="B337" s="33"/>
      <c r="C337" s="34" t="s">
        <v>35</v>
      </c>
      <c r="D337" s="33"/>
      <c r="E337" s="35">
        <v>0</v>
      </c>
      <c r="F337" s="36"/>
      <c r="G337" s="37"/>
      <c r="H337" s="36"/>
      <c r="I337" s="38"/>
      <c r="J337" s="266"/>
      <c r="K337" s="36"/>
    </row>
    <row r="338" spans="1:13" s="31" customFormat="1" ht="11.25" hidden="1" outlineLevel="3">
      <c r="A338" s="32"/>
      <c r="B338" s="33"/>
      <c r="C338" s="34" t="s">
        <v>440</v>
      </c>
      <c r="D338" s="33"/>
      <c r="E338" s="35">
        <v>0</v>
      </c>
      <c r="F338" s="36"/>
      <c r="G338" s="37"/>
      <c r="H338" s="36"/>
      <c r="I338" s="38"/>
      <c r="J338" s="266"/>
      <c r="K338" s="36"/>
    </row>
    <row r="339" spans="1:13" s="31" customFormat="1" ht="11.25" hidden="1" outlineLevel="3">
      <c r="A339" s="32"/>
      <c r="B339" s="33"/>
      <c r="C339" s="34" t="s">
        <v>346</v>
      </c>
      <c r="D339" s="33"/>
      <c r="E339" s="35">
        <v>36.187199999999997</v>
      </c>
      <c r="F339" s="36"/>
      <c r="G339" s="37"/>
      <c r="H339" s="36"/>
      <c r="I339" s="38"/>
      <c r="J339" s="266"/>
      <c r="K339" s="36"/>
    </row>
    <row r="340" spans="1:13" s="31" customFormat="1" ht="11.25" hidden="1" outlineLevel="3">
      <c r="A340" s="32"/>
      <c r="B340" s="33"/>
      <c r="C340" s="34" t="s">
        <v>719</v>
      </c>
      <c r="D340" s="33"/>
      <c r="E340" s="35">
        <v>-3.3490000000000002</v>
      </c>
      <c r="F340" s="36"/>
      <c r="G340" s="37"/>
      <c r="H340" s="36"/>
      <c r="I340" s="38"/>
      <c r="J340" s="266"/>
      <c r="K340" s="36"/>
    </row>
    <row r="341" spans="1:13" s="31" customFormat="1" ht="11.25" hidden="1" outlineLevel="3">
      <c r="A341" s="32"/>
      <c r="B341" s="33"/>
      <c r="C341" s="34" t="s">
        <v>438</v>
      </c>
      <c r="D341" s="33"/>
      <c r="E341" s="35">
        <v>0</v>
      </c>
      <c r="F341" s="36"/>
      <c r="G341" s="37"/>
      <c r="H341" s="36"/>
      <c r="I341" s="38"/>
      <c r="J341" s="266"/>
      <c r="K341" s="36"/>
    </row>
    <row r="342" spans="1:13" s="31" customFormat="1" ht="11.25" hidden="1" outlineLevel="3">
      <c r="A342" s="32"/>
      <c r="B342" s="33"/>
      <c r="C342" s="34" t="s">
        <v>272</v>
      </c>
      <c r="D342" s="33"/>
      <c r="E342" s="35">
        <v>70.14</v>
      </c>
      <c r="F342" s="36"/>
      <c r="G342" s="37"/>
      <c r="H342" s="36"/>
      <c r="I342" s="38"/>
      <c r="J342" s="266"/>
      <c r="K342" s="36"/>
    </row>
    <row r="343" spans="1:13" s="31" customFormat="1" ht="11.25" hidden="1" outlineLevel="3">
      <c r="A343" s="32"/>
      <c r="B343" s="33"/>
      <c r="C343" s="34" t="s">
        <v>1</v>
      </c>
      <c r="D343" s="33"/>
      <c r="E343" s="35">
        <v>102.9782</v>
      </c>
      <c r="F343" s="36"/>
      <c r="G343" s="37"/>
      <c r="H343" s="36"/>
      <c r="I343" s="38"/>
      <c r="J343" s="266"/>
      <c r="K343" s="36"/>
    </row>
    <row r="344" spans="1:13" s="31" customFormat="1" ht="11.25" hidden="1" outlineLevel="3">
      <c r="A344" s="32"/>
      <c r="B344" s="33"/>
      <c r="C344" s="34" t="s">
        <v>36</v>
      </c>
      <c r="D344" s="33"/>
      <c r="E344" s="35">
        <v>0</v>
      </c>
      <c r="F344" s="36"/>
      <c r="G344" s="37"/>
      <c r="H344" s="36"/>
      <c r="I344" s="38"/>
      <c r="J344" s="266"/>
      <c r="K344" s="36"/>
    </row>
    <row r="345" spans="1:13" s="31" customFormat="1" ht="11.25" hidden="1" outlineLevel="3">
      <c r="A345" s="32"/>
      <c r="B345" s="33"/>
      <c r="C345" s="34" t="s">
        <v>473</v>
      </c>
      <c r="D345" s="33"/>
      <c r="E345" s="35">
        <v>0</v>
      </c>
      <c r="F345" s="36"/>
      <c r="G345" s="37"/>
      <c r="H345" s="36"/>
      <c r="I345" s="38"/>
      <c r="J345" s="266"/>
      <c r="K345" s="36"/>
    </row>
    <row r="346" spans="1:13" s="31" customFormat="1" ht="11.25" hidden="1" outlineLevel="3">
      <c r="A346" s="32"/>
      <c r="B346" s="33"/>
      <c r="C346" s="34" t="s">
        <v>490</v>
      </c>
      <c r="D346" s="33"/>
      <c r="E346" s="35">
        <v>111.57719999999999</v>
      </c>
      <c r="F346" s="36"/>
      <c r="G346" s="37"/>
      <c r="H346" s="36"/>
      <c r="I346" s="38"/>
      <c r="J346" s="266"/>
      <c r="K346" s="36"/>
    </row>
    <row r="347" spans="1:13" s="31" customFormat="1" ht="11.25" hidden="1" outlineLevel="3">
      <c r="A347" s="32"/>
      <c r="B347" s="33"/>
      <c r="C347" s="34" t="s">
        <v>719</v>
      </c>
      <c r="D347" s="33"/>
      <c r="E347" s="35">
        <v>-3.3490000000000002</v>
      </c>
      <c r="F347" s="36"/>
      <c r="G347" s="37"/>
      <c r="H347" s="36"/>
      <c r="I347" s="38"/>
      <c r="J347" s="266"/>
      <c r="K347" s="36"/>
    </row>
    <row r="348" spans="1:13" s="31" customFormat="1" ht="11.25" hidden="1" outlineLevel="3">
      <c r="A348" s="32"/>
      <c r="B348" s="33"/>
      <c r="C348" s="34" t="s">
        <v>1</v>
      </c>
      <c r="D348" s="33"/>
      <c r="E348" s="35">
        <v>108.22819999999999</v>
      </c>
      <c r="F348" s="36"/>
      <c r="G348" s="37"/>
      <c r="H348" s="36"/>
      <c r="I348" s="38"/>
      <c r="J348" s="266"/>
      <c r="K348" s="36"/>
    </row>
    <row r="349" spans="1:13" s="27" customFormat="1" ht="24" outlineLevel="2" collapsed="1">
      <c r="A349" s="13">
        <v>7</v>
      </c>
      <c r="B349" s="28" t="s">
        <v>127</v>
      </c>
      <c r="C349" s="29" t="s">
        <v>2763</v>
      </c>
      <c r="D349" s="14" t="s">
        <v>17</v>
      </c>
      <c r="E349" s="30">
        <v>35.137599999999999</v>
      </c>
      <c r="F349" s="15">
        <v>0</v>
      </c>
      <c r="G349" s="30">
        <f>E349*(1+F349/100)</f>
        <v>35.137599999999999</v>
      </c>
      <c r="H349" s="15"/>
      <c r="I349" s="16">
        <f>G349*H349</f>
        <v>0</v>
      </c>
      <c r="J349" s="264">
        <v>9.2319999999999999E-2</v>
      </c>
      <c r="K349" s="265">
        <f>G349*J349</f>
        <v>3.2439032320000001</v>
      </c>
      <c r="L349" s="264"/>
      <c r="M349" s="265">
        <f>G349*L349</f>
        <v>0</v>
      </c>
    </row>
    <row r="350" spans="1:13" s="31" customFormat="1" ht="11.25" hidden="1" outlineLevel="3">
      <c r="A350" s="32"/>
      <c r="B350" s="33"/>
      <c r="C350" s="34" t="s">
        <v>32</v>
      </c>
      <c r="D350" s="33"/>
      <c r="E350" s="35">
        <v>0</v>
      </c>
      <c r="F350" s="36"/>
      <c r="G350" s="37"/>
      <c r="H350" s="36"/>
      <c r="I350" s="38"/>
      <c r="J350" s="266"/>
      <c r="K350" s="36"/>
    </row>
    <row r="351" spans="1:13" s="31" customFormat="1" ht="11.25" hidden="1" outlineLevel="3">
      <c r="A351" s="32"/>
      <c r="B351" s="33"/>
      <c r="C351" s="34" t="s">
        <v>445</v>
      </c>
      <c r="D351" s="33"/>
      <c r="E351" s="35">
        <v>0</v>
      </c>
      <c r="F351" s="36"/>
      <c r="G351" s="37"/>
      <c r="H351" s="36"/>
      <c r="I351" s="38"/>
      <c r="J351" s="266"/>
      <c r="K351" s="36"/>
    </row>
    <row r="352" spans="1:13" s="31" customFormat="1" ht="11.25" hidden="1" outlineLevel="3">
      <c r="A352" s="32"/>
      <c r="B352" s="33"/>
      <c r="C352" s="34" t="s">
        <v>232</v>
      </c>
      <c r="D352" s="33"/>
      <c r="E352" s="35">
        <v>3.2309999999999999</v>
      </c>
      <c r="F352" s="36"/>
      <c r="G352" s="37"/>
      <c r="H352" s="36"/>
      <c r="I352" s="38"/>
      <c r="J352" s="266"/>
      <c r="K352" s="36"/>
    </row>
    <row r="353" spans="1:13" s="31" customFormat="1" ht="11.25" hidden="1" outlineLevel="3">
      <c r="A353" s="32"/>
      <c r="B353" s="33"/>
      <c r="C353" s="34" t="s">
        <v>642</v>
      </c>
      <c r="D353" s="33"/>
      <c r="E353" s="35">
        <v>-1.379</v>
      </c>
      <c r="F353" s="36"/>
      <c r="G353" s="37"/>
      <c r="H353" s="36"/>
      <c r="I353" s="38"/>
      <c r="J353" s="266"/>
      <c r="K353" s="36"/>
    </row>
    <row r="354" spans="1:13" s="31" customFormat="1" ht="11.25" hidden="1" outlineLevel="3">
      <c r="A354" s="32"/>
      <c r="B354" s="33"/>
      <c r="C354" s="34" t="s">
        <v>1</v>
      </c>
      <c r="D354" s="33"/>
      <c r="E354" s="35">
        <v>1.8519999999999999</v>
      </c>
      <c r="F354" s="36"/>
      <c r="G354" s="37"/>
      <c r="H354" s="36"/>
      <c r="I354" s="38"/>
      <c r="J354" s="266"/>
      <c r="K354" s="36"/>
    </row>
    <row r="355" spans="1:13" s="31" customFormat="1" ht="11.25" hidden="1" outlineLevel="3">
      <c r="A355" s="32"/>
      <c r="B355" s="33"/>
      <c r="C355" s="34" t="s">
        <v>35</v>
      </c>
      <c r="D355" s="33"/>
      <c r="E355" s="35">
        <v>0</v>
      </c>
      <c r="F355" s="36"/>
      <c r="G355" s="37"/>
      <c r="H355" s="36"/>
      <c r="I355" s="38"/>
      <c r="J355" s="266"/>
      <c r="K355" s="36"/>
    </row>
    <row r="356" spans="1:13" s="31" customFormat="1" ht="11.25" hidden="1" outlineLevel="3">
      <c r="A356" s="32"/>
      <c r="B356" s="33"/>
      <c r="C356" s="34" t="s">
        <v>440</v>
      </c>
      <c r="D356" s="33"/>
      <c r="E356" s="35">
        <v>0</v>
      </c>
      <c r="F356" s="36"/>
      <c r="G356" s="37"/>
      <c r="H356" s="36"/>
      <c r="I356" s="38"/>
      <c r="J356" s="266"/>
      <c r="K356" s="36"/>
    </row>
    <row r="357" spans="1:13" s="31" customFormat="1" ht="11.25" hidden="1" outlineLevel="3">
      <c r="A357" s="32"/>
      <c r="B357" s="33"/>
      <c r="C357" s="34" t="s">
        <v>461</v>
      </c>
      <c r="D357" s="33"/>
      <c r="E357" s="35">
        <v>18.021799999999999</v>
      </c>
      <c r="F357" s="36"/>
      <c r="G357" s="37"/>
      <c r="H357" s="36"/>
      <c r="I357" s="38"/>
      <c r="J357" s="266"/>
      <c r="K357" s="36"/>
    </row>
    <row r="358" spans="1:13" s="31" customFormat="1" ht="11.25" hidden="1" outlineLevel="3">
      <c r="A358" s="32"/>
      <c r="B358" s="33"/>
      <c r="C358" s="34" t="s">
        <v>642</v>
      </c>
      <c r="D358" s="33"/>
      <c r="E358" s="35">
        <v>-1.379</v>
      </c>
      <c r="F358" s="36"/>
      <c r="G358" s="37"/>
      <c r="H358" s="36"/>
      <c r="I358" s="38"/>
      <c r="J358" s="266"/>
      <c r="K358" s="36"/>
    </row>
    <row r="359" spans="1:13" s="31" customFormat="1" ht="11.25" hidden="1" outlineLevel="3">
      <c r="A359" s="32"/>
      <c r="B359" s="33"/>
      <c r="C359" s="34" t="s">
        <v>1</v>
      </c>
      <c r="D359" s="33"/>
      <c r="E359" s="35">
        <v>16.642799999999998</v>
      </c>
      <c r="F359" s="36"/>
      <c r="G359" s="37"/>
      <c r="H359" s="36"/>
      <c r="I359" s="38"/>
      <c r="J359" s="266"/>
      <c r="K359" s="36"/>
    </row>
    <row r="360" spans="1:13" s="31" customFormat="1" ht="11.25" hidden="1" outlineLevel="3">
      <c r="A360" s="32"/>
      <c r="B360" s="33"/>
      <c r="C360" s="34" t="s">
        <v>36</v>
      </c>
      <c r="D360" s="33"/>
      <c r="E360" s="35">
        <v>0</v>
      </c>
      <c r="F360" s="36"/>
      <c r="G360" s="37"/>
      <c r="H360" s="36"/>
      <c r="I360" s="38"/>
      <c r="J360" s="266"/>
      <c r="K360" s="36"/>
    </row>
    <row r="361" spans="1:13" s="31" customFormat="1" ht="11.25" hidden="1" outlineLevel="3">
      <c r="A361" s="32"/>
      <c r="B361" s="33"/>
      <c r="C361" s="34" t="s">
        <v>473</v>
      </c>
      <c r="D361" s="33"/>
      <c r="E361" s="35">
        <v>0</v>
      </c>
      <c r="F361" s="36"/>
      <c r="G361" s="37"/>
      <c r="H361" s="36"/>
      <c r="I361" s="38"/>
      <c r="J361" s="266"/>
      <c r="K361" s="36"/>
    </row>
    <row r="362" spans="1:13" s="31" customFormat="1" ht="11.25" hidden="1" outlineLevel="3">
      <c r="A362" s="32"/>
      <c r="B362" s="33"/>
      <c r="C362" s="34" t="s">
        <v>461</v>
      </c>
      <c r="D362" s="33"/>
      <c r="E362" s="35">
        <v>18.021799999999999</v>
      </c>
      <c r="F362" s="36"/>
      <c r="G362" s="37"/>
      <c r="H362" s="36"/>
      <c r="I362" s="38"/>
      <c r="J362" s="266"/>
      <c r="K362" s="36"/>
    </row>
    <row r="363" spans="1:13" s="31" customFormat="1" ht="11.25" hidden="1" outlineLevel="3">
      <c r="A363" s="32"/>
      <c r="B363" s="33"/>
      <c r="C363" s="34" t="s">
        <v>642</v>
      </c>
      <c r="D363" s="33"/>
      <c r="E363" s="35">
        <v>-1.379</v>
      </c>
      <c r="F363" s="36"/>
      <c r="G363" s="37"/>
      <c r="H363" s="36"/>
      <c r="I363" s="38"/>
      <c r="J363" s="266"/>
      <c r="K363" s="36"/>
    </row>
    <row r="364" spans="1:13" s="31" customFormat="1" ht="11.25" hidden="1" outlineLevel="3">
      <c r="A364" s="32"/>
      <c r="B364" s="33"/>
      <c r="C364" s="34" t="s">
        <v>1</v>
      </c>
      <c r="D364" s="33"/>
      <c r="E364" s="35">
        <v>16.642799999999998</v>
      </c>
      <c r="F364" s="36"/>
      <c r="G364" s="37"/>
      <c r="H364" s="36"/>
      <c r="I364" s="38"/>
      <c r="J364" s="266"/>
      <c r="K364" s="36"/>
    </row>
    <row r="365" spans="1:13" s="27" customFormat="1" ht="24" outlineLevel="2" collapsed="1">
      <c r="A365" s="13">
        <v>8</v>
      </c>
      <c r="B365" s="28" t="s">
        <v>128</v>
      </c>
      <c r="C365" s="29" t="s">
        <v>2764</v>
      </c>
      <c r="D365" s="14" t="s">
        <v>17</v>
      </c>
      <c r="E365" s="30">
        <v>312.70920000000001</v>
      </c>
      <c r="F365" s="15">
        <v>0</v>
      </c>
      <c r="G365" s="30">
        <f>E365*(1+F365/100)</f>
        <v>312.70920000000001</v>
      </c>
      <c r="H365" s="15"/>
      <c r="I365" s="16">
        <f>G365*H365</f>
        <v>0</v>
      </c>
      <c r="J365" s="264">
        <v>0.11669</v>
      </c>
      <c r="K365" s="265">
        <f>G365*J365</f>
        <v>36.490036547999999</v>
      </c>
      <c r="L365" s="264"/>
      <c r="M365" s="265">
        <f>G365*L365</f>
        <v>0</v>
      </c>
    </row>
    <row r="366" spans="1:13" s="31" customFormat="1" ht="11.25" hidden="1" outlineLevel="3">
      <c r="A366" s="32"/>
      <c r="B366" s="33"/>
      <c r="C366" s="34" t="s">
        <v>264</v>
      </c>
      <c r="D366" s="33"/>
      <c r="E366" s="35">
        <v>0</v>
      </c>
      <c r="F366" s="36"/>
      <c r="G366" s="37"/>
      <c r="H366" s="36"/>
      <c r="I366" s="38"/>
      <c r="J366" s="266"/>
      <c r="K366" s="36"/>
    </row>
    <row r="367" spans="1:13" s="31" customFormat="1" ht="11.25" hidden="1" outlineLevel="3">
      <c r="A367" s="32"/>
      <c r="B367" s="33"/>
      <c r="C367" s="34" t="s">
        <v>33</v>
      </c>
      <c r="D367" s="33"/>
      <c r="E367" s="35">
        <v>0</v>
      </c>
      <c r="F367" s="36"/>
      <c r="G367" s="37"/>
      <c r="H367" s="36"/>
      <c r="I367" s="38"/>
      <c r="J367" s="266"/>
      <c r="K367" s="36"/>
    </row>
    <row r="368" spans="1:13" s="31" customFormat="1" ht="11.25" hidden="1" outlineLevel="3">
      <c r="A368" s="32"/>
      <c r="B368" s="33"/>
      <c r="C368" s="34" t="s">
        <v>446</v>
      </c>
      <c r="D368" s="33"/>
      <c r="E368" s="35">
        <v>0</v>
      </c>
      <c r="F368" s="36"/>
      <c r="G368" s="37"/>
      <c r="H368" s="36"/>
      <c r="I368" s="38"/>
      <c r="J368" s="266"/>
      <c r="K368" s="36"/>
    </row>
    <row r="369" spans="1:11" s="31" customFormat="1" ht="22.5" hidden="1" outlineLevel="3">
      <c r="A369" s="32"/>
      <c r="B369" s="33"/>
      <c r="C369" s="34" t="s">
        <v>649</v>
      </c>
      <c r="D369" s="33"/>
      <c r="E369" s="35">
        <v>18.797750000000001</v>
      </c>
      <c r="F369" s="36"/>
      <c r="G369" s="37"/>
      <c r="H369" s="36"/>
      <c r="I369" s="38"/>
      <c r="J369" s="266"/>
      <c r="K369" s="36"/>
    </row>
    <row r="370" spans="1:11" s="31" customFormat="1" ht="11.25" hidden="1" outlineLevel="3">
      <c r="A370" s="32"/>
      <c r="B370" s="33"/>
      <c r="C370" s="34" t="s">
        <v>643</v>
      </c>
      <c r="D370" s="33"/>
      <c r="E370" s="35">
        <v>-1.97</v>
      </c>
      <c r="F370" s="36"/>
      <c r="G370" s="37"/>
      <c r="H370" s="36"/>
      <c r="I370" s="38"/>
      <c r="J370" s="266"/>
      <c r="K370" s="36"/>
    </row>
    <row r="371" spans="1:11" s="31" customFormat="1" ht="22.5" hidden="1" outlineLevel="3">
      <c r="A371" s="32"/>
      <c r="B371" s="33"/>
      <c r="C371" s="34" t="s">
        <v>650</v>
      </c>
      <c r="D371" s="33"/>
      <c r="E371" s="35">
        <v>45.150499999999994</v>
      </c>
      <c r="F371" s="36"/>
      <c r="G371" s="37"/>
      <c r="H371" s="36"/>
      <c r="I371" s="38"/>
      <c r="J371" s="266"/>
      <c r="K371" s="36"/>
    </row>
    <row r="372" spans="1:11" s="31" customFormat="1" ht="11.25" hidden="1" outlineLevel="3">
      <c r="A372" s="32"/>
      <c r="B372" s="33"/>
      <c r="C372" s="34" t="s">
        <v>718</v>
      </c>
      <c r="D372" s="33"/>
      <c r="E372" s="35">
        <v>-3.1520000000000001</v>
      </c>
      <c r="F372" s="36"/>
      <c r="G372" s="37"/>
      <c r="H372" s="36"/>
      <c r="I372" s="38"/>
      <c r="J372" s="266"/>
      <c r="K372" s="36"/>
    </row>
    <row r="373" spans="1:11" s="31" customFormat="1" ht="22.5" hidden="1" outlineLevel="3">
      <c r="A373" s="32"/>
      <c r="B373" s="33"/>
      <c r="C373" s="34" t="s">
        <v>674</v>
      </c>
      <c r="D373" s="33"/>
      <c r="E373" s="35">
        <v>67.36075000000001</v>
      </c>
      <c r="F373" s="36"/>
      <c r="G373" s="37"/>
      <c r="H373" s="36"/>
      <c r="I373" s="38"/>
      <c r="J373" s="266"/>
      <c r="K373" s="36"/>
    </row>
    <row r="374" spans="1:11" s="31" customFormat="1" ht="11.25" hidden="1" outlineLevel="3">
      <c r="A374" s="32"/>
      <c r="B374" s="33"/>
      <c r="C374" s="34" t="s">
        <v>800</v>
      </c>
      <c r="D374" s="33"/>
      <c r="E374" s="35">
        <v>-5.1219999999999999</v>
      </c>
      <c r="F374" s="36"/>
      <c r="G374" s="37"/>
      <c r="H374" s="36"/>
      <c r="I374" s="38"/>
      <c r="J374" s="266"/>
      <c r="K374" s="36"/>
    </row>
    <row r="375" spans="1:11" s="31" customFormat="1" ht="11.25" hidden="1" outlineLevel="3">
      <c r="A375" s="32"/>
      <c r="B375" s="33"/>
      <c r="C375" s="34" t="s">
        <v>1</v>
      </c>
      <c r="D375" s="33"/>
      <c r="E375" s="35">
        <v>121.06500000000001</v>
      </c>
      <c r="F375" s="36"/>
      <c r="G375" s="37"/>
      <c r="H375" s="36"/>
      <c r="I375" s="38"/>
      <c r="J375" s="266"/>
      <c r="K375" s="36"/>
    </row>
    <row r="376" spans="1:11" s="31" customFormat="1" ht="11.25" hidden="1" outlineLevel="3">
      <c r="A376" s="32"/>
      <c r="B376" s="33"/>
      <c r="C376" s="34" t="s">
        <v>32</v>
      </c>
      <c r="D376" s="33"/>
      <c r="E376" s="35">
        <v>0</v>
      </c>
      <c r="F376" s="36"/>
      <c r="G376" s="37"/>
      <c r="H376" s="36"/>
      <c r="I376" s="38"/>
      <c r="J376" s="266"/>
      <c r="K376" s="36"/>
    </row>
    <row r="377" spans="1:11" s="31" customFormat="1" ht="11.25" hidden="1" outlineLevel="3">
      <c r="A377" s="32"/>
      <c r="B377" s="33"/>
      <c r="C377" s="34" t="s">
        <v>445</v>
      </c>
      <c r="D377" s="33"/>
      <c r="E377" s="35">
        <v>0</v>
      </c>
      <c r="F377" s="36"/>
      <c r="G377" s="37"/>
      <c r="H377" s="36"/>
      <c r="I377" s="38"/>
      <c r="J377" s="266"/>
      <c r="K377" s="36"/>
    </row>
    <row r="378" spans="1:11" s="31" customFormat="1" ht="11.25" hidden="1" outlineLevel="3">
      <c r="A378" s="32"/>
      <c r="B378" s="33"/>
      <c r="C378" s="34" t="s">
        <v>369</v>
      </c>
      <c r="D378" s="33"/>
      <c r="E378" s="35">
        <v>6.4619999999999997</v>
      </c>
      <c r="F378" s="36"/>
      <c r="G378" s="37"/>
      <c r="H378" s="36"/>
      <c r="I378" s="38"/>
      <c r="J378" s="266"/>
      <c r="K378" s="36"/>
    </row>
    <row r="379" spans="1:11" s="31" customFormat="1" ht="11.25" hidden="1" outlineLevel="3">
      <c r="A379" s="32"/>
      <c r="B379" s="33"/>
      <c r="C379" s="34" t="s">
        <v>1</v>
      </c>
      <c r="D379" s="33"/>
      <c r="E379" s="35">
        <v>6.4619999999999997</v>
      </c>
      <c r="F379" s="36"/>
      <c r="G379" s="37"/>
      <c r="H379" s="36"/>
      <c r="I379" s="38"/>
      <c r="J379" s="266"/>
      <c r="K379" s="36"/>
    </row>
    <row r="380" spans="1:11" s="31" customFormat="1" ht="11.25" hidden="1" outlineLevel="3">
      <c r="A380" s="32"/>
      <c r="B380" s="33"/>
      <c r="C380" s="34" t="s">
        <v>35</v>
      </c>
      <c r="D380" s="33"/>
      <c r="E380" s="35">
        <v>0</v>
      </c>
      <c r="F380" s="36"/>
      <c r="G380" s="37"/>
      <c r="H380" s="36"/>
      <c r="I380" s="38"/>
      <c r="J380" s="266"/>
      <c r="K380" s="36"/>
    </row>
    <row r="381" spans="1:11" s="31" customFormat="1" ht="11.25" hidden="1" outlineLevel="3">
      <c r="A381" s="32"/>
      <c r="B381" s="33"/>
      <c r="C381" s="34" t="s">
        <v>440</v>
      </c>
      <c r="D381" s="33"/>
      <c r="E381" s="35">
        <v>0</v>
      </c>
      <c r="F381" s="36"/>
      <c r="G381" s="37"/>
      <c r="H381" s="36"/>
      <c r="I381" s="38"/>
      <c r="J381" s="266"/>
      <c r="K381" s="36"/>
    </row>
    <row r="382" spans="1:11" s="31" customFormat="1" ht="22.5" hidden="1" outlineLevel="3">
      <c r="A382" s="32"/>
      <c r="B382" s="33"/>
      <c r="C382" s="34" t="s">
        <v>730</v>
      </c>
      <c r="D382" s="33"/>
      <c r="E382" s="35">
        <v>102.63810000000001</v>
      </c>
      <c r="F382" s="36"/>
      <c r="G382" s="37"/>
      <c r="H382" s="36"/>
      <c r="I382" s="38"/>
      <c r="J382" s="266"/>
      <c r="K382" s="36"/>
    </row>
    <row r="383" spans="1:11" s="31" customFormat="1" ht="11.25" hidden="1" outlineLevel="3">
      <c r="A383" s="32"/>
      <c r="B383" s="33"/>
      <c r="C383" s="34" t="s">
        <v>736</v>
      </c>
      <c r="D383" s="33"/>
      <c r="E383" s="35">
        <v>-10.047000000000001</v>
      </c>
      <c r="F383" s="36"/>
      <c r="G383" s="37"/>
      <c r="H383" s="36"/>
      <c r="I383" s="38"/>
      <c r="J383" s="266"/>
      <c r="K383" s="36"/>
    </row>
    <row r="384" spans="1:11" s="31" customFormat="1" ht="11.25" hidden="1" outlineLevel="3">
      <c r="A384" s="32"/>
      <c r="B384" s="33"/>
      <c r="C384" s="34" t="s">
        <v>1</v>
      </c>
      <c r="D384" s="33"/>
      <c r="E384" s="35">
        <v>92.591100000000012</v>
      </c>
      <c r="F384" s="36"/>
      <c r="G384" s="37"/>
      <c r="H384" s="36"/>
      <c r="I384" s="38"/>
      <c r="J384" s="266"/>
      <c r="K384" s="36"/>
    </row>
    <row r="385" spans="1:13" s="31" customFormat="1" ht="11.25" hidden="1" outlineLevel="3">
      <c r="A385" s="32"/>
      <c r="B385" s="33"/>
      <c r="C385" s="34" t="s">
        <v>36</v>
      </c>
      <c r="D385" s="33"/>
      <c r="E385" s="35">
        <v>0</v>
      </c>
      <c r="F385" s="36"/>
      <c r="G385" s="37"/>
      <c r="H385" s="36"/>
      <c r="I385" s="38"/>
      <c r="J385" s="266"/>
      <c r="K385" s="36"/>
    </row>
    <row r="386" spans="1:13" s="31" customFormat="1" ht="11.25" hidden="1" outlineLevel="3">
      <c r="A386" s="32"/>
      <c r="B386" s="33"/>
      <c r="C386" s="34" t="s">
        <v>473</v>
      </c>
      <c r="D386" s="33"/>
      <c r="E386" s="35">
        <v>0</v>
      </c>
      <c r="F386" s="36"/>
      <c r="G386" s="37"/>
      <c r="H386" s="36"/>
      <c r="I386" s="38"/>
      <c r="J386" s="266"/>
      <c r="K386" s="36"/>
    </row>
    <row r="387" spans="1:13" s="31" customFormat="1" ht="22.5" hidden="1" outlineLevel="3">
      <c r="A387" s="32"/>
      <c r="B387" s="33"/>
      <c r="C387" s="34" t="s">
        <v>730</v>
      </c>
      <c r="D387" s="33"/>
      <c r="E387" s="35">
        <v>102.63810000000001</v>
      </c>
      <c r="F387" s="36"/>
      <c r="G387" s="37"/>
      <c r="H387" s="36"/>
      <c r="I387" s="38"/>
      <c r="J387" s="266"/>
      <c r="K387" s="36"/>
    </row>
    <row r="388" spans="1:13" s="31" customFormat="1" ht="11.25" hidden="1" outlineLevel="3">
      <c r="A388" s="32"/>
      <c r="B388" s="33"/>
      <c r="C388" s="34" t="s">
        <v>736</v>
      </c>
      <c r="D388" s="33"/>
      <c r="E388" s="35">
        <v>-10.047000000000001</v>
      </c>
      <c r="F388" s="36"/>
      <c r="G388" s="37"/>
      <c r="H388" s="36"/>
      <c r="I388" s="38"/>
      <c r="J388" s="266"/>
      <c r="K388" s="36"/>
    </row>
    <row r="389" spans="1:13" s="31" customFormat="1" ht="11.25" hidden="1" outlineLevel="3">
      <c r="A389" s="32"/>
      <c r="B389" s="33"/>
      <c r="C389" s="34" t="s">
        <v>1</v>
      </c>
      <c r="D389" s="33"/>
      <c r="E389" s="35">
        <v>92.591100000000012</v>
      </c>
      <c r="F389" s="36"/>
      <c r="G389" s="37"/>
      <c r="H389" s="36"/>
      <c r="I389" s="38"/>
      <c r="J389" s="266"/>
      <c r="K389" s="36"/>
    </row>
    <row r="390" spans="1:13" s="27" customFormat="1" ht="24" outlineLevel="2" collapsed="1">
      <c r="A390" s="13">
        <v>9</v>
      </c>
      <c r="B390" s="28" t="s">
        <v>129</v>
      </c>
      <c r="C390" s="29" t="s">
        <v>2765</v>
      </c>
      <c r="D390" s="14" t="s">
        <v>17</v>
      </c>
      <c r="E390" s="30">
        <v>21.3964</v>
      </c>
      <c r="F390" s="15">
        <v>0</v>
      </c>
      <c r="G390" s="30">
        <f>E390*(1+F390/100)</f>
        <v>21.3964</v>
      </c>
      <c r="H390" s="15"/>
      <c r="I390" s="16">
        <f>G390*H390</f>
        <v>0</v>
      </c>
      <c r="J390" s="264">
        <v>0.1434</v>
      </c>
      <c r="K390" s="265">
        <f>G390*J390</f>
        <v>3.0682437600000001</v>
      </c>
      <c r="L390" s="264"/>
      <c r="M390" s="265">
        <f>G390*L390</f>
        <v>0</v>
      </c>
    </row>
    <row r="391" spans="1:13" s="31" customFormat="1" ht="11.25" hidden="1" outlineLevel="3">
      <c r="A391" s="32"/>
      <c r="B391" s="33"/>
      <c r="C391" s="34" t="s">
        <v>35</v>
      </c>
      <c r="D391" s="33"/>
      <c r="E391" s="35">
        <v>0</v>
      </c>
      <c r="F391" s="36"/>
      <c r="G391" s="37"/>
      <c r="H391" s="36"/>
      <c r="I391" s="38"/>
      <c r="J391" s="266"/>
      <c r="K391" s="36"/>
    </row>
    <row r="392" spans="1:13" s="31" customFormat="1" ht="11.25" hidden="1" outlineLevel="3">
      <c r="A392" s="32"/>
      <c r="B392" s="33"/>
      <c r="C392" s="34" t="s">
        <v>440</v>
      </c>
      <c r="D392" s="33"/>
      <c r="E392" s="35">
        <v>0</v>
      </c>
      <c r="F392" s="36"/>
      <c r="G392" s="37"/>
      <c r="H392" s="36"/>
      <c r="I392" s="38"/>
      <c r="J392" s="266"/>
      <c r="K392" s="36"/>
    </row>
    <row r="393" spans="1:13" s="31" customFormat="1" ht="11.25" hidden="1" outlineLevel="3">
      <c r="A393" s="32"/>
      <c r="B393" s="33"/>
      <c r="C393" s="34" t="s">
        <v>233</v>
      </c>
      <c r="D393" s="33"/>
      <c r="E393" s="35">
        <v>10.6982</v>
      </c>
      <c r="F393" s="36"/>
      <c r="G393" s="37"/>
      <c r="H393" s="36"/>
      <c r="I393" s="38"/>
      <c r="J393" s="266"/>
      <c r="K393" s="36"/>
    </row>
    <row r="394" spans="1:13" s="31" customFormat="1" ht="11.25" hidden="1" outlineLevel="3">
      <c r="A394" s="32"/>
      <c r="B394" s="33"/>
      <c r="C394" s="34" t="s">
        <v>1</v>
      </c>
      <c r="D394" s="33"/>
      <c r="E394" s="35">
        <v>10.6982</v>
      </c>
      <c r="F394" s="36"/>
      <c r="G394" s="37"/>
      <c r="H394" s="36"/>
      <c r="I394" s="38"/>
      <c r="J394" s="266"/>
      <c r="K394" s="36"/>
    </row>
    <row r="395" spans="1:13" s="31" customFormat="1" ht="11.25" hidden="1" outlineLevel="3">
      <c r="A395" s="32"/>
      <c r="B395" s="33"/>
      <c r="C395" s="34" t="s">
        <v>36</v>
      </c>
      <c r="D395" s="33"/>
      <c r="E395" s="35">
        <v>0</v>
      </c>
      <c r="F395" s="36"/>
      <c r="G395" s="37"/>
      <c r="H395" s="36"/>
      <c r="I395" s="38"/>
      <c r="J395" s="266"/>
      <c r="K395" s="36"/>
    </row>
    <row r="396" spans="1:13" s="31" customFormat="1" ht="11.25" hidden="1" outlineLevel="3">
      <c r="A396" s="32"/>
      <c r="B396" s="33"/>
      <c r="C396" s="34" t="s">
        <v>473</v>
      </c>
      <c r="D396" s="33"/>
      <c r="E396" s="35">
        <v>0</v>
      </c>
      <c r="F396" s="36"/>
      <c r="G396" s="37"/>
      <c r="H396" s="36"/>
      <c r="I396" s="38"/>
      <c r="J396" s="266"/>
      <c r="K396" s="36"/>
    </row>
    <row r="397" spans="1:13" s="31" customFormat="1" ht="11.25" hidden="1" outlineLevel="3">
      <c r="A397" s="32"/>
      <c r="B397" s="33"/>
      <c r="C397" s="34" t="s">
        <v>233</v>
      </c>
      <c r="D397" s="33"/>
      <c r="E397" s="35">
        <v>10.6982</v>
      </c>
      <c r="F397" s="36"/>
      <c r="G397" s="37"/>
      <c r="H397" s="36"/>
      <c r="I397" s="38"/>
      <c r="J397" s="266"/>
      <c r="K397" s="36"/>
    </row>
    <row r="398" spans="1:13" s="31" customFormat="1" ht="11.25" hidden="1" outlineLevel="3">
      <c r="A398" s="32"/>
      <c r="B398" s="33"/>
      <c r="C398" s="34" t="s">
        <v>1</v>
      </c>
      <c r="D398" s="33"/>
      <c r="E398" s="35">
        <v>10.6982</v>
      </c>
      <c r="F398" s="36"/>
      <c r="G398" s="37"/>
      <c r="H398" s="36"/>
      <c r="I398" s="38"/>
      <c r="J398" s="266"/>
      <c r="K398" s="36"/>
    </row>
    <row r="399" spans="1:13" s="27" customFormat="1" ht="12" outlineLevel="2" collapsed="1">
      <c r="A399" s="13">
        <v>10</v>
      </c>
      <c r="B399" s="28" t="s">
        <v>112</v>
      </c>
      <c r="C399" s="29" t="s">
        <v>751</v>
      </c>
      <c r="D399" s="14" t="s">
        <v>30</v>
      </c>
      <c r="E399" s="30">
        <v>20</v>
      </c>
      <c r="F399" s="15">
        <v>0</v>
      </c>
      <c r="G399" s="30">
        <f>E399*(1+F399/100)</f>
        <v>20</v>
      </c>
      <c r="H399" s="15"/>
      <c r="I399" s="16">
        <f>G399*H399</f>
        <v>0</v>
      </c>
      <c r="J399" s="264">
        <v>1.8280000000000001E-2</v>
      </c>
      <c r="K399" s="265">
        <f>G399*J399</f>
        <v>0.36560000000000004</v>
      </c>
      <c r="L399" s="264"/>
      <c r="M399" s="265">
        <f>G399*L399</f>
        <v>0</v>
      </c>
    </row>
    <row r="400" spans="1:13" s="31" customFormat="1" ht="11.25" hidden="1" outlineLevel="3">
      <c r="A400" s="32"/>
      <c r="B400" s="33"/>
      <c r="C400" s="34" t="s">
        <v>77</v>
      </c>
      <c r="D400" s="33"/>
      <c r="E400" s="35">
        <v>17</v>
      </c>
      <c r="F400" s="36"/>
      <c r="G400" s="37"/>
      <c r="H400" s="36"/>
      <c r="I400" s="38"/>
      <c r="J400" s="266"/>
      <c r="K400" s="36"/>
    </row>
    <row r="401" spans="1:13" s="31" customFormat="1" ht="11.25" hidden="1" outlineLevel="3">
      <c r="A401" s="32"/>
      <c r="B401" s="33"/>
      <c r="C401" s="34" t="s">
        <v>197</v>
      </c>
      <c r="D401" s="33"/>
      <c r="E401" s="35">
        <v>2</v>
      </c>
      <c r="F401" s="36"/>
      <c r="G401" s="37"/>
      <c r="H401" s="36"/>
      <c r="I401" s="38"/>
      <c r="J401" s="266"/>
      <c r="K401" s="36"/>
    </row>
    <row r="402" spans="1:13" s="31" customFormat="1" ht="11.25" hidden="1" outlineLevel="3">
      <c r="A402" s="32"/>
      <c r="B402" s="33"/>
      <c r="C402" s="34" t="s">
        <v>198</v>
      </c>
      <c r="D402" s="33"/>
      <c r="E402" s="35">
        <v>1</v>
      </c>
      <c r="F402" s="36"/>
      <c r="G402" s="37"/>
      <c r="H402" s="36"/>
      <c r="I402" s="38"/>
      <c r="J402" s="266"/>
      <c r="K402" s="36"/>
    </row>
    <row r="403" spans="1:13" s="27" customFormat="1" ht="12" outlineLevel="2" collapsed="1">
      <c r="A403" s="13">
        <v>11</v>
      </c>
      <c r="B403" s="28" t="s">
        <v>113</v>
      </c>
      <c r="C403" s="29" t="s">
        <v>752</v>
      </c>
      <c r="D403" s="14" t="s">
        <v>30</v>
      </c>
      <c r="E403" s="30">
        <v>38</v>
      </c>
      <c r="F403" s="15">
        <v>0</v>
      </c>
      <c r="G403" s="30">
        <f>E403*(1+F403/100)</f>
        <v>38</v>
      </c>
      <c r="H403" s="15"/>
      <c r="I403" s="16">
        <f>G403*H403</f>
        <v>0</v>
      </c>
      <c r="J403" s="264">
        <v>2.3210000000000001E-2</v>
      </c>
      <c r="K403" s="265">
        <f>G403*J403</f>
        <v>0.8819800000000001</v>
      </c>
      <c r="L403" s="264"/>
      <c r="M403" s="265">
        <f>G403*L403</f>
        <v>0</v>
      </c>
    </row>
    <row r="404" spans="1:13" s="31" customFormat="1" ht="11.25" hidden="1" outlineLevel="3">
      <c r="A404" s="32"/>
      <c r="B404" s="33"/>
      <c r="C404" s="34" t="s">
        <v>2299</v>
      </c>
      <c r="D404" s="33"/>
      <c r="E404" s="35">
        <v>16</v>
      </c>
      <c r="F404" s="36"/>
      <c r="G404" s="37"/>
      <c r="H404" s="36"/>
      <c r="I404" s="38"/>
      <c r="J404" s="266"/>
      <c r="K404" s="36"/>
    </row>
    <row r="405" spans="1:13" s="31" customFormat="1" ht="11.25" hidden="1" outlineLevel="3">
      <c r="A405" s="32"/>
      <c r="B405" s="33"/>
      <c r="C405" s="34" t="s">
        <v>199</v>
      </c>
      <c r="D405" s="33"/>
      <c r="E405" s="35">
        <v>3</v>
      </c>
      <c r="F405" s="36"/>
      <c r="G405" s="37"/>
      <c r="H405" s="36"/>
      <c r="I405" s="38"/>
      <c r="J405" s="266"/>
      <c r="K405" s="36"/>
    </row>
    <row r="406" spans="1:13" s="31" customFormat="1" ht="11.25" hidden="1" outlineLevel="3">
      <c r="A406" s="32"/>
      <c r="B406" s="33"/>
      <c r="C406" s="34" t="s">
        <v>200</v>
      </c>
      <c r="D406" s="33"/>
      <c r="E406" s="35">
        <v>3</v>
      </c>
      <c r="F406" s="36"/>
      <c r="G406" s="37"/>
      <c r="H406" s="36"/>
      <c r="I406" s="38"/>
      <c r="J406" s="266"/>
      <c r="K406" s="36"/>
    </row>
    <row r="407" spans="1:13" s="31" customFormat="1" ht="11.25" hidden="1" outlineLevel="3">
      <c r="A407" s="32"/>
      <c r="B407" s="33"/>
      <c r="C407" s="34" t="s">
        <v>201</v>
      </c>
      <c r="D407" s="33"/>
      <c r="E407" s="35">
        <v>5</v>
      </c>
      <c r="F407" s="36"/>
      <c r="G407" s="37"/>
      <c r="H407" s="36"/>
      <c r="I407" s="38"/>
      <c r="J407" s="266"/>
      <c r="K407" s="36"/>
    </row>
    <row r="408" spans="1:13" s="31" customFormat="1" ht="11.25" hidden="1" outlineLevel="3">
      <c r="A408" s="32"/>
      <c r="B408" s="33"/>
      <c r="C408" s="34" t="s">
        <v>224</v>
      </c>
      <c r="D408" s="33"/>
      <c r="E408" s="35">
        <v>11</v>
      </c>
      <c r="F408" s="36"/>
      <c r="G408" s="37"/>
      <c r="H408" s="36"/>
      <c r="I408" s="38"/>
      <c r="J408" s="266"/>
      <c r="K408" s="36"/>
    </row>
    <row r="409" spans="1:13" s="27" customFormat="1" ht="12" outlineLevel="2" collapsed="1">
      <c r="A409" s="13">
        <v>12</v>
      </c>
      <c r="B409" s="28" t="s">
        <v>114</v>
      </c>
      <c r="C409" s="29" t="s">
        <v>753</v>
      </c>
      <c r="D409" s="14" t="s">
        <v>30</v>
      </c>
      <c r="E409" s="30">
        <v>1</v>
      </c>
      <c r="F409" s="15">
        <v>0</v>
      </c>
      <c r="G409" s="30">
        <f>E409*(1+F409/100)</f>
        <v>1</v>
      </c>
      <c r="H409" s="15"/>
      <c r="I409" s="16">
        <f>G409*H409</f>
        <v>0</v>
      </c>
      <c r="J409" s="264">
        <v>2.7619999999999999E-2</v>
      </c>
      <c r="K409" s="265">
        <f>G409*J409</f>
        <v>2.7619999999999999E-2</v>
      </c>
      <c r="L409" s="264"/>
      <c r="M409" s="265">
        <f>G409*L409</f>
        <v>0</v>
      </c>
    </row>
    <row r="410" spans="1:13" s="31" customFormat="1" ht="11.25" hidden="1" outlineLevel="3">
      <c r="A410" s="32"/>
      <c r="B410" s="33"/>
      <c r="C410" s="34" t="s">
        <v>222</v>
      </c>
      <c r="D410" s="33"/>
      <c r="E410" s="35">
        <v>1</v>
      </c>
      <c r="F410" s="36"/>
      <c r="G410" s="37"/>
      <c r="H410" s="36"/>
      <c r="I410" s="38"/>
      <c r="J410" s="266"/>
      <c r="K410" s="36"/>
    </row>
    <row r="411" spans="1:13" s="27" customFormat="1" ht="12" outlineLevel="2" collapsed="1">
      <c r="A411" s="13">
        <v>13</v>
      </c>
      <c r="B411" s="28" t="s">
        <v>115</v>
      </c>
      <c r="C411" s="29" t="s">
        <v>754</v>
      </c>
      <c r="D411" s="14" t="s">
        <v>30</v>
      </c>
      <c r="E411" s="30">
        <v>15</v>
      </c>
      <c r="F411" s="15">
        <v>0</v>
      </c>
      <c r="G411" s="30">
        <f>E411*(1+F411/100)</f>
        <v>15</v>
      </c>
      <c r="H411" s="15"/>
      <c r="I411" s="16">
        <f>G411*H411</f>
        <v>0</v>
      </c>
      <c r="J411" s="264">
        <v>2.1659999999999999E-2</v>
      </c>
      <c r="K411" s="265">
        <f>G411*J411</f>
        <v>0.32489999999999997</v>
      </c>
      <c r="L411" s="264"/>
      <c r="M411" s="265">
        <f>G411*L411</f>
        <v>0</v>
      </c>
    </row>
    <row r="412" spans="1:13" s="31" customFormat="1" ht="11.25" hidden="1" outlineLevel="3">
      <c r="A412" s="32"/>
      <c r="B412" s="33"/>
      <c r="C412" s="34" t="s">
        <v>250</v>
      </c>
      <c r="D412" s="33"/>
      <c r="E412" s="35">
        <v>14</v>
      </c>
      <c r="F412" s="36"/>
      <c r="G412" s="37"/>
      <c r="H412" s="36"/>
      <c r="I412" s="38"/>
      <c r="J412" s="266"/>
      <c r="K412" s="36"/>
    </row>
    <row r="413" spans="1:13" s="31" customFormat="1" ht="11.25" hidden="1" outlineLevel="3">
      <c r="A413" s="32"/>
      <c r="B413" s="33"/>
      <c r="C413" s="34" t="s">
        <v>223</v>
      </c>
      <c r="D413" s="33"/>
      <c r="E413" s="35">
        <v>1</v>
      </c>
      <c r="F413" s="36"/>
      <c r="G413" s="37"/>
      <c r="H413" s="36"/>
      <c r="I413" s="38"/>
      <c r="J413" s="266"/>
      <c r="K413" s="36"/>
    </row>
    <row r="414" spans="1:13" s="27" customFormat="1" ht="12" outlineLevel="2" collapsed="1">
      <c r="A414" s="13">
        <v>14</v>
      </c>
      <c r="B414" s="28" t="s">
        <v>116</v>
      </c>
      <c r="C414" s="29" t="s">
        <v>755</v>
      </c>
      <c r="D414" s="14" t="s">
        <v>30</v>
      </c>
      <c r="E414" s="30">
        <v>10</v>
      </c>
      <c r="F414" s="15">
        <v>0</v>
      </c>
      <c r="G414" s="30">
        <f>E414*(1+F414/100)</f>
        <v>10</v>
      </c>
      <c r="H414" s="15"/>
      <c r="I414" s="16">
        <f>G414*H414</f>
        <v>0</v>
      </c>
      <c r="J414" s="264">
        <v>4.6449999999999998E-2</v>
      </c>
      <c r="K414" s="265">
        <f>G414*J414</f>
        <v>0.46449999999999997</v>
      </c>
      <c r="L414" s="264"/>
      <c r="M414" s="265">
        <f>G414*L414</f>
        <v>0</v>
      </c>
    </row>
    <row r="415" spans="1:13" s="31" customFormat="1" ht="11.25" hidden="1" outlineLevel="3">
      <c r="A415" s="32"/>
      <c r="B415" s="33"/>
      <c r="C415" s="34" t="s">
        <v>251</v>
      </c>
      <c r="D415" s="33"/>
      <c r="E415" s="35">
        <v>6</v>
      </c>
      <c r="F415" s="36"/>
      <c r="G415" s="37"/>
      <c r="H415" s="36"/>
      <c r="I415" s="38"/>
      <c r="J415" s="266"/>
      <c r="K415" s="36"/>
    </row>
    <row r="416" spans="1:13" s="31" customFormat="1" ht="11.25" hidden="1" outlineLevel="3">
      <c r="A416" s="32"/>
      <c r="B416" s="33"/>
      <c r="C416" s="34" t="s">
        <v>252</v>
      </c>
      <c r="D416" s="33"/>
      <c r="E416" s="35">
        <v>4</v>
      </c>
      <c r="F416" s="36"/>
      <c r="G416" s="37"/>
      <c r="H416" s="36"/>
      <c r="I416" s="38"/>
      <c r="J416" s="266"/>
      <c r="K416" s="36"/>
    </row>
    <row r="417" spans="1:13" s="27" customFormat="1" ht="12" outlineLevel="2" collapsed="1">
      <c r="A417" s="13">
        <v>15</v>
      </c>
      <c r="B417" s="28" t="s">
        <v>117</v>
      </c>
      <c r="C417" s="29" t="s">
        <v>756</v>
      </c>
      <c r="D417" s="14" t="s">
        <v>30</v>
      </c>
      <c r="E417" s="30">
        <v>96</v>
      </c>
      <c r="F417" s="15">
        <v>0</v>
      </c>
      <c r="G417" s="30">
        <f>E417*(1+F417/100)</f>
        <v>96</v>
      </c>
      <c r="H417" s="15"/>
      <c r="I417" s="16">
        <f>G417*H417</f>
        <v>0</v>
      </c>
      <c r="J417" s="264">
        <v>5.5629999999999999E-2</v>
      </c>
      <c r="K417" s="265">
        <f>G417*J417</f>
        <v>5.3404799999999994</v>
      </c>
      <c r="L417" s="264"/>
      <c r="M417" s="265">
        <f>G417*L417</f>
        <v>0</v>
      </c>
    </row>
    <row r="418" spans="1:13" s="31" customFormat="1" ht="11.25" hidden="1" outlineLevel="3">
      <c r="A418" s="32"/>
      <c r="B418" s="33"/>
      <c r="C418" s="34" t="s">
        <v>253</v>
      </c>
      <c r="D418" s="33"/>
      <c r="E418" s="35">
        <v>16</v>
      </c>
      <c r="F418" s="36"/>
      <c r="G418" s="37"/>
      <c r="H418" s="36"/>
      <c r="I418" s="38"/>
      <c r="J418" s="266"/>
      <c r="K418" s="36"/>
    </row>
    <row r="419" spans="1:13" s="31" customFormat="1" ht="11.25" hidden="1" outlineLevel="3">
      <c r="A419" s="32"/>
      <c r="B419" s="33"/>
      <c r="C419" s="34" t="s">
        <v>254</v>
      </c>
      <c r="D419" s="33"/>
      <c r="E419" s="35">
        <v>9</v>
      </c>
      <c r="F419" s="36"/>
      <c r="G419" s="37"/>
      <c r="H419" s="36"/>
      <c r="I419" s="38"/>
      <c r="J419" s="266"/>
      <c r="K419" s="36"/>
    </row>
    <row r="420" spans="1:13" s="31" customFormat="1" ht="11.25" hidden="1" outlineLevel="3">
      <c r="A420" s="32"/>
      <c r="B420" s="33"/>
      <c r="C420" s="34" t="s">
        <v>255</v>
      </c>
      <c r="D420" s="33"/>
      <c r="E420" s="35">
        <v>12</v>
      </c>
      <c r="F420" s="36"/>
      <c r="G420" s="37"/>
      <c r="H420" s="36"/>
      <c r="I420" s="38"/>
      <c r="J420" s="266"/>
      <c r="K420" s="36"/>
    </row>
    <row r="421" spans="1:13" s="31" customFormat="1" ht="11.25" hidden="1" outlineLevel="3">
      <c r="A421" s="32"/>
      <c r="B421" s="33"/>
      <c r="C421" s="34" t="s">
        <v>256</v>
      </c>
      <c r="D421" s="33"/>
      <c r="E421" s="35">
        <v>15</v>
      </c>
      <c r="F421" s="36"/>
      <c r="G421" s="37"/>
      <c r="H421" s="36"/>
      <c r="I421" s="38"/>
      <c r="J421" s="266"/>
      <c r="K421" s="36"/>
    </row>
    <row r="422" spans="1:13" s="31" customFormat="1" ht="11.25" hidden="1" outlineLevel="3">
      <c r="A422" s="32"/>
      <c r="B422" s="33"/>
      <c r="C422" s="34" t="s">
        <v>270</v>
      </c>
      <c r="D422" s="33"/>
      <c r="E422" s="35">
        <v>44</v>
      </c>
      <c r="F422" s="36"/>
      <c r="G422" s="37"/>
      <c r="H422" s="36"/>
      <c r="I422" s="38"/>
      <c r="J422" s="266"/>
      <c r="K422" s="36"/>
    </row>
    <row r="423" spans="1:13" s="27" customFormat="1" ht="12" outlineLevel="2" collapsed="1">
      <c r="A423" s="13">
        <v>16</v>
      </c>
      <c r="B423" s="28" t="s">
        <v>118</v>
      </c>
      <c r="C423" s="29" t="s">
        <v>757</v>
      </c>
      <c r="D423" s="14" t="s">
        <v>30</v>
      </c>
      <c r="E423" s="30">
        <v>4</v>
      </c>
      <c r="F423" s="15">
        <v>0</v>
      </c>
      <c r="G423" s="30">
        <f>E423*(1+F423/100)</f>
        <v>4</v>
      </c>
      <c r="H423" s="15"/>
      <c r="I423" s="16">
        <f>G423*H423</f>
        <v>0</v>
      </c>
      <c r="J423" s="264">
        <v>6.4810000000000006E-2</v>
      </c>
      <c r="K423" s="265">
        <f>G423*J423</f>
        <v>0.25924000000000003</v>
      </c>
      <c r="L423" s="264"/>
      <c r="M423" s="265">
        <f>G423*L423</f>
        <v>0</v>
      </c>
    </row>
    <row r="424" spans="1:13" s="31" customFormat="1" ht="11.25" hidden="1" outlineLevel="3">
      <c r="A424" s="32"/>
      <c r="B424" s="33"/>
      <c r="C424" s="34" t="s">
        <v>267</v>
      </c>
      <c r="D424" s="33"/>
      <c r="E424" s="35">
        <v>4</v>
      </c>
      <c r="F424" s="36"/>
      <c r="G424" s="37"/>
      <c r="H424" s="36"/>
      <c r="I424" s="38"/>
      <c r="J424" s="266"/>
      <c r="K424" s="36"/>
    </row>
    <row r="425" spans="1:13" s="27" customFormat="1" ht="12" outlineLevel="2" collapsed="1">
      <c r="A425" s="13">
        <v>17</v>
      </c>
      <c r="B425" s="28" t="s">
        <v>119</v>
      </c>
      <c r="C425" s="29" t="s">
        <v>758</v>
      </c>
      <c r="D425" s="14" t="s">
        <v>30</v>
      </c>
      <c r="E425" s="30">
        <v>20</v>
      </c>
      <c r="F425" s="15">
        <v>0</v>
      </c>
      <c r="G425" s="30">
        <f>E425*(1+F425/100)</f>
        <v>20</v>
      </c>
      <c r="H425" s="15"/>
      <c r="I425" s="16">
        <f>G425*H425</f>
        <v>0</v>
      </c>
      <c r="J425" s="264">
        <v>9.2850000000000002E-2</v>
      </c>
      <c r="K425" s="265">
        <f>G425*J425</f>
        <v>1.857</v>
      </c>
      <c r="L425" s="264"/>
      <c r="M425" s="265">
        <f>G425*L425</f>
        <v>0</v>
      </c>
    </row>
    <row r="426" spans="1:13" s="31" customFormat="1" ht="11.25" hidden="1" outlineLevel="3">
      <c r="A426" s="32"/>
      <c r="B426" s="33"/>
      <c r="C426" s="34" t="s">
        <v>268</v>
      </c>
      <c r="D426" s="33"/>
      <c r="E426" s="35">
        <v>20</v>
      </c>
      <c r="F426" s="36"/>
      <c r="G426" s="37"/>
      <c r="H426" s="36"/>
      <c r="I426" s="38"/>
      <c r="J426" s="266"/>
      <c r="K426" s="36"/>
    </row>
    <row r="427" spans="1:13" s="27" customFormat="1" ht="12" outlineLevel="2" collapsed="1">
      <c r="A427" s="13">
        <v>18</v>
      </c>
      <c r="B427" s="28" t="s">
        <v>120</v>
      </c>
      <c r="C427" s="29" t="s">
        <v>759</v>
      </c>
      <c r="D427" s="14" t="s">
        <v>30</v>
      </c>
      <c r="E427" s="30">
        <v>4</v>
      </c>
      <c r="F427" s="15">
        <v>0</v>
      </c>
      <c r="G427" s="30">
        <f>E427*(1+F427/100)</f>
        <v>4</v>
      </c>
      <c r="H427" s="15"/>
      <c r="I427" s="16">
        <f>G427*H427</f>
        <v>0</v>
      </c>
      <c r="J427" s="264">
        <v>0.12956999999999999</v>
      </c>
      <c r="K427" s="265">
        <f>G427*J427</f>
        <v>0.51827999999999996</v>
      </c>
      <c r="L427" s="264"/>
      <c r="M427" s="265">
        <f>G427*L427</f>
        <v>0</v>
      </c>
    </row>
    <row r="428" spans="1:13" s="31" customFormat="1" ht="11.25" hidden="1" outlineLevel="3">
      <c r="A428" s="32"/>
      <c r="B428" s="33"/>
      <c r="C428" s="34" t="s">
        <v>269</v>
      </c>
      <c r="D428" s="33"/>
      <c r="E428" s="35">
        <v>4</v>
      </c>
      <c r="F428" s="36"/>
      <c r="G428" s="37"/>
      <c r="H428" s="36"/>
      <c r="I428" s="38"/>
    </row>
    <row r="429" spans="1:13" s="291" customFormat="1" ht="12" outlineLevel="2" collapsed="1">
      <c r="A429" s="283">
        <v>19</v>
      </c>
      <c r="B429" s="284" t="s">
        <v>2652</v>
      </c>
      <c r="C429" s="285" t="s">
        <v>2653</v>
      </c>
      <c r="D429" s="286" t="s">
        <v>17</v>
      </c>
      <c r="E429" s="30">
        <v>11.683999999999999</v>
      </c>
      <c r="F429" s="287">
        <v>0</v>
      </c>
      <c r="G429" s="30">
        <f>E429*(1+F429/100)</f>
        <v>11.683999999999999</v>
      </c>
      <c r="H429" s="287"/>
      <c r="I429" s="288">
        <f>G429*H429</f>
        <v>0</v>
      </c>
      <c r="J429" s="289">
        <v>0.29330000000000001</v>
      </c>
      <c r="K429" s="290">
        <f>G429*J429</f>
        <v>3.4269171999999997</v>
      </c>
      <c r="L429" s="289"/>
      <c r="M429" s="290">
        <f>G429*L429</f>
        <v>0</v>
      </c>
    </row>
    <row r="430" spans="1:13" s="31" customFormat="1" ht="11.25" hidden="1" outlineLevel="3">
      <c r="A430" s="32"/>
      <c r="B430" s="33"/>
      <c r="C430" s="34" t="s">
        <v>2654</v>
      </c>
      <c r="D430" s="33"/>
      <c r="E430" s="35"/>
      <c r="F430" s="36"/>
      <c r="G430" s="37"/>
      <c r="H430" s="36"/>
      <c r="I430" s="38"/>
    </row>
    <row r="431" spans="1:13" s="31" customFormat="1" ht="11.25" hidden="1" outlineLevel="3">
      <c r="A431" s="32"/>
      <c r="B431" s="33"/>
      <c r="C431" s="34" t="s">
        <v>2655</v>
      </c>
      <c r="D431" s="33"/>
      <c r="E431" s="35">
        <v>6.6239999999999997</v>
      </c>
      <c r="F431" s="36"/>
      <c r="G431" s="37"/>
      <c r="H431" s="36"/>
      <c r="I431" s="38"/>
    </row>
    <row r="432" spans="1:13" s="31" customFormat="1" ht="11.25" hidden="1" outlineLevel="3">
      <c r="A432" s="32"/>
      <c r="B432" s="33"/>
      <c r="C432" s="34" t="s">
        <v>2656</v>
      </c>
      <c r="D432" s="33"/>
      <c r="E432" s="35"/>
      <c r="F432" s="36"/>
      <c r="G432" s="37"/>
      <c r="H432" s="36"/>
      <c r="I432" s="38"/>
    </row>
    <row r="433" spans="1:13" s="31" customFormat="1" ht="11.25" hidden="1" outlineLevel="3">
      <c r="A433" s="32"/>
      <c r="B433" s="33"/>
      <c r="C433" s="34" t="s">
        <v>2657</v>
      </c>
      <c r="D433" s="33"/>
      <c r="E433" s="35">
        <v>5.0599999999999996</v>
      </c>
      <c r="F433" s="36"/>
      <c r="G433" s="37"/>
      <c r="H433" s="36"/>
      <c r="I433" s="38"/>
    </row>
    <row r="434" spans="1:13" s="291" customFormat="1" ht="24" outlineLevel="2" collapsed="1">
      <c r="A434" s="283">
        <v>20</v>
      </c>
      <c r="B434" s="284" t="s">
        <v>2766</v>
      </c>
      <c r="C434" s="285" t="s">
        <v>2767</v>
      </c>
      <c r="D434" s="286" t="s">
        <v>17</v>
      </c>
      <c r="E434" s="30">
        <v>11.683999999999999</v>
      </c>
      <c r="F434" s="287">
        <v>0</v>
      </c>
      <c r="G434" s="30">
        <f>E434*(1+F434/100)</f>
        <v>11.683999999999999</v>
      </c>
      <c r="H434" s="287"/>
      <c r="I434" s="288">
        <f>G434*H434</f>
        <v>0</v>
      </c>
      <c r="J434" s="289">
        <v>5.8500000000000003E-2</v>
      </c>
      <c r="K434" s="290">
        <f>G434*J434</f>
        <v>0.68351399999999995</v>
      </c>
      <c r="L434" s="289"/>
      <c r="M434" s="290">
        <f>G434*L434</f>
        <v>0</v>
      </c>
    </row>
    <row r="435" spans="1:13" s="48" customFormat="1" ht="12.75" customHeight="1" outlineLevel="2">
      <c r="A435" s="49"/>
      <c r="B435" s="50"/>
      <c r="C435" s="51"/>
      <c r="D435" s="50"/>
      <c r="E435" s="52"/>
      <c r="F435" s="53"/>
      <c r="G435" s="52"/>
      <c r="H435" s="53"/>
      <c r="I435" s="54"/>
    </row>
    <row r="436" spans="1:13" s="21" customFormat="1" ht="16.5" customHeight="1" outlineLevel="1">
      <c r="A436" s="273"/>
      <c r="B436" s="274"/>
      <c r="C436" s="274" t="s">
        <v>582</v>
      </c>
      <c r="D436" s="275"/>
      <c r="E436" s="276"/>
      <c r="F436" s="277"/>
      <c r="G436" s="276"/>
      <c r="H436" s="277"/>
      <c r="I436" s="278">
        <f>SUBTOTAL(9,I437:I470)</f>
        <v>0</v>
      </c>
      <c r="J436" s="279"/>
      <c r="K436" s="280">
        <f>SUBTOTAL(9,K437:K470)</f>
        <v>29.839315940699993</v>
      </c>
      <c r="L436" s="277"/>
      <c r="M436" s="280">
        <f>SUBTOTAL(9,M437:M470)</f>
        <v>0</v>
      </c>
    </row>
    <row r="437" spans="1:13" s="27" customFormat="1" ht="12" outlineLevel="2" collapsed="1">
      <c r="A437" s="13">
        <v>1</v>
      </c>
      <c r="B437" s="28" t="s">
        <v>121</v>
      </c>
      <c r="C437" s="29" t="s">
        <v>2353</v>
      </c>
      <c r="D437" s="14" t="s">
        <v>18</v>
      </c>
      <c r="E437" s="30">
        <v>11.629229999999998</v>
      </c>
      <c r="F437" s="15">
        <v>0</v>
      </c>
      <c r="G437" s="30">
        <f>E437*(1+F437/100)</f>
        <v>11.629229999999998</v>
      </c>
      <c r="H437" s="15"/>
      <c r="I437" s="16">
        <f>G437*H437</f>
        <v>0</v>
      </c>
      <c r="J437" s="264">
        <v>2.45329</v>
      </c>
      <c r="K437" s="265">
        <f>G437*J437</f>
        <v>28.529873666699995</v>
      </c>
      <c r="L437" s="264"/>
      <c r="M437" s="265">
        <f>G437*L437</f>
        <v>0</v>
      </c>
    </row>
    <row r="438" spans="1:13" s="31" customFormat="1" ht="11.25" hidden="1" outlineLevel="3">
      <c r="A438" s="32"/>
      <c r="B438" s="33"/>
      <c r="C438" s="34" t="s">
        <v>33</v>
      </c>
      <c r="D438" s="33"/>
      <c r="E438" s="35">
        <v>0</v>
      </c>
      <c r="F438" s="36"/>
      <c r="G438" s="37"/>
      <c r="H438" s="36"/>
      <c r="I438" s="38"/>
      <c r="J438" s="266"/>
      <c r="K438" s="36"/>
    </row>
    <row r="439" spans="1:13" s="31" customFormat="1" ht="11.25" hidden="1" outlineLevel="3">
      <c r="A439" s="32"/>
      <c r="B439" s="33"/>
      <c r="C439" s="34" t="s">
        <v>449</v>
      </c>
      <c r="D439" s="33"/>
      <c r="E439" s="35">
        <v>0</v>
      </c>
      <c r="F439" s="36"/>
      <c r="G439" s="37"/>
      <c r="H439" s="36"/>
      <c r="I439" s="38"/>
      <c r="J439" s="266"/>
      <c r="K439" s="36"/>
    </row>
    <row r="440" spans="1:13" s="31" customFormat="1" ht="11.25" hidden="1" outlineLevel="3">
      <c r="A440" s="32"/>
      <c r="B440" s="33"/>
      <c r="C440" s="34" t="s">
        <v>382</v>
      </c>
      <c r="D440" s="33"/>
      <c r="E440" s="35">
        <v>1.4437500000000001</v>
      </c>
      <c r="F440" s="36"/>
      <c r="G440" s="37"/>
      <c r="H440" s="36"/>
      <c r="I440" s="38"/>
      <c r="J440" s="266"/>
      <c r="K440" s="36"/>
    </row>
    <row r="441" spans="1:13" s="31" customFormat="1" ht="11.25" hidden="1" outlineLevel="3">
      <c r="A441" s="32"/>
      <c r="B441" s="33"/>
      <c r="C441" s="34" t="s">
        <v>383</v>
      </c>
      <c r="D441" s="33"/>
      <c r="E441" s="35">
        <v>1.155</v>
      </c>
      <c r="F441" s="36"/>
      <c r="G441" s="37"/>
      <c r="H441" s="36"/>
      <c r="I441" s="38"/>
      <c r="J441" s="266"/>
      <c r="K441" s="36"/>
    </row>
    <row r="442" spans="1:13" s="31" customFormat="1" ht="11.25" hidden="1" outlineLevel="3">
      <c r="A442" s="32"/>
      <c r="B442" s="33"/>
      <c r="C442" s="34" t="s">
        <v>384</v>
      </c>
      <c r="D442" s="33"/>
      <c r="E442" s="35">
        <v>2.31</v>
      </c>
      <c r="F442" s="36"/>
      <c r="G442" s="37"/>
      <c r="H442" s="36"/>
      <c r="I442" s="38"/>
      <c r="J442" s="266"/>
      <c r="K442" s="36"/>
    </row>
    <row r="443" spans="1:13" s="31" customFormat="1" ht="11.25" hidden="1" outlineLevel="3">
      <c r="A443" s="32"/>
      <c r="B443" s="33"/>
      <c r="C443" s="34" t="s">
        <v>32</v>
      </c>
      <c r="D443" s="33"/>
      <c r="E443" s="35">
        <v>0</v>
      </c>
      <c r="F443" s="36"/>
      <c r="G443" s="37"/>
      <c r="H443" s="36"/>
      <c r="I443" s="38"/>
      <c r="J443" s="266"/>
      <c r="K443" s="36"/>
    </row>
    <row r="444" spans="1:13" s="31" customFormat="1" ht="11.25" hidden="1" outlineLevel="3">
      <c r="A444" s="32"/>
      <c r="B444" s="33"/>
      <c r="C444" s="34" t="s">
        <v>445</v>
      </c>
      <c r="D444" s="33"/>
      <c r="E444" s="35">
        <v>0</v>
      </c>
      <c r="F444" s="36"/>
      <c r="G444" s="37"/>
      <c r="H444" s="36"/>
      <c r="I444" s="38"/>
      <c r="J444" s="266"/>
      <c r="K444" s="36"/>
    </row>
    <row r="445" spans="1:13" s="31" customFormat="1" ht="11.25" hidden="1" outlineLevel="3">
      <c r="A445" s="32"/>
      <c r="B445" s="33"/>
      <c r="C445" s="34" t="s">
        <v>394</v>
      </c>
      <c r="D445" s="33"/>
      <c r="E445" s="35">
        <v>5.9234999999999998</v>
      </c>
      <c r="F445" s="36"/>
      <c r="G445" s="37"/>
      <c r="H445" s="36"/>
      <c r="I445" s="38"/>
      <c r="J445" s="266"/>
      <c r="K445" s="36"/>
    </row>
    <row r="446" spans="1:13" s="31" customFormat="1" ht="11.25" hidden="1" outlineLevel="3">
      <c r="A446" s="32"/>
      <c r="B446" s="33"/>
      <c r="C446" s="34" t="s">
        <v>618</v>
      </c>
      <c r="D446" s="33"/>
      <c r="E446" s="35">
        <v>0.79698000000000002</v>
      </c>
      <c r="F446" s="36"/>
      <c r="G446" s="37"/>
      <c r="H446" s="36"/>
      <c r="I446" s="38"/>
      <c r="J446" s="266"/>
      <c r="K446" s="36"/>
    </row>
    <row r="447" spans="1:13" s="27" customFormat="1" ht="12" outlineLevel="2" collapsed="1">
      <c r="A447" s="13">
        <v>2</v>
      </c>
      <c r="B447" s="28" t="s">
        <v>122</v>
      </c>
      <c r="C447" s="29" t="s">
        <v>788</v>
      </c>
      <c r="D447" s="14" t="s">
        <v>17</v>
      </c>
      <c r="E447" s="30">
        <v>108.229</v>
      </c>
      <c r="F447" s="15">
        <v>0</v>
      </c>
      <c r="G447" s="30">
        <f>E447*(1+F447/100)</f>
        <v>108.229</v>
      </c>
      <c r="H447" s="15"/>
      <c r="I447" s="16">
        <f>G447*H447</f>
        <v>0</v>
      </c>
      <c r="J447" s="264">
        <v>1.2600000000000001E-3</v>
      </c>
      <c r="K447" s="265">
        <f>G447*J447</f>
        <v>0.13636854000000001</v>
      </c>
      <c r="L447" s="264"/>
      <c r="M447" s="265">
        <f>G447*L447</f>
        <v>0</v>
      </c>
    </row>
    <row r="448" spans="1:13" s="31" customFormat="1" ht="11.25" hidden="1" outlineLevel="3">
      <c r="A448" s="32"/>
      <c r="B448" s="33"/>
      <c r="C448" s="34" t="s">
        <v>33</v>
      </c>
      <c r="D448" s="33"/>
      <c r="E448" s="35">
        <v>0</v>
      </c>
      <c r="F448" s="36"/>
      <c r="G448" s="37"/>
      <c r="H448" s="36"/>
      <c r="I448" s="38"/>
      <c r="J448" s="266"/>
      <c r="K448" s="36"/>
    </row>
    <row r="449" spans="1:13" s="31" customFormat="1" ht="11.25" hidden="1" outlineLevel="3">
      <c r="A449" s="32"/>
      <c r="B449" s="33"/>
      <c r="C449" s="34" t="s">
        <v>449</v>
      </c>
      <c r="D449" s="33"/>
      <c r="E449" s="35">
        <v>0</v>
      </c>
      <c r="F449" s="36"/>
      <c r="G449" s="37"/>
      <c r="H449" s="36"/>
      <c r="I449" s="38"/>
      <c r="J449" s="266"/>
      <c r="K449" s="36"/>
    </row>
    <row r="450" spans="1:13" s="31" customFormat="1" ht="11.25" hidden="1" outlineLevel="3">
      <c r="A450" s="32"/>
      <c r="B450" s="33"/>
      <c r="C450" s="34" t="s">
        <v>431</v>
      </c>
      <c r="D450" s="33"/>
      <c r="E450" s="35">
        <v>11.935</v>
      </c>
      <c r="F450" s="36"/>
      <c r="G450" s="37"/>
      <c r="H450" s="36"/>
      <c r="I450" s="38"/>
      <c r="J450" s="266"/>
      <c r="K450" s="36"/>
    </row>
    <row r="451" spans="1:13" s="31" customFormat="1" ht="11.25" hidden="1" outlineLevel="3">
      <c r="A451" s="32"/>
      <c r="B451" s="33"/>
      <c r="C451" s="34" t="s">
        <v>432</v>
      </c>
      <c r="D451" s="33"/>
      <c r="E451" s="35">
        <v>12.32</v>
      </c>
      <c r="F451" s="36"/>
      <c r="G451" s="37"/>
      <c r="H451" s="36"/>
      <c r="I451" s="38"/>
      <c r="J451" s="266"/>
      <c r="K451" s="36"/>
    </row>
    <row r="452" spans="1:13" s="31" customFormat="1" ht="11.25" hidden="1" outlineLevel="3">
      <c r="A452" s="32"/>
      <c r="B452" s="33"/>
      <c r="C452" s="34" t="s">
        <v>433</v>
      </c>
      <c r="D452" s="33"/>
      <c r="E452" s="35">
        <v>20.790000000000003</v>
      </c>
      <c r="F452" s="36"/>
      <c r="G452" s="37"/>
      <c r="H452" s="36"/>
      <c r="I452" s="38"/>
      <c r="J452" s="266"/>
      <c r="K452" s="36"/>
    </row>
    <row r="453" spans="1:13" s="31" customFormat="1" ht="11.25" hidden="1" outlineLevel="3">
      <c r="A453" s="32"/>
      <c r="B453" s="33"/>
      <c r="C453" s="34" t="s">
        <v>32</v>
      </c>
      <c r="D453" s="33"/>
      <c r="E453" s="35">
        <v>0</v>
      </c>
      <c r="F453" s="36"/>
      <c r="G453" s="37"/>
      <c r="H453" s="36"/>
      <c r="I453" s="38"/>
      <c r="J453" s="266"/>
      <c r="K453" s="36"/>
    </row>
    <row r="454" spans="1:13" s="31" customFormat="1" ht="11.25" hidden="1" outlineLevel="3">
      <c r="A454" s="32"/>
      <c r="B454" s="33"/>
      <c r="C454" s="34" t="s">
        <v>445</v>
      </c>
      <c r="D454" s="33"/>
      <c r="E454" s="35">
        <v>0</v>
      </c>
      <c r="F454" s="36"/>
      <c r="G454" s="37"/>
      <c r="H454" s="36"/>
      <c r="I454" s="38"/>
      <c r="J454" s="266"/>
      <c r="K454" s="36"/>
    </row>
    <row r="455" spans="1:13" s="31" customFormat="1" ht="11.25" hidden="1" outlineLevel="3">
      <c r="A455" s="32"/>
      <c r="B455" s="33"/>
      <c r="C455" s="34" t="s">
        <v>464</v>
      </c>
      <c r="D455" s="33"/>
      <c r="E455" s="35">
        <v>63.183999999999997</v>
      </c>
      <c r="F455" s="36"/>
      <c r="G455" s="37"/>
      <c r="H455" s="36"/>
      <c r="I455" s="38"/>
      <c r="J455" s="266"/>
      <c r="K455" s="36"/>
    </row>
    <row r="456" spans="1:13" s="27" customFormat="1" ht="12" outlineLevel="2">
      <c r="A456" s="13">
        <v>3</v>
      </c>
      <c r="B456" s="28" t="s">
        <v>123</v>
      </c>
      <c r="C456" s="29" t="s">
        <v>805</v>
      </c>
      <c r="D456" s="14" t="s">
        <v>17</v>
      </c>
      <c r="E456" s="30">
        <v>108.229</v>
      </c>
      <c r="F456" s="15">
        <v>0</v>
      </c>
      <c r="G456" s="30">
        <f>E456*(1+F456/100)</f>
        <v>108.229</v>
      </c>
      <c r="H456" s="15"/>
      <c r="I456" s="16">
        <f>G456*H456</f>
        <v>0</v>
      </c>
      <c r="J456" s="264"/>
      <c r="K456" s="265">
        <f>G456*J456</f>
        <v>0</v>
      </c>
      <c r="L456" s="264"/>
      <c r="M456" s="265">
        <f>G456*L456</f>
        <v>0</v>
      </c>
    </row>
    <row r="457" spans="1:13" s="27" customFormat="1" ht="12" outlineLevel="2" collapsed="1">
      <c r="A457" s="13">
        <v>4</v>
      </c>
      <c r="B457" s="28" t="s">
        <v>124</v>
      </c>
      <c r="C457" s="29" t="s">
        <v>829</v>
      </c>
      <c r="D457" s="14" t="s">
        <v>17</v>
      </c>
      <c r="E457" s="30">
        <v>6.785099999999999</v>
      </c>
      <c r="F457" s="15">
        <v>0</v>
      </c>
      <c r="G457" s="30">
        <f>E457*(1+F457/100)</f>
        <v>6.785099999999999</v>
      </c>
      <c r="H457" s="15"/>
      <c r="I457" s="16">
        <f>G457*H457</f>
        <v>0</v>
      </c>
      <c r="J457" s="264">
        <v>9.7999999999999997E-4</v>
      </c>
      <c r="K457" s="265">
        <f>G457*J457</f>
        <v>6.6493979999999991E-3</v>
      </c>
      <c r="L457" s="264"/>
      <c r="M457" s="265">
        <f>G457*L457</f>
        <v>0</v>
      </c>
    </row>
    <row r="458" spans="1:13" s="31" customFormat="1" ht="11.25" hidden="1" outlineLevel="3">
      <c r="A458" s="32"/>
      <c r="B458" s="33"/>
      <c r="C458" s="34" t="s">
        <v>32</v>
      </c>
      <c r="D458" s="33"/>
      <c r="E458" s="35">
        <v>0</v>
      </c>
      <c r="F458" s="36"/>
      <c r="G458" s="37"/>
      <c r="H458" s="36"/>
      <c r="I458" s="38"/>
      <c r="J458" s="266"/>
      <c r="K458" s="36"/>
    </row>
    <row r="459" spans="1:13" s="31" customFormat="1" ht="11.25" hidden="1" outlineLevel="3">
      <c r="A459" s="32"/>
      <c r="B459" s="33"/>
      <c r="C459" s="34" t="s">
        <v>445</v>
      </c>
      <c r="D459" s="33"/>
      <c r="E459" s="35">
        <v>0</v>
      </c>
      <c r="F459" s="36"/>
      <c r="G459" s="37"/>
      <c r="H459" s="36"/>
      <c r="I459" s="38"/>
      <c r="J459" s="266"/>
      <c r="K459" s="36"/>
    </row>
    <row r="460" spans="1:13" s="31" customFormat="1" ht="11.25" hidden="1" outlineLevel="3">
      <c r="A460" s="32"/>
      <c r="B460" s="33"/>
      <c r="C460" s="34" t="s">
        <v>614</v>
      </c>
      <c r="D460" s="33"/>
      <c r="E460" s="35">
        <v>6.785099999999999</v>
      </c>
      <c r="F460" s="36"/>
      <c r="G460" s="37"/>
      <c r="H460" s="36"/>
      <c r="I460" s="38"/>
      <c r="J460" s="266"/>
      <c r="K460" s="36"/>
    </row>
    <row r="461" spans="1:13" s="27" customFormat="1" ht="12" outlineLevel="2">
      <c r="A461" s="13">
        <v>5</v>
      </c>
      <c r="B461" s="28" t="s">
        <v>125</v>
      </c>
      <c r="C461" s="29" t="s">
        <v>845</v>
      </c>
      <c r="D461" s="14" t="s">
        <v>17</v>
      </c>
      <c r="E461" s="30">
        <v>6.7850000000000001</v>
      </c>
      <c r="F461" s="15">
        <v>0</v>
      </c>
      <c r="G461" s="30">
        <f>E461*(1+F461/100)</f>
        <v>6.7850000000000001</v>
      </c>
      <c r="H461" s="15"/>
      <c r="I461" s="16">
        <f>G461*H461</f>
        <v>0</v>
      </c>
      <c r="J461" s="264"/>
      <c r="K461" s="265">
        <f>G461*J461</f>
        <v>0</v>
      </c>
      <c r="L461" s="264"/>
      <c r="M461" s="265">
        <f>G461*L461</f>
        <v>0</v>
      </c>
    </row>
    <row r="462" spans="1:13" s="291" customFormat="1" ht="24" outlineLevel="2" collapsed="1">
      <c r="A462" s="283">
        <v>6</v>
      </c>
      <c r="B462" s="284" t="s">
        <v>126</v>
      </c>
      <c r="C462" s="285" t="s">
        <v>907</v>
      </c>
      <c r="D462" s="286" t="s">
        <v>3</v>
      </c>
      <c r="E462" s="30">
        <v>1.1088</v>
      </c>
      <c r="F462" s="287">
        <v>0</v>
      </c>
      <c r="G462" s="30">
        <f>E462*(1+F462/100)</f>
        <v>1.1088</v>
      </c>
      <c r="H462" s="333"/>
      <c r="I462" s="288">
        <f>G462*H462</f>
        <v>0</v>
      </c>
      <c r="J462" s="289">
        <v>1.0519700000000001</v>
      </c>
      <c r="K462" s="290">
        <f>G462*J462</f>
        <v>1.1664243360000002</v>
      </c>
      <c r="L462" s="289"/>
      <c r="M462" s="290">
        <f>G462*L462</f>
        <v>0</v>
      </c>
    </row>
    <row r="463" spans="1:13" s="31" customFormat="1" ht="11.25" hidden="1" outlineLevel="3">
      <c r="A463" s="32"/>
      <c r="B463" s="33"/>
      <c r="C463" s="34" t="s">
        <v>2768</v>
      </c>
      <c r="D463" s="33"/>
      <c r="E463" s="35">
        <v>0</v>
      </c>
      <c r="F463" s="36"/>
      <c r="G463" s="37"/>
      <c r="H463" s="36"/>
      <c r="I463" s="38"/>
    </row>
    <row r="464" spans="1:13" s="31" customFormat="1" ht="11.25" hidden="1" outlineLevel="3">
      <c r="A464" s="32"/>
      <c r="B464" s="33"/>
      <c r="C464" s="34" t="s">
        <v>2769</v>
      </c>
      <c r="D464" s="33"/>
      <c r="E464" s="35"/>
      <c r="F464" s="36"/>
      <c r="G464" s="37"/>
      <c r="H464" s="36"/>
      <c r="I464" s="38"/>
    </row>
    <row r="465" spans="1:13" s="31" customFormat="1" ht="11.25" hidden="1" outlineLevel="3">
      <c r="A465" s="32"/>
      <c r="B465" s="33"/>
      <c r="C465" s="34" t="s">
        <v>2770</v>
      </c>
      <c r="D465" s="33"/>
      <c r="E465" s="35">
        <f>((53.2+94)*1.578 +99.4*0.395)/1000</f>
        <v>0.27154460000000002</v>
      </c>
      <c r="F465" s="36"/>
      <c r="G465" s="37"/>
      <c r="H465" s="36"/>
      <c r="I465" s="38"/>
    </row>
    <row r="466" spans="1:13" s="31" customFormat="1" ht="11.25" hidden="1" outlineLevel="3">
      <c r="A466" s="32"/>
      <c r="B466" s="33"/>
      <c r="C466" s="34" t="s">
        <v>2771</v>
      </c>
      <c r="D466" s="33"/>
      <c r="E466" s="35"/>
      <c r="F466" s="36"/>
      <c r="G466" s="37"/>
      <c r="H466" s="36"/>
      <c r="I466" s="38"/>
    </row>
    <row r="467" spans="1:13" s="31" customFormat="1" ht="11.25" hidden="1" outlineLevel="3">
      <c r="A467" s="32"/>
      <c r="B467" s="33"/>
      <c r="C467" s="34" t="s">
        <v>2772</v>
      </c>
      <c r="D467" s="33"/>
      <c r="E467" s="35">
        <f>((739+61.1)*0.395 +(0.95*51+206.6)*1.578)/1000</f>
        <v>0.71850839999999994</v>
      </c>
      <c r="F467" s="36"/>
      <c r="G467" s="37"/>
      <c r="H467" s="36"/>
      <c r="I467" s="38"/>
    </row>
    <row r="468" spans="1:13" s="31" customFormat="1" ht="11.25" hidden="1" outlineLevel="3">
      <c r="A468" s="32"/>
      <c r="B468" s="33"/>
      <c r="C468" s="34" t="s">
        <v>1</v>
      </c>
      <c r="D468" s="33"/>
      <c r="E468" s="35">
        <v>0.99</v>
      </c>
      <c r="F468" s="36"/>
      <c r="G468" s="37"/>
      <c r="H468" s="36"/>
      <c r="I468" s="38"/>
    </row>
    <row r="469" spans="1:13" s="31" customFormat="1" ht="11.25" hidden="1" outlineLevel="3">
      <c r="A469" s="32"/>
      <c r="B469" s="33"/>
      <c r="C469" s="34" t="s">
        <v>2773</v>
      </c>
      <c r="D469" s="33"/>
      <c r="E469" s="35">
        <f>0.99*0.12</f>
        <v>0.11879999999999999</v>
      </c>
      <c r="F469" s="36"/>
      <c r="G469" s="37"/>
      <c r="H469" s="36"/>
      <c r="I469" s="38"/>
      <c r="J469" s="266"/>
      <c r="K469" s="36"/>
    </row>
    <row r="470" spans="1:13" s="48" customFormat="1" ht="12.75" customHeight="1" outlineLevel="2">
      <c r="A470" s="49"/>
      <c r="B470" s="50"/>
      <c r="C470" s="51"/>
      <c r="D470" s="50"/>
      <c r="E470" s="52"/>
      <c r="F470" s="53"/>
      <c r="G470" s="52"/>
      <c r="H470" s="53"/>
      <c r="I470" s="54"/>
    </row>
    <row r="471" spans="1:13" s="21" customFormat="1" ht="16.5" customHeight="1" outlineLevel="1">
      <c r="A471" s="273"/>
      <c r="B471" s="274"/>
      <c r="C471" s="274" t="s">
        <v>733</v>
      </c>
      <c r="D471" s="275"/>
      <c r="E471" s="276"/>
      <c r="F471" s="277"/>
      <c r="G471" s="276"/>
      <c r="H471" s="277"/>
      <c r="I471" s="278">
        <f>SUBTOTAL(9,I472:I720)</f>
        <v>0</v>
      </c>
      <c r="J471" s="279"/>
      <c r="K471" s="280">
        <f>SUBTOTAL(9,K472:K720)</f>
        <v>1376.8787512678762</v>
      </c>
      <c r="L471" s="277"/>
      <c r="M471" s="280">
        <f>SUBTOTAL(9,M472:M720)</f>
        <v>0</v>
      </c>
    </row>
    <row r="472" spans="1:13" s="27" customFormat="1" ht="12" outlineLevel="2" collapsed="1">
      <c r="A472" s="13">
        <v>1</v>
      </c>
      <c r="B472" s="28" t="s">
        <v>130</v>
      </c>
      <c r="C472" s="29" t="s">
        <v>2354</v>
      </c>
      <c r="D472" s="14" t="s">
        <v>18</v>
      </c>
      <c r="E472" s="30">
        <v>462.13499999999999</v>
      </c>
      <c r="F472" s="15">
        <v>0</v>
      </c>
      <c r="G472" s="30">
        <f>E472*(1+F472/100)</f>
        <v>462.13499999999999</v>
      </c>
      <c r="H472" s="15"/>
      <c r="I472" s="16">
        <f>G472*H472</f>
        <v>0</v>
      </c>
      <c r="J472" s="264">
        <v>2.45343</v>
      </c>
      <c r="K472" s="265">
        <f>G472*J472</f>
        <v>1133.8158730499999</v>
      </c>
      <c r="L472" s="264"/>
      <c r="M472" s="265">
        <f>G472*L472</f>
        <v>0</v>
      </c>
    </row>
    <row r="473" spans="1:13" s="31" customFormat="1" ht="11.25" hidden="1" outlineLevel="3">
      <c r="A473" s="32"/>
      <c r="B473" s="33"/>
      <c r="C473" s="34" t="s">
        <v>285</v>
      </c>
      <c r="D473" s="33"/>
      <c r="E473" s="35">
        <v>0</v>
      </c>
      <c r="F473" s="36"/>
      <c r="G473" s="37"/>
      <c r="H473" s="36"/>
      <c r="I473" s="38"/>
      <c r="J473" s="266"/>
      <c r="K473" s="36"/>
    </row>
    <row r="474" spans="1:13" s="31" customFormat="1" ht="11.25" hidden="1" outlineLevel="3">
      <c r="A474" s="32"/>
      <c r="B474" s="33"/>
      <c r="C474" s="34" t="s">
        <v>82</v>
      </c>
      <c r="D474" s="33"/>
      <c r="E474" s="35">
        <v>0</v>
      </c>
      <c r="F474" s="36"/>
      <c r="G474" s="37"/>
      <c r="H474" s="36"/>
      <c r="I474" s="38"/>
      <c r="J474" s="266"/>
      <c r="K474" s="36"/>
    </row>
    <row r="475" spans="1:13" s="31" customFormat="1" ht="22.5" hidden="1" outlineLevel="3">
      <c r="A475" s="32"/>
      <c r="B475" s="33"/>
      <c r="C475" s="34" t="s">
        <v>676</v>
      </c>
      <c r="D475" s="33"/>
      <c r="E475" s="35">
        <v>120.0575</v>
      </c>
      <c r="F475" s="36"/>
      <c r="G475" s="37"/>
      <c r="H475" s="36"/>
      <c r="I475" s="38"/>
      <c r="J475" s="266"/>
      <c r="K475" s="36"/>
    </row>
    <row r="476" spans="1:13" s="31" customFormat="1" ht="11.25" hidden="1" outlineLevel="3">
      <c r="A476" s="32"/>
      <c r="B476" s="33"/>
      <c r="C476" s="34" t="s">
        <v>764</v>
      </c>
      <c r="D476" s="33"/>
      <c r="E476" s="35">
        <v>-3.72</v>
      </c>
      <c r="F476" s="36"/>
      <c r="G476" s="37"/>
      <c r="H476" s="36"/>
      <c r="I476" s="38"/>
      <c r="J476" s="266"/>
      <c r="K476" s="36"/>
    </row>
    <row r="477" spans="1:13" s="31" customFormat="1" ht="11.25" hidden="1" outlineLevel="3">
      <c r="A477" s="32"/>
      <c r="B477" s="33"/>
      <c r="C477" s="34" t="s">
        <v>722</v>
      </c>
      <c r="D477" s="33"/>
      <c r="E477" s="35">
        <v>-0.7</v>
      </c>
      <c r="F477" s="36"/>
      <c r="G477" s="37"/>
      <c r="H477" s="36"/>
      <c r="I477" s="38"/>
      <c r="J477" s="266"/>
      <c r="K477" s="36"/>
    </row>
    <row r="478" spans="1:13" s="31" customFormat="1" ht="11.25" hidden="1" outlineLevel="3">
      <c r="A478" s="32"/>
      <c r="B478" s="33"/>
      <c r="C478" s="34" t="s">
        <v>284</v>
      </c>
      <c r="D478" s="33"/>
      <c r="E478" s="35">
        <v>0</v>
      </c>
      <c r="F478" s="36"/>
      <c r="G478" s="37"/>
      <c r="H478" s="36"/>
      <c r="I478" s="38"/>
      <c r="J478" s="266"/>
      <c r="K478" s="36"/>
    </row>
    <row r="479" spans="1:13" s="31" customFormat="1" ht="11.25" hidden="1" outlineLevel="3">
      <c r="A479" s="32"/>
      <c r="B479" s="33"/>
      <c r="C479" s="34" t="s">
        <v>80</v>
      </c>
      <c r="D479" s="33"/>
      <c r="E479" s="35">
        <v>0</v>
      </c>
      <c r="F479" s="36"/>
      <c r="G479" s="37"/>
      <c r="H479" s="36"/>
      <c r="I479" s="38"/>
      <c r="J479" s="266"/>
      <c r="K479" s="36"/>
    </row>
    <row r="480" spans="1:13" s="31" customFormat="1" ht="22.5" hidden="1" outlineLevel="3">
      <c r="A480" s="32"/>
      <c r="B480" s="33"/>
      <c r="C480" s="34" t="s">
        <v>654</v>
      </c>
      <c r="D480" s="33"/>
      <c r="E480" s="35">
        <v>120.825</v>
      </c>
      <c r="F480" s="36"/>
      <c r="G480" s="37"/>
      <c r="H480" s="36"/>
      <c r="I480" s="38"/>
      <c r="J480" s="266"/>
      <c r="K480" s="36"/>
    </row>
    <row r="481" spans="1:13" s="31" customFormat="1" ht="11.25" hidden="1" outlineLevel="3">
      <c r="A481" s="32"/>
      <c r="B481" s="33"/>
      <c r="C481" s="34" t="s">
        <v>764</v>
      </c>
      <c r="D481" s="33"/>
      <c r="E481" s="35">
        <v>-3.72</v>
      </c>
      <c r="F481" s="36"/>
      <c r="G481" s="37"/>
      <c r="H481" s="36"/>
      <c r="I481" s="38"/>
      <c r="J481" s="266"/>
      <c r="K481" s="36"/>
    </row>
    <row r="482" spans="1:13" s="31" customFormat="1" ht="11.25" hidden="1" outlineLevel="3">
      <c r="A482" s="32"/>
      <c r="B482" s="33"/>
      <c r="C482" s="34" t="s">
        <v>710</v>
      </c>
      <c r="D482" s="33"/>
      <c r="E482" s="35">
        <v>-0.7</v>
      </c>
      <c r="F482" s="36"/>
      <c r="G482" s="37"/>
      <c r="H482" s="36"/>
      <c r="I482" s="38"/>
      <c r="J482" s="266"/>
      <c r="K482" s="36"/>
    </row>
    <row r="483" spans="1:13" s="31" customFormat="1" ht="11.25" hidden="1" outlineLevel="3">
      <c r="A483" s="32"/>
      <c r="B483" s="33"/>
      <c r="C483" s="34" t="s">
        <v>286</v>
      </c>
      <c r="D483" s="33"/>
      <c r="E483" s="35">
        <v>0</v>
      </c>
      <c r="F483" s="36"/>
      <c r="G483" s="37"/>
      <c r="H483" s="36"/>
      <c r="I483" s="38"/>
      <c r="J483" s="266"/>
      <c r="K483" s="36"/>
    </row>
    <row r="484" spans="1:13" s="31" customFormat="1" ht="11.25" hidden="1" outlineLevel="3">
      <c r="A484" s="32"/>
      <c r="B484" s="33"/>
      <c r="C484" s="34" t="s">
        <v>81</v>
      </c>
      <c r="D484" s="33"/>
      <c r="E484" s="35">
        <v>0</v>
      </c>
      <c r="F484" s="36"/>
      <c r="G484" s="37"/>
      <c r="H484" s="36"/>
      <c r="I484" s="38"/>
      <c r="J484" s="266"/>
      <c r="K484" s="36"/>
    </row>
    <row r="485" spans="1:13" s="31" customFormat="1" ht="22.5" hidden="1" outlineLevel="3">
      <c r="A485" s="32"/>
      <c r="B485" s="33"/>
      <c r="C485" s="34" t="s">
        <v>659</v>
      </c>
      <c r="D485" s="33"/>
      <c r="E485" s="35">
        <v>117.25624999999999</v>
      </c>
      <c r="F485" s="36"/>
      <c r="G485" s="37"/>
      <c r="H485" s="36"/>
      <c r="I485" s="38"/>
      <c r="J485" s="266"/>
      <c r="K485" s="36"/>
    </row>
    <row r="486" spans="1:13" s="31" customFormat="1" ht="11.25" hidden="1" outlineLevel="3">
      <c r="A486" s="32"/>
      <c r="B486" s="33"/>
      <c r="C486" s="34" t="s">
        <v>764</v>
      </c>
      <c r="D486" s="33"/>
      <c r="E486" s="35">
        <v>-3.72</v>
      </c>
      <c r="F486" s="36"/>
      <c r="G486" s="37"/>
      <c r="H486" s="36"/>
      <c r="I486" s="38"/>
      <c r="J486" s="266"/>
      <c r="K486" s="36"/>
    </row>
    <row r="487" spans="1:13" s="31" customFormat="1" ht="11.25" hidden="1" outlineLevel="3">
      <c r="A487" s="32"/>
      <c r="B487" s="33"/>
      <c r="C487" s="34" t="s">
        <v>710</v>
      </c>
      <c r="D487" s="33"/>
      <c r="E487" s="35">
        <v>-0.7</v>
      </c>
      <c r="F487" s="36"/>
      <c r="G487" s="37"/>
      <c r="H487" s="36"/>
      <c r="I487" s="38"/>
      <c r="J487" s="266"/>
      <c r="K487" s="36"/>
    </row>
    <row r="488" spans="1:13" s="31" customFormat="1" ht="11.25" hidden="1" outlineLevel="3">
      <c r="A488" s="32"/>
      <c r="B488" s="33"/>
      <c r="C488" s="34" t="s">
        <v>287</v>
      </c>
      <c r="D488" s="33"/>
      <c r="E488" s="35">
        <v>0</v>
      </c>
      <c r="F488" s="36"/>
      <c r="G488" s="37"/>
      <c r="H488" s="36"/>
      <c r="I488" s="38"/>
      <c r="J488" s="266"/>
      <c r="K488" s="36"/>
    </row>
    <row r="489" spans="1:13" s="31" customFormat="1" ht="11.25" hidden="1" outlineLevel="3">
      <c r="A489" s="32"/>
      <c r="B489" s="33"/>
      <c r="C489" s="34" t="s">
        <v>206</v>
      </c>
      <c r="D489" s="33"/>
      <c r="E489" s="35">
        <v>0</v>
      </c>
      <c r="F489" s="36"/>
      <c r="G489" s="37"/>
      <c r="H489" s="36"/>
      <c r="I489" s="38"/>
      <c r="J489" s="266"/>
      <c r="K489" s="36"/>
    </row>
    <row r="490" spans="1:13" s="31" customFormat="1" ht="22.5" hidden="1" outlineLevel="3">
      <c r="A490" s="32"/>
      <c r="B490" s="33"/>
      <c r="C490" s="34" t="s">
        <v>659</v>
      </c>
      <c r="D490" s="33"/>
      <c r="E490" s="35">
        <v>117.25624999999999</v>
      </c>
      <c r="F490" s="36"/>
      <c r="G490" s="37"/>
      <c r="H490" s="36"/>
      <c r="I490" s="38"/>
      <c r="J490" s="266"/>
      <c r="K490" s="36"/>
    </row>
    <row r="491" spans="1:13" s="27" customFormat="1" ht="12" outlineLevel="2" collapsed="1">
      <c r="A491" s="13">
        <v>2</v>
      </c>
      <c r="B491" s="28" t="s">
        <v>131</v>
      </c>
      <c r="C491" s="29" t="s">
        <v>668</v>
      </c>
      <c r="D491" s="14" t="s">
        <v>17</v>
      </c>
      <c r="E491" s="30">
        <v>1865.415</v>
      </c>
      <c r="F491" s="15">
        <v>0</v>
      </c>
      <c r="G491" s="30">
        <f>E491*(1+F491/100)</f>
        <v>1865.415</v>
      </c>
      <c r="H491" s="15"/>
      <c r="I491" s="16">
        <f>G491*H491</f>
        <v>0</v>
      </c>
      <c r="J491" s="264">
        <v>2.15E-3</v>
      </c>
      <c r="K491" s="265">
        <f>G491*J491</f>
        <v>4.0106422500000001</v>
      </c>
      <c r="L491" s="264"/>
      <c r="M491" s="265">
        <f>G491*L491</f>
        <v>0</v>
      </c>
    </row>
    <row r="492" spans="1:13" s="31" customFormat="1" ht="11.25" hidden="1" outlineLevel="3">
      <c r="A492" s="32"/>
      <c r="B492" s="33"/>
      <c r="C492" s="34" t="s">
        <v>285</v>
      </c>
      <c r="D492" s="33"/>
      <c r="E492" s="35">
        <v>0</v>
      </c>
      <c r="F492" s="36"/>
      <c r="G492" s="37"/>
      <c r="H492" s="36"/>
      <c r="I492" s="38"/>
      <c r="J492" s="266"/>
      <c r="K492" s="36"/>
    </row>
    <row r="493" spans="1:13" s="31" customFormat="1" ht="11.25" hidden="1" outlineLevel="3">
      <c r="A493" s="32"/>
      <c r="B493" s="33"/>
      <c r="C493" s="34" t="s">
        <v>82</v>
      </c>
      <c r="D493" s="33"/>
      <c r="E493" s="35">
        <v>0</v>
      </c>
      <c r="F493" s="36"/>
      <c r="G493" s="37"/>
      <c r="H493" s="36"/>
      <c r="I493" s="38"/>
      <c r="J493" s="266"/>
      <c r="K493" s="36"/>
    </row>
    <row r="494" spans="1:13" s="31" customFormat="1" ht="22.5" hidden="1" outlineLevel="3">
      <c r="A494" s="32"/>
      <c r="B494" s="33"/>
      <c r="C494" s="34" t="s">
        <v>669</v>
      </c>
      <c r="D494" s="33"/>
      <c r="E494" s="35">
        <v>480.23</v>
      </c>
      <c r="F494" s="36"/>
      <c r="G494" s="37"/>
      <c r="H494" s="36"/>
      <c r="I494" s="38"/>
      <c r="J494" s="266"/>
      <c r="K494" s="36"/>
    </row>
    <row r="495" spans="1:13" s="31" customFormat="1" ht="11.25" hidden="1" outlineLevel="3">
      <c r="A495" s="32"/>
      <c r="B495" s="33"/>
      <c r="C495" s="34" t="s">
        <v>728</v>
      </c>
      <c r="D495" s="33"/>
      <c r="E495" s="35">
        <v>-14.88</v>
      </c>
      <c r="F495" s="36"/>
      <c r="G495" s="37"/>
      <c r="H495" s="36"/>
      <c r="I495" s="38"/>
      <c r="J495" s="266"/>
      <c r="K495" s="36"/>
    </row>
    <row r="496" spans="1:13" s="31" customFormat="1" ht="11.25" hidden="1" outlineLevel="3">
      <c r="A496" s="32"/>
      <c r="B496" s="33"/>
      <c r="C496" s="34" t="s">
        <v>793</v>
      </c>
      <c r="D496" s="33"/>
      <c r="E496" s="35">
        <v>3.95</v>
      </c>
      <c r="F496" s="36"/>
      <c r="G496" s="37"/>
      <c r="H496" s="36"/>
      <c r="I496" s="38"/>
      <c r="J496" s="266"/>
      <c r="K496" s="36"/>
    </row>
    <row r="497" spans="1:11" s="31" customFormat="1" ht="11.25" hidden="1" outlineLevel="3">
      <c r="A497" s="32"/>
      <c r="B497" s="33"/>
      <c r="C497" s="34" t="s">
        <v>671</v>
      </c>
      <c r="D497" s="33"/>
      <c r="E497" s="35">
        <v>-2.8</v>
      </c>
      <c r="F497" s="36"/>
      <c r="G497" s="37"/>
      <c r="H497" s="36"/>
      <c r="I497" s="38"/>
      <c r="J497" s="266"/>
      <c r="K497" s="36"/>
    </row>
    <row r="498" spans="1:11" s="31" customFormat="1" ht="11.25" hidden="1" outlineLevel="3">
      <c r="A498" s="32"/>
      <c r="B498" s="33"/>
      <c r="C498" s="34" t="s">
        <v>739</v>
      </c>
      <c r="D498" s="33"/>
      <c r="E498" s="35">
        <v>1.675</v>
      </c>
      <c r="F498" s="36"/>
      <c r="G498" s="37"/>
      <c r="H498" s="36"/>
      <c r="I498" s="38"/>
      <c r="J498" s="266"/>
      <c r="K498" s="36"/>
    </row>
    <row r="499" spans="1:11" s="31" customFormat="1" ht="11.25" hidden="1" outlineLevel="3">
      <c r="A499" s="32"/>
      <c r="B499" s="33"/>
      <c r="C499" s="34" t="s">
        <v>284</v>
      </c>
      <c r="D499" s="33"/>
      <c r="E499" s="35">
        <v>0</v>
      </c>
      <c r="F499" s="36"/>
      <c r="G499" s="37"/>
      <c r="H499" s="36"/>
      <c r="I499" s="38"/>
      <c r="J499" s="266"/>
      <c r="K499" s="36"/>
    </row>
    <row r="500" spans="1:11" s="31" customFormat="1" ht="11.25" hidden="1" outlineLevel="3">
      <c r="A500" s="32"/>
      <c r="B500" s="33"/>
      <c r="C500" s="34" t="s">
        <v>80</v>
      </c>
      <c r="D500" s="33"/>
      <c r="E500" s="35">
        <v>0</v>
      </c>
      <c r="F500" s="36"/>
      <c r="G500" s="37"/>
      <c r="H500" s="36"/>
      <c r="I500" s="38"/>
      <c r="J500" s="266"/>
      <c r="K500" s="36"/>
    </row>
    <row r="501" spans="1:11" s="31" customFormat="1" ht="11.25" hidden="1" outlineLevel="3">
      <c r="A501" s="32"/>
      <c r="B501" s="33"/>
      <c r="C501" s="34" t="s">
        <v>623</v>
      </c>
      <c r="D501" s="33"/>
      <c r="E501" s="35">
        <v>483.3</v>
      </c>
      <c r="F501" s="36"/>
      <c r="G501" s="37"/>
      <c r="H501" s="36"/>
      <c r="I501" s="38"/>
      <c r="J501" s="266"/>
      <c r="K501" s="36"/>
    </row>
    <row r="502" spans="1:11" s="31" customFormat="1" ht="11.25" hidden="1" outlineLevel="3">
      <c r="A502" s="32"/>
      <c r="B502" s="33"/>
      <c r="C502" s="34" t="s">
        <v>728</v>
      </c>
      <c r="D502" s="33"/>
      <c r="E502" s="35">
        <v>-14.88</v>
      </c>
      <c r="F502" s="36"/>
      <c r="G502" s="37"/>
      <c r="H502" s="36"/>
      <c r="I502" s="38"/>
      <c r="J502" s="266"/>
      <c r="K502" s="36"/>
    </row>
    <row r="503" spans="1:11" s="31" customFormat="1" ht="11.25" hidden="1" outlineLevel="3">
      <c r="A503" s="32"/>
      <c r="B503" s="33"/>
      <c r="C503" s="34" t="s">
        <v>793</v>
      </c>
      <c r="D503" s="33"/>
      <c r="E503" s="35">
        <v>3.95</v>
      </c>
      <c r="F503" s="36"/>
      <c r="G503" s="37"/>
      <c r="H503" s="36"/>
      <c r="I503" s="38"/>
      <c r="J503" s="266"/>
      <c r="K503" s="36"/>
    </row>
    <row r="504" spans="1:11" s="31" customFormat="1" ht="11.25" hidden="1" outlineLevel="3">
      <c r="A504" s="32"/>
      <c r="B504" s="33"/>
      <c r="C504" s="34" t="s">
        <v>671</v>
      </c>
      <c r="D504" s="33"/>
      <c r="E504" s="35">
        <v>-2.8</v>
      </c>
      <c r="F504" s="36"/>
      <c r="G504" s="37"/>
      <c r="H504" s="36"/>
      <c r="I504" s="38"/>
      <c r="J504" s="266"/>
      <c r="K504" s="36"/>
    </row>
    <row r="505" spans="1:11" s="31" customFormat="1" ht="11.25" hidden="1" outlineLevel="3">
      <c r="A505" s="32"/>
      <c r="B505" s="33"/>
      <c r="C505" s="34" t="s">
        <v>739</v>
      </c>
      <c r="D505" s="33"/>
      <c r="E505" s="35">
        <v>1.675</v>
      </c>
      <c r="F505" s="36"/>
      <c r="G505" s="37"/>
      <c r="H505" s="36"/>
      <c r="I505" s="38"/>
      <c r="J505" s="266"/>
      <c r="K505" s="36"/>
    </row>
    <row r="506" spans="1:11" s="31" customFormat="1" ht="11.25" hidden="1" outlineLevel="3">
      <c r="A506" s="32"/>
      <c r="B506" s="33"/>
      <c r="C506" s="34" t="s">
        <v>286</v>
      </c>
      <c r="D506" s="33"/>
      <c r="E506" s="35">
        <v>0</v>
      </c>
      <c r="F506" s="36"/>
      <c r="G506" s="37"/>
      <c r="H506" s="36"/>
      <c r="I506" s="38"/>
      <c r="J506" s="266"/>
      <c r="K506" s="36"/>
    </row>
    <row r="507" spans="1:11" s="31" customFormat="1" ht="11.25" hidden="1" outlineLevel="3">
      <c r="A507" s="32"/>
      <c r="B507" s="33"/>
      <c r="C507" s="34" t="s">
        <v>81</v>
      </c>
      <c r="D507" s="33"/>
      <c r="E507" s="35">
        <v>0</v>
      </c>
      <c r="F507" s="36"/>
      <c r="G507" s="37"/>
      <c r="H507" s="36"/>
      <c r="I507" s="38"/>
      <c r="J507" s="266"/>
      <c r="K507" s="36"/>
    </row>
    <row r="508" spans="1:11" s="31" customFormat="1" ht="11.25" hidden="1" outlineLevel="3">
      <c r="A508" s="32"/>
      <c r="B508" s="33"/>
      <c r="C508" s="34" t="s">
        <v>636</v>
      </c>
      <c r="D508" s="33"/>
      <c r="E508" s="35">
        <v>469.02499999999998</v>
      </c>
      <c r="F508" s="36"/>
      <c r="G508" s="37"/>
      <c r="H508" s="36"/>
      <c r="I508" s="38"/>
      <c r="J508" s="266"/>
      <c r="K508" s="36"/>
    </row>
    <row r="509" spans="1:11" s="31" customFormat="1" ht="11.25" hidden="1" outlineLevel="3">
      <c r="A509" s="32"/>
      <c r="B509" s="33"/>
      <c r="C509" s="34" t="s">
        <v>728</v>
      </c>
      <c r="D509" s="33"/>
      <c r="E509" s="35">
        <v>-14.88</v>
      </c>
      <c r="F509" s="36"/>
      <c r="G509" s="37"/>
      <c r="H509" s="36"/>
      <c r="I509" s="38"/>
      <c r="J509" s="266"/>
      <c r="K509" s="36"/>
    </row>
    <row r="510" spans="1:11" s="31" customFormat="1" ht="11.25" hidden="1" outlineLevel="3">
      <c r="A510" s="32"/>
      <c r="B510" s="33"/>
      <c r="C510" s="34" t="s">
        <v>793</v>
      </c>
      <c r="D510" s="33"/>
      <c r="E510" s="35">
        <v>3.95</v>
      </c>
      <c r="F510" s="36"/>
      <c r="G510" s="37"/>
      <c r="H510" s="36"/>
      <c r="I510" s="38"/>
      <c r="J510" s="266"/>
      <c r="K510" s="36"/>
    </row>
    <row r="511" spans="1:11" s="31" customFormat="1" ht="11.25" hidden="1" outlineLevel="3">
      <c r="A511" s="32"/>
      <c r="B511" s="33"/>
      <c r="C511" s="34" t="s">
        <v>671</v>
      </c>
      <c r="D511" s="33"/>
      <c r="E511" s="35">
        <v>-2.8</v>
      </c>
      <c r="F511" s="36"/>
      <c r="G511" s="37"/>
      <c r="H511" s="36"/>
      <c r="I511" s="38"/>
      <c r="J511" s="266"/>
      <c r="K511" s="36"/>
    </row>
    <row r="512" spans="1:11" s="31" customFormat="1" ht="11.25" hidden="1" outlineLevel="3">
      <c r="A512" s="32"/>
      <c r="B512" s="33"/>
      <c r="C512" s="34" t="s">
        <v>739</v>
      </c>
      <c r="D512" s="33"/>
      <c r="E512" s="35">
        <v>1.675</v>
      </c>
      <c r="F512" s="36"/>
      <c r="G512" s="37"/>
      <c r="H512" s="36"/>
      <c r="I512" s="38"/>
      <c r="J512" s="266"/>
      <c r="K512" s="36"/>
    </row>
    <row r="513" spans="1:13" s="31" customFormat="1" ht="11.25" hidden="1" outlineLevel="3">
      <c r="A513" s="32"/>
      <c r="B513" s="33"/>
      <c r="C513" s="34" t="s">
        <v>287</v>
      </c>
      <c r="D513" s="33"/>
      <c r="E513" s="35">
        <v>0</v>
      </c>
      <c r="F513" s="36"/>
      <c r="G513" s="37"/>
      <c r="H513" s="36"/>
      <c r="I513" s="38"/>
      <c r="J513" s="266"/>
      <c r="K513" s="36"/>
    </row>
    <row r="514" spans="1:13" s="31" customFormat="1" ht="11.25" hidden="1" outlineLevel="3">
      <c r="A514" s="32"/>
      <c r="B514" s="33"/>
      <c r="C514" s="34" t="s">
        <v>206</v>
      </c>
      <c r="D514" s="33"/>
      <c r="E514" s="35">
        <v>0</v>
      </c>
      <c r="F514" s="36"/>
      <c r="G514" s="37"/>
      <c r="H514" s="36"/>
      <c r="I514" s="38"/>
      <c r="J514" s="266"/>
      <c r="K514" s="36"/>
    </row>
    <row r="515" spans="1:13" s="31" customFormat="1" ht="11.25" hidden="1" outlineLevel="3">
      <c r="A515" s="32"/>
      <c r="B515" s="33"/>
      <c r="C515" s="34" t="s">
        <v>636</v>
      </c>
      <c r="D515" s="33"/>
      <c r="E515" s="35">
        <v>469.02499999999998</v>
      </c>
      <c r="F515" s="36"/>
      <c r="G515" s="37"/>
      <c r="H515" s="36"/>
      <c r="I515" s="38"/>
      <c r="J515" s="266"/>
      <c r="K515" s="36"/>
    </row>
    <row r="516" spans="1:13" s="291" customFormat="1" ht="12" outlineLevel="2">
      <c r="A516" s="283">
        <v>3</v>
      </c>
      <c r="B516" s="284" t="s">
        <v>132</v>
      </c>
      <c r="C516" s="285" t="s">
        <v>678</v>
      </c>
      <c r="D516" s="286" t="s">
        <v>17</v>
      </c>
      <c r="E516" s="30">
        <v>1865.415</v>
      </c>
      <c r="F516" s="287">
        <v>0</v>
      </c>
      <c r="G516" s="30">
        <f>E516*(1+F516/100)</f>
        <v>1865.415</v>
      </c>
      <c r="H516" s="287"/>
      <c r="I516" s="288">
        <f>G516*H516</f>
        <v>0</v>
      </c>
      <c r="J516" s="289"/>
      <c r="K516" s="290">
        <f>G516*J516</f>
        <v>0</v>
      </c>
      <c r="L516" s="289"/>
      <c r="M516" s="290">
        <f>G516*L516</f>
        <v>0</v>
      </c>
    </row>
    <row r="517" spans="1:13" s="291" customFormat="1" ht="12" outlineLevel="2" collapsed="1">
      <c r="A517" s="283">
        <v>4</v>
      </c>
      <c r="B517" s="284" t="s">
        <v>133</v>
      </c>
      <c r="C517" s="285" t="s">
        <v>878</v>
      </c>
      <c r="D517" s="286" t="s">
        <v>17</v>
      </c>
      <c r="E517" s="30">
        <v>1862.615</v>
      </c>
      <c r="F517" s="287">
        <v>0</v>
      </c>
      <c r="G517" s="30">
        <f>E517*(1+F517/100)</f>
        <v>1862.615</v>
      </c>
      <c r="H517" s="287"/>
      <c r="I517" s="288">
        <f>G517*H517</f>
        <v>0</v>
      </c>
      <c r="J517" s="289">
        <v>5.2399999999999999E-3</v>
      </c>
      <c r="K517" s="290">
        <f>G517*J517</f>
        <v>9.7601025999999997</v>
      </c>
      <c r="L517" s="289"/>
      <c r="M517" s="290">
        <f>G517*L517</f>
        <v>0</v>
      </c>
    </row>
    <row r="518" spans="1:13" s="326" customFormat="1" ht="11.25" hidden="1" outlineLevel="3">
      <c r="A518" s="321"/>
      <c r="B518" s="322"/>
      <c r="C518" s="323" t="s">
        <v>2690</v>
      </c>
      <c r="D518" s="322"/>
      <c r="E518" s="35">
        <v>1862.615</v>
      </c>
      <c r="F518" s="324"/>
      <c r="G518" s="37"/>
      <c r="H518" s="324"/>
      <c r="I518" s="325"/>
      <c r="J518" s="352"/>
      <c r="K518" s="324"/>
    </row>
    <row r="519" spans="1:13" s="291" customFormat="1" ht="24" outlineLevel="2">
      <c r="A519" s="283">
        <v>5</v>
      </c>
      <c r="B519" s="284" t="s">
        <v>134</v>
      </c>
      <c r="C519" s="285" t="s">
        <v>883</v>
      </c>
      <c r="D519" s="286" t="s">
        <v>17</v>
      </c>
      <c r="E519" s="30">
        <v>1862.615</v>
      </c>
      <c r="F519" s="287">
        <v>0</v>
      </c>
      <c r="G519" s="30">
        <f>E519*(1+F519/100)</f>
        <v>1862.615</v>
      </c>
      <c r="H519" s="287"/>
      <c r="I519" s="288">
        <f>G519*H519</f>
        <v>0</v>
      </c>
      <c r="J519" s="289"/>
      <c r="K519" s="290">
        <f>G519*J519</f>
        <v>0</v>
      </c>
      <c r="L519" s="289"/>
      <c r="M519" s="290">
        <f>G519*L519</f>
        <v>0</v>
      </c>
    </row>
    <row r="520" spans="1:13" s="291" customFormat="1" ht="24" outlineLevel="2" collapsed="1">
      <c r="A520" s="283">
        <v>6</v>
      </c>
      <c r="B520" s="284" t="s">
        <v>2774</v>
      </c>
      <c r="C520" s="285" t="s">
        <v>2687</v>
      </c>
      <c r="D520" s="286" t="s">
        <v>17</v>
      </c>
      <c r="E520" s="30">
        <v>2.8</v>
      </c>
      <c r="F520" s="287">
        <v>0</v>
      </c>
      <c r="G520" s="30">
        <f>E520*(1+F520/100)</f>
        <v>2.8</v>
      </c>
      <c r="H520" s="287"/>
      <c r="I520" s="288">
        <f>G520*H520</f>
        <v>0</v>
      </c>
      <c r="J520" s="289">
        <v>0.01</v>
      </c>
      <c r="K520" s="290">
        <f>G520*J520</f>
        <v>2.7999999999999997E-2</v>
      </c>
      <c r="L520" s="289"/>
      <c r="M520" s="290">
        <f>G520*L520</f>
        <v>0</v>
      </c>
    </row>
    <row r="521" spans="1:13" s="326" customFormat="1" ht="11.25" hidden="1" outlineLevel="3">
      <c r="A521" s="321"/>
      <c r="B521" s="322"/>
      <c r="C521" s="323" t="s">
        <v>2689</v>
      </c>
      <c r="D521" s="322"/>
      <c r="E521" s="35">
        <v>2.8000000000000003</v>
      </c>
      <c r="F521" s="324"/>
      <c r="G521" s="37"/>
      <c r="H521" s="324"/>
      <c r="I521" s="325"/>
      <c r="J521" s="352"/>
      <c r="K521" s="324"/>
    </row>
    <row r="522" spans="1:13" s="291" customFormat="1" ht="24" outlineLevel="2">
      <c r="A522" s="283">
        <v>7</v>
      </c>
      <c r="B522" s="284" t="s">
        <v>2775</v>
      </c>
      <c r="C522" s="285" t="s">
        <v>2688</v>
      </c>
      <c r="D522" s="286" t="s">
        <v>17</v>
      </c>
      <c r="E522" s="30">
        <v>2.8</v>
      </c>
      <c r="F522" s="287">
        <v>0</v>
      </c>
      <c r="G522" s="30">
        <f>E522*(1+F522/100)</f>
        <v>2.8</v>
      </c>
      <c r="H522" s="287"/>
      <c r="I522" s="288">
        <f>G522*H522</f>
        <v>0</v>
      </c>
      <c r="J522" s="289"/>
      <c r="K522" s="290">
        <f>G522*J522</f>
        <v>0</v>
      </c>
      <c r="L522" s="289"/>
      <c r="M522" s="290">
        <f>G522*L522</f>
        <v>0</v>
      </c>
    </row>
    <row r="523" spans="1:13" s="291" customFormat="1" ht="12" outlineLevel="2" collapsed="1">
      <c r="A523" s="283">
        <v>8</v>
      </c>
      <c r="B523" s="284" t="s">
        <v>135</v>
      </c>
      <c r="C523" s="285" t="s">
        <v>692</v>
      </c>
      <c r="D523" s="286" t="s">
        <v>3</v>
      </c>
      <c r="E523" s="272">
        <v>61.897321100000006</v>
      </c>
      <c r="F523" s="287">
        <v>0</v>
      </c>
      <c r="G523" s="30">
        <f>E523*(1+F523/100)</f>
        <v>61.897321100000006</v>
      </c>
      <c r="H523" s="287"/>
      <c r="I523" s="288">
        <f>G523*H523</f>
        <v>0</v>
      </c>
      <c r="J523" s="289">
        <v>1.0551600000000001</v>
      </c>
      <c r="K523" s="290">
        <f>G523*J523</f>
        <v>65.311577331876009</v>
      </c>
      <c r="L523" s="289"/>
      <c r="M523" s="290">
        <f>G523*L523</f>
        <v>0</v>
      </c>
    </row>
    <row r="524" spans="1:13" s="326" customFormat="1" ht="22.5" hidden="1" outlineLevel="3">
      <c r="A524" s="321"/>
      <c r="B524" s="322"/>
      <c r="C524" s="323" t="s">
        <v>879</v>
      </c>
      <c r="D524" s="322"/>
      <c r="E524" s="35">
        <v>12.7334</v>
      </c>
      <c r="F524" s="324"/>
      <c r="G524" s="37"/>
      <c r="H524" s="324"/>
      <c r="I524" s="325"/>
      <c r="J524" s="352"/>
      <c r="K524" s="324"/>
    </row>
    <row r="525" spans="1:13" s="326" customFormat="1" ht="22.5" hidden="1" outlineLevel="3">
      <c r="A525" s="321"/>
      <c r="B525" s="322"/>
      <c r="C525" s="323" t="s">
        <v>1078</v>
      </c>
      <c r="D525" s="322"/>
      <c r="E525" s="35">
        <v>14.706</v>
      </c>
      <c r="F525" s="324"/>
      <c r="G525" s="37"/>
      <c r="H525" s="324"/>
      <c r="I525" s="325"/>
      <c r="J525" s="352"/>
      <c r="K525" s="324"/>
    </row>
    <row r="526" spans="1:13" s="326" customFormat="1" ht="22.5" hidden="1" outlineLevel="3">
      <c r="A526" s="321"/>
      <c r="B526" s="322"/>
      <c r="C526" s="323" t="s">
        <v>1079</v>
      </c>
      <c r="D526" s="322"/>
      <c r="E526" s="35">
        <v>14.109</v>
      </c>
      <c r="F526" s="324"/>
      <c r="G526" s="37"/>
      <c r="H526" s="324"/>
      <c r="I526" s="325"/>
      <c r="J526" s="352"/>
      <c r="K526" s="324"/>
    </row>
    <row r="527" spans="1:13" s="326" customFormat="1" ht="22.5" hidden="1" outlineLevel="3">
      <c r="A527" s="321"/>
      <c r="B527" s="322"/>
      <c r="C527" s="323" t="s">
        <v>1080</v>
      </c>
      <c r="D527" s="322"/>
      <c r="E527" s="35">
        <v>14.631</v>
      </c>
      <c r="F527" s="324"/>
      <c r="G527" s="37"/>
      <c r="H527" s="324"/>
      <c r="I527" s="325"/>
      <c r="J527" s="352"/>
      <c r="K527" s="324"/>
    </row>
    <row r="528" spans="1:13" s="326" customFormat="1" ht="11.25" hidden="1" outlineLevel="3">
      <c r="A528" s="321"/>
      <c r="B528" s="322"/>
      <c r="C528" s="323" t="s">
        <v>1</v>
      </c>
      <c r="D528" s="322"/>
      <c r="E528" s="35">
        <v>56.179000000000002</v>
      </c>
      <c r="F528" s="324"/>
      <c r="G528" s="37"/>
      <c r="H528" s="324"/>
      <c r="I528" s="325"/>
      <c r="J528" s="352"/>
      <c r="K528" s="324"/>
    </row>
    <row r="529" spans="1:13" s="31" customFormat="1" ht="11.25" hidden="1" outlineLevel="3">
      <c r="A529" s="32"/>
      <c r="B529" s="33"/>
      <c r="C529" s="34" t="s">
        <v>2776</v>
      </c>
      <c r="D529" s="33"/>
      <c r="E529" s="35"/>
      <c r="F529" s="36"/>
      <c r="G529" s="37"/>
      <c r="H529" s="36"/>
      <c r="I529" s="38"/>
      <c r="J529" s="266"/>
      <c r="K529" s="36"/>
    </row>
    <row r="530" spans="1:13" s="31" customFormat="1" ht="11.25" hidden="1" outlineLevel="3">
      <c r="A530" s="32"/>
      <c r="B530" s="33"/>
      <c r="C530" s="34" t="s">
        <v>2768</v>
      </c>
      <c r="D530" s="33"/>
      <c r="E530" s="35">
        <v>0</v>
      </c>
      <c r="F530" s="36"/>
      <c r="G530" s="37"/>
      <c r="H530" s="36"/>
      <c r="I530" s="38"/>
    </row>
    <row r="531" spans="1:13" s="31" customFormat="1" ht="11.25" hidden="1" outlineLevel="3">
      <c r="A531" s="32"/>
      <c r="B531" s="33"/>
      <c r="C531" s="34" t="s">
        <v>2769</v>
      </c>
      <c r="D531" s="33"/>
      <c r="E531" s="35"/>
      <c r="F531" s="36"/>
      <c r="G531" s="37"/>
      <c r="H531" s="36"/>
      <c r="I531" s="38"/>
    </row>
    <row r="532" spans="1:13" s="31" customFormat="1" ht="11.25" hidden="1" outlineLevel="3">
      <c r="A532" s="32"/>
      <c r="B532" s="33"/>
      <c r="C532" s="34" t="s">
        <v>2777</v>
      </c>
      <c r="D532" s="33"/>
      <c r="E532" s="35">
        <v>-0.27154460000000002</v>
      </c>
      <c r="F532" s="36"/>
      <c r="G532" s="37"/>
      <c r="H532" s="36"/>
      <c r="I532" s="38"/>
    </row>
    <row r="533" spans="1:13" s="31" customFormat="1" ht="11.25" hidden="1" outlineLevel="3">
      <c r="A533" s="32"/>
      <c r="B533" s="33"/>
      <c r="C533" s="34" t="s">
        <v>2771</v>
      </c>
      <c r="D533" s="33"/>
      <c r="E533" s="35"/>
      <c r="F533" s="36"/>
      <c r="G533" s="37"/>
      <c r="H533" s="36"/>
      <c r="I533" s="38"/>
    </row>
    <row r="534" spans="1:13" s="31" customFormat="1" ht="11.25" hidden="1" outlineLevel="3">
      <c r="A534" s="32"/>
      <c r="B534" s="33"/>
      <c r="C534" s="34" t="s">
        <v>2778</v>
      </c>
      <c r="D534" s="33"/>
      <c r="E534" s="35">
        <v>-0.64205429999999997</v>
      </c>
      <c r="F534" s="36"/>
      <c r="G534" s="37"/>
      <c r="H534" s="36"/>
      <c r="I534" s="38"/>
    </row>
    <row r="535" spans="1:13" s="31" customFormat="1" ht="11.25" hidden="1" outlineLevel="3">
      <c r="A535" s="32"/>
      <c r="B535" s="33"/>
      <c r="C535" s="34" t="s">
        <v>1</v>
      </c>
      <c r="D535" s="33"/>
      <c r="E535" s="35">
        <v>55.265401100000005</v>
      </c>
      <c r="F535" s="36"/>
      <c r="G535" s="37"/>
      <c r="H535" s="36"/>
      <c r="I535" s="38"/>
      <c r="J535" s="266"/>
      <c r="K535" s="36"/>
    </row>
    <row r="536" spans="1:13" s="31" customFormat="1" ht="11.25" hidden="1" outlineLevel="3">
      <c r="A536" s="32"/>
      <c r="B536" s="33"/>
      <c r="C536" s="34" t="s">
        <v>2779</v>
      </c>
      <c r="D536" s="33"/>
      <c r="E536" s="35">
        <v>6.6319199999999991</v>
      </c>
      <c r="F536" s="36"/>
      <c r="G536" s="37"/>
      <c r="H536" s="36"/>
      <c r="I536" s="38"/>
      <c r="J536" s="266"/>
      <c r="K536" s="36"/>
    </row>
    <row r="537" spans="1:13" s="27" customFormat="1" ht="12" outlineLevel="2" collapsed="1">
      <c r="A537" s="13">
        <v>9</v>
      </c>
      <c r="B537" s="28" t="s">
        <v>136</v>
      </c>
      <c r="C537" s="29" t="s">
        <v>693</v>
      </c>
      <c r="D537" s="14" t="s">
        <v>3</v>
      </c>
      <c r="E537" s="30">
        <v>1.4196</v>
      </c>
      <c r="F537" s="15">
        <v>0</v>
      </c>
      <c r="G537" s="30">
        <f>E537*(1+F537/100)</f>
        <v>1.4196</v>
      </c>
      <c r="H537" s="15"/>
      <c r="I537" s="16">
        <f>G537*H537</f>
        <v>0</v>
      </c>
      <c r="J537" s="264">
        <v>1.0530600000000001</v>
      </c>
      <c r="K537" s="265">
        <f>G537*J537</f>
        <v>1.4949239760000002</v>
      </c>
      <c r="L537" s="264"/>
      <c r="M537" s="265">
        <f>G537*L537</f>
        <v>0</v>
      </c>
    </row>
    <row r="538" spans="1:13" s="31" customFormat="1" ht="22.5" hidden="1" outlineLevel="3">
      <c r="A538" s="32"/>
      <c r="B538" s="33"/>
      <c r="C538" s="34" t="s">
        <v>838</v>
      </c>
      <c r="D538" s="33"/>
      <c r="E538" s="35">
        <v>0.30939999999999995</v>
      </c>
      <c r="F538" s="36"/>
      <c r="G538" s="37"/>
      <c r="H538" s="36"/>
      <c r="I538" s="38"/>
      <c r="J538" s="266"/>
      <c r="K538" s="36"/>
    </row>
    <row r="539" spans="1:13" s="31" customFormat="1" ht="22.5" hidden="1" outlineLevel="3">
      <c r="A539" s="32"/>
      <c r="B539" s="33"/>
      <c r="C539" s="34" t="s">
        <v>837</v>
      </c>
      <c r="D539" s="33"/>
      <c r="E539" s="35">
        <v>0.30939999999999995</v>
      </c>
      <c r="F539" s="36"/>
      <c r="G539" s="37"/>
      <c r="H539" s="36"/>
      <c r="I539" s="38"/>
      <c r="J539" s="266"/>
      <c r="K539" s="36"/>
    </row>
    <row r="540" spans="1:13" s="31" customFormat="1" ht="22.5" hidden="1" outlineLevel="3">
      <c r="A540" s="32"/>
      <c r="B540" s="33"/>
      <c r="C540" s="34" t="s">
        <v>839</v>
      </c>
      <c r="D540" s="33"/>
      <c r="E540" s="35">
        <v>0.27300000000000002</v>
      </c>
      <c r="F540" s="36"/>
      <c r="G540" s="37"/>
      <c r="H540" s="36"/>
      <c r="I540" s="38"/>
      <c r="J540" s="266"/>
      <c r="K540" s="36"/>
    </row>
    <row r="541" spans="1:13" s="31" customFormat="1" ht="22.5" hidden="1" outlineLevel="3">
      <c r="A541" s="32"/>
      <c r="B541" s="33"/>
      <c r="C541" s="34" t="s">
        <v>840</v>
      </c>
      <c r="D541" s="33"/>
      <c r="E541" s="35">
        <v>0.29120000000000001</v>
      </c>
      <c r="F541" s="36"/>
      <c r="G541" s="37"/>
      <c r="H541" s="36"/>
      <c r="I541" s="38"/>
      <c r="J541" s="266"/>
      <c r="K541" s="36"/>
    </row>
    <row r="542" spans="1:13" s="31" customFormat="1" ht="11.25" hidden="1" outlineLevel="3">
      <c r="A542" s="32"/>
      <c r="B542" s="33"/>
      <c r="C542" s="34" t="s">
        <v>1</v>
      </c>
      <c r="D542" s="33"/>
      <c r="E542" s="35">
        <v>1.1829999999999998</v>
      </c>
      <c r="F542" s="36"/>
      <c r="G542" s="37"/>
      <c r="H542" s="36"/>
      <c r="I542" s="38"/>
      <c r="J542" s="266"/>
      <c r="K542" s="36"/>
    </row>
    <row r="543" spans="1:13" s="31" customFormat="1" ht="11.25" hidden="1" outlineLevel="3">
      <c r="A543" s="32"/>
      <c r="B543" s="33"/>
      <c r="C543" s="34" t="s">
        <v>784</v>
      </c>
      <c r="D543" s="33"/>
      <c r="E543" s="35">
        <v>0.23660000000000003</v>
      </c>
      <c r="F543" s="36"/>
      <c r="G543" s="37"/>
      <c r="H543" s="36"/>
      <c r="I543" s="38"/>
      <c r="J543" s="266"/>
      <c r="K543" s="36"/>
    </row>
    <row r="544" spans="1:13" s="291" customFormat="1" ht="12" outlineLevel="2" collapsed="1">
      <c r="A544" s="347">
        <v>10</v>
      </c>
      <c r="B544" s="348" t="s">
        <v>137</v>
      </c>
      <c r="C544" s="271" t="s">
        <v>2506</v>
      </c>
      <c r="D544" s="349" t="s">
        <v>18</v>
      </c>
      <c r="E544" s="261">
        <v>20.241750000000003</v>
      </c>
      <c r="F544" s="350">
        <v>0</v>
      </c>
      <c r="G544" s="261">
        <f>E544*(1+F544/100)</f>
        <v>20.241750000000003</v>
      </c>
      <c r="H544" s="350"/>
      <c r="I544" s="351">
        <f>G544*H544</f>
        <v>0</v>
      </c>
      <c r="J544" s="289">
        <v>2.45336</v>
      </c>
      <c r="K544" s="290">
        <f>G544*J544</f>
        <v>49.66029978000001</v>
      </c>
      <c r="L544" s="289"/>
      <c r="M544" s="290">
        <f>G544*L544</f>
        <v>0</v>
      </c>
    </row>
    <row r="545" spans="1:11" s="326" customFormat="1" ht="11.25" hidden="1" outlineLevel="3">
      <c r="A545" s="321"/>
      <c r="B545" s="322"/>
      <c r="C545" s="323" t="s">
        <v>540</v>
      </c>
      <c r="D545" s="322"/>
      <c r="E545" s="35">
        <v>0</v>
      </c>
      <c r="F545" s="324"/>
      <c r="G545" s="37"/>
      <c r="H545" s="324"/>
      <c r="I545" s="325"/>
      <c r="J545" s="352"/>
      <c r="K545" s="324"/>
    </row>
    <row r="546" spans="1:11" s="326" customFormat="1" ht="11.25" hidden="1" outlineLevel="3">
      <c r="A546" s="321"/>
      <c r="B546" s="322"/>
      <c r="C546" s="323" t="s">
        <v>296</v>
      </c>
      <c r="D546" s="322"/>
      <c r="E546" s="35">
        <v>0</v>
      </c>
      <c r="F546" s="324"/>
      <c r="G546" s="37"/>
      <c r="H546" s="324"/>
      <c r="I546" s="325"/>
      <c r="J546" s="352"/>
      <c r="K546" s="324"/>
    </row>
    <row r="547" spans="1:11" s="326" customFormat="1" ht="11.25" hidden="1" outlineLevel="3">
      <c r="A547" s="321"/>
      <c r="B547" s="322"/>
      <c r="C547" s="323" t="s">
        <v>348</v>
      </c>
      <c r="D547" s="322"/>
      <c r="E547" s="35">
        <v>0.84149999999999991</v>
      </c>
      <c r="F547" s="324"/>
      <c r="G547" s="37"/>
      <c r="H547" s="324"/>
      <c r="I547" s="325"/>
      <c r="J547" s="352"/>
      <c r="K547" s="324"/>
    </row>
    <row r="548" spans="1:11" s="326" customFormat="1" ht="11.25" hidden="1" outlineLevel="3">
      <c r="A548" s="321"/>
      <c r="B548" s="322"/>
      <c r="C548" s="323" t="s">
        <v>527</v>
      </c>
      <c r="D548" s="322"/>
      <c r="E548" s="35">
        <v>1.4249999999999998</v>
      </c>
      <c r="F548" s="324"/>
      <c r="G548" s="37"/>
      <c r="H548" s="324"/>
      <c r="I548" s="325"/>
      <c r="J548" s="352"/>
      <c r="K548" s="324"/>
    </row>
    <row r="549" spans="1:11" s="326" customFormat="1" ht="11.25" hidden="1" outlineLevel="3">
      <c r="A549" s="321"/>
      <c r="B549" s="322"/>
      <c r="C549" s="323" t="s">
        <v>598</v>
      </c>
      <c r="D549" s="322"/>
      <c r="E549" s="35">
        <v>3.4815000000000005</v>
      </c>
      <c r="F549" s="324"/>
      <c r="G549" s="37"/>
      <c r="H549" s="324"/>
      <c r="I549" s="325"/>
      <c r="J549" s="352"/>
      <c r="K549" s="324"/>
    </row>
    <row r="550" spans="1:11" s="326" customFormat="1" ht="11.25" hidden="1" outlineLevel="3">
      <c r="A550" s="321"/>
      <c r="B550" s="322"/>
      <c r="C550" s="323" t="s">
        <v>1</v>
      </c>
      <c r="D550" s="322"/>
      <c r="E550" s="35">
        <v>5.7480000000000002</v>
      </c>
      <c r="F550" s="324"/>
      <c r="G550" s="37"/>
      <c r="H550" s="324"/>
      <c r="I550" s="325"/>
      <c r="J550" s="352"/>
      <c r="K550" s="324"/>
    </row>
    <row r="551" spans="1:11" s="326" customFormat="1" ht="11.25" hidden="1" outlineLevel="3">
      <c r="A551" s="321"/>
      <c r="B551" s="322"/>
      <c r="C551" s="323" t="s">
        <v>539</v>
      </c>
      <c r="D551" s="322"/>
      <c r="E551" s="35">
        <v>0</v>
      </c>
      <c r="F551" s="324"/>
      <c r="G551" s="37"/>
      <c r="H551" s="324"/>
      <c r="I551" s="325"/>
      <c r="J551" s="352"/>
      <c r="K551" s="324"/>
    </row>
    <row r="552" spans="1:11" s="326" customFormat="1" ht="11.25" hidden="1" outlineLevel="3">
      <c r="A552" s="321"/>
      <c r="B552" s="322"/>
      <c r="C552" s="323" t="s">
        <v>296</v>
      </c>
      <c r="D552" s="322"/>
      <c r="E552" s="35">
        <v>0</v>
      </c>
      <c r="F552" s="324"/>
      <c r="G552" s="37"/>
      <c r="H552" s="324"/>
      <c r="I552" s="325"/>
      <c r="J552" s="352"/>
      <c r="K552" s="324"/>
    </row>
    <row r="553" spans="1:11" s="326" customFormat="1" ht="11.25" hidden="1" outlineLevel="3">
      <c r="A553" s="321"/>
      <c r="B553" s="322"/>
      <c r="C553" s="323" t="s">
        <v>351</v>
      </c>
      <c r="D553" s="322"/>
      <c r="E553" s="35">
        <v>0.41775000000000001</v>
      </c>
      <c r="F553" s="324"/>
      <c r="G553" s="37"/>
      <c r="H553" s="324"/>
      <c r="I553" s="325"/>
      <c r="J553" s="352"/>
      <c r="K553" s="324"/>
    </row>
    <row r="554" spans="1:11" s="326" customFormat="1" ht="11.25" hidden="1" outlineLevel="3">
      <c r="A554" s="321"/>
      <c r="B554" s="322"/>
      <c r="C554" s="323" t="s">
        <v>463</v>
      </c>
      <c r="D554" s="322"/>
      <c r="E554" s="35">
        <v>0.58799999999999997</v>
      </c>
      <c r="F554" s="324"/>
      <c r="G554" s="37"/>
      <c r="H554" s="324"/>
      <c r="I554" s="325"/>
      <c r="J554" s="352"/>
      <c r="K554" s="324"/>
    </row>
    <row r="555" spans="1:11" s="326" customFormat="1" ht="11.25" hidden="1" outlineLevel="3">
      <c r="A555" s="321"/>
      <c r="B555" s="322"/>
      <c r="C555" s="323" t="s">
        <v>506</v>
      </c>
      <c r="D555" s="322"/>
      <c r="E555" s="35">
        <v>0.54374999999999996</v>
      </c>
      <c r="F555" s="324"/>
      <c r="G555" s="37"/>
      <c r="H555" s="324"/>
      <c r="I555" s="325"/>
      <c r="J555" s="352"/>
      <c r="K555" s="324"/>
    </row>
    <row r="556" spans="1:11" s="326" customFormat="1" ht="11.25" hidden="1" outlineLevel="3">
      <c r="A556" s="321"/>
      <c r="B556" s="322"/>
      <c r="C556" s="323" t="s">
        <v>594</v>
      </c>
      <c r="D556" s="322"/>
      <c r="E556" s="35">
        <v>1.35</v>
      </c>
      <c r="F556" s="324"/>
      <c r="G556" s="37"/>
      <c r="H556" s="324"/>
      <c r="I556" s="325"/>
      <c r="J556" s="352"/>
      <c r="K556" s="324"/>
    </row>
    <row r="557" spans="1:11" s="326" customFormat="1" ht="11.25" hidden="1" outlineLevel="3">
      <c r="A557" s="321"/>
      <c r="B557" s="322"/>
      <c r="C557" s="323" t="s">
        <v>396</v>
      </c>
      <c r="D557" s="322"/>
      <c r="E557" s="35">
        <v>0.94500000000000017</v>
      </c>
      <c r="F557" s="324"/>
      <c r="G557" s="37"/>
      <c r="H557" s="324"/>
      <c r="I557" s="325"/>
      <c r="J557" s="352"/>
      <c r="K557" s="324"/>
    </row>
    <row r="558" spans="1:11" s="326" customFormat="1" ht="11.25" hidden="1" outlineLevel="3">
      <c r="A558" s="321"/>
      <c r="B558" s="322"/>
      <c r="C558" s="323" t="s">
        <v>519</v>
      </c>
      <c r="D558" s="322"/>
      <c r="E558" s="35">
        <v>1.2209999999999999</v>
      </c>
      <c r="F558" s="324"/>
      <c r="G558" s="37"/>
      <c r="H558" s="324"/>
      <c r="I558" s="325"/>
      <c r="J558" s="352"/>
      <c r="K558" s="324"/>
    </row>
    <row r="559" spans="1:11" s="326" customFormat="1" ht="11.25" hidden="1" outlineLevel="3">
      <c r="A559" s="321"/>
      <c r="B559" s="322"/>
      <c r="C559" s="323" t="s">
        <v>1</v>
      </c>
      <c r="D559" s="322"/>
      <c r="E559" s="35">
        <v>5.0655000000000001</v>
      </c>
      <c r="F559" s="324"/>
      <c r="G559" s="37"/>
      <c r="H559" s="324"/>
      <c r="I559" s="325"/>
      <c r="J559" s="352"/>
      <c r="K559" s="324"/>
    </row>
    <row r="560" spans="1:11" s="326" customFormat="1" ht="11.25" hidden="1" outlineLevel="3">
      <c r="A560" s="321"/>
      <c r="B560" s="322"/>
      <c r="C560" s="323" t="s">
        <v>541</v>
      </c>
      <c r="D560" s="322"/>
      <c r="E560" s="35">
        <v>0</v>
      </c>
      <c r="F560" s="324"/>
      <c r="G560" s="37"/>
      <c r="H560" s="324"/>
      <c r="I560" s="325"/>
      <c r="J560" s="352"/>
      <c r="K560" s="324"/>
    </row>
    <row r="561" spans="1:11" s="326" customFormat="1" ht="11.25" hidden="1" outlineLevel="3">
      <c r="A561" s="321"/>
      <c r="B561" s="322"/>
      <c r="C561" s="323" t="s">
        <v>296</v>
      </c>
      <c r="D561" s="322"/>
      <c r="E561" s="35">
        <v>0</v>
      </c>
      <c r="F561" s="324"/>
      <c r="G561" s="37"/>
      <c r="H561" s="324"/>
      <c r="I561" s="325"/>
      <c r="J561" s="352"/>
      <c r="K561" s="324"/>
    </row>
    <row r="562" spans="1:11" s="326" customFormat="1" ht="11.25" hidden="1" outlineLevel="3">
      <c r="A562" s="321"/>
      <c r="B562" s="322"/>
      <c r="C562" s="323" t="s">
        <v>351</v>
      </c>
      <c r="D562" s="322"/>
      <c r="E562" s="35">
        <v>0.41775000000000001</v>
      </c>
      <c r="F562" s="324"/>
      <c r="G562" s="37"/>
      <c r="H562" s="324"/>
      <c r="I562" s="325"/>
      <c r="J562" s="352"/>
      <c r="K562" s="324"/>
    </row>
    <row r="563" spans="1:11" s="326" customFormat="1" ht="11.25" hidden="1" outlineLevel="3">
      <c r="A563" s="321"/>
      <c r="B563" s="322"/>
      <c r="C563" s="323" t="s">
        <v>353</v>
      </c>
      <c r="D563" s="322"/>
      <c r="E563" s="35">
        <v>0.22949999999999998</v>
      </c>
      <c r="F563" s="324"/>
      <c r="G563" s="37"/>
      <c r="H563" s="324"/>
      <c r="I563" s="325"/>
      <c r="J563" s="352"/>
      <c r="K563" s="324"/>
    </row>
    <row r="564" spans="1:11" s="326" customFormat="1" ht="11.25" hidden="1" outlineLevel="3">
      <c r="A564" s="321"/>
      <c r="B564" s="322"/>
      <c r="C564" s="323" t="s">
        <v>506</v>
      </c>
      <c r="D564" s="322"/>
      <c r="E564" s="35">
        <v>0.54374999999999996</v>
      </c>
      <c r="F564" s="324"/>
      <c r="G564" s="37"/>
      <c r="H564" s="324"/>
      <c r="I564" s="325"/>
      <c r="J564" s="352"/>
      <c r="K564" s="324"/>
    </row>
    <row r="565" spans="1:11" s="326" customFormat="1" ht="11.25" hidden="1" outlineLevel="3">
      <c r="A565" s="321"/>
      <c r="B565" s="322"/>
      <c r="C565" s="323" t="s">
        <v>590</v>
      </c>
      <c r="D565" s="322"/>
      <c r="E565" s="35">
        <v>1.1880000000000002</v>
      </c>
      <c r="F565" s="324"/>
      <c r="G565" s="37"/>
      <c r="H565" s="324"/>
      <c r="I565" s="325"/>
      <c r="J565" s="352"/>
      <c r="K565" s="324"/>
    </row>
    <row r="566" spans="1:11" s="326" customFormat="1" ht="11.25" hidden="1" outlineLevel="3">
      <c r="A566" s="321"/>
      <c r="B566" s="322"/>
      <c r="C566" s="323" t="s">
        <v>396</v>
      </c>
      <c r="D566" s="322"/>
      <c r="E566" s="35">
        <v>0.94500000000000017</v>
      </c>
      <c r="F566" s="324"/>
      <c r="G566" s="37"/>
      <c r="H566" s="324"/>
      <c r="I566" s="325"/>
      <c r="J566" s="352"/>
      <c r="K566" s="324"/>
    </row>
    <row r="567" spans="1:11" s="326" customFormat="1" ht="11.25" hidden="1" outlineLevel="3">
      <c r="A567" s="321"/>
      <c r="B567" s="322"/>
      <c r="C567" s="323" t="s">
        <v>580</v>
      </c>
      <c r="D567" s="322"/>
      <c r="E567" s="35">
        <v>1.5180000000000002</v>
      </c>
      <c r="F567" s="324"/>
      <c r="G567" s="37"/>
      <c r="H567" s="324"/>
      <c r="I567" s="325"/>
      <c r="J567" s="352"/>
      <c r="K567" s="324"/>
    </row>
    <row r="568" spans="1:11" s="326" customFormat="1" ht="11.25" hidden="1" outlineLevel="3">
      <c r="A568" s="321"/>
      <c r="B568" s="322"/>
      <c r="C568" s="323" t="s">
        <v>1</v>
      </c>
      <c r="D568" s="322"/>
      <c r="E568" s="35">
        <v>4.8420000000000005</v>
      </c>
      <c r="F568" s="324"/>
      <c r="G568" s="37"/>
      <c r="H568" s="324"/>
      <c r="I568" s="325"/>
      <c r="J568" s="352"/>
      <c r="K568" s="324"/>
    </row>
    <row r="569" spans="1:11" s="326" customFormat="1" ht="11.25" hidden="1" outlineLevel="3">
      <c r="A569" s="321"/>
      <c r="B569" s="322"/>
      <c r="C569" s="323" t="s">
        <v>542</v>
      </c>
      <c r="D569" s="322"/>
      <c r="E569" s="35">
        <v>0</v>
      </c>
      <c r="F569" s="324"/>
      <c r="G569" s="37"/>
      <c r="H569" s="324"/>
      <c r="I569" s="325"/>
      <c r="J569" s="352"/>
      <c r="K569" s="324"/>
    </row>
    <row r="570" spans="1:11" s="326" customFormat="1" ht="11.25" hidden="1" outlineLevel="3">
      <c r="A570" s="321"/>
      <c r="B570" s="322"/>
      <c r="C570" s="323" t="s">
        <v>296</v>
      </c>
      <c r="D570" s="322"/>
      <c r="E570" s="35">
        <v>0</v>
      </c>
      <c r="F570" s="324"/>
      <c r="G570" s="37"/>
      <c r="H570" s="324"/>
      <c r="I570" s="325"/>
      <c r="J570" s="352"/>
      <c r="K570" s="324"/>
    </row>
    <row r="571" spans="1:11" s="326" customFormat="1" ht="11.25" hidden="1" outlineLevel="3">
      <c r="A571" s="321"/>
      <c r="B571" s="322"/>
      <c r="C571" s="323" t="s">
        <v>352</v>
      </c>
      <c r="D571" s="322"/>
      <c r="E571" s="35">
        <v>0.44400000000000001</v>
      </c>
      <c r="F571" s="324"/>
      <c r="G571" s="37"/>
      <c r="H571" s="324"/>
      <c r="I571" s="325"/>
      <c r="J571" s="352"/>
      <c r="K571" s="324"/>
    </row>
    <row r="572" spans="1:11" s="326" customFormat="1" ht="11.25" hidden="1" outlineLevel="3">
      <c r="A572" s="321"/>
      <c r="B572" s="322"/>
      <c r="C572" s="323" t="s">
        <v>354</v>
      </c>
      <c r="D572" s="322"/>
      <c r="E572" s="35">
        <v>0.25274999999999997</v>
      </c>
      <c r="F572" s="324"/>
      <c r="G572" s="37"/>
      <c r="H572" s="324"/>
      <c r="I572" s="325"/>
      <c r="J572" s="352"/>
      <c r="K572" s="324"/>
    </row>
    <row r="573" spans="1:11" s="326" customFormat="1" ht="11.25" hidden="1" outlineLevel="3">
      <c r="A573" s="321"/>
      <c r="B573" s="322"/>
      <c r="C573" s="323" t="s">
        <v>555</v>
      </c>
      <c r="D573" s="322"/>
      <c r="E573" s="35">
        <v>1.1340000000000001</v>
      </c>
      <c r="F573" s="324"/>
      <c r="G573" s="37"/>
      <c r="H573" s="324"/>
      <c r="I573" s="325"/>
      <c r="J573" s="352"/>
      <c r="K573" s="324"/>
    </row>
    <row r="574" spans="1:11" s="326" customFormat="1" ht="11.25" hidden="1" outlineLevel="3">
      <c r="A574" s="321"/>
      <c r="B574" s="322"/>
      <c r="C574" s="323" t="s">
        <v>397</v>
      </c>
      <c r="D574" s="322"/>
      <c r="E574" s="35">
        <v>1.08</v>
      </c>
      <c r="F574" s="324"/>
      <c r="G574" s="37"/>
      <c r="H574" s="324"/>
      <c r="I574" s="325"/>
      <c r="J574" s="352"/>
      <c r="K574" s="324"/>
    </row>
    <row r="575" spans="1:11" s="326" customFormat="1" ht="11.25" hidden="1" outlineLevel="3">
      <c r="A575" s="321"/>
      <c r="B575" s="322"/>
      <c r="C575" s="323" t="s">
        <v>580</v>
      </c>
      <c r="D575" s="322"/>
      <c r="E575" s="35">
        <v>1.5180000000000002</v>
      </c>
      <c r="F575" s="324"/>
      <c r="G575" s="37"/>
      <c r="H575" s="324"/>
      <c r="I575" s="325"/>
      <c r="J575" s="352"/>
      <c r="K575" s="324"/>
    </row>
    <row r="576" spans="1:11" s="326" customFormat="1" ht="11.25" hidden="1" outlineLevel="3">
      <c r="A576" s="321"/>
      <c r="B576" s="322"/>
      <c r="C576" s="323" t="s">
        <v>419</v>
      </c>
      <c r="D576" s="322"/>
      <c r="E576" s="35">
        <v>0.15749999999999997</v>
      </c>
      <c r="F576" s="324"/>
      <c r="G576" s="37"/>
      <c r="H576" s="324"/>
      <c r="I576" s="325"/>
      <c r="J576" s="352"/>
      <c r="K576" s="324"/>
    </row>
    <row r="577" spans="1:13" s="326" customFormat="1" ht="11.25" hidden="1" outlineLevel="3">
      <c r="A577" s="321"/>
      <c r="B577" s="322"/>
      <c r="C577" s="323" t="s">
        <v>1</v>
      </c>
      <c r="D577" s="322"/>
      <c r="E577" s="35">
        <v>4.5862500000000006</v>
      </c>
      <c r="F577" s="324"/>
      <c r="G577" s="37"/>
      <c r="H577" s="324"/>
      <c r="I577" s="325"/>
      <c r="J577" s="352"/>
      <c r="K577" s="324"/>
    </row>
    <row r="578" spans="1:13" s="291" customFormat="1" ht="12" outlineLevel="2" collapsed="1">
      <c r="A578" s="347">
        <v>11</v>
      </c>
      <c r="B578" s="348" t="s">
        <v>138</v>
      </c>
      <c r="C578" s="271" t="s">
        <v>2507</v>
      </c>
      <c r="D578" s="349" t="s">
        <v>17</v>
      </c>
      <c r="E578" s="261">
        <v>201.81899999999996</v>
      </c>
      <c r="F578" s="350">
        <v>0</v>
      </c>
      <c r="G578" s="261">
        <f>E578*(1+F578/100)</f>
        <v>201.81899999999996</v>
      </c>
      <c r="H578" s="350"/>
      <c r="I578" s="351">
        <f>G578*H578</f>
        <v>0</v>
      </c>
      <c r="J578" s="289">
        <v>7.6999999999999996E-4</v>
      </c>
      <c r="K578" s="290">
        <f>G578*J578</f>
        <v>0.15540062999999996</v>
      </c>
      <c r="L578" s="289"/>
      <c r="M578" s="290">
        <f>G578*L578</f>
        <v>0</v>
      </c>
    </row>
    <row r="579" spans="1:13" s="326" customFormat="1" ht="11.25" hidden="1" outlineLevel="3">
      <c r="A579" s="321"/>
      <c r="B579" s="322"/>
      <c r="C579" s="323" t="s">
        <v>540</v>
      </c>
      <c r="D579" s="322"/>
      <c r="E579" s="35">
        <v>0</v>
      </c>
      <c r="F579" s="324"/>
      <c r="G579" s="37"/>
      <c r="H579" s="324"/>
      <c r="I579" s="325"/>
      <c r="J579" s="352"/>
      <c r="K579" s="324"/>
    </row>
    <row r="580" spans="1:13" s="326" customFormat="1" ht="11.25" hidden="1" outlineLevel="3">
      <c r="A580" s="321"/>
      <c r="B580" s="322"/>
      <c r="C580" s="323" t="s">
        <v>296</v>
      </c>
      <c r="D580" s="322"/>
      <c r="E580" s="35">
        <v>0</v>
      </c>
      <c r="F580" s="324"/>
      <c r="G580" s="37"/>
      <c r="H580" s="324"/>
      <c r="I580" s="325"/>
      <c r="J580" s="352"/>
      <c r="K580" s="324"/>
    </row>
    <row r="581" spans="1:13" s="326" customFormat="1" ht="11.25" hidden="1" outlineLevel="3">
      <c r="A581" s="321"/>
      <c r="B581" s="322"/>
      <c r="C581" s="323" t="s">
        <v>400</v>
      </c>
      <c r="D581" s="322"/>
      <c r="E581" s="35">
        <v>7.14</v>
      </c>
      <c r="F581" s="324"/>
      <c r="G581" s="37"/>
      <c r="H581" s="324"/>
      <c r="I581" s="325"/>
      <c r="J581" s="352"/>
      <c r="K581" s="324"/>
    </row>
    <row r="582" spans="1:13" s="326" customFormat="1" ht="11.25" hidden="1" outlineLevel="3">
      <c r="A582" s="321"/>
      <c r="B582" s="322"/>
      <c r="C582" s="323" t="s">
        <v>499</v>
      </c>
      <c r="D582" s="322"/>
      <c r="E582" s="35">
        <v>11.399999999999999</v>
      </c>
      <c r="F582" s="324"/>
      <c r="G582" s="37"/>
      <c r="H582" s="324"/>
      <c r="I582" s="325"/>
      <c r="J582" s="352"/>
      <c r="K582" s="324"/>
    </row>
    <row r="583" spans="1:13" s="326" customFormat="1" ht="11.25" hidden="1" outlineLevel="3">
      <c r="A583" s="321"/>
      <c r="B583" s="322"/>
      <c r="C583" s="323" t="s">
        <v>609</v>
      </c>
      <c r="D583" s="322"/>
      <c r="E583" s="35">
        <v>29.540000000000006</v>
      </c>
      <c r="F583" s="324"/>
      <c r="G583" s="37"/>
      <c r="H583" s="324"/>
      <c r="I583" s="325"/>
      <c r="J583" s="352"/>
      <c r="K583" s="324"/>
    </row>
    <row r="584" spans="1:13" s="326" customFormat="1" ht="11.25" hidden="1" outlineLevel="3">
      <c r="A584" s="321"/>
      <c r="B584" s="322"/>
      <c r="C584" s="323" t="s">
        <v>1</v>
      </c>
      <c r="D584" s="322"/>
      <c r="E584" s="35">
        <v>48.080000000000005</v>
      </c>
      <c r="F584" s="324"/>
      <c r="G584" s="37"/>
      <c r="H584" s="324"/>
      <c r="I584" s="325"/>
      <c r="J584" s="352"/>
      <c r="K584" s="324"/>
    </row>
    <row r="585" spans="1:13" s="326" customFormat="1" ht="11.25" hidden="1" outlineLevel="3">
      <c r="A585" s="321"/>
      <c r="B585" s="322"/>
      <c r="C585" s="323" t="s">
        <v>539</v>
      </c>
      <c r="D585" s="322"/>
      <c r="E585" s="35">
        <v>0</v>
      </c>
      <c r="F585" s="324"/>
      <c r="G585" s="37"/>
      <c r="H585" s="324"/>
      <c r="I585" s="325"/>
      <c r="J585" s="352"/>
      <c r="K585" s="324"/>
    </row>
    <row r="586" spans="1:13" s="326" customFormat="1" ht="11.25" hidden="1" outlineLevel="3">
      <c r="A586" s="321"/>
      <c r="B586" s="322"/>
      <c r="C586" s="323" t="s">
        <v>296</v>
      </c>
      <c r="D586" s="322"/>
      <c r="E586" s="35">
        <v>0</v>
      </c>
      <c r="F586" s="324"/>
      <c r="G586" s="37"/>
      <c r="H586" s="324"/>
      <c r="I586" s="325"/>
      <c r="J586" s="352"/>
      <c r="K586" s="324"/>
    </row>
    <row r="587" spans="1:13" s="326" customFormat="1" ht="11.25" hidden="1" outlineLevel="3">
      <c r="A587" s="321"/>
      <c r="B587" s="322"/>
      <c r="C587" s="323" t="s">
        <v>402</v>
      </c>
      <c r="D587" s="322"/>
      <c r="E587" s="35">
        <v>4.4560000000000004</v>
      </c>
      <c r="F587" s="324"/>
      <c r="G587" s="37"/>
      <c r="H587" s="324"/>
      <c r="I587" s="325"/>
      <c r="J587" s="352"/>
      <c r="K587" s="324"/>
    </row>
    <row r="588" spans="1:13" s="326" customFormat="1" ht="11.25" hidden="1" outlineLevel="3">
      <c r="A588" s="321"/>
      <c r="B588" s="322"/>
      <c r="C588" s="323" t="s">
        <v>507</v>
      </c>
      <c r="D588" s="322"/>
      <c r="E588" s="35">
        <v>6.2720000000000002</v>
      </c>
      <c r="F588" s="324"/>
      <c r="G588" s="37"/>
      <c r="H588" s="324"/>
      <c r="I588" s="325"/>
      <c r="J588" s="352"/>
      <c r="K588" s="324"/>
    </row>
    <row r="589" spans="1:13" s="326" customFormat="1" ht="11.25" hidden="1" outlineLevel="3">
      <c r="A589" s="321"/>
      <c r="B589" s="322"/>
      <c r="C589" s="323" t="s">
        <v>482</v>
      </c>
      <c r="D589" s="322"/>
      <c r="E589" s="35">
        <v>3.625</v>
      </c>
      <c r="F589" s="324"/>
      <c r="G589" s="37"/>
      <c r="H589" s="324"/>
      <c r="I589" s="325"/>
      <c r="J589" s="352"/>
      <c r="K589" s="324"/>
    </row>
    <row r="590" spans="1:13" s="326" customFormat="1" ht="11.25" hidden="1" outlineLevel="3">
      <c r="A590" s="321"/>
      <c r="B590" s="322"/>
      <c r="C590" s="323" t="s">
        <v>605</v>
      </c>
      <c r="D590" s="322"/>
      <c r="E590" s="35">
        <v>15.749999999999998</v>
      </c>
      <c r="F590" s="324"/>
      <c r="G590" s="37"/>
      <c r="H590" s="324"/>
      <c r="I590" s="325"/>
      <c r="J590" s="352"/>
      <c r="K590" s="324"/>
    </row>
    <row r="591" spans="1:13" s="326" customFormat="1" ht="11.25" hidden="1" outlineLevel="3">
      <c r="A591" s="321"/>
      <c r="B591" s="322"/>
      <c r="C591" s="323" t="s">
        <v>465</v>
      </c>
      <c r="D591" s="322"/>
      <c r="E591" s="35">
        <v>12.285000000000002</v>
      </c>
      <c r="F591" s="324"/>
      <c r="G591" s="37"/>
      <c r="H591" s="324"/>
      <c r="I591" s="325"/>
      <c r="J591" s="352"/>
      <c r="K591" s="324"/>
    </row>
    <row r="592" spans="1:13" s="326" customFormat="1" ht="11.25" hidden="1" outlineLevel="3">
      <c r="A592" s="321"/>
      <c r="B592" s="322"/>
      <c r="C592" s="323" t="s">
        <v>556</v>
      </c>
      <c r="D592" s="322"/>
      <c r="E592" s="35">
        <v>10.36</v>
      </c>
      <c r="F592" s="324"/>
      <c r="G592" s="37"/>
      <c r="H592" s="324"/>
      <c r="I592" s="325"/>
      <c r="J592" s="352"/>
      <c r="K592" s="324"/>
    </row>
    <row r="593" spans="1:11" s="326" customFormat="1" ht="11.25" hidden="1" outlineLevel="3">
      <c r="A593" s="321"/>
      <c r="B593" s="322"/>
      <c r="C593" s="323" t="s">
        <v>1</v>
      </c>
      <c r="D593" s="322"/>
      <c r="E593" s="35">
        <v>52.748000000000005</v>
      </c>
      <c r="F593" s="324"/>
      <c r="G593" s="37"/>
      <c r="H593" s="324"/>
      <c r="I593" s="325"/>
      <c r="J593" s="352"/>
      <c r="K593" s="324"/>
    </row>
    <row r="594" spans="1:11" s="326" customFormat="1" ht="11.25" hidden="1" outlineLevel="3">
      <c r="A594" s="321"/>
      <c r="B594" s="322"/>
      <c r="C594" s="323" t="s">
        <v>541</v>
      </c>
      <c r="D594" s="322"/>
      <c r="E594" s="35">
        <v>0</v>
      </c>
      <c r="F594" s="324"/>
      <c r="G594" s="37"/>
      <c r="H594" s="324"/>
      <c r="I594" s="325"/>
      <c r="J594" s="352"/>
      <c r="K594" s="324"/>
    </row>
    <row r="595" spans="1:11" s="326" customFormat="1" ht="11.25" hidden="1" outlineLevel="3">
      <c r="A595" s="321"/>
      <c r="B595" s="322"/>
      <c r="C595" s="323" t="s">
        <v>296</v>
      </c>
      <c r="D595" s="322"/>
      <c r="E595" s="35">
        <v>0</v>
      </c>
      <c r="F595" s="324"/>
      <c r="G595" s="37"/>
      <c r="H595" s="324"/>
      <c r="I595" s="325"/>
      <c r="J595" s="352"/>
      <c r="K595" s="324"/>
    </row>
    <row r="596" spans="1:11" s="326" customFormat="1" ht="11.25" hidden="1" outlineLevel="3">
      <c r="A596" s="321"/>
      <c r="B596" s="322"/>
      <c r="C596" s="323" t="s">
        <v>402</v>
      </c>
      <c r="D596" s="322"/>
      <c r="E596" s="35">
        <v>4.4560000000000004</v>
      </c>
      <c r="F596" s="324"/>
      <c r="G596" s="37"/>
      <c r="H596" s="324"/>
      <c r="I596" s="325"/>
      <c r="J596" s="352"/>
      <c r="K596" s="324"/>
    </row>
    <row r="597" spans="1:11" s="326" customFormat="1" ht="11.25" hidden="1" outlineLevel="3">
      <c r="A597" s="321"/>
      <c r="B597" s="322"/>
      <c r="C597" s="323" t="s">
        <v>405</v>
      </c>
      <c r="D597" s="322"/>
      <c r="E597" s="35">
        <v>2.4480000000000004</v>
      </c>
      <c r="F597" s="324"/>
      <c r="G597" s="37"/>
      <c r="H597" s="324"/>
      <c r="I597" s="325"/>
      <c r="J597" s="352"/>
      <c r="K597" s="324"/>
    </row>
    <row r="598" spans="1:11" s="326" customFormat="1" ht="11.25" hidden="1" outlineLevel="3">
      <c r="A598" s="321"/>
      <c r="B598" s="322"/>
      <c r="C598" s="323" t="s">
        <v>547</v>
      </c>
      <c r="D598" s="322"/>
      <c r="E598" s="35">
        <v>5.8000000000000007</v>
      </c>
      <c r="F598" s="324"/>
      <c r="G598" s="37"/>
      <c r="H598" s="324"/>
      <c r="I598" s="325"/>
      <c r="J598" s="352"/>
      <c r="K598" s="324"/>
    </row>
    <row r="599" spans="1:11" s="326" customFormat="1" ht="11.25" hidden="1" outlineLevel="3">
      <c r="A599" s="321"/>
      <c r="B599" s="322"/>
      <c r="C599" s="323" t="s">
        <v>600</v>
      </c>
      <c r="D599" s="322"/>
      <c r="E599" s="35">
        <v>13.86</v>
      </c>
      <c r="F599" s="324"/>
      <c r="G599" s="37"/>
      <c r="H599" s="324"/>
      <c r="I599" s="325"/>
      <c r="J599" s="352"/>
      <c r="K599" s="324"/>
    </row>
    <row r="600" spans="1:11" s="326" customFormat="1" ht="11.25" hidden="1" outlineLevel="3">
      <c r="A600" s="321"/>
      <c r="B600" s="322"/>
      <c r="C600" s="323" t="s">
        <v>465</v>
      </c>
      <c r="D600" s="322"/>
      <c r="E600" s="35">
        <v>12.285000000000002</v>
      </c>
      <c r="F600" s="324"/>
      <c r="G600" s="37"/>
      <c r="H600" s="324"/>
      <c r="I600" s="325"/>
      <c r="J600" s="352"/>
      <c r="K600" s="324"/>
    </row>
    <row r="601" spans="1:11" s="326" customFormat="1" ht="11.25" hidden="1" outlineLevel="3">
      <c r="A601" s="321"/>
      <c r="B601" s="322"/>
      <c r="C601" s="323" t="s">
        <v>595</v>
      </c>
      <c r="D601" s="322"/>
      <c r="E601" s="35">
        <v>12.880000000000003</v>
      </c>
      <c r="F601" s="324"/>
      <c r="G601" s="37"/>
      <c r="H601" s="324"/>
      <c r="I601" s="325"/>
      <c r="J601" s="352"/>
      <c r="K601" s="324"/>
    </row>
    <row r="602" spans="1:11" s="326" customFormat="1" ht="11.25" hidden="1" outlineLevel="3">
      <c r="A602" s="321"/>
      <c r="B602" s="322"/>
      <c r="C602" s="323" t="s">
        <v>1</v>
      </c>
      <c r="D602" s="322"/>
      <c r="E602" s="35">
        <v>51.729000000000006</v>
      </c>
      <c r="F602" s="324"/>
      <c r="G602" s="37"/>
      <c r="H602" s="324"/>
      <c r="I602" s="325"/>
      <c r="J602" s="352"/>
      <c r="K602" s="324"/>
    </row>
    <row r="603" spans="1:11" s="326" customFormat="1" ht="11.25" hidden="1" outlineLevel="3">
      <c r="A603" s="321"/>
      <c r="B603" s="322"/>
      <c r="C603" s="323" t="s">
        <v>542</v>
      </c>
      <c r="D603" s="322"/>
      <c r="E603" s="35">
        <v>0</v>
      </c>
      <c r="F603" s="324"/>
      <c r="G603" s="37"/>
      <c r="H603" s="324"/>
      <c r="I603" s="325"/>
      <c r="J603" s="352"/>
      <c r="K603" s="324"/>
    </row>
    <row r="604" spans="1:11" s="326" customFormat="1" ht="11.25" hidden="1" outlineLevel="3">
      <c r="A604" s="321"/>
      <c r="B604" s="322"/>
      <c r="C604" s="323" t="s">
        <v>296</v>
      </c>
      <c r="D604" s="322"/>
      <c r="E604" s="35">
        <v>0</v>
      </c>
      <c r="F604" s="324"/>
      <c r="G604" s="37"/>
      <c r="H604" s="324"/>
      <c r="I604" s="325"/>
      <c r="J604" s="352"/>
      <c r="K604" s="324"/>
    </row>
    <row r="605" spans="1:11" s="326" customFormat="1" ht="11.25" hidden="1" outlineLevel="3">
      <c r="A605" s="321"/>
      <c r="B605" s="322"/>
      <c r="C605" s="323" t="s">
        <v>403</v>
      </c>
      <c r="D605" s="322"/>
      <c r="E605" s="35">
        <v>4.7359999999999998</v>
      </c>
      <c r="F605" s="324"/>
      <c r="G605" s="37"/>
      <c r="H605" s="324"/>
      <c r="I605" s="325"/>
      <c r="J605" s="352"/>
      <c r="K605" s="324"/>
    </row>
    <row r="606" spans="1:11" s="326" customFormat="1" ht="11.25" hidden="1" outlineLevel="3">
      <c r="A606" s="321"/>
      <c r="B606" s="322"/>
      <c r="C606" s="323" t="s">
        <v>406</v>
      </c>
      <c r="D606" s="322"/>
      <c r="E606" s="35">
        <v>2.6960000000000002</v>
      </c>
      <c r="F606" s="324"/>
      <c r="G606" s="37"/>
      <c r="H606" s="324"/>
      <c r="I606" s="325"/>
      <c r="J606" s="352"/>
      <c r="K606" s="324"/>
    </row>
    <row r="607" spans="1:11" s="326" customFormat="1" ht="11.25" hidden="1" outlineLevel="3">
      <c r="A607" s="321"/>
      <c r="B607" s="322"/>
      <c r="C607" s="323" t="s">
        <v>579</v>
      </c>
      <c r="D607" s="322"/>
      <c r="E607" s="35">
        <v>13.23</v>
      </c>
      <c r="F607" s="324"/>
      <c r="G607" s="37"/>
      <c r="H607" s="324"/>
      <c r="I607" s="325"/>
      <c r="J607" s="352"/>
      <c r="K607" s="324"/>
    </row>
    <row r="608" spans="1:11" s="326" customFormat="1" ht="11.25" hidden="1" outlineLevel="3">
      <c r="A608" s="321"/>
      <c r="B608" s="322"/>
      <c r="C608" s="323" t="s">
        <v>466</v>
      </c>
      <c r="D608" s="322"/>
      <c r="E608" s="35">
        <v>14.04</v>
      </c>
      <c r="F608" s="324"/>
      <c r="G608" s="37"/>
      <c r="H608" s="324"/>
      <c r="I608" s="325"/>
      <c r="J608" s="352"/>
      <c r="K608" s="324"/>
    </row>
    <row r="609" spans="1:13" s="326" customFormat="1" ht="11.25" hidden="1" outlineLevel="3">
      <c r="A609" s="321"/>
      <c r="B609" s="322"/>
      <c r="C609" s="323" t="s">
        <v>595</v>
      </c>
      <c r="D609" s="322"/>
      <c r="E609" s="35">
        <v>12.880000000000003</v>
      </c>
      <c r="F609" s="324"/>
      <c r="G609" s="37"/>
      <c r="H609" s="324"/>
      <c r="I609" s="325"/>
      <c r="J609" s="352"/>
      <c r="K609" s="324"/>
    </row>
    <row r="610" spans="1:13" s="326" customFormat="1" ht="11.25" hidden="1" outlineLevel="3">
      <c r="A610" s="321"/>
      <c r="B610" s="322"/>
      <c r="C610" s="323" t="s">
        <v>496</v>
      </c>
      <c r="D610" s="322"/>
      <c r="E610" s="35">
        <v>1.6799999999999997</v>
      </c>
      <c r="F610" s="324"/>
      <c r="G610" s="37"/>
      <c r="H610" s="324"/>
      <c r="I610" s="325"/>
      <c r="J610" s="352"/>
      <c r="K610" s="324"/>
    </row>
    <row r="611" spans="1:13" s="326" customFormat="1" ht="11.25" hidden="1" outlineLevel="3">
      <c r="A611" s="321"/>
      <c r="B611" s="322"/>
      <c r="C611" s="323" t="s">
        <v>1</v>
      </c>
      <c r="D611" s="322"/>
      <c r="E611" s="35">
        <v>49.262</v>
      </c>
      <c r="F611" s="324"/>
      <c r="G611" s="37"/>
      <c r="H611" s="324"/>
      <c r="I611" s="325"/>
      <c r="J611" s="352"/>
      <c r="K611" s="324"/>
    </row>
    <row r="612" spans="1:13" s="291" customFormat="1" ht="12" outlineLevel="2">
      <c r="A612" s="347">
        <v>12</v>
      </c>
      <c r="B612" s="348" t="s">
        <v>139</v>
      </c>
      <c r="C612" s="271" t="s">
        <v>2508</v>
      </c>
      <c r="D612" s="349" t="s">
        <v>17</v>
      </c>
      <c r="E612" s="261">
        <v>201.81899999999999</v>
      </c>
      <c r="F612" s="350">
        <v>0</v>
      </c>
      <c r="G612" s="261">
        <f>E612*(1+F612/100)</f>
        <v>201.81899999999999</v>
      </c>
      <c r="H612" s="350"/>
      <c r="I612" s="351">
        <f>G612*H612</f>
        <v>0</v>
      </c>
      <c r="J612" s="289"/>
      <c r="K612" s="290">
        <f>G612*J612</f>
        <v>0</v>
      </c>
      <c r="L612" s="289"/>
      <c r="M612" s="290">
        <f>G612*L612</f>
        <v>0</v>
      </c>
    </row>
    <row r="613" spans="1:13" s="291" customFormat="1" ht="12" outlineLevel="2" collapsed="1">
      <c r="A613" s="347">
        <v>13</v>
      </c>
      <c r="B613" s="348" t="s">
        <v>140</v>
      </c>
      <c r="C613" s="271" t="s">
        <v>881</v>
      </c>
      <c r="D613" s="349" t="s">
        <v>17</v>
      </c>
      <c r="E613" s="261">
        <v>58.839000000000006</v>
      </c>
      <c r="F613" s="350">
        <v>0</v>
      </c>
      <c r="G613" s="261">
        <f>E613*(1+F613/100)</f>
        <v>58.839000000000006</v>
      </c>
      <c r="H613" s="350"/>
      <c r="I613" s="351">
        <f>G613*H613</f>
        <v>0</v>
      </c>
      <c r="J613" s="289">
        <v>1.115E-2</v>
      </c>
      <c r="K613" s="290">
        <f>G613*J613</f>
        <v>0.65605485000000008</v>
      </c>
      <c r="L613" s="289"/>
      <c r="M613" s="290">
        <f>G613*L613</f>
        <v>0</v>
      </c>
    </row>
    <row r="614" spans="1:13" s="326" customFormat="1" ht="11.25" hidden="1" outlineLevel="3">
      <c r="A614" s="321"/>
      <c r="B614" s="322"/>
      <c r="C614" s="323" t="s">
        <v>540</v>
      </c>
      <c r="D614" s="322"/>
      <c r="E614" s="35">
        <v>0</v>
      </c>
      <c r="F614" s="324"/>
      <c r="G614" s="37"/>
      <c r="H614" s="324"/>
      <c r="I614" s="325"/>
      <c r="J614" s="352"/>
      <c r="K614" s="324"/>
    </row>
    <row r="615" spans="1:13" s="326" customFormat="1" ht="11.25" hidden="1" outlineLevel="3">
      <c r="A615" s="321"/>
      <c r="B615" s="322"/>
      <c r="C615" s="323" t="s">
        <v>296</v>
      </c>
      <c r="D615" s="322"/>
      <c r="E615" s="35">
        <v>0</v>
      </c>
      <c r="F615" s="324"/>
      <c r="G615" s="37"/>
      <c r="H615" s="324"/>
      <c r="I615" s="325"/>
      <c r="J615" s="352"/>
      <c r="K615" s="324"/>
    </row>
    <row r="616" spans="1:13" s="326" customFormat="1" ht="11.25" hidden="1" outlineLevel="3">
      <c r="A616" s="321"/>
      <c r="B616" s="322"/>
      <c r="C616" s="323" t="s">
        <v>301</v>
      </c>
      <c r="D616" s="322"/>
      <c r="E616" s="35">
        <v>1.5299999999999998</v>
      </c>
      <c r="F616" s="324"/>
      <c r="G616" s="37"/>
      <c r="H616" s="324"/>
      <c r="I616" s="325"/>
      <c r="J616" s="352"/>
      <c r="K616" s="324"/>
    </row>
    <row r="617" spans="1:13" s="326" customFormat="1" ht="11.25" hidden="1" outlineLevel="3">
      <c r="A617" s="321"/>
      <c r="B617" s="322"/>
      <c r="C617" s="323" t="s">
        <v>581</v>
      </c>
      <c r="D617" s="322"/>
      <c r="E617" s="35">
        <v>6.33</v>
      </c>
      <c r="F617" s="324"/>
      <c r="G617" s="37"/>
      <c r="H617" s="324"/>
      <c r="I617" s="325"/>
      <c r="J617" s="352"/>
      <c r="K617" s="324"/>
    </row>
    <row r="618" spans="1:13" s="326" customFormat="1" ht="11.25" hidden="1" outlineLevel="3">
      <c r="A618" s="321"/>
      <c r="B618" s="322"/>
      <c r="C618" s="323" t="s">
        <v>1</v>
      </c>
      <c r="D618" s="322"/>
      <c r="E618" s="35">
        <v>7.86</v>
      </c>
      <c r="F618" s="324"/>
      <c r="G618" s="37"/>
      <c r="H618" s="324"/>
      <c r="I618" s="325"/>
      <c r="J618" s="352"/>
      <c r="K618" s="324"/>
    </row>
    <row r="619" spans="1:13" s="326" customFormat="1" ht="11.25" hidden="1" outlineLevel="3">
      <c r="A619" s="321"/>
      <c r="B619" s="322"/>
      <c r="C619" s="323" t="s">
        <v>539</v>
      </c>
      <c r="D619" s="322"/>
      <c r="E619" s="35">
        <v>0</v>
      </c>
      <c r="F619" s="324"/>
      <c r="G619" s="37"/>
      <c r="H619" s="324"/>
      <c r="I619" s="325"/>
      <c r="J619" s="352"/>
      <c r="K619" s="324"/>
    </row>
    <row r="620" spans="1:13" s="326" customFormat="1" ht="11.25" hidden="1" outlineLevel="3">
      <c r="A620" s="321"/>
      <c r="B620" s="322"/>
      <c r="C620" s="323" t="s">
        <v>296</v>
      </c>
      <c r="D620" s="322"/>
      <c r="E620" s="35">
        <v>0</v>
      </c>
      <c r="F620" s="324"/>
      <c r="G620" s="37"/>
      <c r="H620" s="324"/>
      <c r="I620" s="325"/>
      <c r="J620" s="352"/>
      <c r="K620" s="324"/>
    </row>
    <row r="621" spans="1:13" s="326" customFormat="1" ht="11.25" hidden="1" outlineLevel="3">
      <c r="A621" s="321"/>
      <c r="B621" s="322"/>
      <c r="C621" s="323" t="s">
        <v>303</v>
      </c>
      <c r="D621" s="322"/>
      <c r="E621" s="35">
        <v>1.671</v>
      </c>
      <c r="F621" s="324"/>
      <c r="G621" s="37"/>
      <c r="H621" s="324"/>
      <c r="I621" s="325"/>
      <c r="J621" s="352"/>
      <c r="K621" s="324"/>
    </row>
    <row r="622" spans="1:13" s="326" customFormat="1" ht="11.25" hidden="1" outlineLevel="3">
      <c r="A622" s="321"/>
      <c r="B622" s="322"/>
      <c r="C622" s="323" t="s">
        <v>379</v>
      </c>
      <c r="D622" s="322"/>
      <c r="E622" s="35">
        <v>2.3519999999999999</v>
      </c>
      <c r="F622" s="324"/>
      <c r="G622" s="37"/>
      <c r="H622" s="324"/>
      <c r="I622" s="325"/>
      <c r="J622" s="352"/>
      <c r="K622" s="324"/>
    </row>
    <row r="623" spans="1:13" s="326" customFormat="1" ht="11.25" hidden="1" outlineLevel="3">
      <c r="A623" s="321"/>
      <c r="B623" s="322"/>
      <c r="C623" s="323" t="s">
        <v>576</v>
      </c>
      <c r="D623" s="322"/>
      <c r="E623" s="35">
        <v>6.75</v>
      </c>
      <c r="F623" s="324"/>
      <c r="G623" s="37"/>
      <c r="H623" s="324"/>
      <c r="I623" s="325"/>
      <c r="J623" s="352"/>
      <c r="K623" s="324"/>
    </row>
    <row r="624" spans="1:13" s="326" customFormat="1" ht="11.25" hidden="1" outlineLevel="3">
      <c r="A624" s="321"/>
      <c r="B624" s="322"/>
      <c r="C624" s="323" t="s">
        <v>337</v>
      </c>
      <c r="D624" s="322"/>
      <c r="E624" s="35">
        <v>4.7250000000000005</v>
      </c>
      <c r="F624" s="324"/>
      <c r="G624" s="37"/>
      <c r="H624" s="324"/>
      <c r="I624" s="325"/>
      <c r="J624" s="352"/>
      <c r="K624" s="324"/>
    </row>
    <row r="625" spans="1:11" s="326" customFormat="1" ht="11.25" hidden="1" outlineLevel="3">
      <c r="A625" s="321"/>
      <c r="B625" s="322"/>
      <c r="C625" s="323" t="s">
        <v>467</v>
      </c>
      <c r="D625" s="322"/>
      <c r="E625" s="35">
        <v>2.2199999999999998</v>
      </c>
      <c r="F625" s="324"/>
      <c r="G625" s="37"/>
      <c r="H625" s="324"/>
      <c r="I625" s="325"/>
      <c r="J625" s="352"/>
      <c r="K625" s="324"/>
    </row>
    <row r="626" spans="1:11" s="326" customFormat="1" ht="11.25" hidden="1" outlineLevel="3">
      <c r="A626" s="321"/>
      <c r="B626" s="322"/>
      <c r="C626" s="323" t="s">
        <v>1</v>
      </c>
      <c r="D626" s="322"/>
      <c r="E626" s="35">
        <v>17.718</v>
      </c>
      <c r="F626" s="324"/>
      <c r="G626" s="37"/>
      <c r="H626" s="324"/>
      <c r="I626" s="325"/>
      <c r="J626" s="352"/>
      <c r="K626" s="324"/>
    </row>
    <row r="627" spans="1:11" s="326" customFormat="1" ht="11.25" hidden="1" outlineLevel="3">
      <c r="A627" s="321"/>
      <c r="B627" s="322"/>
      <c r="C627" s="323" t="s">
        <v>541</v>
      </c>
      <c r="D627" s="322"/>
      <c r="E627" s="35">
        <v>0</v>
      </c>
      <c r="F627" s="324"/>
      <c r="G627" s="37"/>
      <c r="H627" s="324"/>
      <c r="I627" s="325"/>
      <c r="J627" s="352"/>
      <c r="K627" s="324"/>
    </row>
    <row r="628" spans="1:11" s="326" customFormat="1" ht="11.25" hidden="1" outlineLevel="3">
      <c r="A628" s="321"/>
      <c r="B628" s="322"/>
      <c r="C628" s="323" t="s">
        <v>296</v>
      </c>
      <c r="D628" s="322"/>
      <c r="E628" s="35">
        <v>0</v>
      </c>
      <c r="F628" s="324"/>
      <c r="G628" s="37"/>
      <c r="H628" s="324"/>
      <c r="I628" s="325"/>
      <c r="J628" s="352"/>
      <c r="K628" s="324"/>
    </row>
    <row r="629" spans="1:11" s="326" customFormat="1" ht="11.25" hidden="1" outlineLevel="3">
      <c r="A629" s="321"/>
      <c r="B629" s="322"/>
      <c r="C629" s="323" t="s">
        <v>303</v>
      </c>
      <c r="D629" s="322"/>
      <c r="E629" s="35">
        <v>1.671</v>
      </c>
      <c r="F629" s="324"/>
      <c r="G629" s="37"/>
      <c r="H629" s="324"/>
      <c r="I629" s="325"/>
      <c r="J629" s="352"/>
      <c r="K629" s="324"/>
    </row>
    <row r="630" spans="1:11" s="326" customFormat="1" ht="11.25" hidden="1" outlineLevel="3">
      <c r="A630" s="321"/>
      <c r="B630" s="322"/>
      <c r="C630" s="323" t="s">
        <v>306</v>
      </c>
      <c r="D630" s="322"/>
      <c r="E630" s="35">
        <v>0.91799999999999993</v>
      </c>
      <c r="F630" s="324"/>
      <c r="G630" s="37"/>
      <c r="H630" s="324"/>
      <c r="I630" s="325"/>
      <c r="J630" s="352"/>
      <c r="K630" s="324"/>
    </row>
    <row r="631" spans="1:11" s="326" customFormat="1" ht="11.25" hidden="1" outlineLevel="3">
      <c r="A631" s="321"/>
      <c r="B631" s="322"/>
      <c r="C631" s="323" t="s">
        <v>560</v>
      </c>
      <c r="D631" s="322"/>
      <c r="E631" s="35">
        <v>5.94</v>
      </c>
      <c r="F631" s="324"/>
      <c r="G631" s="37"/>
      <c r="H631" s="324"/>
      <c r="I631" s="325"/>
      <c r="J631" s="352"/>
      <c r="K631" s="324"/>
    </row>
    <row r="632" spans="1:11" s="326" customFormat="1" ht="11.25" hidden="1" outlineLevel="3">
      <c r="A632" s="321"/>
      <c r="B632" s="322"/>
      <c r="C632" s="323" t="s">
        <v>337</v>
      </c>
      <c r="D632" s="322"/>
      <c r="E632" s="35">
        <v>4.7250000000000005</v>
      </c>
      <c r="F632" s="324"/>
      <c r="G632" s="37"/>
      <c r="H632" s="324"/>
      <c r="I632" s="325"/>
      <c r="J632" s="352"/>
      <c r="K632" s="324"/>
    </row>
    <row r="633" spans="1:11" s="326" customFormat="1" ht="11.25" hidden="1" outlineLevel="3">
      <c r="A633" s="321"/>
      <c r="B633" s="322"/>
      <c r="C633" s="323" t="s">
        <v>548</v>
      </c>
      <c r="D633" s="322"/>
      <c r="E633" s="35">
        <v>2.76</v>
      </c>
      <c r="F633" s="324"/>
      <c r="G633" s="37"/>
      <c r="H633" s="324"/>
      <c r="I633" s="325"/>
      <c r="J633" s="352"/>
      <c r="K633" s="324"/>
    </row>
    <row r="634" spans="1:11" s="326" customFormat="1" ht="11.25" hidden="1" outlineLevel="3">
      <c r="A634" s="321"/>
      <c r="B634" s="322"/>
      <c r="C634" s="323" t="s">
        <v>1</v>
      </c>
      <c r="D634" s="322"/>
      <c r="E634" s="35">
        <v>16.014000000000003</v>
      </c>
      <c r="F634" s="324"/>
      <c r="G634" s="37"/>
      <c r="H634" s="324"/>
      <c r="I634" s="325"/>
      <c r="J634" s="352"/>
      <c r="K634" s="324"/>
    </row>
    <row r="635" spans="1:11" s="326" customFormat="1" ht="11.25" hidden="1" outlineLevel="3">
      <c r="A635" s="321"/>
      <c r="B635" s="322"/>
      <c r="C635" s="323" t="s">
        <v>542</v>
      </c>
      <c r="D635" s="322"/>
      <c r="E635" s="35">
        <v>0</v>
      </c>
      <c r="F635" s="324"/>
      <c r="G635" s="37"/>
      <c r="H635" s="324"/>
      <c r="I635" s="325"/>
      <c r="J635" s="352"/>
      <c r="K635" s="324"/>
    </row>
    <row r="636" spans="1:11" s="326" customFormat="1" ht="11.25" hidden="1" outlineLevel="3">
      <c r="A636" s="321"/>
      <c r="B636" s="322"/>
      <c r="C636" s="323" t="s">
        <v>296</v>
      </c>
      <c r="D636" s="322"/>
      <c r="E636" s="35">
        <v>0</v>
      </c>
      <c r="F636" s="324"/>
      <c r="G636" s="37"/>
      <c r="H636" s="324"/>
      <c r="I636" s="325"/>
      <c r="J636" s="352"/>
      <c r="K636" s="324"/>
    </row>
    <row r="637" spans="1:11" s="326" customFormat="1" ht="11.25" hidden="1" outlineLevel="3">
      <c r="A637" s="321"/>
      <c r="B637" s="322"/>
      <c r="C637" s="323" t="s">
        <v>304</v>
      </c>
      <c r="D637" s="322"/>
      <c r="E637" s="35">
        <v>1.776</v>
      </c>
      <c r="F637" s="324"/>
      <c r="G637" s="37"/>
      <c r="H637" s="324"/>
      <c r="I637" s="325"/>
      <c r="J637" s="352"/>
      <c r="K637" s="324"/>
    </row>
    <row r="638" spans="1:11" s="326" customFormat="1" ht="11.25" hidden="1" outlineLevel="3">
      <c r="A638" s="321"/>
      <c r="B638" s="322"/>
      <c r="C638" s="323" t="s">
        <v>307</v>
      </c>
      <c r="D638" s="322"/>
      <c r="E638" s="35">
        <v>1.0109999999999999</v>
      </c>
      <c r="F638" s="324"/>
      <c r="G638" s="37"/>
      <c r="H638" s="324"/>
      <c r="I638" s="325"/>
      <c r="J638" s="352"/>
      <c r="K638" s="324"/>
    </row>
    <row r="639" spans="1:11" s="326" customFormat="1" ht="11.25" hidden="1" outlineLevel="3">
      <c r="A639" s="321"/>
      <c r="B639" s="322"/>
      <c r="C639" s="323" t="s">
        <v>509</v>
      </c>
      <c r="D639" s="322"/>
      <c r="E639" s="35">
        <v>5.6700000000000008</v>
      </c>
      <c r="F639" s="324"/>
      <c r="G639" s="37"/>
      <c r="H639" s="324"/>
      <c r="I639" s="325"/>
      <c r="J639" s="352"/>
      <c r="K639" s="324"/>
    </row>
    <row r="640" spans="1:11" s="326" customFormat="1" ht="11.25" hidden="1" outlineLevel="3">
      <c r="A640" s="321"/>
      <c r="B640" s="322"/>
      <c r="C640" s="323" t="s">
        <v>338</v>
      </c>
      <c r="D640" s="322"/>
      <c r="E640" s="35">
        <v>5.4</v>
      </c>
      <c r="F640" s="324"/>
      <c r="G640" s="37"/>
      <c r="H640" s="324"/>
      <c r="I640" s="325"/>
      <c r="J640" s="352"/>
      <c r="K640" s="324"/>
    </row>
    <row r="641" spans="1:13" s="326" customFormat="1" ht="11.25" hidden="1" outlineLevel="3">
      <c r="A641" s="321"/>
      <c r="B641" s="322"/>
      <c r="C641" s="323" t="s">
        <v>548</v>
      </c>
      <c r="D641" s="322"/>
      <c r="E641" s="35">
        <v>2.76</v>
      </c>
      <c r="F641" s="324"/>
      <c r="G641" s="37"/>
      <c r="H641" s="324"/>
      <c r="I641" s="325"/>
      <c r="J641" s="352"/>
      <c r="K641" s="324"/>
    </row>
    <row r="642" spans="1:13" s="326" customFormat="1" ht="11.25" hidden="1" outlineLevel="3">
      <c r="A642" s="321"/>
      <c r="B642" s="322"/>
      <c r="C642" s="323" t="s">
        <v>356</v>
      </c>
      <c r="D642" s="322"/>
      <c r="E642" s="35">
        <v>0.62999999999999989</v>
      </c>
      <c r="F642" s="324"/>
      <c r="G642" s="37"/>
      <c r="H642" s="324"/>
      <c r="I642" s="325"/>
      <c r="J642" s="352"/>
      <c r="K642" s="324"/>
    </row>
    <row r="643" spans="1:13" s="326" customFormat="1" ht="11.25" hidden="1" outlineLevel="3">
      <c r="A643" s="321"/>
      <c r="B643" s="322"/>
      <c r="C643" s="323" t="s">
        <v>1</v>
      </c>
      <c r="D643" s="322"/>
      <c r="E643" s="35">
        <v>17.247</v>
      </c>
      <c r="F643" s="324"/>
      <c r="G643" s="37"/>
      <c r="H643" s="324"/>
      <c r="I643" s="325"/>
      <c r="J643" s="352"/>
      <c r="K643" s="324"/>
    </row>
    <row r="644" spans="1:13" s="291" customFormat="1" ht="24" outlineLevel="2">
      <c r="A644" s="347">
        <v>14</v>
      </c>
      <c r="B644" s="348" t="s">
        <v>141</v>
      </c>
      <c r="C644" s="271" t="s">
        <v>887</v>
      </c>
      <c r="D644" s="349" t="s">
        <v>17</v>
      </c>
      <c r="E644" s="261">
        <v>58.838999999999999</v>
      </c>
      <c r="F644" s="350">
        <v>0</v>
      </c>
      <c r="G644" s="261">
        <f>E644*(1+F644/100)</f>
        <v>58.838999999999999</v>
      </c>
      <c r="H644" s="350"/>
      <c r="I644" s="351">
        <f>G644*H644</f>
        <v>0</v>
      </c>
      <c r="J644" s="289"/>
      <c r="K644" s="290">
        <f>G644*J644</f>
        <v>0</v>
      </c>
      <c r="L644" s="289"/>
      <c r="M644" s="290">
        <f>G644*L644</f>
        <v>0</v>
      </c>
    </row>
    <row r="645" spans="1:13" s="291" customFormat="1" ht="24" outlineLevel="2" collapsed="1">
      <c r="A645" s="347">
        <v>15</v>
      </c>
      <c r="B645" s="348" t="s">
        <v>142</v>
      </c>
      <c r="C645" s="271" t="s">
        <v>936</v>
      </c>
      <c r="D645" s="349" t="s">
        <v>3</v>
      </c>
      <c r="E645" s="261">
        <v>0</v>
      </c>
      <c r="F645" s="350">
        <v>0</v>
      </c>
      <c r="G645" s="261">
        <f>E645*(1+F645/100)</f>
        <v>0</v>
      </c>
      <c r="H645" s="350"/>
      <c r="I645" s="351">
        <f>G645*H645</f>
        <v>0</v>
      </c>
      <c r="J645" s="289">
        <v>1.05464</v>
      </c>
      <c r="K645" s="290">
        <f>G645*J645</f>
        <v>0</v>
      </c>
      <c r="L645" s="289"/>
      <c r="M645" s="290">
        <f>G645*L645</f>
        <v>0</v>
      </c>
    </row>
    <row r="646" spans="1:13" s="326" customFormat="1" ht="11.25" hidden="1" outlineLevel="3">
      <c r="A646" s="321"/>
      <c r="B646" s="322"/>
      <c r="C646" s="323" t="s">
        <v>651</v>
      </c>
      <c r="D646" s="322"/>
      <c r="E646" s="35">
        <v>0</v>
      </c>
      <c r="F646" s="324"/>
      <c r="G646" s="37"/>
      <c r="H646" s="324"/>
      <c r="I646" s="325"/>
      <c r="J646" s="352"/>
      <c r="K646" s="324"/>
    </row>
    <row r="647" spans="1:13" s="291" customFormat="1" ht="12" outlineLevel="2" collapsed="1">
      <c r="A647" s="347">
        <v>16</v>
      </c>
      <c r="B647" s="348" t="s">
        <v>2509</v>
      </c>
      <c r="C647" s="271" t="s">
        <v>2510</v>
      </c>
      <c r="D647" s="349" t="s">
        <v>18</v>
      </c>
      <c r="E647" s="261">
        <v>45.001250000000006</v>
      </c>
      <c r="F647" s="350">
        <v>0</v>
      </c>
      <c r="G647" s="261">
        <f>E647*(1+F647/100)</f>
        <v>45.001250000000006</v>
      </c>
      <c r="H647" s="350"/>
      <c r="I647" s="351">
        <f>G647*H647</f>
        <v>0</v>
      </c>
      <c r="J647" s="289">
        <v>2.4533999999999998</v>
      </c>
      <c r="K647" s="290">
        <f>G647*J647</f>
        <v>110.40606675000001</v>
      </c>
      <c r="L647" s="289"/>
      <c r="M647" s="290">
        <f>G647*L647</f>
        <v>0</v>
      </c>
    </row>
    <row r="648" spans="1:13" s="326" customFormat="1" ht="11.25" hidden="1" outlineLevel="3">
      <c r="A648" s="321"/>
      <c r="B648" s="322"/>
      <c r="C648" s="323" t="s">
        <v>540</v>
      </c>
      <c r="D648" s="322"/>
      <c r="E648" s="35">
        <v>0</v>
      </c>
      <c r="F648" s="324"/>
      <c r="G648" s="37"/>
      <c r="H648" s="324"/>
      <c r="I648" s="325"/>
      <c r="J648" s="352"/>
      <c r="K648" s="324"/>
    </row>
    <row r="649" spans="1:13" s="326" customFormat="1" ht="11.25" hidden="1" outlineLevel="3">
      <c r="A649" s="321"/>
      <c r="B649" s="322"/>
      <c r="C649" s="323" t="s">
        <v>207</v>
      </c>
      <c r="D649" s="322"/>
      <c r="E649" s="35">
        <v>0</v>
      </c>
      <c r="F649" s="324"/>
      <c r="G649" s="37"/>
      <c r="H649" s="324"/>
      <c r="I649" s="325"/>
      <c r="J649" s="352"/>
      <c r="K649" s="324"/>
    </row>
    <row r="650" spans="1:13" s="326" customFormat="1" ht="11.25" hidden="1" outlineLevel="3">
      <c r="A650" s="321"/>
      <c r="B650" s="322"/>
      <c r="C650" s="323" t="s">
        <v>366</v>
      </c>
      <c r="D650" s="322"/>
      <c r="E650" s="35">
        <v>5.4720000000000004</v>
      </c>
      <c r="F650" s="324"/>
      <c r="G650" s="37"/>
      <c r="H650" s="324"/>
      <c r="I650" s="325"/>
      <c r="J650" s="352"/>
      <c r="K650" s="324"/>
    </row>
    <row r="651" spans="1:13" s="326" customFormat="1" ht="22.5" hidden="1" outlineLevel="3">
      <c r="A651" s="321"/>
      <c r="B651" s="322"/>
      <c r="C651" s="323" t="s">
        <v>638</v>
      </c>
      <c r="D651" s="322"/>
      <c r="E651" s="35">
        <v>7.1280000000000001</v>
      </c>
      <c r="F651" s="324"/>
      <c r="G651" s="37"/>
      <c r="H651" s="324"/>
      <c r="I651" s="325"/>
      <c r="J651" s="352"/>
      <c r="K651" s="324"/>
    </row>
    <row r="652" spans="1:13" s="326" customFormat="1" ht="11.25" hidden="1" outlineLevel="3">
      <c r="A652" s="321"/>
      <c r="B652" s="322"/>
      <c r="C652" s="323" t="s">
        <v>1</v>
      </c>
      <c r="D652" s="322"/>
      <c r="E652" s="35">
        <v>12.600000000000001</v>
      </c>
      <c r="F652" s="324"/>
      <c r="G652" s="37"/>
      <c r="H652" s="324"/>
      <c r="I652" s="325"/>
      <c r="J652" s="352"/>
      <c r="K652" s="324"/>
    </row>
    <row r="653" spans="1:13" s="326" customFormat="1" ht="11.25" hidden="1" outlineLevel="3">
      <c r="A653" s="321"/>
      <c r="B653" s="322"/>
      <c r="C653" s="323" t="s">
        <v>539</v>
      </c>
      <c r="D653" s="322"/>
      <c r="E653" s="35">
        <v>0</v>
      </c>
      <c r="F653" s="324"/>
      <c r="G653" s="37"/>
      <c r="H653" s="324"/>
      <c r="I653" s="325"/>
      <c r="J653" s="352"/>
      <c r="K653" s="324"/>
    </row>
    <row r="654" spans="1:13" s="326" customFormat="1" ht="11.25" hidden="1" outlineLevel="3">
      <c r="A654" s="321"/>
      <c r="B654" s="322"/>
      <c r="C654" s="323" t="s">
        <v>207</v>
      </c>
      <c r="D654" s="322"/>
      <c r="E654" s="35">
        <v>0</v>
      </c>
      <c r="F654" s="324"/>
      <c r="G654" s="37"/>
      <c r="H654" s="324"/>
      <c r="I654" s="325"/>
      <c r="J654" s="352"/>
      <c r="K654" s="324"/>
    </row>
    <row r="655" spans="1:13" s="326" customFormat="1" ht="11.25" hidden="1" outlineLevel="3">
      <c r="A655" s="321"/>
      <c r="B655" s="322"/>
      <c r="C655" s="323" t="s">
        <v>378</v>
      </c>
      <c r="D655" s="322"/>
      <c r="E655" s="35">
        <v>1.3125</v>
      </c>
      <c r="F655" s="324"/>
      <c r="G655" s="37"/>
      <c r="H655" s="324"/>
      <c r="I655" s="325"/>
      <c r="J655" s="352"/>
      <c r="K655" s="324"/>
    </row>
    <row r="656" spans="1:13" s="326" customFormat="1" ht="11.25" hidden="1" outlineLevel="3">
      <c r="A656" s="321"/>
      <c r="B656" s="322"/>
      <c r="C656" s="323" t="s">
        <v>350</v>
      </c>
      <c r="D656" s="322"/>
      <c r="E656" s="35">
        <v>0.36300000000000004</v>
      </c>
      <c r="F656" s="324"/>
      <c r="G656" s="37"/>
      <c r="H656" s="324"/>
      <c r="I656" s="325"/>
      <c r="J656" s="352"/>
      <c r="K656" s="324"/>
    </row>
    <row r="657" spans="1:11" s="326" customFormat="1" ht="11.25" hidden="1" outlineLevel="3">
      <c r="A657" s="321"/>
      <c r="B657" s="322"/>
      <c r="C657" s="323" t="s">
        <v>553</v>
      </c>
      <c r="D657" s="322"/>
      <c r="E657" s="35">
        <v>0.21150000000000002</v>
      </c>
      <c r="F657" s="324"/>
      <c r="G657" s="37"/>
      <c r="H657" s="324"/>
      <c r="I657" s="325"/>
      <c r="J657" s="352"/>
      <c r="K657" s="324"/>
    </row>
    <row r="658" spans="1:11" s="326" customFormat="1" ht="11.25" hidden="1" outlineLevel="3">
      <c r="A658" s="321"/>
      <c r="B658" s="322"/>
      <c r="C658" s="323" t="s">
        <v>635</v>
      </c>
      <c r="D658" s="322"/>
      <c r="E658" s="35">
        <v>1.65</v>
      </c>
      <c r="F658" s="324"/>
      <c r="G658" s="37"/>
      <c r="H658" s="324"/>
      <c r="I658" s="325"/>
      <c r="J658" s="352"/>
      <c r="K658" s="324"/>
    </row>
    <row r="659" spans="1:11" s="326" customFormat="1" ht="11.25" hidden="1" outlineLevel="3">
      <c r="A659" s="321"/>
      <c r="B659" s="322"/>
      <c r="C659" s="323" t="s">
        <v>517</v>
      </c>
      <c r="D659" s="322"/>
      <c r="E659" s="35">
        <v>0.2299999999999999</v>
      </c>
      <c r="F659" s="324"/>
      <c r="G659" s="37"/>
      <c r="H659" s="324"/>
      <c r="I659" s="325"/>
      <c r="J659" s="352"/>
      <c r="K659" s="324"/>
    </row>
    <row r="660" spans="1:11" s="326" customFormat="1" ht="11.25" hidden="1" outlineLevel="3">
      <c r="A660" s="321"/>
      <c r="B660" s="322"/>
      <c r="C660" s="323" t="s">
        <v>587</v>
      </c>
      <c r="D660" s="322"/>
      <c r="E660" s="35">
        <v>6.7980000000000009</v>
      </c>
      <c r="F660" s="324"/>
      <c r="G660" s="37"/>
      <c r="H660" s="324"/>
      <c r="I660" s="325"/>
      <c r="J660" s="352"/>
      <c r="K660" s="324"/>
    </row>
    <row r="661" spans="1:11" s="326" customFormat="1" ht="11.25" hidden="1" outlineLevel="3">
      <c r="A661" s="321"/>
      <c r="B661" s="322"/>
      <c r="C661" s="323" t="s">
        <v>367</v>
      </c>
      <c r="D661" s="322"/>
      <c r="E661" s="35">
        <v>2.0774999999999997</v>
      </c>
      <c r="F661" s="324"/>
      <c r="G661" s="37"/>
      <c r="H661" s="324"/>
      <c r="I661" s="325"/>
      <c r="J661" s="352"/>
      <c r="K661" s="324"/>
    </row>
    <row r="662" spans="1:11" s="326" customFormat="1" ht="11.25" hidden="1" outlineLevel="3">
      <c r="A662" s="321"/>
      <c r="B662" s="322"/>
      <c r="C662" s="323" t="s">
        <v>1</v>
      </c>
      <c r="D662" s="322"/>
      <c r="E662" s="35">
        <v>12.642500000000002</v>
      </c>
      <c r="F662" s="324"/>
      <c r="G662" s="37"/>
      <c r="H662" s="324"/>
      <c r="I662" s="325"/>
      <c r="J662" s="352"/>
      <c r="K662" s="324"/>
    </row>
    <row r="663" spans="1:11" s="326" customFormat="1" ht="11.25" hidden="1" outlineLevel="3">
      <c r="A663" s="321"/>
      <c r="B663" s="322"/>
      <c r="C663" s="323" t="s">
        <v>541</v>
      </c>
      <c r="D663" s="322"/>
      <c r="E663" s="35">
        <v>0</v>
      </c>
      <c r="F663" s="324"/>
      <c r="G663" s="37"/>
      <c r="H663" s="324"/>
      <c r="I663" s="325"/>
      <c r="J663" s="352"/>
      <c r="K663" s="324"/>
    </row>
    <row r="664" spans="1:11" s="326" customFormat="1" ht="11.25" hidden="1" outlineLevel="3">
      <c r="A664" s="321"/>
      <c r="B664" s="322"/>
      <c r="C664" s="323" t="s">
        <v>207</v>
      </c>
      <c r="D664" s="322"/>
      <c r="E664" s="35">
        <v>0</v>
      </c>
      <c r="F664" s="324"/>
      <c r="G664" s="37"/>
      <c r="H664" s="324"/>
      <c r="I664" s="325"/>
      <c r="J664" s="352"/>
      <c r="K664" s="324"/>
    </row>
    <row r="665" spans="1:11" s="326" customFormat="1" ht="11.25" hidden="1" outlineLevel="3">
      <c r="A665" s="321"/>
      <c r="B665" s="322"/>
      <c r="C665" s="323" t="s">
        <v>378</v>
      </c>
      <c r="D665" s="322"/>
      <c r="E665" s="35">
        <v>1.3125</v>
      </c>
      <c r="F665" s="324"/>
      <c r="G665" s="37"/>
      <c r="H665" s="324"/>
      <c r="I665" s="325"/>
      <c r="J665" s="352"/>
      <c r="K665" s="324"/>
    </row>
    <row r="666" spans="1:11" s="326" customFormat="1" ht="11.25" hidden="1" outlineLevel="3">
      <c r="A666" s="321"/>
      <c r="B666" s="322"/>
      <c r="C666" s="323" t="s">
        <v>350</v>
      </c>
      <c r="D666" s="322"/>
      <c r="E666" s="35">
        <v>0.36300000000000004</v>
      </c>
      <c r="F666" s="324"/>
      <c r="G666" s="37"/>
      <c r="H666" s="324"/>
      <c r="I666" s="325"/>
      <c r="J666" s="352"/>
      <c r="K666" s="324"/>
    </row>
    <row r="667" spans="1:11" s="326" customFormat="1" ht="11.25" hidden="1" outlineLevel="3">
      <c r="A667" s="321"/>
      <c r="B667" s="322"/>
      <c r="C667" s="323" t="s">
        <v>492</v>
      </c>
      <c r="D667" s="322"/>
      <c r="E667" s="35">
        <v>0.56999999999999995</v>
      </c>
      <c r="F667" s="324"/>
      <c r="G667" s="37"/>
      <c r="H667" s="324"/>
      <c r="I667" s="325"/>
      <c r="J667" s="352"/>
      <c r="K667" s="324"/>
    </row>
    <row r="668" spans="1:11" s="326" customFormat="1" ht="11.25" hidden="1" outlineLevel="3">
      <c r="A668" s="321"/>
      <c r="B668" s="322"/>
      <c r="C668" s="323" t="s">
        <v>619</v>
      </c>
      <c r="D668" s="322"/>
      <c r="E668" s="35">
        <v>1.8119999999999998</v>
      </c>
      <c r="F668" s="324"/>
      <c r="G668" s="37"/>
      <c r="H668" s="324"/>
      <c r="I668" s="325"/>
      <c r="J668" s="352"/>
      <c r="K668" s="324"/>
    </row>
    <row r="669" spans="1:11" s="326" customFormat="1" ht="11.25" hidden="1" outlineLevel="3">
      <c r="A669" s="321"/>
      <c r="B669" s="322"/>
      <c r="C669" s="323" t="s">
        <v>517</v>
      </c>
      <c r="D669" s="322"/>
      <c r="E669" s="35">
        <v>0.2299999999999999</v>
      </c>
      <c r="F669" s="324"/>
      <c r="G669" s="37"/>
      <c r="H669" s="324"/>
      <c r="I669" s="325"/>
      <c r="J669" s="352"/>
      <c r="K669" s="324"/>
    </row>
    <row r="670" spans="1:11" s="326" customFormat="1" ht="11.25" hidden="1" outlineLevel="3">
      <c r="A670" s="321"/>
      <c r="B670" s="322"/>
      <c r="C670" s="323" t="s">
        <v>610</v>
      </c>
      <c r="D670" s="322"/>
      <c r="E670" s="35">
        <v>5.1974999999999998</v>
      </c>
      <c r="F670" s="324"/>
      <c r="G670" s="37"/>
      <c r="H670" s="324"/>
      <c r="I670" s="325"/>
      <c r="J670" s="352"/>
      <c r="K670" s="324"/>
    </row>
    <row r="671" spans="1:11" s="326" customFormat="1" ht="11.25" hidden="1" outlineLevel="3">
      <c r="A671" s="321"/>
      <c r="B671" s="322"/>
      <c r="C671" s="323" t="s">
        <v>367</v>
      </c>
      <c r="D671" s="322"/>
      <c r="E671" s="35">
        <v>2.0774999999999997</v>
      </c>
      <c r="F671" s="324"/>
      <c r="G671" s="37"/>
      <c r="H671" s="324"/>
      <c r="I671" s="325"/>
      <c r="J671" s="352"/>
      <c r="K671" s="324"/>
    </row>
    <row r="672" spans="1:11" s="326" customFormat="1" ht="11.25" hidden="1" outlineLevel="3">
      <c r="A672" s="321"/>
      <c r="B672" s="322"/>
      <c r="C672" s="323" t="s">
        <v>1</v>
      </c>
      <c r="D672" s="322"/>
      <c r="E672" s="35">
        <v>11.5625</v>
      </c>
      <c r="F672" s="324"/>
      <c r="G672" s="37"/>
      <c r="H672" s="324"/>
      <c r="I672" s="325"/>
      <c r="J672" s="352"/>
      <c r="K672" s="324"/>
    </row>
    <row r="673" spans="1:13" s="326" customFormat="1" ht="11.25" hidden="1" outlineLevel="3">
      <c r="A673" s="321"/>
      <c r="B673" s="322"/>
      <c r="C673" s="323" t="s">
        <v>542</v>
      </c>
      <c r="D673" s="322"/>
      <c r="E673" s="35">
        <v>0</v>
      </c>
      <c r="F673" s="324"/>
      <c r="G673" s="37"/>
      <c r="H673" s="324"/>
      <c r="I673" s="325"/>
      <c r="J673" s="352"/>
      <c r="K673" s="324"/>
    </row>
    <row r="674" spans="1:13" s="326" customFormat="1" ht="11.25" hidden="1" outlineLevel="3">
      <c r="A674" s="321"/>
      <c r="B674" s="322"/>
      <c r="C674" s="323" t="s">
        <v>207</v>
      </c>
      <c r="D674" s="322"/>
      <c r="E674" s="35">
        <v>0</v>
      </c>
      <c r="F674" s="324"/>
      <c r="G674" s="37"/>
      <c r="H674" s="324"/>
      <c r="I674" s="325"/>
      <c r="J674" s="352"/>
      <c r="K674" s="324"/>
    </row>
    <row r="675" spans="1:13" s="326" customFormat="1" ht="11.25" hidden="1" outlineLevel="3">
      <c r="A675" s="321"/>
      <c r="B675" s="322"/>
      <c r="C675" s="323" t="s">
        <v>350</v>
      </c>
      <c r="D675" s="322"/>
      <c r="E675" s="35">
        <v>0.36300000000000004</v>
      </c>
      <c r="F675" s="324"/>
      <c r="G675" s="37"/>
      <c r="H675" s="324"/>
      <c r="I675" s="325"/>
      <c r="J675" s="352"/>
      <c r="K675" s="324"/>
    </row>
    <row r="676" spans="1:13" s="326" customFormat="1" ht="11.25" hidden="1" outlineLevel="3">
      <c r="A676" s="321"/>
      <c r="B676" s="322"/>
      <c r="C676" s="323" t="s">
        <v>493</v>
      </c>
      <c r="D676" s="322"/>
      <c r="E676" s="35">
        <v>0.54674999999999996</v>
      </c>
      <c r="F676" s="324"/>
      <c r="G676" s="37"/>
      <c r="H676" s="324"/>
      <c r="I676" s="325"/>
      <c r="J676" s="352"/>
      <c r="K676" s="324"/>
    </row>
    <row r="677" spans="1:13" s="326" customFormat="1" ht="11.25" hidden="1" outlineLevel="3">
      <c r="A677" s="321"/>
      <c r="B677" s="322"/>
      <c r="C677" s="323" t="s">
        <v>597</v>
      </c>
      <c r="D677" s="322"/>
      <c r="E677" s="35">
        <v>1.7339999999999998</v>
      </c>
      <c r="F677" s="324"/>
      <c r="G677" s="37"/>
      <c r="H677" s="324"/>
      <c r="I677" s="325"/>
      <c r="J677" s="352"/>
      <c r="K677" s="324"/>
    </row>
    <row r="678" spans="1:13" s="326" customFormat="1" ht="11.25" hidden="1" outlineLevel="3">
      <c r="A678" s="321"/>
      <c r="B678" s="322"/>
      <c r="C678" s="323" t="s">
        <v>518</v>
      </c>
      <c r="D678" s="322"/>
      <c r="E678" s="35">
        <v>0.2049999999999999</v>
      </c>
      <c r="F678" s="324"/>
      <c r="G678" s="37"/>
      <c r="H678" s="324"/>
      <c r="I678" s="325"/>
      <c r="J678" s="352"/>
      <c r="K678" s="324"/>
    </row>
    <row r="679" spans="1:13" s="326" customFormat="1" ht="11.25" hidden="1" outlineLevel="3">
      <c r="A679" s="321"/>
      <c r="B679" s="322"/>
      <c r="C679" s="323" t="s">
        <v>610</v>
      </c>
      <c r="D679" s="322"/>
      <c r="E679" s="35">
        <v>5.1974999999999998</v>
      </c>
      <c r="F679" s="324"/>
      <c r="G679" s="37"/>
      <c r="H679" s="324"/>
      <c r="I679" s="325"/>
      <c r="J679" s="352"/>
      <c r="K679" s="324"/>
    </row>
    <row r="680" spans="1:13" s="326" customFormat="1" ht="11.25" hidden="1" outlineLevel="3">
      <c r="A680" s="321"/>
      <c r="B680" s="322"/>
      <c r="C680" s="323" t="s">
        <v>357</v>
      </c>
      <c r="D680" s="322"/>
      <c r="E680" s="35">
        <v>0.15</v>
      </c>
      <c r="F680" s="324"/>
      <c r="G680" s="37"/>
      <c r="H680" s="324"/>
      <c r="I680" s="325"/>
      <c r="J680" s="352"/>
      <c r="K680" s="324"/>
    </row>
    <row r="681" spans="1:13" s="326" customFormat="1" ht="11.25" hidden="1" outlineLevel="3">
      <c r="A681" s="321"/>
      <c r="B681" s="322"/>
      <c r="C681" s="323" t="s">
        <v>1</v>
      </c>
      <c r="D681" s="322"/>
      <c r="E681" s="35">
        <v>8.1962500000000009</v>
      </c>
      <c r="F681" s="324"/>
      <c r="G681" s="37"/>
      <c r="H681" s="324"/>
      <c r="I681" s="325"/>
      <c r="J681" s="352"/>
      <c r="K681" s="324"/>
    </row>
    <row r="682" spans="1:13" s="291" customFormat="1" ht="12" outlineLevel="2" collapsed="1">
      <c r="A682" s="347">
        <v>17</v>
      </c>
      <c r="B682" s="348" t="s">
        <v>2511</v>
      </c>
      <c r="C682" s="271" t="s">
        <v>2512</v>
      </c>
      <c r="D682" s="349" t="s">
        <v>17</v>
      </c>
      <c r="E682" s="261">
        <v>304.39499999999998</v>
      </c>
      <c r="F682" s="350">
        <v>0</v>
      </c>
      <c r="G682" s="261">
        <f>E682*(1+F682/100)</f>
        <v>304.39499999999998</v>
      </c>
      <c r="H682" s="350"/>
      <c r="I682" s="351">
        <f>G682*H682</f>
        <v>0</v>
      </c>
      <c r="J682" s="289">
        <v>5.1900000000000002E-3</v>
      </c>
      <c r="K682" s="290">
        <f>G682*J682</f>
        <v>1.5798100499999999</v>
      </c>
      <c r="L682" s="289"/>
      <c r="M682" s="290">
        <f>G682*L682</f>
        <v>0</v>
      </c>
    </row>
    <row r="683" spans="1:13" s="326" customFormat="1" ht="11.25" hidden="1" outlineLevel="3">
      <c r="A683" s="321"/>
      <c r="B683" s="322"/>
      <c r="C683" s="323" t="s">
        <v>540</v>
      </c>
      <c r="D683" s="322"/>
      <c r="E683" s="35">
        <v>0</v>
      </c>
      <c r="F683" s="324"/>
      <c r="G683" s="37"/>
      <c r="H683" s="324"/>
      <c r="I683" s="325"/>
      <c r="J683" s="352"/>
      <c r="K683" s="324"/>
    </row>
    <row r="684" spans="1:13" s="326" customFormat="1" ht="11.25" hidden="1" outlineLevel="3">
      <c r="A684" s="321"/>
      <c r="B684" s="322"/>
      <c r="C684" s="323" t="s">
        <v>207</v>
      </c>
      <c r="D684" s="322"/>
      <c r="E684" s="35">
        <v>0</v>
      </c>
      <c r="F684" s="324"/>
      <c r="G684" s="37"/>
      <c r="H684" s="324"/>
      <c r="I684" s="325"/>
      <c r="J684" s="352"/>
      <c r="K684" s="324"/>
    </row>
    <row r="685" spans="1:13" s="326" customFormat="1" ht="11.25" hidden="1" outlineLevel="3">
      <c r="A685" s="321"/>
      <c r="B685" s="322"/>
      <c r="C685" s="323" t="s">
        <v>336</v>
      </c>
      <c r="D685" s="322"/>
      <c r="E685" s="35">
        <v>36.480000000000004</v>
      </c>
      <c r="F685" s="324"/>
      <c r="G685" s="37"/>
      <c r="H685" s="324"/>
      <c r="I685" s="325"/>
      <c r="J685" s="352"/>
      <c r="K685" s="324"/>
    </row>
    <row r="686" spans="1:13" s="326" customFormat="1" ht="11.25" hidden="1" outlineLevel="3">
      <c r="A686" s="321"/>
      <c r="B686" s="322"/>
      <c r="C686" s="323" t="s">
        <v>620</v>
      </c>
      <c r="D686" s="322"/>
      <c r="E686" s="35">
        <v>47.52</v>
      </c>
      <c r="F686" s="324"/>
      <c r="G686" s="37"/>
      <c r="H686" s="324"/>
      <c r="I686" s="325"/>
      <c r="J686" s="352"/>
      <c r="K686" s="324"/>
    </row>
    <row r="687" spans="1:13" s="326" customFormat="1" ht="11.25" hidden="1" outlineLevel="3">
      <c r="A687" s="321"/>
      <c r="B687" s="322"/>
      <c r="C687" s="323" t="s">
        <v>1</v>
      </c>
      <c r="D687" s="322"/>
      <c r="E687" s="35">
        <v>84</v>
      </c>
      <c r="F687" s="324"/>
      <c r="G687" s="37"/>
      <c r="H687" s="324"/>
      <c r="I687" s="325"/>
      <c r="J687" s="352"/>
      <c r="K687" s="324"/>
    </row>
    <row r="688" spans="1:13" s="326" customFormat="1" ht="11.25" hidden="1" outlineLevel="3">
      <c r="A688" s="321"/>
      <c r="B688" s="322"/>
      <c r="C688" s="323" t="s">
        <v>539</v>
      </c>
      <c r="D688" s="322"/>
      <c r="E688" s="35">
        <v>0</v>
      </c>
      <c r="F688" s="324"/>
      <c r="G688" s="37"/>
      <c r="H688" s="324"/>
      <c r="I688" s="325"/>
      <c r="J688" s="352"/>
      <c r="K688" s="324"/>
    </row>
    <row r="689" spans="1:11" s="326" customFormat="1" ht="11.25" hidden="1" outlineLevel="3">
      <c r="A689" s="321"/>
      <c r="B689" s="322"/>
      <c r="C689" s="323" t="s">
        <v>207</v>
      </c>
      <c r="D689" s="322"/>
      <c r="E689" s="35">
        <v>0</v>
      </c>
      <c r="F689" s="324"/>
      <c r="G689" s="37"/>
      <c r="H689" s="324"/>
      <c r="I689" s="325"/>
      <c r="J689" s="352"/>
      <c r="K689" s="324"/>
    </row>
    <row r="690" spans="1:11" s="326" customFormat="1" ht="11.25" hidden="1" outlineLevel="3">
      <c r="A690" s="321"/>
      <c r="B690" s="322"/>
      <c r="C690" s="323" t="s">
        <v>342</v>
      </c>
      <c r="D690" s="322"/>
      <c r="E690" s="35">
        <v>10.5</v>
      </c>
      <c r="F690" s="324"/>
      <c r="G690" s="37"/>
      <c r="H690" s="324"/>
      <c r="I690" s="325"/>
      <c r="J690" s="352"/>
      <c r="K690" s="324"/>
    </row>
    <row r="691" spans="1:11" s="326" customFormat="1" ht="11.25" hidden="1" outlineLevel="3">
      <c r="A691" s="321"/>
      <c r="B691" s="322"/>
      <c r="C691" s="323" t="s">
        <v>326</v>
      </c>
      <c r="D691" s="322"/>
      <c r="E691" s="35">
        <v>2.4200000000000004</v>
      </c>
      <c r="F691" s="324"/>
      <c r="G691" s="37"/>
      <c r="H691" s="324"/>
      <c r="I691" s="325"/>
      <c r="J691" s="352"/>
      <c r="K691" s="324"/>
    </row>
    <row r="692" spans="1:11" s="326" customFormat="1" ht="11.25" hidden="1" outlineLevel="3">
      <c r="A692" s="321"/>
      <c r="B692" s="322"/>
      <c r="C692" s="323" t="s">
        <v>528</v>
      </c>
      <c r="D692" s="322"/>
      <c r="E692" s="35">
        <v>1.41</v>
      </c>
      <c r="F692" s="324"/>
      <c r="G692" s="37"/>
      <c r="H692" s="324"/>
      <c r="I692" s="325"/>
      <c r="J692" s="352"/>
      <c r="K692" s="324"/>
    </row>
    <row r="693" spans="1:11" s="326" customFormat="1" ht="11.25" hidden="1" outlineLevel="3">
      <c r="A693" s="321"/>
      <c r="B693" s="322"/>
      <c r="C693" s="323" t="s">
        <v>615</v>
      </c>
      <c r="D693" s="322"/>
      <c r="E693" s="35">
        <v>11</v>
      </c>
      <c r="F693" s="324"/>
      <c r="G693" s="37"/>
      <c r="H693" s="324"/>
      <c r="I693" s="325"/>
      <c r="J693" s="352"/>
      <c r="K693" s="324"/>
    </row>
    <row r="694" spans="1:11" s="326" customFormat="1" ht="11.25" hidden="1" outlineLevel="3">
      <c r="A694" s="321"/>
      <c r="B694" s="322"/>
      <c r="C694" s="323" t="s">
        <v>494</v>
      </c>
      <c r="D694" s="322"/>
      <c r="E694" s="35">
        <v>1.8399999999999992</v>
      </c>
      <c r="F694" s="324"/>
      <c r="G694" s="37"/>
      <c r="H694" s="324"/>
      <c r="I694" s="325"/>
      <c r="J694" s="352"/>
      <c r="K694" s="324"/>
    </row>
    <row r="695" spans="1:11" s="326" customFormat="1" ht="11.25" hidden="1" outlineLevel="3">
      <c r="A695" s="321"/>
      <c r="B695" s="322"/>
      <c r="C695" s="323" t="s">
        <v>564</v>
      </c>
      <c r="D695" s="322"/>
      <c r="E695" s="35">
        <v>45.320000000000007</v>
      </c>
      <c r="F695" s="324"/>
      <c r="G695" s="37"/>
      <c r="H695" s="324"/>
      <c r="I695" s="325"/>
      <c r="J695" s="352"/>
      <c r="K695" s="324"/>
    </row>
    <row r="696" spans="1:11" s="326" customFormat="1" ht="11.25" hidden="1" outlineLevel="3">
      <c r="A696" s="321"/>
      <c r="B696" s="322"/>
      <c r="C696" s="323" t="s">
        <v>339</v>
      </c>
      <c r="D696" s="322"/>
      <c r="E696" s="35">
        <v>13.85</v>
      </c>
      <c r="F696" s="324"/>
      <c r="G696" s="37"/>
      <c r="H696" s="324"/>
      <c r="I696" s="325"/>
      <c r="J696" s="352"/>
      <c r="K696" s="324"/>
    </row>
    <row r="697" spans="1:11" s="326" customFormat="1" ht="11.25" hidden="1" outlineLevel="3">
      <c r="A697" s="321"/>
      <c r="B697" s="322"/>
      <c r="C697" s="323" t="s">
        <v>1</v>
      </c>
      <c r="D697" s="322"/>
      <c r="E697" s="35">
        <v>86.34</v>
      </c>
      <c r="F697" s="324"/>
      <c r="G697" s="37"/>
      <c r="H697" s="324"/>
      <c r="I697" s="325"/>
      <c r="J697" s="352"/>
      <c r="K697" s="324"/>
    </row>
    <row r="698" spans="1:11" s="326" customFormat="1" ht="11.25" hidden="1" outlineLevel="3">
      <c r="A698" s="321"/>
      <c r="B698" s="322"/>
      <c r="C698" s="323" t="s">
        <v>541</v>
      </c>
      <c r="D698" s="322"/>
      <c r="E698" s="35">
        <v>0</v>
      </c>
      <c r="F698" s="324"/>
      <c r="G698" s="37"/>
      <c r="H698" s="324"/>
      <c r="I698" s="325"/>
      <c r="J698" s="352"/>
      <c r="K698" s="324"/>
    </row>
    <row r="699" spans="1:11" s="326" customFormat="1" ht="11.25" hidden="1" outlineLevel="3">
      <c r="A699" s="321"/>
      <c r="B699" s="322"/>
      <c r="C699" s="323" t="s">
        <v>207</v>
      </c>
      <c r="D699" s="322"/>
      <c r="E699" s="35">
        <v>0</v>
      </c>
      <c r="F699" s="324"/>
      <c r="G699" s="37"/>
      <c r="H699" s="324"/>
      <c r="I699" s="325"/>
      <c r="J699" s="352"/>
      <c r="K699" s="324"/>
    </row>
    <row r="700" spans="1:11" s="326" customFormat="1" ht="11.25" hidden="1" outlineLevel="3">
      <c r="A700" s="321"/>
      <c r="B700" s="322"/>
      <c r="C700" s="323" t="s">
        <v>342</v>
      </c>
      <c r="D700" s="322"/>
      <c r="E700" s="35">
        <v>10.5</v>
      </c>
      <c r="F700" s="324"/>
      <c r="G700" s="37"/>
      <c r="H700" s="324"/>
      <c r="I700" s="325"/>
      <c r="J700" s="352"/>
      <c r="K700" s="324"/>
    </row>
    <row r="701" spans="1:11" s="326" customFormat="1" ht="11.25" hidden="1" outlineLevel="3">
      <c r="A701" s="321"/>
      <c r="B701" s="322"/>
      <c r="C701" s="323" t="s">
        <v>326</v>
      </c>
      <c r="D701" s="322"/>
      <c r="E701" s="35">
        <v>2.4200000000000004</v>
      </c>
      <c r="F701" s="324"/>
      <c r="G701" s="37"/>
      <c r="H701" s="324"/>
      <c r="I701" s="325"/>
      <c r="J701" s="352"/>
      <c r="K701" s="324"/>
    </row>
    <row r="702" spans="1:11" s="326" customFormat="1" ht="11.25" hidden="1" outlineLevel="3">
      <c r="A702" s="321"/>
      <c r="B702" s="322"/>
      <c r="C702" s="323" t="s">
        <v>429</v>
      </c>
      <c r="D702" s="322"/>
      <c r="E702" s="35">
        <v>3.8</v>
      </c>
      <c r="F702" s="324"/>
      <c r="G702" s="37"/>
      <c r="H702" s="324"/>
      <c r="I702" s="325"/>
      <c r="J702" s="352"/>
      <c r="K702" s="324"/>
    </row>
    <row r="703" spans="1:11" s="326" customFormat="1" ht="11.25" hidden="1" outlineLevel="3">
      <c r="A703" s="321"/>
      <c r="B703" s="322"/>
      <c r="C703" s="323" t="s">
        <v>606</v>
      </c>
      <c r="D703" s="322"/>
      <c r="E703" s="35">
        <v>12.08</v>
      </c>
      <c r="F703" s="324"/>
      <c r="G703" s="37"/>
      <c r="H703" s="324"/>
      <c r="I703" s="325"/>
      <c r="J703" s="352"/>
      <c r="K703" s="324"/>
    </row>
    <row r="704" spans="1:11" s="326" customFormat="1" ht="11.25" hidden="1" outlineLevel="3">
      <c r="A704" s="321"/>
      <c r="B704" s="322"/>
      <c r="C704" s="323" t="s">
        <v>494</v>
      </c>
      <c r="D704" s="322"/>
      <c r="E704" s="35">
        <v>1.8399999999999992</v>
      </c>
      <c r="F704" s="324"/>
      <c r="G704" s="37"/>
      <c r="H704" s="324"/>
      <c r="I704" s="325"/>
      <c r="J704" s="352"/>
      <c r="K704" s="324"/>
    </row>
    <row r="705" spans="1:13" s="326" customFormat="1" ht="11.25" hidden="1" outlineLevel="3">
      <c r="A705" s="321"/>
      <c r="B705" s="322"/>
      <c r="C705" s="323" t="s">
        <v>601</v>
      </c>
      <c r="D705" s="322"/>
      <c r="E705" s="35">
        <v>34.650000000000006</v>
      </c>
      <c r="F705" s="324"/>
      <c r="G705" s="37"/>
      <c r="H705" s="324"/>
      <c r="I705" s="325"/>
      <c r="J705" s="352"/>
      <c r="K705" s="324"/>
    </row>
    <row r="706" spans="1:13" s="326" customFormat="1" ht="11.25" hidden="1" outlineLevel="3">
      <c r="A706" s="321"/>
      <c r="B706" s="322"/>
      <c r="C706" s="323" t="s">
        <v>339</v>
      </c>
      <c r="D706" s="322"/>
      <c r="E706" s="35">
        <v>13.85</v>
      </c>
      <c r="F706" s="324"/>
      <c r="G706" s="37"/>
      <c r="H706" s="324"/>
      <c r="I706" s="325"/>
      <c r="J706" s="352"/>
      <c r="K706" s="324"/>
    </row>
    <row r="707" spans="1:13" s="326" customFormat="1" ht="11.25" hidden="1" outlineLevel="3">
      <c r="A707" s="321"/>
      <c r="B707" s="322"/>
      <c r="C707" s="323" t="s">
        <v>1</v>
      </c>
      <c r="D707" s="322"/>
      <c r="E707" s="35">
        <v>79.14</v>
      </c>
      <c r="F707" s="324"/>
      <c r="G707" s="37"/>
      <c r="H707" s="324"/>
      <c r="I707" s="325"/>
      <c r="J707" s="352"/>
      <c r="K707" s="324"/>
    </row>
    <row r="708" spans="1:13" s="326" customFormat="1" ht="11.25" hidden="1" outlineLevel="3">
      <c r="A708" s="321"/>
      <c r="B708" s="322"/>
      <c r="C708" s="323" t="s">
        <v>542</v>
      </c>
      <c r="D708" s="322"/>
      <c r="E708" s="35">
        <v>0</v>
      </c>
      <c r="F708" s="324"/>
      <c r="G708" s="37"/>
      <c r="H708" s="324"/>
      <c r="I708" s="325"/>
      <c r="J708" s="352"/>
      <c r="K708" s="324"/>
    </row>
    <row r="709" spans="1:13" s="326" customFormat="1" ht="11.25" hidden="1" outlineLevel="3">
      <c r="A709" s="321"/>
      <c r="B709" s="322"/>
      <c r="C709" s="323" t="s">
        <v>207</v>
      </c>
      <c r="D709" s="322"/>
      <c r="E709" s="35">
        <v>0</v>
      </c>
      <c r="F709" s="324"/>
      <c r="G709" s="37"/>
      <c r="H709" s="324"/>
      <c r="I709" s="325"/>
      <c r="J709" s="352"/>
      <c r="K709" s="324"/>
    </row>
    <row r="710" spans="1:13" s="326" customFormat="1" ht="11.25" hidden="1" outlineLevel="3">
      <c r="A710" s="321"/>
      <c r="B710" s="322"/>
      <c r="C710" s="323" t="s">
        <v>326</v>
      </c>
      <c r="D710" s="322"/>
      <c r="E710" s="35">
        <v>2.4200000000000004</v>
      </c>
      <c r="F710" s="324"/>
      <c r="G710" s="37"/>
      <c r="H710" s="324"/>
      <c r="I710" s="325"/>
      <c r="J710" s="352"/>
      <c r="K710" s="324"/>
    </row>
    <row r="711" spans="1:13" s="326" customFormat="1" ht="11.25" hidden="1" outlineLevel="3">
      <c r="A711" s="321"/>
      <c r="B711" s="322"/>
      <c r="C711" s="323" t="s">
        <v>430</v>
      </c>
      <c r="D711" s="322"/>
      <c r="E711" s="35">
        <v>3.645</v>
      </c>
      <c r="F711" s="324"/>
      <c r="G711" s="37"/>
      <c r="H711" s="324"/>
      <c r="I711" s="325"/>
      <c r="J711" s="352"/>
      <c r="K711" s="324"/>
    </row>
    <row r="712" spans="1:13" s="326" customFormat="1" ht="11.25" hidden="1" outlineLevel="3">
      <c r="A712" s="321"/>
      <c r="B712" s="322"/>
      <c r="C712" s="323" t="s">
        <v>591</v>
      </c>
      <c r="D712" s="322"/>
      <c r="E712" s="35">
        <v>11.559999999999999</v>
      </c>
      <c r="F712" s="324"/>
      <c r="G712" s="37"/>
      <c r="H712" s="324"/>
      <c r="I712" s="325"/>
      <c r="J712" s="352"/>
      <c r="K712" s="324"/>
    </row>
    <row r="713" spans="1:13" s="326" customFormat="1" ht="11.25" hidden="1" outlineLevel="3">
      <c r="A713" s="321"/>
      <c r="B713" s="322"/>
      <c r="C713" s="323" t="s">
        <v>495</v>
      </c>
      <c r="D713" s="322"/>
      <c r="E713" s="35">
        <v>1.6399999999999992</v>
      </c>
      <c r="F713" s="324"/>
      <c r="G713" s="37"/>
      <c r="H713" s="324"/>
      <c r="I713" s="325"/>
      <c r="J713" s="352"/>
      <c r="K713" s="324"/>
    </row>
    <row r="714" spans="1:13" s="326" customFormat="1" ht="11.25" hidden="1" outlineLevel="3">
      <c r="A714" s="321"/>
      <c r="B714" s="322"/>
      <c r="C714" s="323" t="s">
        <v>601</v>
      </c>
      <c r="D714" s="322"/>
      <c r="E714" s="35">
        <v>34.650000000000006</v>
      </c>
      <c r="F714" s="324"/>
      <c r="G714" s="37"/>
      <c r="H714" s="324"/>
      <c r="I714" s="325"/>
      <c r="J714" s="352"/>
      <c r="K714" s="324"/>
    </row>
    <row r="715" spans="1:13" s="326" customFormat="1" ht="11.25" hidden="1" outlineLevel="3">
      <c r="A715" s="321"/>
      <c r="B715" s="322"/>
      <c r="C715" s="323" t="s">
        <v>327</v>
      </c>
      <c r="D715" s="322"/>
      <c r="E715" s="35">
        <v>1</v>
      </c>
      <c r="F715" s="324"/>
      <c r="G715" s="37"/>
      <c r="H715" s="324"/>
      <c r="I715" s="325"/>
      <c r="J715" s="352"/>
      <c r="K715" s="324"/>
    </row>
    <row r="716" spans="1:13" s="326" customFormat="1" ht="11.25" hidden="1" outlineLevel="3">
      <c r="A716" s="321"/>
      <c r="B716" s="322"/>
      <c r="C716" s="323" t="s">
        <v>1</v>
      </c>
      <c r="D716" s="322"/>
      <c r="E716" s="35">
        <v>54.915000000000006</v>
      </c>
      <c r="F716" s="324"/>
      <c r="G716" s="37"/>
      <c r="H716" s="324"/>
      <c r="I716" s="325"/>
      <c r="J716" s="352"/>
      <c r="K716" s="324"/>
    </row>
    <row r="717" spans="1:13" s="291" customFormat="1" ht="12" outlineLevel="2">
      <c r="A717" s="347">
        <v>18</v>
      </c>
      <c r="B717" s="348" t="s">
        <v>2513</v>
      </c>
      <c r="C717" s="271" t="s">
        <v>2514</v>
      </c>
      <c r="D717" s="349" t="s">
        <v>17</v>
      </c>
      <c r="E717" s="261">
        <v>304.39499999999998</v>
      </c>
      <c r="F717" s="350">
        <v>0</v>
      </c>
      <c r="G717" s="261">
        <f>E717*(1+F717/100)</f>
        <v>304.39499999999998</v>
      </c>
      <c r="H717" s="350"/>
      <c r="I717" s="351">
        <f>G717*H717</f>
        <v>0</v>
      </c>
      <c r="J717" s="289"/>
      <c r="K717" s="290">
        <f>G717*J717</f>
        <v>0</v>
      </c>
      <c r="L717" s="289"/>
      <c r="M717" s="290">
        <f>G717*L717</f>
        <v>0</v>
      </c>
    </row>
    <row r="718" spans="1:13" s="291" customFormat="1" ht="24" outlineLevel="2" collapsed="1">
      <c r="A718" s="347">
        <v>19</v>
      </c>
      <c r="B718" s="348" t="s">
        <v>2515</v>
      </c>
      <c r="C718" s="271" t="s">
        <v>2516</v>
      </c>
      <c r="D718" s="349" t="s">
        <v>3</v>
      </c>
      <c r="E718" s="261">
        <v>0</v>
      </c>
      <c r="F718" s="350">
        <v>0</v>
      </c>
      <c r="G718" s="261">
        <f>E718*(1+F718/100)</f>
        <v>0</v>
      </c>
      <c r="H718" s="350"/>
      <c r="I718" s="351">
        <f>G718*H718</f>
        <v>0</v>
      </c>
      <c r="J718" s="289">
        <v>1.0525599999999999</v>
      </c>
      <c r="K718" s="290">
        <f>G718*J718</f>
        <v>0</v>
      </c>
      <c r="L718" s="289"/>
      <c r="M718" s="290">
        <f>G718*L718</f>
        <v>0</v>
      </c>
    </row>
    <row r="719" spans="1:13" s="326" customFormat="1" ht="11.25" hidden="1" outlineLevel="3">
      <c r="A719" s="321"/>
      <c r="B719" s="322"/>
      <c r="C719" s="323" t="s">
        <v>651</v>
      </c>
      <c r="D719" s="322"/>
      <c r="E719" s="35">
        <v>0</v>
      </c>
      <c r="F719" s="324"/>
      <c r="G719" s="37"/>
      <c r="H719" s="324"/>
      <c r="I719" s="325"/>
      <c r="J719" s="352"/>
      <c r="K719" s="324"/>
      <c r="L719" s="324"/>
      <c r="M719" s="324"/>
    </row>
    <row r="720" spans="1:13" s="346" customFormat="1" ht="12.75" customHeight="1" outlineLevel="2">
      <c r="A720" s="341"/>
      <c r="B720" s="342"/>
      <c r="C720" s="343"/>
      <c r="D720" s="342"/>
      <c r="E720" s="52"/>
      <c r="F720" s="344"/>
      <c r="G720" s="52"/>
      <c r="H720" s="344"/>
      <c r="I720" s="345"/>
    </row>
    <row r="721" spans="1:13" s="21" customFormat="1" ht="16.5" customHeight="1" outlineLevel="1">
      <c r="A721" s="273"/>
      <c r="B721" s="274"/>
      <c r="C721" s="274" t="s">
        <v>484</v>
      </c>
      <c r="D721" s="275"/>
      <c r="E721" s="276"/>
      <c r="F721" s="277"/>
      <c r="G721" s="276"/>
      <c r="H721" s="277"/>
      <c r="I721" s="278">
        <f>SUBTOTAL(9,I722:I761)</f>
        <v>0</v>
      </c>
      <c r="J721" s="279"/>
      <c r="K721" s="280">
        <f>SUBTOTAL(9,K722:K761)</f>
        <v>37.625236166599997</v>
      </c>
      <c r="L721" s="277"/>
      <c r="M721" s="280">
        <f>SUBTOTAL(9,M722:M761)</f>
        <v>0</v>
      </c>
    </row>
    <row r="722" spans="1:13" s="27" customFormat="1" ht="12" outlineLevel="2" collapsed="1">
      <c r="A722" s="13">
        <v>1</v>
      </c>
      <c r="B722" s="28" t="s">
        <v>143</v>
      </c>
      <c r="C722" s="29" t="s">
        <v>2355</v>
      </c>
      <c r="D722" s="14" t="s">
        <v>18</v>
      </c>
      <c r="E722" s="30">
        <v>14.323499999999997</v>
      </c>
      <c r="F722" s="15">
        <v>0</v>
      </c>
      <c r="G722" s="30">
        <f>E722*(1+F722/100)</f>
        <v>14.323499999999997</v>
      </c>
      <c r="H722" s="15"/>
      <c r="I722" s="16">
        <f>G722*H722</f>
        <v>0</v>
      </c>
      <c r="J722" s="264">
        <v>2.4533700000000001</v>
      </c>
      <c r="K722" s="265">
        <f>G722*J722</f>
        <v>35.140845194999997</v>
      </c>
      <c r="L722" s="264"/>
      <c r="M722" s="265">
        <f>G722*L722</f>
        <v>0</v>
      </c>
    </row>
    <row r="723" spans="1:13" s="31" customFormat="1" ht="11.25" hidden="1" outlineLevel="3">
      <c r="A723" s="32"/>
      <c r="B723" s="33"/>
      <c r="C723" s="34" t="s">
        <v>85</v>
      </c>
      <c r="D723" s="33"/>
      <c r="E723" s="35">
        <v>0</v>
      </c>
      <c r="F723" s="36"/>
      <c r="G723" s="37"/>
      <c r="H723" s="36"/>
      <c r="I723" s="38"/>
      <c r="J723" s="266"/>
      <c r="K723" s="36"/>
    </row>
    <row r="724" spans="1:13" s="31" customFormat="1" ht="11.25" hidden="1" outlineLevel="3">
      <c r="A724" s="32"/>
      <c r="B724" s="33"/>
      <c r="C724" s="34" t="s">
        <v>387</v>
      </c>
      <c r="D724" s="33"/>
      <c r="E724" s="35">
        <v>0.13049999999999998</v>
      </c>
      <c r="F724" s="36"/>
      <c r="G724" s="37"/>
      <c r="H724" s="36"/>
      <c r="I724" s="38"/>
      <c r="J724" s="266"/>
      <c r="K724" s="36"/>
    </row>
    <row r="725" spans="1:13" s="31" customFormat="1" ht="11.25" hidden="1" outlineLevel="3">
      <c r="A725" s="32"/>
      <c r="B725" s="33"/>
      <c r="C725" s="34" t="s">
        <v>475</v>
      </c>
      <c r="D725" s="33"/>
      <c r="E725" s="35">
        <v>1.1069999999999998</v>
      </c>
      <c r="F725" s="36"/>
      <c r="G725" s="37"/>
      <c r="H725" s="36"/>
      <c r="I725" s="38"/>
      <c r="J725" s="266"/>
      <c r="K725" s="36"/>
    </row>
    <row r="726" spans="1:13" s="31" customFormat="1" ht="11.25" hidden="1" outlineLevel="3">
      <c r="A726" s="32"/>
      <c r="B726" s="33"/>
      <c r="C726" s="34" t="s">
        <v>476</v>
      </c>
      <c r="D726" s="33"/>
      <c r="E726" s="35">
        <v>1.1609999999999998</v>
      </c>
      <c r="F726" s="36"/>
      <c r="G726" s="37"/>
      <c r="H726" s="36"/>
      <c r="I726" s="38"/>
      <c r="J726" s="266"/>
      <c r="K726" s="36"/>
    </row>
    <row r="727" spans="1:13" s="31" customFormat="1" ht="11.25" hidden="1" outlineLevel="3">
      <c r="A727" s="32"/>
      <c r="B727" s="33"/>
      <c r="C727" s="34" t="s">
        <v>703</v>
      </c>
      <c r="D727" s="33"/>
      <c r="E727" s="35">
        <v>0.9</v>
      </c>
      <c r="F727" s="36"/>
      <c r="G727" s="37"/>
      <c r="H727" s="36"/>
      <c r="I727" s="38"/>
      <c r="J727" s="266"/>
      <c r="K727" s="36"/>
    </row>
    <row r="728" spans="1:13" s="31" customFormat="1" ht="11.25" hidden="1" outlineLevel="3">
      <c r="A728" s="32"/>
      <c r="B728" s="33"/>
      <c r="C728" s="34" t="s">
        <v>497</v>
      </c>
      <c r="D728" s="33"/>
      <c r="E728" s="35">
        <v>1.4850000000000001</v>
      </c>
      <c r="F728" s="36"/>
      <c r="G728" s="37"/>
      <c r="H728" s="36"/>
      <c r="I728" s="38"/>
      <c r="J728" s="266"/>
      <c r="K728" s="36"/>
    </row>
    <row r="729" spans="1:13" s="31" customFormat="1" ht="11.25" hidden="1" outlineLevel="3">
      <c r="A729" s="32"/>
      <c r="B729" s="33"/>
      <c r="C729" s="34" t="s">
        <v>84</v>
      </c>
      <c r="D729" s="33"/>
      <c r="E729" s="35">
        <v>0</v>
      </c>
      <c r="F729" s="36"/>
      <c r="G729" s="37"/>
      <c r="H729" s="36"/>
      <c r="I729" s="38"/>
      <c r="J729" s="266"/>
      <c r="K729" s="36"/>
    </row>
    <row r="730" spans="1:13" s="31" customFormat="1" ht="11.25" hidden="1" outlineLevel="3">
      <c r="A730" s="32"/>
      <c r="B730" s="33"/>
      <c r="C730" s="34" t="s">
        <v>477</v>
      </c>
      <c r="D730" s="33"/>
      <c r="E730" s="35">
        <v>1.1879999999999999</v>
      </c>
      <c r="F730" s="36"/>
      <c r="G730" s="37"/>
      <c r="H730" s="36"/>
      <c r="I730" s="38"/>
      <c r="J730" s="266"/>
      <c r="K730" s="36"/>
    </row>
    <row r="731" spans="1:13" s="31" customFormat="1" ht="11.25" hidden="1" outlineLevel="3">
      <c r="A731" s="32"/>
      <c r="B731" s="33"/>
      <c r="C731" s="34" t="s">
        <v>476</v>
      </c>
      <c r="D731" s="33"/>
      <c r="E731" s="35">
        <v>1.1609999999999998</v>
      </c>
      <c r="F731" s="36"/>
      <c r="G731" s="37"/>
      <c r="H731" s="36"/>
      <c r="I731" s="38"/>
      <c r="J731" s="266"/>
      <c r="K731" s="36"/>
    </row>
    <row r="732" spans="1:13" s="31" customFormat="1" ht="11.25" hidden="1" outlineLevel="3">
      <c r="A732" s="32"/>
      <c r="B732" s="33"/>
      <c r="C732" s="34" t="s">
        <v>704</v>
      </c>
      <c r="D732" s="33"/>
      <c r="E732" s="35">
        <v>0.93600000000000005</v>
      </c>
      <c r="F732" s="36"/>
      <c r="G732" s="37"/>
      <c r="H732" s="36"/>
      <c r="I732" s="38"/>
      <c r="J732" s="266"/>
      <c r="K732" s="36"/>
    </row>
    <row r="733" spans="1:13" s="31" customFormat="1" ht="11.25" hidden="1" outlineLevel="3">
      <c r="A733" s="32"/>
      <c r="B733" s="33"/>
      <c r="C733" s="34" t="s">
        <v>497</v>
      </c>
      <c r="D733" s="33"/>
      <c r="E733" s="35">
        <v>1.4850000000000001</v>
      </c>
      <c r="F733" s="36"/>
      <c r="G733" s="37"/>
      <c r="H733" s="36"/>
      <c r="I733" s="38"/>
      <c r="J733" s="266"/>
      <c r="K733" s="36"/>
    </row>
    <row r="734" spans="1:13" s="31" customFormat="1" ht="11.25" hidden="1" outlineLevel="3">
      <c r="A734" s="32"/>
      <c r="B734" s="33"/>
      <c r="C734" s="34" t="s">
        <v>91</v>
      </c>
      <c r="D734" s="33"/>
      <c r="E734" s="35">
        <v>0</v>
      </c>
      <c r="F734" s="36"/>
      <c r="G734" s="37"/>
      <c r="H734" s="36"/>
      <c r="I734" s="38"/>
      <c r="J734" s="266"/>
      <c r="K734" s="36"/>
    </row>
    <row r="735" spans="1:13" s="31" customFormat="1" ht="11.25" hidden="1" outlineLevel="3">
      <c r="A735" s="32"/>
      <c r="B735" s="33"/>
      <c r="C735" s="34" t="s">
        <v>477</v>
      </c>
      <c r="D735" s="33"/>
      <c r="E735" s="35">
        <v>1.1879999999999999</v>
      </c>
      <c r="F735" s="36"/>
      <c r="G735" s="37"/>
      <c r="H735" s="36"/>
      <c r="I735" s="38"/>
      <c r="J735" s="266"/>
      <c r="K735" s="36"/>
    </row>
    <row r="736" spans="1:13" s="31" customFormat="1" ht="11.25" hidden="1" outlineLevel="3">
      <c r="A736" s="32"/>
      <c r="B736" s="33"/>
      <c r="C736" s="34" t="s">
        <v>476</v>
      </c>
      <c r="D736" s="33"/>
      <c r="E736" s="35">
        <v>1.1609999999999998</v>
      </c>
      <c r="F736" s="36"/>
      <c r="G736" s="37"/>
      <c r="H736" s="36"/>
      <c r="I736" s="38"/>
      <c r="J736" s="266"/>
      <c r="K736" s="36"/>
    </row>
    <row r="737" spans="1:13" s="31" customFormat="1" ht="11.25" hidden="1" outlineLevel="3">
      <c r="A737" s="32"/>
      <c r="B737" s="33"/>
      <c r="C737" s="34" t="s">
        <v>704</v>
      </c>
      <c r="D737" s="33"/>
      <c r="E737" s="35">
        <v>0.93600000000000005</v>
      </c>
      <c r="F737" s="36"/>
      <c r="G737" s="37"/>
      <c r="H737" s="36"/>
      <c r="I737" s="38"/>
      <c r="J737" s="266"/>
      <c r="K737" s="36"/>
    </row>
    <row r="738" spans="1:13" s="31" customFormat="1" ht="11.25" hidden="1" outlineLevel="3">
      <c r="A738" s="32"/>
      <c r="B738" s="33"/>
      <c r="C738" s="34" t="s">
        <v>497</v>
      </c>
      <c r="D738" s="33"/>
      <c r="E738" s="35">
        <v>1.4850000000000001</v>
      </c>
      <c r="F738" s="36"/>
      <c r="G738" s="37"/>
      <c r="H738" s="36"/>
      <c r="I738" s="38"/>
      <c r="J738" s="266"/>
      <c r="K738" s="36"/>
    </row>
    <row r="739" spans="1:13" s="291" customFormat="1" ht="24" outlineLevel="2" collapsed="1">
      <c r="A739" s="283">
        <v>2</v>
      </c>
      <c r="B739" s="284" t="s">
        <v>145</v>
      </c>
      <c r="C739" s="285" t="s">
        <v>2780</v>
      </c>
      <c r="D739" s="286" t="s">
        <v>17</v>
      </c>
      <c r="E739" s="30">
        <v>93.10199999999999</v>
      </c>
      <c r="F739" s="287">
        <v>0</v>
      </c>
      <c r="G739" s="30">
        <f>E739*(1+F739/100)</f>
        <v>93.10199999999999</v>
      </c>
      <c r="H739" s="287"/>
      <c r="I739" s="288">
        <f>G739*H739</f>
        <v>0</v>
      </c>
      <c r="J739" s="289">
        <v>1.282E-2</v>
      </c>
      <c r="K739" s="290">
        <f>G739*J739</f>
        <v>1.1935676399999999</v>
      </c>
      <c r="L739" s="289"/>
      <c r="M739" s="290">
        <f>G739*L739</f>
        <v>0</v>
      </c>
    </row>
    <row r="740" spans="1:13" s="326" customFormat="1" ht="11.25" hidden="1" outlineLevel="3">
      <c r="A740" s="321"/>
      <c r="B740" s="322"/>
      <c r="C740" s="323" t="s">
        <v>85</v>
      </c>
      <c r="D740" s="322"/>
      <c r="E740" s="35">
        <v>0</v>
      </c>
      <c r="F740" s="324"/>
      <c r="G740" s="37"/>
      <c r="H740" s="324"/>
      <c r="I740" s="325"/>
      <c r="J740" s="352"/>
      <c r="K740" s="324"/>
    </row>
    <row r="741" spans="1:13" s="326" customFormat="1" ht="11.25" hidden="1" outlineLevel="3">
      <c r="A741" s="321"/>
      <c r="B741" s="322"/>
      <c r="C741" s="323" t="s">
        <v>457</v>
      </c>
      <c r="D741" s="322"/>
      <c r="E741" s="35">
        <v>1.0740000000000001</v>
      </c>
      <c r="F741" s="324"/>
      <c r="G741" s="37"/>
      <c r="H741" s="324"/>
      <c r="I741" s="325"/>
      <c r="J741" s="352"/>
      <c r="K741" s="324"/>
    </row>
    <row r="742" spans="1:13" s="326" customFormat="1" ht="11.25" hidden="1" outlineLevel="3">
      <c r="A742" s="321"/>
      <c r="B742" s="322"/>
      <c r="C742" s="323" t="s">
        <v>510</v>
      </c>
      <c r="D742" s="322"/>
      <c r="E742" s="35">
        <v>8.8559999999999999</v>
      </c>
      <c r="F742" s="324"/>
      <c r="G742" s="37"/>
      <c r="H742" s="324"/>
      <c r="I742" s="325"/>
      <c r="J742" s="352"/>
      <c r="K742" s="324"/>
    </row>
    <row r="743" spans="1:13" s="326" customFormat="1" ht="11.25" hidden="1" outlineLevel="3">
      <c r="A743" s="321"/>
      <c r="B743" s="322"/>
      <c r="C743" s="323" t="s">
        <v>511</v>
      </c>
      <c r="D743" s="322"/>
      <c r="E743" s="35">
        <v>9.2880000000000003</v>
      </c>
      <c r="F743" s="324"/>
      <c r="G743" s="37"/>
      <c r="H743" s="324"/>
      <c r="I743" s="325"/>
      <c r="J743" s="352"/>
      <c r="K743" s="324"/>
    </row>
    <row r="744" spans="1:13" s="326" customFormat="1" ht="11.25" hidden="1" outlineLevel="3">
      <c r="A744" s="321"/>
      <c r="B744" s="322"/>
      <c r="C744" s="323" t="s">
        <v>646</v>
      </c>
      <c r="D744" s="322"/>
      <c r="E744" s="35">
        <v>6</v>
      </c>
      <c r="F744" s="324"/>
      <c r="G744" s="37"/>
      <c r="H744" s="324"/>
      <c r="I744" s="325"/>
      <c r="J744" s="352"/>
      <c r="K744" s="324"/>
    </row>
    <row r="745" spans="1:13" s="326" customFormat="1" ht="11.25" hidden="1" outlineLevel="3">
      <c r="A745" s="321"/>
      <c r="B745" s="322"/>
      <c r="C745" s="323" t="s">
        <v>408</v>
      </c>
      <c r="D745" s="322"/>
      <c r="E745" s="35">
        <v>5.94</v>
      </c>
      <c r="F745" s="324"/>
      <c r="G745" s="37"/>
      <c r="H745" s="324"/>
      <c r="I745" s="325"/>
      <c r="J745" s="352"/>
      <c r="K745" s="324"/>
    </row>
    <row r="746" spans="1:13" s="326" customFormat="1" ht="11.25" hidden="1" outlineLevel="3">
      <c r="A746" s="321"/>
      <c r="B746" s="322"/>
      <c r="C746" s="323" t="s">
        <v>84</v>
      </c>
      <c r="D746" s="322"/>
      <c r="E746" s="35">
        <v>0</v>
      </c>
      <c r="F746" s="324"/>
      <c r="G746" s="37"/>
      <c r="H746" s="324"/>
      <c r="I746" s="325"/>
      <c r="J746" s="352"/>
      <c r="K746" s="324"/>
    </row>
    <row r="747" spans="1:13" s="326" customFormat="1" ht="11.25" hidden="1" outlineLevel="3">
      <c r="A747" s="321"/>
      <c r="B747" s="322"/>
      <c r="C747" s="323" t="s">
        <v>513</v>
      </c>
      <c r="D747" s="322"/>
      <c r="E747" s="35">
        <v>9.5040000000000013</v>
      </c>
      <c r="F747" s="324"/>
      <c r="G747" s="37"/>
      <c r="H747" s="324"/>
      <c r="I747" s="325"/>
      <c r="J747" s="352"/>
      <c r="K747" s="324"/>
    </row>
    <row r="748" spans="1:13" s="326" customFormat="1" ht="11.25" hidden="1" outlineLevel="3">
      <c r="A748" s="321"/>
      <c r="B748" s="322"/>
      <c r="C748" s="323" t="s">
        <v>511</v>
      </c>
      <c r="D748" s="322"/>
      <c r="E748" s="35">
        <v>9.2880000000000003</v>
      </c>
      <c r="F748" s="324"/>
      <c r="G748" s="37"/>
      <c r="H748" s="324"/>
      <c r="I748" s="325"/>
      <c r="J748" s="352"/>
      <c r="K748" s="324"/>
    </row>
    <row r="749" spans="1:13" s="326" customFormat="1" ht="11.25" hidden="1" outlineLevel="3">
      <c r="A749" s="321"/>
      <c r="B749" s="322"/>
      <c r="C749" s="323" t="s">
        <v>647</v>
      </c>
      <c r="D749" s="322"/>
      <c r="E749" s="35">
        <v>6.24</v>
      </c>
      <c r="F749" s="324"/>
      <c r="G749" s="37"/>
      <c r="H749" s="324"/>
      <c r="I749" s="325"/>
      <c r="J749" s="352"/>
      <c r="K749" s="324"/>
    </row>
    <row r="750" spans="1:13" s="326" customFormat="1" ht="11.25" hidden="1" outlineLevel="3">
      <c r="A750" s="321"/>
      <c r="B750" s="322"/>
      <c r="C750" s="323" t="s">
        <v>408</v>
      </c>
      <c r="D750" s="322"/>
      <c r="E750" s="35">
        <v>5.94</v>
      </c>
      <c r="F750" s="324"/>
      <c r="G750" s="37"/>
      <c r="H750" s="324"/>
      <c r="I750" s="325"/>
      <c r="J750" s="352"/>
      <c r="K750" s="324"/>
    </row>
    <row r="751" spans="1:13" s="326" customFormat="1" ht="11.25" hidden="1" outlineLevel="3">
      <c r="A751" s="321"/>
      <c r="B751" s="322"/>
      <c r="C751" s="323" t="s">
        <v>91</v>
      </c>
      <c r="D751" s="322"/>
      <c r="E751" s="35">
        <v>0</v>
      </c>
      <c r="F751" s="324"/>
      <c r="G751" s="37"/>
      <c r="H751" s="324"/>
      <c r="I751" s="325"/>
      <c r="J751" s="352"/>
      <c r="K751" s="324"/>
    </row>
    <row r="752" spans="1:13" s="326" customFormat="1" ht="11.25" hidden="1" outlineLevel="3">
      <c r="A752" s="321"/>
      <c r="B752" s="322"/>
      <c r="C752" s="323" t="s">
        <v>514</v>
      </c>
      <c r="D752" s="322"/>
      <c r="E752" s="35">
        <v>9.5040000000000013</v>
      </c>
      <c r="F752" s="324"/>
      <c r="G752" s="37"/>
      <c r="H752" s="324"/>
      <c r="I752" s="325"/>
      <c r="J752" s="352"/>
      <c r="K752" s="324"/>
    </row>
    <row r="753" spans="1:13" s="326" customFormat="1" ht="11.25" hidden="1" outlineLevel="3">
      <c r="A753" s="321"/>
      <c r="B753" s="322"/>
      <c r="C753" s="323" t="s">
        <v>512</v>
      </c>
      <c r="D753" s="322"/>
      <c r="E753" s="35">
        <v>9.2880000000000003</v>
      </c>
      <c r="F753" s="324"/>
      <c r="G753" s="37"/>
      <c r="H753" s="324"/>
      <c r="I753" s="325"/>
      <c r="J753" s="352"/>
      <c r="K753" s="324"/>
    </row>
    <row r="754" spans="1:13" s="326" customFormat="1" ht="11.25" hidden="1" outlineLevel="3">
      <c r="A754" s="321"/>
      <c r="B754" s="322"/>
      <c r="C754" s="323" t="s">
        <v>647</v>
      </c>
      <c r="D754" s="322"/>
      <c r="E754" s="35">
        <v>6.24</v>
      </c>
      <c r="F754" s="324"/>
      <c r="G754" s="37"/>
      <c r="H754" s="324"/>
      <c r="I754" s="325"/>
      <c r="J754" s="352"/>
      <c r="K754" s="324"/>
    </row>
    <row r="755" spans="1:13" s="326" customFormat="1" ht="11.25" hidden="1" outlineLevel="3">
      <c r="A755" s="321"/>
      <c r="B755" s="322"/>
      <c r="C755" s="323" t="s">
        <v>408</v>
      </c>
      <c r="D755" s="322"/>
      <c r="E755" s="35">
        <v>5.94</v>
      </c>
      <c r="F755" s="324"/>
      <c r="G755" s="37"/>
      <c r="H755" s="324"/>
      <c r="I755" s="325"/>
      <c r="J755" s="352"/>
      <c r="K755" s="324"/>
    </row>
    <row r="756" spans="1:13" s="291" customFormat="1" ht="24" outlineLevel="2">
      <c r="A756" s="283">
        <v>3</v>
      </c>
      <c r="B756" s="284" t="s">
        <v>146</v>
      </c>
      <c r="C756" s="285" t="s">
        <v>2781</v>
      </c>
      <c r="D756" s="286" t="s">
        <v>17</v>
      </c>
      <c r="E756" s="30">
        <v>93.102000000000004</v>
      </c>
      <c r="F756" s="287">
        <v>0</v>
      </c>
      <c r="G756" s="30">
        <f>E756*(1+F756/100)</f>
        <v>93.102000000000004</v>
      </c>
      <c r="H756" s="287"/>
      <c r="I756" s="288">
        <f>G756*H756</f>
        <v>0</v>
      </c>
      <c r="J756" s="289"/>
      <c r="K756" s="290">
        <f>G756*J756</f>
        <v>0</v>
      </c>
      <c r="L756" s="289"/>
      <c r="M756" s="290">
        <f>G756*L756</f>
        <v>0</v>
      </c>
    </row>
    <row r="757" spans="1:13" s="291" customFormat="1" ht="12" outlineLevel="2" collapsed="1">
      <c r="A757" s="283">
        <v>4</v>
      </c>
      <c r="B757" s="284" t="s">
        <v>144</v>
      </c>
      <c r="C757" s="285" t="s">
        <v>2350</v>
      </c>
      <c r="D757" s="286" t="s">
        <v>3</v>
      </c>
      <c r="E757" s="30">
        <v>1.23068</v>
      </c>
      <c r="F757" s="287">
        <v>0</v>
      </c>
      <c r="G757" s="30">
        <f>E757*(1+F757/100)</f>
        <v>1.23068</v>
      </c>
      <c r="H757" s="287"/>
      <c r="I757" s="288">
        <f>G757*H757</f>
        <v>0</v>
      </c>
      <c r="J757" s="289">
        <v>1.04887</v>
      </c>
      <c r="K757" s="290">
        <f>G757*J757</f>
        <v>1.2908233316</v>
      </c>
      <c r="L757" s="289"/>
      <c r="M757" s="290">
        <f>G757*L757</f>
        <v>0</v>
      </c>
    </row>
    <row r="758" spans="1:13" s="326" customFormat="1" ht="11.25" hidden="1" outlineLevel="3">
      <c r="A758" s="321"/>
      <c r="B758" s="322"/>
      <c r="C758" s="323" t="s">
        <v>814</v>
      </c>
      <c r="D758" s="322"/>
      <c r="E758" s="35">
        <v>1.0988</v>
      </c>
      <c r="F758" s="324"/>
      <c r="G758" s="37"/>
      <c r="H758" s="324"/>
      <c r="I758" s="325"/>
    </row>
    <row r="759" spans="1:13" s="31" customFormat="1" ht="11.25" hidden="1" outlineLevel="3">
      <c r="A759" s="32"/>
      <c r="B759" s="33"/>
      <c r="C759" s="34" t="s">
        <v>1</v>
      </c>
      <c r="D759" s="33"/>
      <c r="E759" s="35">
        <v>1.0988</v>
      </c>
      <c r="F759" s="36"/>
      <c r="G759" s="37"/>
      <c r="H759" s="36"/>
      <c r="I759" s="38"/>
    </row>
    <row r="760" spans="1:13" s="31" customFormat="1" ht="11.25" hidden="1" outlineLevel="3">
      <c r="A760" s="32"/>
      <c r="B760" s="33"/>
      <c r="C760" s="34" t="s">
        <v>712</v>
      </c>
      <c r="D760" s="33"/>
      <c r="E760" s="35">
        <v>0.13188</v>
      </c>
      <c r="F760" s="36"/>
      <c r="G760" s="37"/>
      <c r="H760" s="36"/>
      <c r="I760" s="38"/>
    </row>
    <row r="761" spans="1:13" s="48" customFormat="1" ht="12.75" customHeight="1" outlineLevel="2">
      <c r="A761" s="49"/>
      <c r="B761" s="50"/>
      <c r="C761" s="51"/>
      <c r="D761" s="50"/>
      <c r="E761" s="52"/>
      <c r="F761" s="53"/>
      <c r="G761" s="52"/>
      <c r="H761" s="53"/>
      <c r="I761" s="54"/>
    </row>
    <row r="762" spans="1:13" s="21" customFormat="1" ht="16.5" customHeight="1" outlineLevel="1">
      <c r="A762" s="273"/>
      <c r="B762" s="274"/>
      <c r="C762" s="274" t="s">
        <v>641</v>
      </c>
      <c r="D762" s="275"/>
      <c r="E762" s="276"/>
      <c r="F762" s="277"/>
      <c r="G762" s="276"/>
      <c r="H762" s="277"/>
      <c r="I762" s="278">
        <f>SUBTOTAL(9,I763:I916)</f>
        <v>0</v>
      </c>
      <c r="J762" s="279"/>
      <c r="K762" s="280">
        <f>SUBTOTAL(9,K763:K916)</f>
        <v>91.311226789999978</v>
      </c>
      <c r="L762" s="277"/>
      <c r="M762" s="280">
        <f>SUBTOTAL(9,M763:M916)</f>
        <v>0</v>
      </c>
    </row>
    <row r="763" spans="1:13" s="291" customFormat="1" ht="36" outlineLevel="2" collapsed="1">
      <c r="A763" s="283">
        <v>1</v>
      </c>
      <c r="B763" s="284" t="s">
        <v>151</v>
      </c>
      <c r="C763" s="285" t="s">
        <v>2373</v>
      </c>
      <c r="D763" s="286" t="s">
        <v>17</v>
      </c>
      <c r="E763" s="30">
        <v>2946.741</v>
      </c>
      <c r="F763" s="287">
        <v>0</v>
      </c>
      <c r="G763" s="30">
        <f>E763*(1+F763/100)</f>
        <v>2946.741</v>
      </c>
      <c r="H763" s="287"/>
      <c r="I763" s="288">
        <f>G763*H763</f>
        <v>0</v>
      </c>
      <c r="J763" s="289">
        <v>1.8380000000000001E-2</v>
      </c>
      <c r="K763" s="290">
        <f>G763*J763</f>
        <v>54.161099579999998</v>
      </c>
      <c r="L763" s="289"/>
      <c r="M763" s="290">
        <f>G763*L763</f>
        <v>0</v>
      </c>
    </row>
    <row r="764" spans="1:13" s="31" customFormat="1" ht="11.25" hidden="1" outlineLevel="3">
      <c r="A764" s="32"/>
      <c r="B764" s="33"/>
      <c r="C764" s="34" t="s">
        <v>522</v>
      </c>
      <c r="D764" s="33"/>
      <c r="E764" s="35">
        <v>0</v>
      </c>
      <c r="F764" s="36"/>
      <c r="G764" s="37"/>
      <c r="H764" s="36"/>
      <c r="I764" s="38"/>
      <c r="J764" s="266"/>
      <c r="K764" s="36"/>
      <c r="L764" s="36"/>
      <c r="M764" s="36"/>
    </row>
    <row r="765" spans="1:13" s="31" customFormat="1" ht="11.25" hidden="1" outlineLevel="3">
      <c r="A765" s="32"/>
      <c r="B765" s="33"/>
      <c r="C765" s="34" t="s">
        <v>21</v>
      </c>
      <c r="D765" s="33"/>
      <c r="E765" s="35">
        <v>0</v>
      </c>
      <c r="F765" s="36"/>
      <c r="G765" s="37"/>
      <c r="H765" s="36"/>
      <c r="I765" s="38"/>
      <c r="J765" s="266"/>
      <c r="K765" s="36"/>
      <c r="L765" s="36"/>
      <c r="M765" s="36"/>
    </row>
    <row r="766" spans="1:13" s="31" customFormat="1" ht="11.25" hidden="1" outlineLevel="3">
      <c r="A766" s="32"/>
      <c r="B766" s="33"/>
      <c r="C766" s="34" t="s">
        <v>775</v>
      </c>
      <c r="D766" s="33"/>
      <c r="E766" s="35">
        <v>80.606999999999999</v>
      </c>
      <c r="F766" s="36"/>
      <c r="G766" s="37"/>
      <c r="H766" s="36"/>
      <c r="I766" s="38"/>
      <c r="J766" s="266"/>
      <c r="K766" s="36"/>
      <c r="L766" s="36"/>
      <c r="M766" s="36"/>
    </row>
    <row r="767" spans="1:13" s="31" customFormat="1" ht="33.75" hidden="1" outlineLevel="3">
      <c r="A767" s="32"/>
      <c r="B767" s="33"/>
      <c r="C767" s="34" t="s">
        <v>913</v>
      </c>
      <c r="D767" s="33"/>
      <c r="E767" s="35">
        <v>90.508999999999986</v>
      </c>
      <c r="F767" s="36"/>
      <c r="G767" s="37"/>
      <c r="H767" s="36"/>
      <c r="I767" s="38"/>
      <c r="J767" s="266"/>
      <c r="K767" s="36"/>
      <c r="L767" s="36"/>
      <c r="M767" s="36"/>
    </row>
    <row r="768" spans="1:13" s="31" customFormat="1" ht="11.25" hidden="1" outlineLevel="3">
      <c r="A768" s="32"/>
      <c r="B768" s="33"/>
      <c r="C768" s="34" t="s">
        <v>761</v>
      </c>
      <c r="D768" s="33"/>
      <c r="E768" s="35">
        <v>251.59449999999995</v>
      </c>
      <c r="F768" s="36"/>
      <c r="G768" s="37"/>
      <c r="H768" s="36"/>
      <c r="I768" s="38"/>
      <c r="J768" s="266"/>
      <c r="K768" s="36"/>
      <c r="L768" s="36"/>
      <c r="M768" s="36"/>
    </row>
    <row r="769" spans="1:13" s="31" customFormat="1" ht="33.75" hidden="1" outlineLevel="3">
      <c r="A769" s="32"/>
      <c r="B769" s="33"/>
      <c r="C769" s="34" t="s">
        <v>906</v>
      </c>
      <c r="D769" s="33"/>
      <c r="E769" s="35">
        <v>-47.083000000000013</v>
      </c>
      <c r="F769" s="36"/>
      <c r="G769" s="37"/>
      <c r="H769" s="36"/>
      <c r="I769" s="38"/>
      <c r="J769" s="266"/>
      <c r="K769" s="36"/>
      <c r="L769" s="36"/>
      <c r="M769" s="36"/>
    </row>
    <row r="770" spans="1:13" s="31" customFormat="1" ht="11.25" hidden="1" outlineLevel="3">
      <c r="A770" s="32"/>
      <c r="B770" s="33"/>
      <c r="C770" s="34" t="s">
        <v>807</v>
      </c>
      <c r="D770" s="33"/>
      <c r="E770" s="35">
        <v>69.936999999999998</v>
      </c>
      <c r="F770" s="36"/>
      <c r="G770" s="37"/>
      <c r="H770" s="36"/>
      <c r="I770" s="38"/>
      <c r="J770" s="266"/>
      <c r="K770" s="36"/>
      <c r="L770" s="36"/>
      <c r="M770" s="36"/>
    </row>
    <row r="771" spans="1:13" s="31" customFormat="1" ht="11.25" hidden="1" outlineLevel="3">
      <c r="A771" s="32"/>
      <c r="B771" s="33"/>
      <c r="C771" s="34" t="s">
        <v>748</v>
      </c>
      <c r="D771" s="33"/>
      <c r="E771" s="35">
        <v>65.085999999999999</v>
      </c>
      <c r="F771" s="36"/>
      <c r="G771" s="37"/>
      <c r="H771" s="36"/>
      <c r="I771" s="38"/>
      <c r="J771" s="266"/>
      <c r="K771" s="36"/>
      <c r="L771" s="36"/>
      <c r="M771" s="36"/>
    </row>
    <row r="772" spans="1:13" s="31" customFormat="1" ht="22.5" hidden="1" outlineLevel="3">
      <c r="A772" s="32"/>
      <c r="B772" s="33"/>
      <c r="C772" s="34" t="s">
        <v>890</v>
      </c>
      <c r="D772" s="33"/>
      <c r="E772" s="35">
        <v>107.81225000000001</v>
      </c>
      <c r="F772" s="36"/>
      <c r="G772" s="37"/>
      <c r="H772" s="36"/>
      <c r="I772" s="38"/>
      <c r="J772" s="266"/>
      <c r="K772" s="36"/>
      <c r="L772" s="36"/>
      <c r="M772" s="36"/>
    </row>
    <row r="773" spans="1:13" s="31" customFormat="1" ht="11.25" hidden="1" outlineLevel="3">
      <c r="A773" s="32"/>
      <c r="B773" s="33"/>
      <c r="C773" s="34" t="s">
        <v>763</v>
      </c>
      <c r="D773" s="33"/>
      <c r="E773" s="35">
        <v>45.2545</v>
      </c>
      <c r="F773" s="36"/>
      <c r="G773" s="37"/>
      <c r="H773" s="36"/>
      <c r="I773" s="38"/>
      <c r="J773" s="266"/>
      <c r="K773" s="36"/>
      <c r="L773" s="36"/>
      <c r="M773" s="36"/>
    </row>
    <row r="774" spans="1:13" s="31" customFormat="1" ht="22.5" hidden="1" outlineLevel="3">
      <c r="A774" s="32"/>
      <c r="B774" s="33"/>
      <c r="C774" s="34" t="s">
        <v>850</v>
      </c>
      <c r="D774" s="33"/>
      <c r="E774" s="35">
        <v>51.597999999999992</v>
      </c>
      <c r="F774" s="36"/>
      <c r="G774" s="37"/>
      <c r="H774" s="36"/>
      <c r="I774" s="38"/>
      <c r="J774" s="266"/>
      <c r="K774" s="36"/>
      <c r="L774" s="36"/>
      <c r="M774" s="36"/>
    </row>
    <row r="775" spans="1:13" s="31" customFormat="1" ht="11.25" hidden="1" outlineLevel="3">
      <c r="A775" s="32"/>
      <c r="B775" s="33"/>
      <c r="C775" s="34" t="s">
        <v>681</v>
      </c>
      <c r="D775" s="33"/>
      <c r="E775" s="35">
        <v>15.776000000000002</v>
      </c>
      <c r="F775" s="36"/>
      <c r="G775" s="37"/>
      <c r="H775" s="36"/>
      <c r="I775" s="38"/>
      <c r="J775" s="266"/>
      <c r="K775" s="36"/>
      <c r="L775" s="36"/>
      <c r="M775" s="36"/>
    </row>
    <row r="776" spans="1:13" s="31" customFormat="1" ht="11.25" hidden="1" outlineLevel="3">
      <c r="A776" s="32"/>
      <c r="B776" s="33"/>
      <c r="C776" s="34" t="s">
        <v>770</v>
      </c>
      <c r="D776" s="33"/>
      <c r="E776" s="35">
        <v>40.016749999999995</v>
      </c>
      <c r="F776" s="36"/>
      <c r="G776" s="37"/>
      <c r="H776" s="36"/>
      <c r="I776" s="38"/>
      <c r="J776" s="266"/>
      <c r="K776" s="36"/>
      <c r="L776" s="36"/>
      <c r="M776" s="36"/>
    </row>
    <row r="777" spans="1:13" s="31" customFormat="1" ht="11.25" hidden="1" outlineLevel="3">
      <c r="A777" s="32"/>
      <c r="B777" s="33"/>
      <c r="C777" s="34" t="s">
        <v>809</v>
      </c>
      <c r="D777" s="33"/>
      <c r="E777" s="35">
        <v>39.187999999999995</v>
      </c>
      <c r="F777" s="36"/>
      <c r="G777" s="37"/>
      <c r="H777" s="36"/>
      <c r="I777" s="38"/>
      <c r="J777" s="266"/>
      <c r="K777" s="36"/>
      <c r="L777" s="36"/>
      <c r="M777" s="36"/>
    </row>
    <row r="778" spans="1:13" s="31" customFormat="1" ht="11.25" hidden="1" outlineLevel="3">
      <c r="A778" s="32"/>
      <c r="B778" s="33"/>
      <c r="C778" s="34" t="s">
        <v>682</v>
      </c>
      <c r="D778" s="33"/>
      <c r="E778" s="35">
        <v>15.046000000000001</v>
      </c>
      <c r="F778" s="36"/>
      <c r="G778" s="37"/>
      <c r="H778" s="36"/>
      <c r="I778" s="38"/>
      <c r="J778" s="266"/>
      <c r="K778" s="36"/>
      <c r="L778" s="36"/>
      <c r="M778" s="36"/>
    </row>
    <row r="779" spans="1:13" s="31" customFormat="1" ht="11.25" hidden="1" outlineLevel="3">
      <c r="A779" s="32"/>
      <c r="B779" s="33"/>
      <c r="C779" s="34" t="s">
        <v>697</v>
      </c>
      <c r="D779" s="33"/>
      <c r="E779" s="35">
        <v>16.222000000000001</v>
      </c>
      <c r="F779" s="36"/>
      <c r="G779" s="37"/>
      <c r="H779" s="36"/>
      <c r="I779" s="38"/>
      <c r="J779" s="266"/>
      <c r="K779" s="36"/>
      <c r="L779" s="36"/>
      <c r="M779" s="36"/>
    </row>
    <row r="780" spans="1:13" s="31" customFormat="1" ht="11.25" hidden="1" outlineLevel="3">
      <c r="A780" s="32"/>
      <c r="B780" s="33"/>
      <c r="C780" s="34" t="s">
        <v>689</v>
      </c>
      <c r="D780" s="33"/>
      <c r="E780" s="35">
        <v>17.783499999999997</v>
      </c>
      <c r="F780" s="36"/>
      <c r="G780" s="37"/>
      <c r="H780" s="36"/>
      <c r="I780" s="38"/>
      <c r="J780" s="266"/>
      <c r="K780" s="36"/>
      <c r="L780" s="36"/>
      <c r="M780" s="36"/>
    </row>
    <row r="781" spans="1:13" s="31" customFormat="1" ht="11.25" hidden="1" outlineLevel="3">
      <c r="A781" s="32"/>
      <c r="B781" s="33"/>
      <c r="C781" s="34" t="s">
        <v>683</v>
      </c>
      <c r="D781" s="33"/>
      <c r="E781" s="35">
        <v>21.250999999999994</v>
      </c>
      <c r="F781" s="36"/>
      <c r="G781" s="37"/>
      <c r="H781" s="36"/>
      <c r="I781" s="38"/>
      <c r="J781" s="266"/>
      <c r="K781" s="36"/>
      <c r="L781" s="36"/>
      <c r="M781" s="36"/>
    </row>
    <row r="782" spans="1:13" s="31" customFormat="1" ht="11.25" hidden="1" outlineLevel="3">
      <c r="A782" s="32"/>
      <c r="B782" s="33"/>
      <c r="C782" s="34" t="s">
        <v>790</v>
      </c>
      <c r="D782" s="33"/>
      <c r="E782" s="35">
        <v>75.045000000000002</v>
      </c>
      <c r="F782" s="36"/>
      <c r="G782" s="37"/>
      <c r="H782" s="36"/>
      <c r="I782" s="38"/>
      <c r="J782" s="266"/>
      <c r="K782" s="36"/>
      <c r="L782" s="36"/>
      <c r="M782" s="36"/>
    </row>
    <row r="783" spans="1:13" s="31" customFormat="1" ht="22.5" hidden="1" outlineLevel="3">
      <c r="A783" s="32"/>
      <c r="B783" s="33"/>
      <c r="C783" s="34" t="s">
        <v>853</v>
      </c>
      <c r="D783" s="33"/>
      <c r="E783" s="35">
        <v>35.78</v>
      </c>
      <c r="F783" s="36"/>
      <c r="G783" s="37"/>
      <c r="H783" s="36"/>
      <c r="I783" s="38"/>
      <c r="J783" s="266"/>
      <c r="K783" s="36"/>
      <c r="L783" s="36"/>
      <c r="M783" s="36"/>
    </row>
    <row r="784" spans="1:13" s="31" customFormat="1" ht="11.25" hidden="1" outlineLevel="3">
      <c r="A784" s="32"/>
      <c r="B784" s="33"/>
      <c r="C784" s="34" t="s">
        <v>750</v>
      </c>
      <c r="D784" s="33"/>
      <c r="E784" s="35">
        <v>44.413999999999987</v>
      </c>
      <c r="F784" s="36"/>
      <c r="G784" s="37"/>
      <c r="H784" s="36"/>
      <c r="I784" s="38"/>
      <c r="J784" s="266"/>
      <c r="K784" s="36"/>
      <c r="L784" s="36"/>
      <c r="M784" s="36"/>
    </row>
    <row r="785" spans="1:13" s="31" customFormat="1" ht="11.25" hidden="1" outlineLevel="3">
      <c r="A785" s="32"/>
      <c r="B785" s="33"/>
      <c r="C785" s="34" t="s">
        <v>2719</v>
      </c>
      <c r="D785" s="33"/>
      <c r="E785" s="35">
        <v>10.23</v>
      </c>
      <c r="F785" s="36"/>
      <c r="G785" s="37"/>
      <c r="H785" s="36"/>
      <c r="I785" s="38"/>
      <c r="J785" s="266"/>
      <c r="K785" s="36"/>
      <c r="L785" s="36"/>
      <c r="M785" s="36"/>
    </row>
    <row r="786" spans="1:13" s="31" customFormat="1" ht="33.75" hidden="1" outlineLevel="3">
      <c r="A786" s="32"/>
      <c r="B786" s="33"/>
      <c r="C786" s="34" t="s">
        <v>2720</v>
      </c>
      <c r="D786" s="33"/>
      <c r="E786" s="35">
        <v>6.7500000000000009</v>
      </c>
      <c r="F786" s="36"/>
      <c r="G786" s="37"/>
      <c r="H786" s="36"/>
      <c r="I786" s="38"/>
      <c r="J786" s="266"/>
      <c r="K786" s="36"/>
      <c r="L786" s="36"/>
      <c r="M786" s="36"/>
    </row>
    <row r="787" spans="1:13" s="31" customFormat="1" ht="11.25" hidden="1" outlineLevel="3">
      <c r="A787" s="32"/>
      <c r="B787" s="33"/>
      <c r="C787" s="34" t="s">
        <v>1</v>
      </c>
      <c r="D787" s="33"/>
      <c r="E787" s="35">
        <v>1052.8174999999997</v>
      </c>
      <c r="F787" s="36"/>
      <c r="G787" s="37"/>
      <c r="H787" s="36"/>
      <c r="I787" s="38"/>
      <c r="J787" s="266"/>
      <c r="K787" s="36"/>
      <c r="L787" s="36"/>
      <c r="M787" s="36"/>
    </row>
    <row r="788" spans="1:13" s="31" customFormat="1" ht="11.25" hidden="1" outlineLevel="3">
      <c r="A788" s="32"/>
      <c r="B788" s="33"/>
      <c r="C788" s="34" t="s">
        <v>20</v>
      </c>
      <c r="D788" s="33"/>
      <c r="E788" s="35">
        <v>0</v>
      </c>
      <c r="F788" s="36"/>
      <c r="G788" s="37"/>
      <c r="H788" s="36"/>
      <c r="I788" s="38"/>
      <c r="J788" s="266"/>
      <c r="K788" s="36"/>
      <c r="L788" s="36"/>
      <c r="M788" s="36"/>
    </row>
    <row r="789" spans="1:13" s="31" customFormat="1" ht="11.25" hidden="1" outlineLevel="3">
      <c r="A789" s="32"/>
      <c r="B789" s="33"/>
      <c r="C789" s="34" t="s">
        <v>717</v>
      </c>
      <c r="D789" s="33"/>
      <c r="E789" s="35">
        <v>33.319999999999993</v>
      </c>
      <c r="F789" s="36"/>
      <c r="G789" s="37"/>
      <c r="H789" s="36"/>
      <c r="I789" s="38"/>
      <c r="J789" s="266"/>
      <c r="K789" s="36"/>
      <c r="L789" s="36"/>
      <c r="M789" s="36"/>
    </row>
    <row r="790" spans="1:13" s="31" customFormat="1" ht="33.75" hidden="1" outlineLevel="3">
      <c r="A790" s="32"/>
      <c r="B790" s="33"/>
      <c r="C790" s="34" t="s">
        <v>905</v>
      </c>
      <c r="D790" s="33"/>
      <c r="E790" s="35">
        <v>275.09129999999993</v>
      </c>
      <c r="F790" s="36"/>
      <c r="G790" s="37"/>
      <c r="H790" s="36"/>
      <c r="I790" s="38"/>
      <c r="J790" s="266"/>
      <c r="K790" s="36"/>
      <c r="L790" s="36"/>
      <c r="M790" s="36"/>
    </row>
    <row r="791" spans="1:13" s="31" customFormat="1" ht="33.75" hidden="1" outlineLevel="3">
      <c r="A791" s="32"/>
      <c r="B791" s="33"/>
      <c r="C791" s="34" t="s">
        <v>924</v>
      </c>
      <c r="D791" s="33"/>
      <c r="E791" s="35">
        <v>-37.614000000000004</v>
      </c>
      <c r="F791" s="36"/>
      <c r="G791" s="37"/>
      <c r="H791" s="36"/>
      <c r="I791" s="38"/>
      <c r="J791" s="266"/>
      <c r="K791" s="36"/>
      <c r="L791" s="36"/>
      <c r="M791" s="36"/>
    </row>
    <row r="792" spans="1:13" s="31" customFormat="1" ht="11.25" hidden="1" outlineLevel="3">
      <c r="A792" s="32"/>
      <c r="B792" s="33"/>
      <c r="C792" s="34" t="s">
        <v>777</v>
      </c>
      <c r="D792" s="33"/>
      <c r="E792" s="35">
        <v>79.357799999999997</v>
      </c>
      <c r="F792" s="36"/>
      <c r="G792" s="37"/>
      <c r="H792" s="36"/>
      <c r="I792" s="38"/>
      <c r="J792" s="266"/>
      <c r="K792" s="36"/>
      <c r="L792" s="36"/>
      <c r="M792" s="36"/>
    </row>
    <row r="793" spans="1:13" s="31" customFormat="1" ht="11.25" hidden="1" outlineLevel="3">
      <c r="A793" s="32"/>
      <c r="B793" s="33"/>
      <c r="C793" s="34" t="s">
        <v>549</v>
      </c>
      <c r="D793" s="33"/>
      <c r="E793" s="35">
        <v>13.878500000000001</v>
      </c>
      <c r="F793" s="36"/>
      <c r="G793" s="37"/>
      <c r="H793" s="36"/>
      <c r="I793" s="38"/>
      <c r="J793" s="266"/>
      <c r="K793" s="36"/>
      <c r="L793" s="36"/>
      <c r="M793" s="36"/>
    </row>
    <row r="794" spans="1:13" s="31" customFormat="1" ht="22.5" hidden="1" outlineLevel="3">
      <c r="A794" s="32"/>
      <c r="B794" s="33"/>
      <c r="C794" s="34" t="s">
        <v>902</v>
      </c>
      <c r="D794" s="33"/>
      <c r="E794" s="35">
        <v>76.383300000000006</v>
      </c>
      <c r="F794" s="36"/>
      <c r="G794" s="37"/>
      <c r="H794" s="36"/>
      <c r="I794" s="38"/>
      <c r="J794" s="266"/>
      <c r="K794" s="36"/>
      <c r="L794" s="36"/>
      <c r="M794" s="36"/>
    </row>
    <row r="795" spans="1:13" s="31" customFormat="1" ht="11.25" hidden="1" outlineLevel="3">
      <c r="A795" s="32"/>
      <c r="B795" s="33"/>
      <c r="C795" s="34" t="s">
        <v>798</v>
      </c>
      <c r="D795" s="33"/>
      <c r="E795" s="35">
        <v>106.18600000000001</v>
      </c>
      <c r="F795" s="36"/>
      <c r="G795" s="37"/>
      <c r="H795" s="36"/>
      <c r="I795" s="38"/>
      <c r="J795" s="266"/>
      <c r="K795" s="36"/>
      <c r="L795" s="36"/>
      <c r="M795" s="36"/>
    </row>
    <row r="796" spans="1:13" s="31" customFormat="1" ht="11.25" hidden="1" outlineLevel="3">
      <c r="A796" s="32"/>
      <c r="B796" s="33"/>
      <c r="C796" s="34" t="s">
        <v>781</v>
      </c>
      <c r="D796" s="33"/>
      <c r="E796" s="35">
        <v>63.608999999999995</v>
      </c>
      <c r="F796" s="36"/>
      <c r="G796" s="37"/>
      <c r="H796" s="36"/>
      <c r="I796" s="38"/>
      <c r="J796" s="266"/>
      <c r="K796" s="36"/>
      <c r="L796" s="36"/>
      <c r="M796" s="36"/>
    </row>
    <row r="797" spans="1:13" s="31" customFormat="1" ht="22.5" hidden="1" outlineLevel="3">
      <c r="A797" s="32"/>
      <c r="B797" s="33"/>
      <c r="C797" s="34" t="s">
        <v>847</v>
      </c>
      <c r="D797" s="33"/>
      <c r="E797" s="35">
        <v>106.00649999999999</v>
      </c>
      <c r="F797" s="36"/>
      <c r="G797" s="37"/>
      <c r="H797" s="36"/>
      <c r="I797" s="38"/>
      <c r="J797" s="266"/>
      <c r="K797" s="36"/>
      <c r="L797" s="36"/>
      <c r="M797" s="36"/>
    </row>
    <row r="798" spans="1:13" s="31" customFormat="1" ht="22.5" hidden="1" outlineLevel="3">
      <c r="A798" s="32"/>
      <c r="B798" s="33"/>
      <c r="C798" s="34" t="s">
        <v>2721</v>
      </c>
      <c r="D798" s="33"/>
      <c r="E798" s="35">
        <v>27.632000000000001</v>
      </c>
      <c r="F798" s="36"/>
      <c r="G798" s="37"/>
      <c r="H798" s="36"/>
      <c r="I798" s="38"/>
      <c r="J798" s="266"/>
      <c r="K798" s="36"/>
      <c r="L798" s="36"/>
      <c r="M798" s="36"/>
    </row>
    <row r="799" spans="1:13" s="31" customFormat="1" ht="11.25" hidden="1" outlineLevel="3">
      <c r="A799" s="32"/>
      <c r="B799" s="33"/>
      <c r="C799" s="34" t="s">
        <v>2722</v>
      </c>
      <c r="D799" s="33"/>
      <c r="E799" s="35">
        <v>3.08</v>
      </c>
      <c r="F799" s="36"/>
      <c r="G799" s="37"/>
      <c r="H799" s="36"/>
      <c r="I799" s="38"/>
      <c r="J799" s="266"/>
      <c r="K799" s="36"/>
      <c r="L799" s="36"/>
      <c r="M799" s="36"/>
    </row>
    <row r="800" spans="1:13" s="31" customFormat="1" ht="33.75" hidden="1" outlineLevel="3">
      <c r="A800" s="32"/>
      <c r="B800" s="33"/>
      <c r="C800" s="34" t="s">
        <v>2723</v>
      </c>
      <c r="D800" s="33"/>
      <c r="E800" s="35">
        <v>6.1784999999999997</v>
      </c>
      <c r="F800" s="36"/>
      <c r="G800" s="37"/>
      <c r="H800" s="36"/>
      <c r="I800" s="38"/>
      <c r="J800" s="266"/>
      <c r="K800" s="36"/>
      <c r="L800" s="36"/>
      <c r="M800" s="36"/>
    </row>
    <row r="801" spans="1:13" s="31" customFormat="1" ht="11.25" hidden="1" outlineLevel="3">
      <c r="A801" s="32"/>
      <c r="B801" s="33"/>
      <c r="C801" s="34" t="s">
        <v>1</v>
      </c>
      <c r="D801" s="33"/>
      <c r="E801" s="35">
        <v>753.10889999999995</v>
      </c>
      <c r="F801" s="36"/>
      <c r="G801" s="37"/>
      <c r="H801" s="36"/>
      <c r="I801" s="38"/>
      <c r="J801" s="266"/>
      <c r="K801" s="36"/>
      <c r="L801" s="36"/>
      <c r="M801" s="36"/>
    </row>
    <row r="802" spans="1:13" s="31" customFormat="1" ht="11.25" hidden="1" outlineLevel="3">
      <c r="A802" s="32"/>
      <c r="B802" s="33"/>
      <c r="C802" s="34" t="s">
        <v>22</v>
      </c>
      <c r="D802" s="33"/>
      <c r="E802" s="35">
        <v>0</v>
      </c>
      <c r="F802" s="36"/>
      <c r="G802" s="37"/>
      <c r="H802" s="36"/>
      <c r="I802" s="38"/>
      <c r="J802" s="266"/>
      <c r="K802" s="36"/>
      <c r="L802" s="36"/>
      <c r="M802" s="36"/>
    </row>
    <row r="803" spans="1:13" s="31" customFormat="1" ht="11.25" hidden="1" outlineLevel="3">
      <c r="A803" s="32"/>
      <c r="B803" s="33"/>
      <c r="C803" s="34" t="s">
        <v>774</v>
      </c>
      <c r="D803" s="33"/>
      <c r="E803" s="35">
        <v>77.773800000000008</v>
      </c>
      <c r="F803" s="36"/>
      <c r="G803" s="37"/>
      <c r="H803" s="36"/>
      <c r="I803" s="38"/>
      <c r="J803" s="266"/>
      <c r="K803" s="36"/>
      <c r="L803" s="36"/>
      <c r="M803" s="36"/>
    </row>
    <row r="804" spans="1:13" s="31" customFormat="1" ht="33.75" hidden="1" outlineLevel="3">
      <c r="A804" s="32"/>
      <c r="B804" s="33"/>
      <c r="C804" s="34" t="s">
        <v>933</v>
      </c>
      <c r="D804" s="33"/>
      <c r="E804" s="35">
        <v>138.06200000000001</v>
      </c>
      <c r="F804" s="36"/>
      <c r="G804" s="37"/>
      <c r="H804" s="36"/>
      <c r="I804" s="38"/>
      <c r="J804" s="266"/>
      <c r="K804" s="36"/>
      <c r="L804" s="36"/>
      <c r="M804" s="36"/>
    </row>
    <row r="805" spans="1:13" s="31" customFormat="1" ht="22.5" hidden="1" outlineLevel="3">
      <c r="A805" s="32"/>
      <c r="B805" s="33"/>
      <c r="C805" s="34" t="s">
        <v>901</v>
      </c>
      <c r="D805" s="33"/>
      <c r="E805" s="35">
        <v>76.383300000000006</v>
      </c>
      <c r="F805" s="36"/>
      <c r="G805" s="37"/>
      <c r="H805" s="36"/>
      <c r="I805" s="38"/>
      <c r="J805" s="266"/>
      <c r="K805" s="36"/>
      <c r="L805" s="36"/>
      <c r="M805" s="36"/>
    </row>
    <row r="806" spans="1:13" s="31" customFormat="1" ht="11.25" hidden="1" outlineLevel="3">
      <c r="A806" s="32"/>
      <c r="B806" s="33"/>
      <c r="C806" s="34" t="s">
        <v>612</v>
      </c>
      <c r="D806" s="33"/>
      <c r="E806" s="35">
        <v>106.18600000000001</v>
      </c>
      <c r="F806" s="36"/>
      <c r="G806" s="37"/>
      <c r="H806" s="36"/>
      <c r="I806" s="38"/>
      <c r="J806" s="266"/>
      <c r="K806" s="36"/>
      <c r="L806" s="36"/>
      <c r="M806" s="36"/>
    </row>
    <row r="807" spans="1:13" s="31" customFormat="1" ht="11.25" hidden="1" outlineLevel="3">
      <c r="A807" s="32"/>
      <c r="B807" s="33"/>
      <c r="C807" s="34" t="s">
        <v>779</v>
      </c>
      <c r="D807" s="33"/>
      <c r="E807" s="35">
        <v>63.608999999999995</v>
      </c>
      <c r="F807" s="36"/>
      <c r="G807" s="37"/>
      <c r="H807" s="36"/>
      <c r="I807" s="38"/>
      <c r="J807" s="266"/>
      <c r="K807" s="36"/>
      <c r="L807" s="36"/>
      <c r="M807" s="36"/>
    </row>
    <row r="808" spans="1:13" s="31" customFormat="1" ht="22.5" hidden="1" outlineLevel="3">
      <c r="A808" s="32"/>
      <c r="B808" s="33"/>
      <c r="C808" s="34" t="s">
        <v>846</v>
      </c>
      <c r="D808" s="33"/>
      <c r="E808" s="35">
        <v>106.00649999999999</v>
      </c>
      <c r="F808" s="36"/>
      <c r="G808" s="37"/>
      <c r="H808" s="36"/>
      <c r="I808" s="38"/>
      <c r="J808" s="266"/>
      <c r="K808" s="36"/>
      <c r="L808" s="36"/>
      <c r="M808" s="36"/>
    </row>
    <row r="809" spans="1:13" s="31" customFormat="1" ht="22.5" hidden="1" outlineLevel="3">
      <c r="A809" s="32"/>
      <c r="B809" s="33"/>
      <c r="C809" s="34" t="s">
        <v>832</v>
      </c>
      <c r="D809" s="33"/>
      <c r="E809" s="35">
        <v>54.275000000000006</v>
      </c>
      <c r="F809" s="36"/>
      <c r="G809" s="37"/>
      <c r="H809" s="36"/>
      <c r="I809" s="38"/>
      <c r="J809" s="266"/>
      <c r="K809" s="36"/>
      <c r="L809" s="36"/>
      <c r="M809" s="36"/>
    </row>
    <row r="810" spans="1:13" s="31" customFormat="1" ht="22.5" hidden="1" outlineLevel="3">
      <c r="A810" s="32"/>
      <c r="B810" s="33"/>
      <c r="C810" s="34" t="s">
        <v>861</v>
      </c>
      <c r="D810" s="33"/>
      <c r="E810" s="35">
        <v>81.441500000000005</v>
      </c>
      <c r="F810" s="36"/>
      <c r="G810" s="37"/>
      <c r="H810" s="36"/>
      <c r="I810" s="38"/>
      <c r="J810" s="266"/>
      <c r="K810" s="36"/>
      <c r="L810" s="36"/>
      <c r="M810" s="36"/>
    </row>
    <row r="811" spans="1:13" s="31" customFormat="1" ht="11.25" hidden="1" outlineLevel="3">
      <c r="A811" s="32"/>
      <c r="B811" s="33"/>
      <c r="C811" s="34" t="s">
        <v>695</v>
      </c>
      <c r="D811" s="33"/>
      <c r="E811" s="35">
        <v>34.219000000000001</v>
      </c>
      <c r="F811" s="36"/>
      <c r="G811" s="37"/>
      <c r="H811" s="36"/>
      <c r="I811" s="38"/>
      <c r="J811" s="266"/>
      <c r="K811" s="36"/>
      <c r="L811" s="36"/>
      <c r="M811" s="36"/>
    </row>
    <row r="812" spans="1:13" s="31" customFormat="1" ht="11.25" hidden="1" outlineLevel="3">
      <c r="A812" s="32"/>
      <c r="B812" s="33"/>
      <c r="C812" s="34" t="s">
        <v>799</v>
      </c>
      <c r="D812" s="33"/>
      <c r="E812" s="35">
        <v>38.375000000000007</v>
      </c>
      <c r="F812" s="36"/>
      <c r="G812" s="37"/>
      <c r="H812" s="36"/>
      <c r="I812" s="38"/>
      <c r="J812" s="266"/>
      <c r="K812" s="36"/>
      <c r="L812" s="36"/>
      <c r="M812" s="36"/>
    </row>
    <row r="813" spans="1:13" s="31" customFormat="1" ht="11.25" hidden="1" outlineLevel="3">
      <c r="A813" s="32"/>
      <c r="B813" s="33"/>
      <c r="C813" s="34" t="s">
        <v>696</v>
      </c>
      <c r="D813" s="33"/>
      <c r="E813" s="35">
        <v>31.706000000000007</v>
      </c>
      <c r="F813" s="36"/>
      <c r="G813" s="37"/>
      <c r="H813" s="36"/>
      <c r="I813" s="38"/>
      <c r="J813" s="266"/>
      <c r="K813" s="36"/>
      <c r="L813" s="36"/>
      <c r="M813" s="36"/>
    </row>
    <row r="814" spans="1:13" s="31" customFormat="1" ht="22.5" hidden="1" outlineLevel="3">
      <c r="A814" s="32"/>
      <c r="B814" s="33"/>
      <c r="C814" s="34" t="s">
        <v>834</v>
      </c>
      <c r="D814" s="33"/>
      <c r="E814" s="35">
        <v>37.657000000000004</v>
      </c>
      <c r="F814" s="36"/>
      <c r="G814" s="37"/>
      <c r="H814" s="36"/>
      <c r="I814" s="38"/>
      <c r="J814" s="266"/>
      <c r="K814" s="36"/>
      <c r="L814" s="36"/>
      <c r="M814" s="36"/>
    </row>
    <row r="815" spans="1:13" s="31" customFormat="1" ht="11.25" hidden="1" outlineLevel="3">
      <c r="A815" s="32"/>
      <c r="B815" s="33"/>
      <c r="C815" s="34" t="s">
        <v>684</v>
      </c>
      <c r="D815" s="33"/>
      <c r="E815" s="35">
        <v>24.074999999999996</v>
      </c>
      <c r="F815" s="36"/>
      <c r="G815" s="37"/>
      <c r="H815" s="36"/>
      <c r="I815" s="38"/>
      <c r="J815" s="266"/>
      <c r="K815" s="36"/>
      <c r="L815" s="36"/>
      <c r="M815" s="36"/>
    </row>
    <row r="816" spans="1:13" s="31" customFormat="1" ht="11.25" hidden="1" outlineLevel="3">
      <c r="A816" s="32"/>
      <c r="B816" s="33"/>
      <c r="C816" s="34" t="s">
        <v>698</v>
      </c>
      <c r="D816" s="33"/>
      <c r="E816" s="35">
        <v>23.808</v>
      </c>
      <c r="F816" s="36"/>
      <c r="G816" s="37"/>
      <c r="H816" s="36"/>
      <c r="I816" s="38"/>
      <c r="J816" s="266"/>
      <c r="K816" s="36"/>
      <c r="L816" s="36"/>
      <c r="M816" s="36"/>
    </row>
    <row r="817" spans="1:13" s="31" customFormat="1" ht="11.25" hidden="1" outlineLevel="3">
      <c r="A817" s="32"/>
      <c r="B817" s="33"/>
      <c r="C817" s="34" t="s">
        <v>685</v>
      </c>
      <c r="D817" s="33"/>
      <c r="E817" s="35">
        <v>12.981</v>
      </c>
      <c r="F817" s="36"/>
      <c r="G817" s="37"/>
      <c r="H817" s="36"/>
      <c r="I817" s="38"/>
      <c r="J817" s="266"/>
      <c r="K817" s="36"/>
      <c r="L817" s="36"/>
      <c r="M817" s="36"/>
    </row>
    <row r="818" spans="1:13" s="31" customFormat="1" ht="11.25" hidden="1" outlineLevel="3">
      <c r="A818" s="32"/>
      <c r="B818" s="33"/>
      <c r="C818" s="34" t="s">
        <v>686</v>
      </c>
      <c r="D818" s="33"/>
      <c r="E818" s="35">
        <v>15.135</v>
      </c>
      <c r="F818" s="36"/>
      <c r="G818" s="37"/>
      <c r="H818" s="36"/>
      <c r="I818" s="38"/>
      <c r="J818" s="266"/>
      <c r="K818" s="36"/>
      <c r="L818" s="36"/>
      <c r="M818" s="36"/>
    </row>
    <row r="819" spans="1:13" s="31" customFormat="1" ht="33.75" hidden="1" outlineLevel="3">
      <c r="A819" s="32"/>
      <c r="B819" s="33"/>
      <c r="C819" s="34" t="s">
        <v>2724</v>
      </c>
      <c r="D819" s="33"/>
      <c r="E819" s="35">
        <v>29.963999999999999</v>
      </c>
      <c r="F819" s="36"/>
      <c r="G819" s="37"/>
      <c r="H819" s="36"/>
      <c r="I819" s="38"/>
      <c r="J819" s="266"/>
      <c r="K819" s="36"/>
      <c r="L819" s="36"/>
      <c r="M819" s="36"/>
    </row>
    <row r="820" spans="1:13" s="31" customFormat="1" ht="33.75" hidden="1" outlineLevel="3">
      <c r="A820" s="32"/>
      <c r="B820" s="33"/>
      <c r="C820" s="34" t="s">
        <v>2725</v>
      </c>
      <c r="D820" s="33"/>
      <c r="E820" s="35">
        <v>5.4630000000000001</v>
      </c>
      <c r="F820" s="36"/>
      <c r="G820" s="37"/>
      <c r="H820" s="36"/>
      <c r="I820" s="38"/>
      <c r="J820" s="266"/>
      <c r="K820" s="36"/>
      <c r="L820" s="36"/>
      <c r="M820" s="36"/>
    </row>
    <row r="821" spans="1:13" s="31" customFormat="1" ht="11.25" hidden="1" outlineLevel="3">
      <c r="A821" s="32"/>
      <c r="B821" s="33"/>
      <c r="C821" s="34" t="s">
        <v>1</v>
      </c>
      <c r="D821" s="33"/>
      <c r="E821" s="35">
        <v>957.12010000000009</v>
      </c>
      <c r="F821" s="36"/>
      <c r="G821" s="37"/>
      <c r="H821" s="36"/>
      <c r="I821" s="38"/>
      <c r="J821" s="266"/>
      <c r="K821" s="36"/>
      <c r="L821" s="36"/>
      <c r="M821" s="36"/>
    </row>
    <row r="822" spans="1:13" s="31" customFormat="1" ht="11.25" hidden="1" outlineLevel="3">
      <c r="A822" s="32"/>
      <c r="B822" s="33"/>
      <c r="C822" s="34" t="s">
        <v>23</v>
      </c>
      <c r="D822" s="33"/>
      <c r="E822" s="35">
        <v>0</v>
      </c>
      <c r="F822" s="36"/>
      <c r="G822" s="37"/>
      <c r="H822" s="36"/>
      <c r="I822" s="38"/>
      <c r="J822" s="266"/>
      <c r="K822" s="36"/>
      <c r="L822" s="36"/>
      <c r="M822" s="36"/>
    </row>
    <row r="823" spans="1:13" s="31" customFormat="1" ht="11.25" hidden="1" outlineLevel="3">
      <c r="A823" s="32"/>
      <c r="B823" s="33"/>
      <c r="C823" s="34" t="s">
        <v>774</v>
      </c>
      <c r="D823" s="33"/>
      <c r="E823" s="35">
        <v>77.773800000000008</v>
      </c>
      <c r="F823" s="36"/>
      <c r="G823" s="37"/>
      <c r="H823" s="36"/>
      <c r="I823" s="38"/>
      <c r="J823" s="266"/>
      <c r="K823" s="36"/>
      <c r="L823" s="36"/>
      <c r="M823" s="36"/>
    </row>
    <row r="824" spans="1:13" s="31" customFormat="1" ht="33.75" hidden="1" outlineLevel="3">
      <c r="A824" s="32"/>
      <c r="B824" s="33"/>
      <c r="C824" s="34" t="s">
        <v>933</v>
      </c>
      <c r="D824" s="33"/>
      <c r="E824" s="35">
        <v>138.06200000000001</v>
      </c>
      <c r="F824" s="36"/>
      <c r="G824" s="37"/>
      <c r="H824" s="36"/>
      <c r="I824" s="38"/>
      <c r="J824" s="266"/>
      <c r="K824" s="36"/>
      <c r="L824" s="36"/>
      <c r="M824" s="36"/>
    </row>
    <row r="825" spans="1:13" s="31" customFormat="1" ht="22.5" hidden="1" outlineLevel="3">
      <c r="A825" s="32"/>
      <c r="B825" s="33"/>
      <c r="C825" s="34" t="s">
        <v>859</v>
      </c>
      <c r="D825" s="33"/>
      <c r="E825" s="35">
        <v>60.583999999999996</v>
      </c>
      <c r="F825" s="36"/>
      <c r="G825" s="37"/>
      <c r="H825" s="36"/>
      <c r="I825" s="38"/>
      <c r="J825" s="266"/>
      <c r="K825" s="36"/>
      <c r="L825" s="36"/>
      <c r="M825" s="36"/>
    </row>
    <row r="826" spans="1:13" s="31" customFormat="1" ht="11.25" hidden="1" outlineLevel="3">
      <c r="A826" s="32"/>
      <c r="B826" s="33"/>
      <c r="C826" s="34" t="s">
        <v>608</v>
      </c>
      <c r="D826" s="33"/>
      <c r="E826" s="35">
        <v>94.748999999999995</v>
      </c>
      <c r="F826" s="36"/>
      <c r="G826" s="37"/>
      <c r="H826" s="36"/>
      <c r="I826" s="38"/>
      <c r="J826" s="266"/>
      <c r="K826" s="36"/>
      <c r="L826" s="36"/>
      <c r="M826" s="36"/>
    </row>
    <row r="827" spans="1:13" s="31" customFormat="1" ht="11.25" hidden="1" outlineLevel="3">
      <c r="A827" s="32"/>
      <c r="B827" s="33"/>
      <c r="C827" s="34" t="s">
        <v>795</v>
      </c>
      <c r="D827" s="33"/>
      <c r="E827" s="35">
        <v>94.748999999999995</v>
      </c>
      <c r="F827" s="36"/>
      <c r="G827" s="37"/>
      <c r="H827" s="36"/>
      <c r="I827" s="38"/>
      <c r="J827" s="266"/>
      <c r="K827" s="36"/>
      <c r="L827" s="36"/>
      <c r="M827" s="36"/>
    </row>
    <row r="828" spans="1:13" s="31" customFormat="1" ht="22.5" hidden="1" outlineLevel="3">
      <c r="A828" s="32"/>
      <c r="B828" s="33"/>
      <c r="C828" s="34" t="s">
        <v>842</v>
      </c>
      <c r="D828" s="33"/>
      <c r="E828" s="35">
        <v>95.28749999999998</v>
      </c>
      <c r="F828" s="36"/>
      <c r="G828" s="37"/>
      <c r="H828" s="36"/>
      <c r="I828" s="38"/>
      <c r="J828" s="266"/>
      <c r="K828" s="36"/>
      <c r="L828" s="36"/>
      <c r="M828" s="36"/>
    </row>
    <row r="829" spans="1:13" s="31" customFormat="1" ht="22.5" hidden="1" outlineLevel="3">
      <c r="A829" s="32"/>
      <c r="B829" s="33"/>
      <c r="C829" s="34" t="s">
        <v>832</v>
      </c>
      <c r="D829" s="33"/>
      <c r="E829" s="35">
        <v>54.275000000000006</v>
      </c>
      <c r="F829" s="36"/>
      <c r="G829" s="37"/>
      <c r="H829" s="36"/>
      <c r="I829" s="38"/>
      <c r="J829" s="266"/>
      <c r="K829" s="36"/>
      <c r="L829" s="36"/>
      <c r="M829" s="36"/>
    </row>
    <row r="830" spans="1:13" s="31" customFormat="1" ht="22.5" hidden="1" outlineLevel="3">
      <c r="A830" s="32"/>
      <c r="B830" s="33"/>
      <c r="C830" s="34" t="s">
        <v>861</v>
      </c>
      <c r="D830" s="33"/>
      <c r="E830" s="35">
        <v>81.441500000000005</v>
      </c>
      <c r="F830" s="36"/>
      <c r="G830" s="37"/>
      <c r="H830" s="36"/>
      <c r="I830" s="38"/>
      <c r="J830" s="266"/>
      <c r="K830" s="36"/>
      <c r="L830" s="36"/>
      <c r="M830" s="36"/>
    </row>
    <row r="831" spans="1:13" s="31" customFormat="1" ht="11.25" hidden="1" outlineLevel="3">
      <c r="A831" s="32"/>
      <c r="B831" s="33"/>
      <c r="C831" s="34" t="s">
        <v>695</v>
      </c>
      <c r="D831" s="33"/>
      <c r="E831" s="35">
        <v>34.219000000000001</v>
      </c>
      <c r="F831" s="36"/>
      <c r="G831" s="37"/>
      <c r="H831" s="36"/>
      <c r="I831" s="38"/>
      <c r="J831" s="266"/>
      <c r="K831" s="36"/>
      <c r="L831" s="36"/>
      <c r="M831" s="36"/>
    </row>
    <row r="832" spans="1:13" s="31" customFormat="1" ht="11.25" hidden="1" outlineLevel="3">
      <c r="A832" s="32"/>
      <c r="B832" s="33"/>
      <c r="C832" s="34" t="s">
        <v>799</v>
      </c>
      <c r="D832" s="33"/>
      <c r="E832" s="35">
        <v>38.375000000000007</v>
      </c>
      <c r="F832" s="36"/>
      <c r="G832" s="37"/>
      <c r="H832" s="36"/>
      <c r="I832" s="38"/>
      <c r="J832" s="266"/>
      <c r="K832" s="36"/>
      <c r="L832" s="36"/>
      <c r="M832" s="36"/>
    </row>
    <row r="833" spans="1:13" s="31" customFormat="1" ht="11.25" hidden="1" outlineLevel="3">
      <c r="A833" s="32"/>
      <c r="B833" s="33"/>
      <c r="C833" s="34" t="s">
        <v>696</v>
      </c>
      <c r="D833" s="33"/>
      <c r="E833" s="35">
        <v>31.706000000000007</v>
      </c>
      <c r="F833" s="36"/>
      <c r="G833" s="37"/>
      <c r="H833" s="36"/>
      <c r="I833" s="38"/>
      <c r="J833" s="266"/>
      <c r="K833" s="36"/>
      <c r="L833" s="36"/>
      <c r="M833" s="36"/>
    </row>
    <row r="834" spans="1:13" s="31" customFormat="1" ht="22.5" hidden="1" outlineLevel="3">
      <c r="A834" s="32"/>
      <c r="B834" s="33"/>
      <c r="C834" s="34" t="s">
        <v>834</v>
      </c>
      <c r="D834" s="33"/>
      <c r="E834" s="35">
        <v>37.657000000000004</v>
      </c>
      <c r="F834" s="36"/>
      <c r="G834" s="37"/>
      <c r="H834" s="36"/>
      <c r="I834" s="38"/>
      <c r="J834" s="266"/>
      <c r="K834" s="36"/>
      <c r="L834" s="36"/>
      <c r="M834" s="36"/>
    </row>
    <row r="835" spans="1:13" s="31" customFormat="1" ht="11.25" hidden="1" outlineLevel="3">
      <c r="A835" s="32"/>
      <c r="B835" s="33"/>
      <c r="C835" s="34" t="s">
        <v>684</v>
      </c>
      <c r="D835" s="33"/>
      <c r="E835" s="35">
        <v>24.074999999999996</v>
      </c>
      <c r="F835" s="36"/>
      <c r="G835" s="37"/>
      <c r="H835" s="36"/>
      <c r="I835" s="38"/>
      <c r="J835" s="266"/>
      <c r="K835" s="36"/>
      <c r="L835" s="36"/>
      <c r="M835" s="36"/>
    </row>
    <row r="836" spans="1:13" s="31" customFormat="1" ht="11.25" hidden="1" outlineLevel="3">
      <c r="A836" s="32"/>
      <c r="B836" s="33"/>
      <c r="C836" s="34" t="s">
        <v>698</v>
      </c>
      <c r="D836" s="33"/>
      <c r="E836" s="35">
        <v>23.808</v>
      </c>
      <c r="F836" s="36"/>
      <c r="G836" s="37"/>
      <c r="H836" s="36"/>
      <c r="I836" s="38"/>
      <c r="J836" s="266"/>
      <c r="K836" s="36"/>
      <c r="L836" s="36"/>
      <c r="M836" s="36"/>
    </row>
    <row r="837" spans="1:13" s="31" customFormat="1" ht="11.25" hidden="1" outlineLevel="3">
      <c r="A837" s="32"/>
      <c r="B837" s="33"/>
      <c r="C837" s="34" t="s">
        <v>685</v>
      </c>
      <c r="D837" s="33"/>
      <c r="E837" s="35">
        <v>12.981</v>
      </c>
      <c r="F837" s="36"/>
      <c r="G837" s="37"/>
      <c r="H837" s="36"/>
      <c r="I837" s="38"/>
      <c r="J837" s="266"/>
      <c r="K837" s="36"/>
      <c r="L837" s="36"/>
      <c r="M837" s="36"/>
    </row>
    <row r="838" spans="1:13" s="31" customFormat="1" ht="11.25" hidden="1" outlineLevel="3">
      <c r="A838" s="32"/>
      <c r="B838" s="33"/>
      <c r="C838" s="34" t="s">
        <v>686</v>
      </c>
      <c r="D838" s="33"/>
      <c r="E838" s="35">
        <v>15.135</v>
      </c>
      <c r="F838" s="36"/>
      <c r="G838" s="37"/>
      <c r="H838" s="36"/>
      <c r="I838" s="38"/>
      <c r="J838" s="266"/>
      <c r="K838" s="36"/>
      <c r="L838" s="36"/>
      <c r="M838" s="36"/>
    </row>
    <row r="839" spans="1:13" s="31" customFormat="1" ht="33.75" hidden="1" outlineLevel="3">
      <c r="A839" s="32"/>
      <c r="B839" s="33"/>
      <c r="C839" s="34" t="s">
        <v>2726</v>
      </c>
      <c r="D839" s="33"/>
      <c r="E839" s="35">
        <v>28.203999999999997</v>
      </c>
      <c r="F839" s="36"/>
      <c r="G839" s="37"/>
      <c r="H839" s="36"/>
      <c r="I839" s="38"/>
      <c r="J839" s="266"/>
      <c r="K839" s="36"/>
      <c r="L839" s="36"/>
      <c r="M839" s="36"/>
    </row>
    <row r="840" spans="1:13" s="31" customFormat="1" ht="33.75" hidden="1" outlineLevel="3">
      <c r="A840" s="32"/>
      <c r="B840" s="33"/>
      <c r="C840" s="34" t="s">
        <v>2725</v>
      </c>
      <c r="D840" s="33"/>
      <c r="E840" s="35">
        <v>5.4630000000000001</v>
      </c>
      <c r="F840" s="36"/>
      <c r="G840" s="37"/>
      <c r="H840" s="36"/>
      <c r="I840" s="38"/>
      <c r="J840" s="266"/>
      <c r="K840" s="36"/>
      <c r="L840" s="36"/>
      <c r="M840" s="36"/>
    </row>
    <row r="841" spans="1:13" s="31" customFormat="1" ht="11.25" hidden="1" outlineLevel="3">
      <c r="A841" s="32"/>
      <c r="B841" s="33"/>
      <c r="C841" s="34" t="s">
        <v>1</v>
      </c>
      <c r="D841" s="33"/>
      <c r="E841" s="35">
        <v>948.54480000000012</v>
      </c>
      <c r="F841" s="36"/>
      <c r="G841" s="37"/>
      <c r="H841" s="36"/>
      <c r="I841" s="38"/>
      <c r="J841" s="266"/>
      <c r="K841" s="36"/>
      <c r="L841" s="36"/>
      <c r="M841" s="36"/>
    </row>
    <row r="842" spans="1:13" s="31" customFormat="1" ht="11.25" hidden="1" outlineLevel="3">
      <c r="A842" s="32"/>
      <c r="B842" s="33"/>
      <c r="C842" s="34" t="s">
        <v>2727</v>
      </c>
      <c r="D842" s="33"/>
      <c r="E842" s="35">
        <v>-367.30900000000003</v>
      </c>
      <c r="F842" s="36"/>
      <c r="G842" s="37"/>
      <c r="H842" s="36"/>
      <c r="I842" s="38"/>
      <c r="J842" s="266"/>
      <c r="K842" s="36"/>
      <c r="L842" s="36"/>
      <c r="M842" s="36"/>
    </row>
    <row r="843" spans="1:13" s="31" customFormat="1" ht="11.25" hidden="1" outlineLevel="3">
      <c r="A843" s="32"/>
      <c r="B843" s="33"/>
      <c r="C843" s="34" t="s">
        <v>700</v>
      </c>
      <c r="D843" s="33"/>
      <c r="E843" s="35">
        <v>-397.541</v>
      </c>
      <c r="F843" s="36"/>
      <c r="G843" s="37"/>
      <c r="H843" s="36"/>
      <c r="I843" s="38"/>
      <c r="J843" s="266"/>
      <c r="K843" s="36"/>
      <c r="L843" s="36"/>
      <c r="M843" s="36"/>
    </row>
    <row r="844" spans="1:13" s="31" customFormat="1" ht="11.25" hidden="1" outlineLevel="3">
      <c r="A844" s="32"/>
      <c r="B844" s="33"/>
      <c r="C844" s="34" t="s">
        <v>1</v>
      </c>
      <c r="D844" s="33"/>
      <c r="E844" s="35">
        <v>-764.85</v>
      </c>
      <c r="F844" s="36"/>
      <c r="G844" s="37"/>
      <c r="H844" s="36"/>
      <c r="I844" s="38"/>
      <c r="J844" s="266"/>
      <c r="K844" s="36"/>
      <c r="L844" s="36"/>
      <c r="M844" s="36"/>
    </row>
    <row r="845" spans="1:13" s="291" customFormat="1" ht="24" outlineLevel="2" collapsed="1">
      <c r="A845" s="283">
        <v>2</v>
      </c>
      <c r="B845" s="284" t="s">
        <v>2371</v>
      </c>
      <c r="C845" s="285" t="s">
        <v>2372</v>
      </c>
      <c r="D845" s="286" t="s">
        <v>17</v>
      </c>
      <c r="E845" s="30">
        <v>2946.741</v>
      </c>
      <c r="F845" s="287">
        <v>0</v>
      </c>
      <c r="G845" s="30">
        <f>E845*(1+F845/100)</f>
        <v>2946.741</v>
      </c>
      <c r="H845" s="287"/>
      <c r="I845" s="288">
        <f>G845*H845</f>
        <v>0</v>
      </c>
      <c r="J845" s="289">
        <v>7.9000000000000008E-3</v>
      </c>
      <c r="K845" s="290">
        <f>E845*J845</f>
        <v>23.2792539</v>
      </c>
      <c r="L845" s="289"/>
      <c r="M845" s="290">
        <f>G845*L845</f>
        <v>0</v>
      </c>
    </row>
    <row r="846" spans="1:13" s="291" customFormat="1" ht="24" outlineLevel="2" collapsed="1">
      <c r="A846" s="283">
        <v>3</v>
      </c>
      <c r="B846" s="284" t="s">
        <v>152</v>
      </c>
      <c r="C846" s="285" t="s">
        <v>2374</v>
      </c>
      <c r="D846" s="286" t="s">
        <v>17</v>
      </c>
      <c r="E846" s="30">
        <v>97.897000000000006</v>
      </c>
      <c r="F846" s="287">
        <v>0</v>
      </c>
      <c r="G846" s="30">
        <f>E846*(1+F846/100)</f>
        <v>97.897000000000006</v>
      </c>
      <c r="H846" s="287"/>
      <c r="I846" s="288">
        <f>G846*H846</f>
        <v>0</v>
      </c>
      <c r="J846" s="289">
        <v>2.47E-2</v>
      </c>
      <c r="K846" s="290">
        <f>G846*J846</f>
        <v>2.4180559000000001</v>
      </c>
      <c r="L846" s="289"/>
      <c r="M846" s="290">
        <f>G846*L846</f>
        <v>0</v>
      </c>
    </row>
    <row r="847" spans="1:13" s="326" customFormat="1" ht="11.25" hidden="1" outlineLevel="3">
      <c r="A847" s="321"/>
      <c r="B847" s="322"/>
      <c r="C847" s="323" t="s">
        <v>489</v>
      </c>
      <c r="D847" s="322"/>
      <c r="E847" s="35">
        <v>0</v>
      </c>
      <c r="F847" s="324"/>
      <c r="G847" s="37"/>
      <c r="H847" s="324"/>
      <c r="I847" s="325"/>
    </row>
    <row r="848" spans="1:13" s="326" customFormat="1" ht="11.25" hidden="1" outlineLevel="3">
      <c r="A848" s="321"/>
      <c r="B848" s="322"/>
      <c r="C848" s="323" t="s">
        <v>559</v>
      </c>
      <c r="D848" s="322"/>
      <c r="E848" s="35">
        <v>97.897000000000006</v>
      </c>
      <c r="F848" s="324"/>
      <c r="G848" s="37"/>
      <c r="H848" s="324"/>
      <c r="I848" s="325"/>
    </row>
    <row r="849" spans="1:13" s="291" customFormat="1" ht="24" outlineLevel="2" collapsed="1">
      <c r="A849" s="283">
        <v>4</v>
      </c>
      <c r="B849" s="284" t="s">
        <v>2375</v>
      </c>
      <c r="C849" s="285" t="s">
        <v>2376</v>
      </c>
      <c r="D849" s="286" t="s">
        <v>17</v>
      </c>
      <c r="E849" s="30">
        <v>97.897000000000006</v>
      </c>
      <c r="F849" s="287">
        <v>0</v>
      </c>
      <c r="G849" s="30">
        <f>E849*(1+F849/100)</f>
        <v>97.897000000000006</v>
      </c>
      <c r="H849" s="287"/>
      <c r="I849" s="288">
        <f>G849*H849</f>
        <v>0</v>
      </c>
      <c r="J849" s="289">
        <v>1.0500000000000001E-2</v>
      </c>
      <c r="K849" s="290">
        <f>E849*J849</f>
        <v>1.0279185000000002</v>
      </c>
      <c r="L849" s="289"/>
      <c r="M849" s="290">
        <f>G849*L849</f>
        <v>0</v>
      </c>
    </row>
    <row r="850" spans="1:13" s="291" customFormat="1" ht="24" outlineLevel="2" collapsed="1">
      <c r="A850" s="283">
        <v>5</v>
      </c>
      <c r="B850" s="284" t="s">
        <v>150</v>
      </c>
      <c r="C850" s="285" t="s">
        <v>2377</v>
      </c>
      <c r="D850" s="286" t="s">
        <v>17</v>
      </c>
      <c r="E850" s="272">
        <v>367.30900000000003</v>
      </c>
      <c r="F850" s="287">
        <v>0</v>
      </c>
      <c r="G850" s="30">
        <f>E850*(1+F850/100)</f>
        <v>367.30900000000003</v>
      </c>
      <c r="H850" s="287"/>
      <c r="I850" s="288">
        <f>G850*H850</f>
        <v>0</v>
      </c>
      <c r="J850" s="289">
        <v>1.54E-2</v>
      </c>
      <c r="K850" s="290">
        <f>G850*J850</f>
        <v>5.6565586000000003</v>
      </c>
      <c r="L850" s="289"/>
      <c r="M850" s="290">
        <f>G850*L850</f>
        <v>0</v>
      </c>
    </row>
    <row r="851" spans="1:13" s="326" customFormat="1" ht="11.25" hidden="1" outlineLevel="3">
      <c r="A851" s="321"/>
      <c r="B851" s="322"/>
      <c r="C851" s="323" t="s">
        <v>2728</v>
      </c>
      <c r="D851" s="322"/>
      <c r="E851" s="35">
        <v>367.30900000000003</v>
      </c>
      <c r="F851" s="324"/>
      <c r="G851" s="37"/>
      <c r="H851" s="324"/>
      <c r="I851" s="325"/>
    </row>
    <row r="852" spans="1:13" s="291" customFormat="1" ht="24" outlineLevel="2" collapsed="1">
      <c r="A852" s="283">
        <v>6</v>
      </c>
      <c r="B852" s="284" t="s">
        <v>2371</v>
      </c>
      <c r="C852" s="285" t="s">
        <v>2372</v>
      </c>
      <c r="D852" s="286" t="s">
        <v>17</v>
      </c>
      <c r="E852" s="272">
        <v>367.30900000000003</v>
      </c>
      <c r="F852" s="287">
        <v>0</v>
      </c>
      <c r="G852" s="30">
        <f>E852*(1+F852/100)</f>
        <v>367.30900000000003</v>
      </c>
      <c r="H852" s="287"/>
      <c r="I852" s="288">
        <f>G852*H852</f>
        <v>0</v>
      </c>
      <c r="J852" s="289">
        <v>7.9000000000000008E-3</v>
      </c>
      <c r="K852" s="290">
        <f>E852*J852</f>
        <v>2.9017411000000006</v>
      </c>
      <c r="L852" s="289"/>
      <c r="M852" s="290">
        <f>G852*L852</f>
        <v>0</v>
      </c>
    </row>
    <row r="853" spans="1:13" s="291" customFormat="1" ht="36" outlineLevel="2" collapsed="1">
      <c r="A853" s="283">
        <v>7</v>
      </c>
      <c r="B853" s="284" t="s">
        <v>149</v>
      </c>
      <c r="C853" s="285" t="s">
        <v>2378</v>
      </c>
      <c r="D853" s="286" t="s">
        <v>17</v>
      </c>
      <c r="E853" s="30">
        <v>97.873000000000005</v>
      </c>
      <c r="F853" s="287">
        <v>0</v>
      </c>
      <c r="G853" s="30">
        <f>E853*(1+F853/100)</f>
        <v>97.873000000000005</v>
      </c>
      <c r="H853" s="287"/>
      <c r="I853" s="288">
        <f>G853*H853</f>
        <v>0</v>
      </c>
      <c r="J853" s="289">
        <v>1.8380000000000001E-2</v>
      </c>
      <c r="K853" s="290">
        <f>G853*J853</f>
        <v>1.7989057400000001</v>
      </c>
      <c r="L853" s="289"/>
      <c r="M853" s="290">
        <f>G853*L853</f>
        <v>0</v>
      </c>
    </row>
    <row r="854" spans="1:13" s="326" customFormat="1" ht="11.25" hidden="1" outlineLevel="3">
      <c r="A854" s="321"/>
      <c r="B854" s="322"/>
      <c r="C854" s="323" t="s">
        <v>204</v>
      </c>
      <c r="D854" s="322"/>
      <c r="E854" s="35">
        <v>0</v>
      </c>
      <c r="F854" s="324"/>
      <c r="G854" s="37"/>
      <c r="H854" s="324"/>
      <c r="I854" s="325"/>
    </row>
    <row r="855" spans="1:13" s="326" customFormat="1" ht="11.25" hidden="1" outlineLevel="3">
      <c r="A855" s="321"/>
      <c r="B855" s="322"/>
      <c r="C855" s="323" t="s">
        <v>21</v>
      </c>
      <c r="D855" s="322"/>
      <c r="E855" s="35">
        <v>0</v>
      </c>
      <c r="F855" s="324"/>
      <c r="G855" s="37"/>
      <c r="H855" s="324"/>
      <c r="I855" s="325"/>
    </row>
    <row r="856" spans="1:13" s="326" customFormat="1" ht="11.25" hidden="1" outlineLevel="3">
      <c r="A856" s="321"/>
      <c r="B856" s="322"/>
      <c r="C856" s="323" t="s">
        <v>341</v>
      </c>
      <c r="D856" s="322"/>
      <c r="E856" s="35">
        <v>41.691000000000003</v>
      </c>
      <c r="F856" s="324"/>
      <c r="G856" s="37"/>
      <c r="H856" s="324"/>
      <c r="I856" s="325"/>
    </row>
    <row r="857" spans="1:13" s="326" customFormat="1" ht="11.25" hidden="1" outlineLevel="3">
      <c r="A857" s="321"/>
      <c r="B857" s="322"/>
      <c r="C857" s="323" t="s">
        <v>20</v>
      </c>
      <c r="D857" s="322"/>
      <c r="E857" s="35">
        <v>0</v>
      </c>
      <c r="F857" s="324"/>
      <c r="G857" s="37"/>
      <c r="H857" s="324"/>
      <c r="I857" s="325"/>
    </row>
    <row r="858" spans="1:13" s="326" customFormat="1" ht="11.25" hidden="1" outlineLevel="3">
      <c r="A858" s="321"/>
      <c r="B858" s="322"/>
      <c r="C858" s="323" t="s">
        <v>208</v>
      </c>
      <c r="D858" s="322"/>
      <c r="E858" s="35">
        <v>26.691000000000003</v>
      </c>
      <c r="F858" s="324"/>
      <c r="G858" s="37"/>
      <c r="H858" s="324"/>
      <c r="I858" s="325"/>
    </row>
    <row r="859" spans="1:13" s="326" customFormat="1" ht="11.25" hidden="1" outlineLevel="3">
      <c r="A859" s="321"/>
      <c r="B859" s="322"/>
      <c r="C859" s="323" t="s">
        <v>22</v>
      </c>
      <c r="D859" s="322"/>
      <c r="E859" s="35">
        <v>0</v>
      </c>
      <c r="F859" s="324"/>
      <c r="G859" s="37"/>
      <c r="H859" s="324"/>
      <c r="I859" s="325"/>
    </row>
    <row r="860" spans="1:13" s="326" customFormat="1" ht="11.25" hidden="1" outlineLevel="3">
      <c r="A860" s="321"/>
      <c r="B860" s="322"/>
      <c r="C860" s="323" t="s">
        <v>208</v>
      </c>
      <c r="D860" s="322"/>
      <c r="E860" s="35">
        <v>26.691000000000003</v>
      </c>
      <c r="F860" s="324"/>
      <c r="G860" s="37"/>
      <c r="H860" s="324"/>
      <c r="I860" s="325"/>
    </row>
    <row r="861" spans="1:13" s="326" customFormat="1" ht="11.25" hidden="1" outlineLevel="3">
      <c r="A861" s="321"/>
      <c r="B861" s="322"/>
      <c r="C861" s="323" t="s">
        <v>23</v>
      </c>
      <c r="D861" s="322"/>
      <c r="E861" s="35">
        <v>0</v>
      </c>
      <c r="F861" s="324"/>
      <c r="G861" s="37"/>
      <c r="H861" s="324"/>
      <c r="I861" s="325"/>
    </row>
    <row r="862" spans="1:13" s="326" customFormat="1" ht="11.25" hidden="1" outlineLevel="3">
      <c r="A862" s="321"/>
      <c r="B862" s="322"/>
      <c r="C862" s="323" t="s">
        <v>34</v>
      </c>
      <c r="D862" s="322"/>
      <c r="E862" s="35">
        <v>2.8</v>
      </c>
      <c r="F862" s="324"/>
      <c r="G862" s="37"/>
      <c r="H862" s="324"/>
      <c r="I862" s="325"/>
    </row>
    <row r="863" spans="1:13" s="326" customFormat="1" ht="11.25" hidden="1" outlineLevel="3">
      <c r="A863" s="321"/>
      <c r="B863" s="322"/>
      <c r="C863" s="323" t="s">
        <v>1</v>
      </c>
      <c r="D863" s="322"/>
      <c r="E863" s="35">
        <v>97.873000000000005</v>
      </c>
      <c r="F863" s="324"/>
      <c r="G863" s="37"/>
      <c r="H863" s="324"/>
      <c r="I863" s="325"/>
    </row>
    <row r="864" spans="1:13" s="291" customFormat="1" ht="12" outlineLevel="2" collapsed="1">
      <c r="A864" s="347">
        <v>8</v>
      </c>
      <c r="B864" s="348" t="s">
        <v>2381</v>
      </c>
      <c r="C864" s="271" t="s">
        <v>2382</v>
      </c>
      <c r="D864" s="349" t="s">
        <v>17</v>
      </c>
      <c r="E864" s="261">
        <v>354.73</v>
      </c>
      <c r="F864" s="350">
        <v>0</v>
      </c>
      <c r="G864" s="261">
        <f>E864*(1+F864/100)</f>
        <v>354.73</v>
      </c>
      <c r="H864" s="350"/>
      <c r="I864" s="351">
        <f>G864*H864</f>
        <v>0</v>
      </c>
      <c r="J864" s="289">
        <v>1.2E-4</v>
      </c>
      <c r="K864" s="290">
        <f>G864*J864</f>
        <v>4.2567600000000004E-2</v>
      </c>
      <c r="L864" s="289"/>
      <c r="M864" s="290">
        <f>G864*L864</f>
        <v>0</v>
      </c>
    </row>
    <row r="865" spans="1:13" s="326" customFormat="1" ht="11.25" hidden="1" outlineLevel="3">
      <c r="A865" s="321"/>
      <c r="B865" s="322"/>
      <c r="C865" s="323" t="s">
        <v>24</v>
      </c>
      <c r="D865" s="322"/>
      <c r="E865" s="35">
        <v>0</v>
      </c>
      <c r="F865" s="324"/>
      <c r="G865" s="37"/>
      <c r="H865" s="324"/>
      <c r="I865" s="325"/>
      <c r="J865" s="352"/>
      <c r="K865" s="324"/>
      <c r="L865" s="324"/>
      <c r="M865" s="324"/>
    </row>
    <row r="866" spans="1:13" s="326" customFormat="1" ht="22.5" hidden="1" outlineLevel="3">
      <c r="A866" s="321"/>
      <c r="B866" s="322"/>
      <c r="C866" s="323" t="s">
        <v>2383</v>
      </c>
      <c r="D866" s="322"/>
      <c r="E866" s="35">
        <v>191.65</v>
      </c>
      <c r="F866" s="324"/>
      <c r="G866" s="37"/>
      <c r="H866" s="324"/>
      <c r="I866" s="325"/>
      <c r="J866" s="352"/>
      <c r="K866" s="324"/>
      <c r="L866" s="324"/>
      <c r="M866" s="324"/>
    </row>
    <row r="867" spans="1:13" s="31" customFormat="1" ht="11.25" hidden="1" outlineLevel="3">
      <c r="A867" s="32"/>
      <c r="B867" s="33"/>
      <c r="C867" s="34" t="s">
        <v>4</v>
      </c>
      <c r="D867" s="33"/>
      <c r="E867" s="35">
        <v>0</v>
      </c>
      <c r="F867" s="36"/>
      <c r="G867" s="37"/>
      <c r="H867" s="36"/>
      <c r="I867" s="38"/>
      <c r="J867" s="266"/>
      <c r="K867" s="36"/>
      <c r="L867" s="36"/>
      <c r="M867" s="36"/>
    </row>
    <row r="868" spans="1:13" s="31" customFormat="1" ht="11.25" hidden="1" outlineLevel="3">
      <c r="A868" s="32"/>
      <c r="B868" s="33"/>
      <c r="C868" s="34" t="s">
        <v>2384</v>
      </c>
      <c r="D868" s="33"/>
      <c r="E868" s="35">
        <v>39.690000000000005</v>
      </c>
      <c r="F868" s="36"/>
      <c r="G868" s="37"/>
      <c r="H868" s="36"/>
      <c r="I868" s="38"/>
      <c r="J868" s="266"/>
      <c r="K868" s="36"/>
      <c r="L868" s="36"/>
      <c r="M868" s="36"/>
    </row>
    <row r="869" spans="1:13" s="31" customFormat="1" ht="11.25" hidden="1" outlineLevel="3">
      <c r="A869" s="32"/>
      <c r="B869" s="33"/>
      <c r="C869" s="34" t="s">
        <v>14</v>
      </c>
      <c r="D869" s="33"/>
      <c r="E869" s="35">
        <v>0</v>
      </c>
      <c r="F869" s="36"/>
      <c r="G869" s="37"/>
      <c r="H869" s="36"/>
      <c r="I869" s="38"/>
      <c r="J869" s="266"/>
      <c r="K869" s="36"/>
      <c r="L869" s="36"/>
      <c r="M869" s="36"/>
    </row>
    <row r="870" spans="1:13" s="31" customFormat="1" ht="11.25" hidden="1" outlineLevel="3">
      <c r="A870" s="32"/>
      <c r="B870" s="33"/>
      <c r="C870" s="34" t="s">
        <v>2385</v>
      </c>
      <c r="D870" s="33"/>
      <c r="E870" s="35">
        <v>64.800000000000011</v>
      </c>
      <c r="F870" s="36"/>
      <c r="G870" s="37"/>
      <c r="H870" s="36"/>
      <c r="I870" s="38"/>
      <c r="J870" s="266"/>
      <c r="K870" s="36"/>
      <c r="L870" s="36"/>
      <c r="M870" s="36"/>
    </row>
    <row r="871" spans="1:13" s="31" customFormat="1" ht="11.25" hidden="1" outlineLevel="3">
      <c r="A871" s="32"/>
      <c r="B871" s="33"/>
      <c r="C871" s="34" t="s">
        <v>15</v>
      </c>
      <c r="D871" s="33"/>
      <c r="E871" s="35">
        <v>0</v>
      </c>
      <c r="F871" s="36"/>
      <c r="G871" s="37"/>
      <c r="H871" s="36"/>
      <c r="I871" s="38"/>
      <c r="J871" s="266"/>
      <c r="K871" s="36"/>
      <c r="L871" s="36"/>
      <c r="M871" s="36"/>
    </row>
    <row r="872" spans="1:13" s="31" customFormat="1" ht="22.5" hidden="1" outlineLevel="3">
      <c r="A872" s="32"/>
      <c r="B872" s="33"/>
      <c r="C872" s="34" t="s">
        <v>2386</v>
      </c>
      <c r="D872" s="33"/>
      <c r="E872" s="35">
        <v>58.59</v>
      </c>
      <c r="F872" s="36"/>
      <c r="G872" s="37"/>
      <c r="H872" s="36"/>
      <c r="I872" s="38"/>
      <c r="J872" s="266"/>
      <c r="K872" s="36"/>
      <c r="L872" s="36"/>
      <c r="M872" s="36"/>
    </row>
    <row r="873" spans="1:13" s="291" customFormat="1" ht="24" outlineLevel="2" collapsed="1">
      <c r="A873" s="347">
        <v>9</v>
      </c>
      <c r="B873" s="348" t="s">
        <v>2418</v>
      </c>
      <c r="C873" s="271" t="s">
        <v>2419</v>
      </c>
      <c r="D873" s="349" t="s">
        <v>2</v>
      </c>
      <c r="E873" s="261">
        <v>761.39</v>
      </c>
      <c r="F873" s="350">
        <v>0</v>
      </c>
      <c r="G873" s="261">
        <f>E873*(1+F873/100)</f>
        <v>761.39</v>
      </c>
      <c r="H873" s="350"/>
      <c r="I873" s="351">
        <f>G873*H873</f>
        <v>0</v>
      </c>
      <c r="J873" s="289"/>
      <c r="K873" s="290">
        <f>G873*J873</f>
        <v>0</v>
      </c>
      <c r="L873" s="289"/>
      <c r="M873" s="290">
        <f>G873*L873</f>
        <v>0</v>
      </c>
    </row>
    <row r="874" spans="1:13" s="326" customFormat="1" ht="11.25" hidden="1" outlineLevel="3">
      <c r="A874" s="321"/>
      <c r="B874" s="322"/>
      <c r="C874" s="323" t="s">
        <v>21</v>
      </c>
      <c r="D874" s="322"/>
      <c r="E874" s="35">
        <v>0</v>
      </c>
      <c r="F874" s="324"/>
      <c r="G874" s="37"/>
      <c r="H874" s="324"/>
      <c r="I874" s="325"/>
      <c r="J874" s="352"/>
      <c r="K874" s="324"/>
    </row>
    <row r="875" spans="1:13" s="326" customFormat="1" ht="11.25" hidden="1" outlineLevel="3">
      <c r="A875" s="321"/>
      <c r="B875" s="322"/>
      <c r="C875" s="323" t="s">
        <v>2800</v>
      </c>
      <c r="D875" s="322"/>
      <c r="E875" s="35">
        <f>1.8+(1.08+2.2*2)*2</f>
        <v>12.760000000000002</v>
      </c>
      <c r="F875" s="324"/>
      <c r="G875" s="37"/>
      <c r="H875" s="324"/>
      <c r="I875" s="325"/>
      <c r="J875" s="352"/>
      <c r="K875" s="324"/>
    </row>
    <row r="876" spans="1:13" s="326" customFormat="1" ht="11.25" hidden="1" outlineLevel="3">
      <c r="A876" s="321"/>
      <c r="B876" s="322"/>
      <c r="C876" s="323" t="s">
        <v>2517</v>
      </c>
      <c r="D876" s="322"/>
      <c r="E876" s="35">
        <v>22.85</v>
      </c>
      <c r="F876" s="324"/>
      <c r="G876" s="37"/>
      <c r="H876" s="324"/>
      <c r="I876" s="325"/>
      <c r="J876" s="352"/>
      <c r="K876" s="324"/>
    </row>
    <row r="877" spans="1:13" s="326" customFormat="1" ht="11.25" hidden="1" outlineLevel="3">
      <c r="A877" s="321"/>
      <c r="B877" s="322"/>
      <c r="C877" s="323" t="s">
        <v>2801</v>
      </c>
      <c r="D877" s="322"/>
      <c r="E877" s="35">
        <f>3.65+(0.9+2.7*5+2.1*6*2)+(2+2.9*2)+2.7</f>
        <v>53.75</v>
      </c>
      <c r="F877" s="324"/>
      <c r="G877" s="37"/>
      <c r="H877" s="324"/>
      <c r="I877" s="325"/>
      <c r="J877" s="352"/>
      <c r="K877" s="324"/>
    </row>
    <row r="878" spans="1:13" s="326" customFormat="1" ht="11.25" hidden="1" outlineLevel="3">
      <c r="A878" s="321"/>
      <c r="B878" s="322"/>
      <c r="C878" s="323" t="s">
        <v>2802</v>
      </c>
      <c r="D878" s="322"/>
      <c r="E878" s="35">
        <f>(2.7+2.1*2)+(1.2+2.2*2)</f>
        <v>12.5</v>
      </c>
      <c r="F878" s="324"/>
      <c r="G878" s="37"/>
      <c r="H878" s="324"/>
      <c r="I878" s="325"/>
      <c r="J878" s="352"/>
      <c r="K878" s="324"/>
    </row>
    <row r="879" spans="1:13" s="326" customFormat="1" ht="11.25" hidden="1" outlineLevel="3">
      <c r="A879" s="321"/>
      <c r="B879" s="322"/>
      <c r="C879" s="323" t="s">
        <v>2518</v>
      </c>
      <c r="D879" s="322"/>
      <c r="E879" s="35">
        <v>4.9000000000000004</v>
      </c>
      <c r="F879" s="324"/>
      <c r="G879" s="37"/>
      <c r="H879" s="324"/>
      <c r="I879" s="325"/>
      <c r="J879" s="352"/>
      <c r="K879" s="324"/>
    </row>
    <row r="880" spans="1:13" s="326" customFormat="1" ht="11.25" hidden="1" outlineLevel="3">
      <c r="A880" s="321"/>
      <c r="B880" s="322"/>
      <c r="C880" s="323" t="s">
        <v>2519</v>
      </c>
      <c r="D880" s="322"/>
      <c r="E880" s="35">
        <v>3.65</v>
      </c>
      <c r="F880" s="324"/>
      <c r="G880" s="37"/>
      <c r="H880" s="324"/>
      <c r="I880" s="325"/>
      <c r="J880" s="352"/>
      <c r="K880" s="324"/>
    </row>
    <row r="881" spans="1:11" s="326" customFormat="1" ht="11.25" hidden="1" outlineLevel="3">
      <c r="A881" s="321"/>
      <c r="B881" s="322"/>
      <c r="C881" s="323" t="s">
        <v>2803</v>
      </c>
      <c r="D881" s="322"/>
      <c r="E881" s="35">
        <v>3.5</v>
      </c>
      <c r="F881" s="324"/>
      <c r="G881" s="37"/>
      <c r="H881" s="324"/>
      <c r="I881" s="325"/>
      <c r="J881" s="352"/>
      <c r="K881" s="324"/>
    </row>
    <row r="882" spans="1:11" s="326" customFormat="1" ht="11.25" hidden="1" outlineLevel="3">
      <c r="A882" s="321"/>
      <c r="B882" s="322"/>
      <c r="C882" s="323" t="s">
        <v>2520</v>
      </c>
      <c r="D882" s="322"/>
      <c r="E882" s="35">
        <v>5.6</v>
      </c>
      <c r="F882" s="324"/>
      <c r="G882" s="37"/>
      <c r="H882" s="324"/>
      <c r="I882" s="325"/>
      <c r="J882" s="352"/>
      <c r="K882" s="324"/>
    </row>
    <row r="883" spans="1:11" s="326" customFormat="1" ht="11.25" hidden="1" outlineLevel="3">
      <c r="A883" s="321"/>
      <c r="B883" s="322"/>
      <c r="C883" s="323" t="s">
        <v>2521</v>
      </c>
      <c r="D883" s="322"/>
      <c r="E883" s="35">
        <v>3.65</v>
      </c>
      <c r="F883" s="324"/>
      <c r="G883" s="37"/>
      <c r="H883" s="324"/>
      <c r="I883" s="325"/>
      <c r="J883" s="352"/>
      <c r="K883" s="324"/>
    </row>
    <row r="884" spans="1:11" s="326" customFormat="1" ht="11.25" hidden="1" outlineLevel="3">
      <c r="A884" s="321"/>
      <c r="B884" s="322"/>
      <c r="C884" s="323" t="s">
        <v>2522</v>
      </c>
      <c r="D884" s="322"/>
      <c r="E884" s="35">
        <v>5.5</v>
      </c>
      <c r="F884" s="324"/>
      <c r="G884" s="37"/>
      <c r="H884" s="324"/>
      <c r="I884" s="325"/>
      <c r="J884" s="352"/>
      <c r="K884" s="324"/>
    </row>
    <row r="885" spans="1:11" s="326" customFormat="1" ht="11.25" hidden="1" outlineLevel="3">
      <c r="A885" s="321"/>
      <c r="B885" s="322"/>
      <c r="C885" s="323" t="s">
        <v>1</v>
      </c>
      <c r="D885" s="322"/>
      <c r="E885" s="35">
        <f>SUM(E875:E884)</f>
        <v>128.66000000000003</v>
      </c>
      <c r="F885" s="324"/>
      <c r="G885" s="37"/>
      <c r="H885" s="324"/>
      <c r="I885" s="325"/>
      <c r="J885" s="352"/>
      <c r="K885" s="324"/>
    </row>
    <row r="886" spans="1:11" s="326" customFormat="1" ht="11.25" hidden="1" outlineLevel="3">
      <c r="A886" s="321"/>
      <c r="B886" s="322"/>
      <c r="C886" s="323" t="s">
        <v>20</v>
      </c>
      <c r="D886" s="322"/>
      <c r="E886" s="35">
        <v>0</v>
      </c>
      <c r="F886" s="324"/>
      <c r="G886" s="37"/>
      <c r="H886" s="324"/>
      <c r="I886" s="325"/>
      <c r="J886" s="352"/>
      <c r="K886" s="324"/>
    </row>
    <row r="887" spans="1:11" s="326" customFormat="1" ht="11.25" hidden="1" outlineLevel="3">
      <c r="A887" s="321"/>
      <c r="B887" s="322"/>
      <c r="C887" s="323" t="s">
        <v>2523</v>
      </c>
      <c r="D887" s="322"/>
      <c r="E887" s="35">
        <v>10.600000000000001</v>
      </c>
      <c r="F887" s="324"/>
      <c r="G887" s="37"/>
      <c r="H887" s="324"/>
      <c r="I887" s="325"/>
      <c r="J887" s="352"/>
      <c r="K887" s="324"/>
    </row>
    <row r="888" spans="1:11" s="326" customFormat="1" ht="33.75" hidden="1" outlineLevel="3">
      <c r="A888" s="321"/>
      <c r="B888" s="322"/>
      <c r="C888" s="323" t="s">
        <v>2524</v>
      </c>
      <c r="D888" s="322"/>
      <c r="E888" s="35">
        <v>153.24</v>
      </c>
      <c r="F888" s="324"/>
      <c r="G888" s="37"/>
      <c r="H888" s="324"/>
      <c r="I888" s="325"/>
      <c r="J888" s="352"/>
      <c r="K888" s="324"/>
    </row>
    <row r="889" spans="1:11" s="326" customFormat="1" ht="11.25" hidden="1" outlineLevel="3">
      <c r="A889" s="321"/>
      <c r="B889" s="322"/>
      <c r="C889" s="323" t="s">
        <v>2525</v>
      </c>
      <c r="D889" s="322"/>
      <c r="E889" s="35">
        <v>21.25</v>
      </c>
      <c r="F889" s="324"/>
      <c r="G889" s="37"/>
      <c r="H889" s="324"/>
      <c r="I889" s="325"/>
      <c r="J889" s="352"/>
      <c r="K889" s="324"/>
    </row>
    <row r="890" spans="1:11" s="326" customFormat="1" ht="11.25" hidden="1" outlineLevel="3">
      <c r="A890" s="321"/>
      <c r="B890" s="322"/>
      <c r="C890" s="323" t="s">
        <v>2526</v>
      </c>
      <c r="D890" s="322"/>
      <c r="E890" s="35">
        <v>30.890000000000004</v>
      </c>
      <c r="F890" s="324"/>
      <c r="G890" s="37"/>
      <c r="H890" s="324"/>
      <c r="I890" s="325"/>
      <c r="J890" s="352"/>
      <c r="K890" s="324"/>
    </row>
    <row r="891" spans="1:11" s="326" customFormat="1" ht="11.25" hidden="1" outlineLevel="3">
      <c r="A891" s="321"/>
      <c r="B891" s="322"/>
      <c r="C891" s="323" t="s">
        <v>2804</v>
      </c>
      <c r="D891" s="322"/>
      <c r="E891" s="35">
        <f>(2.7+2.45*2)*3</f>
        <v>22.8</v>
      </c>
      <c r="F891" s="324"/>
      <c r="G891" s="37"/>
      <c r="H891" s="324"/>
      <c r="I891" s="325"/>
      <c r="J891" s="352"/>
      <c r="K891" s="324"/>
    </row>
    <row r="892" spans="1:11" s="326" customFormat="1" ht="11.25" hidden="1" outlineLevel="3">
      <c r="A892" s="321"/>
      <c r="B892" s="322"/>
      <c r="C892" s="323" t="s">
        <v>2805</v>
      </c>
      <c r="D892" s="322"/>
      <c r="E892" s="35">
        <f>2.7+2.45*2</f>
        <v>7.6000000000000005</v>
      </c>
      <c r="F892" s="324"/>
      <c r="G892" s="37"/>
      <c r="H892" s="324"/>
      <c r="I892" s="325"/>
      <c r="J892" s="352"/>
      <c r="K892" s="324"/>
    </row>
    <row r="893" spans="1:11" s="326" customFormat="1" ht="11.25" hidden="1" outlineLevel="3">
      <c r="A893" s="321"/>
      <c r="B893" s="322"/>
      <c r="C893" s="323" t="s">
        <v>2806</v>
      </c>
      <c r="D893" s="322"/>
      <c r="E893" s="35">
        <f>(2.7+2.45*2)*3</f>
        <v>22.8</v>
      </c>
      <c r="F893" s="324"/>
      <c r="G893" s="37"/>
      <c r="H893" s="324"/>
      <c r="I893" s="325"/>
      <c r="J893" s="352"/>
      <c r="K893" s="324"/>
    </row>
    <row r="894" spans="1:11" s="326" customFormat="1" ht="11.25" hidden="1" outlineLevel="3">
      <c r="A894" s="321"/>
      <c r="B894" s="322"/>
      <c r="C894" s="323" t="s">
        <v>1</v>
      </c>
      <c r="D894" s="322"/>
      <c r="E894" s="35">
        <f>SUM(E887:E893)</f>
        <v>269.18</v>
      </c>
      <c r="F894" s="324"/>
      <c r="G894" s="37"/>
      <c r="H894" s="324"/>
      <c r="I894" s="325"/>
      <c r="J894" s="352"/>
      <c r="K894" s="324"/>
    </row>
    <row r="895" spans="1:11" s="326" customFormat="1" ht="11.25" hidden="1" outlineLevel="3">
      <c r="A895" s="321"/>
      <c r="B895" s="322"/>
      <c r="C895" s="323" t="s">
        <v>22</v>
      </c>
      <c r="D895" s="322"/>
      <c r="E895" s="35">
        <v>0</v>
      </c>
      <c r="F895" s="324"/>
      <c r="G895" s="37"/>
      <c r="H895" s="324"/>
      <c r="I895" s="325"/>
      <c r="J895" s="352"/>
      <c r="K895" s="324"/>
    </row>
    <row r="896" spans="1:11" s="326" customFormat="1" ht="11.25" hidden="1" outlineLevel="3">
      <c r="A896" s="321"/>
      <c r="B896" s="322"/>
      <c r="C896" s="323" t="s">
        <v>2807</v>
      </c>
      <c r="D896" s="322"/>
      <c r="E896" s="35">
        <f>3.59+(2.2*4+1.08*2)+2+1.8*2</f>
        <v>20.150000000000002</v>
      </c>
      <c r="F896" s="324"/>
      <c r="G896" s="37"/>
      <c r="H896" s="324"/>
      <c r="I896" s="325"/>
      <c r="J896" s="352"/>
      <c r="K896" s="324"/>
    </row>
    <row r="897" spans="1:11" s="326" customFormat="1" ht="33.75" hidden="1" outlineLevel="3">
      <c r="A897" s="321"/>
      <c r="B897" s="322"/>
      <c r="C897" s="323" t="s">
        <v>2808</v>
      </c>
      <c r="D897" s="322"/>
      <c r="E897" s="35">
        <f>3.59*2+(1.2+2.2*2)*4+(1.1+2.2*2)*2+(2+2.2)+(3.6+2.1*2)</f>
        <v>52.58</v>
      </c>
      <c r="F897" s="324"/>
      <c r="G897" s="37"/>
      <c r="H897" s="324"/>
      <c r="I897" s="325"/>
      <c r="J897" s="352"/>
      <c r="K897" s="324"/>
    </row>
    <row r="898" spans="1:11" s="326" customFormat="1" ht="11.25" hidden="1" outlineLevel="3">
      <c r="A898" s="321"/>
      <c r="B898" s="322"/>
      <c r="C898" s="323" t="s">
        <v>2809</v>
      </c>
      <c r="D898" s="322"/>
      <c r="E898" s="35">
        <f>3.59+(2.7*2+0.9+2.45*2*3)</f>
        <v>24.59</v>
      </c>
      <c r="F898" s="324"/>
      <c r="G898" s="37"/>
      <c r="H898" s="324"/>
      <c r="I898" s="325"/>
      <c r="J898" s="352"/>
      <c r="K898" s="324"/>
    </row>
    <row r="899" spans="1:11" s="326" customFormat="1" ht="11.25" hidden="1" outlineLevel="3">
      <c r="A899" s="321"/>
      <c r="B899" s="322"/>
      <c r="C899" s="323" t="s">
        <v>2810</v>
      </c>
      <c r="D899" s="322"/>
      <c r="E899" s="35">
        <f>(2.7+2.45*2)*3</f>
        <v>22.8</v>
      </c>
      <c r="F899" s="324"/>
      <c r="G899" s="37"/>
      <c r="H899" s="324"/>
      <c r="I899" s="325"/>
      <c r="J899" s="352"/>
      <c r="K899" s="324"/>
    </row>
    <row r="900" spans="1:11" s="326" customFormat="1" ht="11.25" hidden="1" outlineLevel="3">
      <c r="A900" s="321"/>
      <c r="B900" s="322"/>
      <c r="C900" s="323" t="s">
        <v>2811</v>
      </c>
      <c r="D900" s="322"/>
      <c r="E900" s="35">
        <f>(2.7+2.45*2)</f>
        <v>7.6000000000000005</v>
      </c>
      <c r="F900" s="324"/>
      <c r="G900" s="37"/>
      <c r="H900" s="324"/>
      <c r="I900" s="325"/>
      <c r="J900" s="352"/>
      <c r="K900" s="324"/>
    </row>
    <row r="901" spans="1:11" s="326" customFormat="1" ht="11.25" hidden="1" outlineLevel="3">
      <c r="A901" s="321"/>
      <c r="B901" s="322"/>
      <c r="C901" s="323" t="s">
        <v>2812</v>
      </c>
      <c r="D901" s="322"/>
      <c r="E901" s="35">
        <f>(2.7+2.45*2)*3</f>
        <v>22.8</v>
      </c>
      <c r="F901" s="324"/>
      <c r="G901" s="37"/>
      <c r="H901" s="324"/>
      <c r="I901" s="325"/>
      <c r="J901" s="352"/>
      <c r="K901" s="324"/>
    </row>
    <row r="902" spans="1:11" s="326" customFormat="1" ht="11.25" hidden="1" outlineLevel="3">
      <c r="A902" s="321"/>
      <c r="B902" s="322"/>
      <c r="C902" s="323" t="s">
        <v>2813</v>
      </c>
      <c r="D902" s="322"/>
      <c r="E902" s="35">
        <f>(2.7+2.45*2)</f>
        <v>7.6000000000000005</v>
      </c>
      <c r="F902" s="324"/>
      <c r="G902" s="37"/>
      <c r="H902" s="324"/>
      <c r="I902" s="325"/>
      <c r="J902" s="352"/>
      <c r="K902" s="324"/>
    </row>
    <row r="903" spans="1:11" s="326" customFormat="1" ht="11.25" hidden="1" outlineLevel="3">
      <c r="A903" s="321"/>
      <c r="B903" s="322"/>
      <c r="C903" s="323" t="s">
        <v>2814</v>
      </c>
      <c r="D903" s="322"/>
      <c r="E903" s="35">
        <f>(2.7+2.45*2)*4</f>
        <v>30.400000000000002</v>
      </c>
      <c r="F903" s="324"/>
      <c r="G903" s="37"/>
      <c r="H903" s="324"/>
      <c r="I903" s="325"/>
      <c r="J903" s="352"/>
      <c r="K903" s="324"/>
    </row>
    <row r="904" spans="1:11" s="326" customFormat="1" ht="11.25" hidden="1" outlineLevel="3">
      <c r="A904" s="321"/>
      <c r="B904" s="322"/>
      <c r="C904" s="323" t="s">
        <v>1</v>
      </c>
      <c r="D904" s="322"/>
      <c r="E904" s="35">
        <f>SUM(E895:E903)</f>
        <v>188.52</v>
      </c>
      <c r="F904" s="324"/>
      <c r="G904" s="37"/>
      <c r="H904" s="324"/>
      <c r="I904" s="325"/>
      <c r="J904" s="352"/>
      <c r="K904" s="324"/>
    </row>
    <row r="905" spans="1:11" s="326" customFormat="1" ht="11.25" hidden="1" outlineLevel="3">
      <c r="A905" s="321"/>
      <c r="B905" s="322"/>
      <c r="C905" s="323" t="s">
        <v>23</v>
      </c>
      <c r="D905" s="322"/>
      <c r="E905" s="35">
        <v>0</v>
      </c>
      <c r="F905" s="324"/>
      <c r="G905" s="37"/>
      <c r="H905" s="324"/>
      <c r="I905" s="325"/>
      <c r="J905" s="352"/>
      <c r="K905" s="324"/>
    </row>
    <row r="906" spans="1:11" s="326" customFormat="1" ht="11.25" hidden="1" outlineLevel="3">
      <c r="A906" s="321"/>
      <c r="B906" s="322"/>
      <c r="C906" s="323" t="s">
        <v>2815</v>
      </c>
      <c r="D906" s="322"/>
      <c r="E906" s="35">
        <f>3.59+(2.2*4+1.08*2)+2+(1.8+2.1)</f>
        <v>20.450000000000003</v>
      </c>
      <c r="F906" s="324"/>
      <c r="G906" s="37"/>
      <c r="H906" s="324"/>
      <c r="I906" s="325"/>
      <c r="J906" s="352"/>
      <c r="K906" s="324"/>
    </row>
    <row r="907" spans="1:11" s="326" customFormat="1" ht="33.75" hidden="1" outlineLevel="3">
      <c r="A907" s="321"/>
      <c r="B907" s="322"/>
      <c r="C907" s="323" t="s">
        <v>2816</v>
      </c>
      <c r="D907" s="322"/>
      <c r="E907" s="35">
        <f>3.59*2+(1.2+2.2*2)*4+(1.1+2.2*2)+(1.1+2.2)+(2+2.2)+(3.6+2.1*2)</f>
        <v>50.379999999999995</v>
      </c>
      <c r="F907" s="324"/>
      <c r="G907" s="37"/>
      <c r="H907" s="324"/>
      <c r="I907" s="325"/>
      <c r="J907" s="352"/>
      <c r="K907" s="324"/>
    </row>
    <row r="908" spans="1:11" s="326" customFormat="1" ht="11.25" hidden="1" outlineLevel="3">
      <c r="A908" s="321"/>
      <c r="B908" s="322"/>
      <c r="C908" s="323" t="s">
        <v>2817</v>
      </c>
      <c r="D908" s="322"/>
      <c r="E908" s="35">
        <f>(2.7+2.45*2)*2</f>
        <v>15.200000000000001</v>
      </c>
      <c r="F908" s="324"/>
      <c r="G908" s="37"/>
      <c r="H908" s="324"/>
      <c r="I908" s="325"/>
      <c r="J908" s="352"/>
      <c r="K908" s="324"/>
    </row>
    <row r="909" spans="1:11" s="326" customFormat="1" ht="11.25" hidden="1" outlineLevel="3">
      <c r="A909" s="321"/>
      <c r="B909" s="322"/>
      <c r="C909" s="323" t="s">
        <v>2818</v>
      </c>
      <c r="D909" s="322"/>
      <c r="E909" s="35">
        <f>(3.6+2.45*2)*2</f>
        <v>17</v>
      </c>
      <c r="F909" s="324"/>
      <c r="G909" s="37"/>
      <c r="H909" s="324"/>
      <c r="I909" s="325"/>
      <c r="J909" s="352"/>
      <c r="K909" s="324"/>
    </row>
    <row r="910" spans="1:11" s="326" customFormat="1" ht="11.25" hidden="1" outlineLevel="3">
      <c r="A910" s="321"/>
      <c r="B910" s="322"/>
      <c r="C910" s="323" t="s">
        <v>2819</v>
      </c>
      <c r="D910" s="322"/>
      <c r="E910" s="35">
        <f>(3.6+2.45*2)*2</f>
        <v>17</v>
      </c>
      <c r="F910" s="324"/>
      <c r="G910" s="37"/>
      <c r="H910" s="324"/>
      <c r="I910" s="325"/>
      <c r="J910" s="352"/>
      <c r="K910" s="324"/>
    </row>
    <row r="911" spans="1:11" s="326" customFormat="1" ht="11.25" hidden="1" outlineLevel="3">
      <c r="A911" s="321"/>
      <c r="B911" s="322"/>
      <c r="C911" s="323" t="s">
        <v>2820</v>
      </c>
      <c r="D911" s="322"/>
      <c r="E911" s="35">
        <f>(3.6+2.45*2)*2</f>
        <v>17</v>
      </c>
      <c r="F911" s="324"/>
      <c r="G911" s="37"/>
      <c r="H911" s="324"/>
      <c r="I911" s="325"/>
      <c r="J911" s="352"/>
      <c r="K911" s="324"/>
    </row>
    <row r="912" spans="1:11" s="326" customFormat="1" ht="11.25" hidden="1" outlineLevel="3">
      <c r="A912" s="321"/>
      <c r="B912" s="322"/>
      <c r="C912" s="323" t="s">
        <v>2813</v>
      </c>
      <c r="D912" s="322"/>
      <c r="E912" s="35">
        <f>(2.7+2.45*2)</f>
        <v>7.6000000000000005</v>
      </c>
      <c r="F912" s="324"/>
      <c r="G912" s="37"/>
      <c r="H912" s="324"/>
      <c r="I912" s="325"/>
      <c r="J912" s="352"/>
      <c r="K912" s="324"/>
    </row>
    <row r="913" spans="1:13" s="326" customFormat="1" ht="11.25" hidden="1" outlineLevel="3">
      <c r="A913" s="321"/>
      <c r="B913" s="322"/>
      <c r="C913" s="323" t="s">
        <v>2814</v>
      </c>
      <c r="D913" s="322"/>
      <c r="E913" s="35">
        <f>(2.7+2.45*2)*4</f>
        <v>30.400000000000002</v>
      </c>
      <c r="F913" s="324"/>
      <c r="G913" s="37"/>
      <c r="H913" s="324"/>
      <c r="I913" s="325"/>
      <c r="J913" s="352"/>
      <c r="K913" s="324"/>
    </row>
    <row r="914" spans="1:13" s="326" customFormat="1" ht="11.25" hidden="1" outlineLevel="3">
      <c r="A914" s="321"/>
      <c r="B914" s="322"/>
      <c r="C914" s="323" t="s">
        <v>1</v>
      </c>
      <c r="D914" s="322"/>
      <c r="E914" s="35">
        <f>SUM(E905:E913)</f>
        <v>175.03</v>
      </c>
      <c r="F914" s="324"/>
      <c r="G914" s="37"/>
      <c r="H914" s="324"/>
      <c r="I914" s="325"/>
      <c r="J914" s="352"/>
      <c r="K914" s="324"/>
    </row>
    <row r="915" spans="1:13" s="291" customFormat="1" ht="12" outlineLevel="2">
      <c r="A915" s="347">
        <v>10</v>
      </c>
      <c r="B915" s="348" t="s">
        <v>2527</v>
      </c>
      <c r="C915" s="271" t="s">
        <v>2782</v>
      </c>
      <c r="D915" s="349" t="s">
        <v>2</v>
      </c>
      <c r="E915" s="261">
        <v>761.39</v>
      </c>
      <c r="F915" s="350">
        <v>10</v>
      </c>
      <c r="G915" s="261">
        <f>E915*(1+F915/100)</f>
        <v>837.529</v>
      </c>
      <c r="H915" s="350"/>
      <c r="I915" s="351">
        <f>G915*H915</f>
        <v>0</v>
      </c>
      <c r="J915" s="289">
        <v>3.0000000000000001E-5</v>
      </c>
      <c r="K915" s="290">
        <f>G915*J915</f>
        <v>2.5125870000000002E-2</v>
      </c>
      <c r="L915" s="289"/>
      <c r="M915" s="290">
        <f>G915*L915</f>
        <v>0</v>
      </c>
    </row>
    <row r="916" spans="1:13" s="346" customFormat="1" ht="12.75" customHeight="1" outlineLevel="2">
      <c r="A916" s="341"/>
      <c r="B916" s="342"/>
      <c r="C916" s="343"/>
      <c r="D916" s="342"/>
      <c r="E916" s="52"/>
      <c r="F916" s="344"/>
      <c r="G916" s="52"/>
      <c r="H916" s="344"/>
      <c r="I916" s="345"/>
    </row>
    <row r="917" spans="1:13" s="21" customFormat="1" ht="16.5" customHeight="1" outlineLevel="1">
      <c r="A917" s="273"/>
      <c r="B917" s="274"/>
      <c r="C917" s="274" t="s">
        <v>624</v>
      </c>
      <c r="D917" s="275"/>
      <c r="E917" s="276"/>
      <c r="F917" s="277"/>
      <c r="G917" s="276"/>
      <c r="H917" s="277"/>
      <c r="I917" s="278">
        <f>SUBTOTAL(9,I918:I1056)</f>
        <v>0</v>
      </c>
      <c r="J917" s="279"/>
      <c r="K917" s="280">
        <f>SUBTOTAL(9,K918:K1055)</f>
        <v>35.399692234100009</v>
      </c>
      <c r="L917" s="277"/>
      <c r="M917" s="280">
        <f>SUBTOTAL(9,M918:M1055)</f>
        <v>0</v>
      </c>
    </row>
    <row r="918" spans="1:13" s="291" customFormat="1" ht="84" outlineLevel="2" collapsed="1">
      <c r="A918" s="347">
        <v>1</v>
      </c>
      <c r="B918" s="348" t="s">
        <v>2705</v>
      </c>
      <c r="C918" s="271" t="s">
        <v>2783</v>
      </c>
      <c r="D918" s="349" t="s">
        <v>17</v>
      </c>
      <c r="E918" s="261">
        <v>911.71079999999995</v>
      </c>
      <c r="F918" s="350">
        <v>0</v>
      </c>
      <c r="G918" s="261">
        <f>E918*(1+F918/100)</f>
        <v>911.71079999999995</v>
      </c>
      <c r="H918" s="350"/>
      <c r="I918" s="351">
        <f>G918*H918</f>
        <v>0</v>
      </c>
      <c r="J918" s="289">
        <v>9.4400000000000005E-3</v>
      </c>
      <c r="K918" s="290">
        <f>G918*J918</f>
        <v>8.6065499519999999</v>
      </c>
      <c r="L918" s="289"/>
      <c r="M918" s="290">
        <f>G918*L918</f>
        <v>0</v>
      </c>
    </row>
    <row r="919" spans="1:13" s="326" customFormat="1" ht="11.25" hidden="1" outlineLevel="3">
      <c r="A919" s="321"/>
      <c r="B919" s="322"/>
      <c r="C919" s="323" t="s">
        <v>24</v>
      </c>
      <c r="D919" s="322"/>
      <c r="E919" s="35">
        <v>0</v>
      </c>
      <c r="F919" s="324"/>
      <c r="G919" s="37"/>
      <c r="H919" s="324"/>
      <c r="I919" s="325"/>
      <c r="J919" s="352"/>
      <c r="K919" s="324"/>
    </row>
    <row r="920" spans="1:13" s="326" customFormat="1" ht="11.25" hidden="1" outlineLevel="3">
      <c r="A920" s="321"/>
      <c r="B920" s="322"/>
      <c r="C920" s="323" t="s">
        <v>266</v>
      </c>
      <c r="D920" s="322"/>
      <c r="E920" s="35">
        <v>368.05344000000002</v>
      </c>
      <c r="F920" s="324"/>
      <c r="G920" s="37"/>
      <c r="H920" s="324"/>
      <c r="I920" s="325"/>
      <c r="J920" s="352"/>
      <c r="K920" s="324"/>
    </row>
    <row r="921" spans="1:13" s="326" customFormat="1" ht="11.25" hidden="1" outlineLevel="3">
      <c r="A921" s="321"/>
      <c r="B921" s="322"/>
      <c r="C921" s="323" t="s">
        <v>552</v>
      </c>
      <c r="D921" s="322"/>
      <c r="E921" s="35">
        <v>-149.94</v>
      </c>
      <c r="F921" s="324"/>
      <c r="G921" s="37"/>
      <c r="H921" s="324"/>
      <c r="I921" s="325"/>
      <c r="J921" s="352"/>
      <c r="K921" s="324"/>
    </row>
    <row r="922" spans="1:13" s="326" customFormat="1" ht="11.25" hidden="1" outlineLevel="3">
      <c r="A922" s="321"/>
      <c r="B922" s="322"/>
      <c r="C922" s="323" t="s">
        <v>4</v>
      </c>
      <c r="D922" s="322"/>
      <c r="E922" s="35">
        <v>0</v>
      </c>
      <c r="F922" s="324"/>
      <c r="G922" s="37"/>
      <c r="H922" s="324"/>
      <c r="I922" s="325"/>
      <c r="J922" s="352"/>
      <c r="K922" s="324"/>
    </row>
    <row r="923" spans="1:13" s="326" customFormat="1" ht="11.25" hidden="1" outlineLevel="3">
      <c r="A923" s="321"/>
      <c r="B923" s="322"/>
      <c r="C923" s="323" t="s">
        <v>243</v>
      </c>
      <c r="D923" s="322"/>
      <c r="E923" s="35">
        <v>90.889920000000004</v>
      </c>
      <c r="F923" s="324"/>
      <c r="G923" s="37"/>
      <c r="H923" s="324"/>
      <c r="I923" s="325"/>
      <c r="J923" s="352"/>
      <c r="K923" s="324"/>
    </row>
    <row r="924" spans="1:13" s="326" customFormat="1" ht="11.25" hidden="1" outlineLevel="3">
      <c r="A924" s="321"/>
      <c r="B924" s="322"/>
      <c r="C924" s="323" t="s">
        <v>277</v>
      </c>
      <c r="D924" s="322"/>
      <c r="E924" s="35">
        <v>-39.690000000000005</v>
      </c>
      <c r="F924" s="324"/>
      <c r="G924" s="37"/>
      <c r="H924" s="324"/>
      <c r="I924" s="325"/>
      <c r="J924" s="352"/>
      <c r="K924" s="324"/>
    </row>
    <row r="925" spans="1:13" s="326" customFormat="1" ht="11.25" hidden="1" outlineLevel="3">
      <c r="A925" s="321"/>
      <c r="B925" s="322"/>
      <c r="C925" s="323" t="s">
        <v>14</v>
      </c>
      <c r="D925" s="322"/>
      <c r="E925" s="35">
        <v>0</v>
      </c>
      <c r="F925" s="324"/>
      <c r="G925" s="37"/>
      <c r="H925" s="324"/>
      <c r="I925" s="325"/>
      <c r="J925" s="352"/>
      <c r="K925" s="324"/>
    </row>
    <row r="926" spans="1:13" s="326" customFormat="1" ht="11.25" hidden="1" outlineLevel="3">
      <c r="A926" s="321"/>
      <c r="B926" s="322"/>
      <c r="C926" s="323" t="s">
        <v>265</v>
      </c>
      <c r="D926" s="322"/>
      <c r="E926" s="35">
        <v>269.93968000000001</v>
      </c>
      <c r="F926" s="324"/>
      <c r="G926" s="37"/>
      <c r="H926" s="324"/>
      <c r="I926" s="325"/>
      <c r="J926" s="352"/>
      <c r="K926" s="324"/>
    </row>
    <row r="927" spans="1:13" s="326" customFormat="1" ht="11.25" hidden="1" outlineLevel="3">
      <c r="A927" s="321"/>
      <c r="B927" s="322"/>
      <c r="C927" s="323" t="s">
        <v>414</v>
      </c>
      <c r="D927" s="322"/>
      <c r="E927" s="35">
        <v>-64.800000000000011</v>
      </c>
      <c r="F927" s="324"/>
      <c r="G927" s="37"/>
      <c r="H927" s="324"/>
      <c r="I927" s="325"/>
      <c r="J927" s="352"/>
      <c r="K927" s="324"/>
    </row>
    <row r="928" spans="1:13" s="326" customFormat="1" ht="11.25" hidden="1" outlineLevel="3">
      <c r="A928" s="321"/>
      <c r="B928" s="322"/>
      <c r="C928" s="323" t="s">
        <v>15</v>
      </c>
      <c r="D928" s="322"/>
      <c r="E928" s="35">
        <v>0</v>
      </c>
      <c r="F928" s="324"/>
      <c r="G928" s="37"/>
      <c r="H928" s="324"/>
      <c r="I928" s="325"/>
      <c r="J928" s="352"/>
      <c r="K928" s="324"/>
    </row>
    <row r="929" spans="1:13" s="326" customFormat="1" ht="11.25" hidden="1" outlineLevel="3">
      <c r="A929" s="321"/>
      <c r="B929" s="322"/>
      <c r="C929" s="323" t="s">
        <v>480</v>
      </c>
      <c r="D929" s="322"/>
      <c r="E929" s="35">
        <v>495.84775999999999</v>
      </c>
      <c r="F929" s="324"/>
      <c r="G929" s="37"/>
      <c r="H929" s="324"/>
      <c r="I929" s="325"/>
      <c r="J929" s="352"/>
      <c r="K929" s="324"/>
    </row>
    <row r="930" spans="1:13" s="326" customFormat="1" ht="22.5" hidden="1" outlineLevel="3">
      <c r="A930" s="321"/>
      <c r="B930" s="322"/>
      <c r="C930" s="323" t="s">
        <v>731</v>
      </c>
      <c r="D930" s="322"/>
      <c r="E930" s="35">
        <v>-58.59</v>
      </c>
      <c r="F930" s="324"/>
      <c r="G930" s="37"/>
      <c r="H930" s="324"/>
      <c r="I930" s="325"/>
      <c r="J930" s="352"/>
      <c r="K930" s="324"/>
    </row>
    <row r="931" spans="1:13" s="291" customFormat="1" ht="12" outlineLevel="2">
      <c r="A931" s="347">
        <v>2</v>
      </c>
      <c r="B931" s="348" t="s">
        <v>2706</v>
      </c>
      <c r="C931" s="271" t="s">
        <v>841</v>
      </c>
      <c r="D931" s="349" t="s">
        <v>17</v>
      </c>
      <c r="E931" s="261">
        <v>911.71100000000001</v>
      </c>
      <c r="F931" s="350">
        <v>5</v>
      </c>
      <c r="G931" s="261">
        <f>E931*(1+F931/100)</f>
        <v>957.29655000000002</v>
      </c>
      <c r="H931" s="350"/>
      <c r="I931" s="351">
        <f>G931*H931</f>
        <v>0</v>
      </c>
      <c r="J931" s="289">
        <v>1.7250000000000001E-2</v>
      </c>
      <c r="K931" s="290">
        <f>G931*J931</f>
        <v>16.513365487500003</v>
      </c>
      <c r="L931" s="289"/>
      <c r="M931" s="290">
        <f>G931*L931</f>
        <v>0</v>
      </c>
    </row>
    <row r="932" spans="1:13" s="291" customFormat="1" ht="24" outlineLevel="2" collapsed="1">
      <c r="A932" s="347">
        <v>3</v>
      </c>
      <c r="B932" s="348" t="s">
        <v>2387</v>
      </c>
      <c r="C932" s="271" t="s">
        <v>2388</v>
      </c>
      <c r="D932" s="349" t="s">
        <v>17</v>
      </c>
      <c r="E932" s="261">
        <v>14.505499999999998</v>
      </c>
      <c r="F932" s="350">
        <v>0</v>
      </c>
      <c r="G932" s="261">
        <f>E932*(1+F932/100)</f>
        <v>14.505499999999998</v>
      </c>
      <c r="H932" s="350"/>
      <c r="I932" s="351">
        <f>G932*H932</f>
        <v>0</v>
      </c>
      <c r="J932" s="289">
        <v>8.3199999999999993E-3</v>
      </c>
      <c r="K932" s="290">
        <f>G932*J932</f>
        <v>0.12068575999999998</v>
      </c>
      <c r="L932" s="289"/>
      <c r="M932" s="290">
        <f>G932*L932</f>
        <v>0</v>
      </c>
    </row>
    <row r="933" spans="1:13" s="326" customFormat="1" ht="11.25" hidden="1" outlineLevel="3">
      <c r="A933" s="321"/>
      <c r="B933" s="322"/>
      <c r="C933" s="323" t="s">
        <v>24</v>
      </c>
      <c r="D933" s="322"/>
      <c r="E933" s="35">
        <v>0</v>
      </c>
      <c r="F933" s="324"/>
      <c r="G933" s="37"/>
      <c r="H933" s="324"/>
      <c r="I933" s="325"/>
      <c r="J933" s="352"/>
      <c r="K933" s="324"/>
    </row>
    <row r="934" spans="1:13" s="326" customFormat="1" ht="11.25" hidden="1" outlineLevel="3">
      <c r="A934" s="321"/>
      <c r="B934" s="322"/>
      <c r="C934" s="323" t="s">
        <v>328</v>
      </c>
      <c r="D934" s="322"/>
      <c r="E934" s="35">
        <v>0</v>
      </c>
      <c r="F934" s="324"/>
      <c r="G934" s="37"/>
      <c r="H934" s="324"/>
      <c r="I934" s="325"/>
      <c r="J934" s="352"/>
      <c r="K934" s="324"/>
    </row>
    <row r="935" spans="1:13" s="326" customFormat="1" ht="11.25" hidden="1" outlineLevel="3">
      <c r="A935" s="321"/>
      <c r="B935" s="322"/>
      <c r="C935" s="323" t="s">
        <v>235</v>
      </c>
      <c r="D935" s="322"/>
      <c r="E935" s="35">
        <v>6.5849999999999991</v>
      </c>
      <c r="F935" s="324"/>
      <c r="G935" s="37"/>
      <c r="H935" s="324"/>
      <c r="I935" s="325"/>
      <c r="J935" s="352"/>
      <c r="K935" s="324"/>
    </row>
    <row r="936" spans="1:13" s="326" customFormat="1" ht="11.25" hidden="1" outlineLevel="3">
      <c r="A936" s="321"/>
      <c r="B936" s="322"/>
      <c r="C936" s="323" t="s">
        <v>15</v>
      </c>
      <c r="D936" s="322"/>
      <c r="E936" s="35">
        <v>0</v>
      </c>
      <c r="F936" s="324"/>
      <c r="G936" s="37"/>
      <c r="H936" s="324"/>
      <c r="I936" s="325"/>
      <c r="J936" s="352"/>
      <c r="K936" s="324"/>
    </row>
    <row r="937" spans="1:13" s="326" customFormat="1" ht="11.25" hidden="1" outlineLevel="3">
      <c r="A937" s="321"/>
      <c r="B937" s="322"/>
      <c r="C937" s="323" t="s">
        <v>39</v>
      </c>
      <c r="D937" s="322"/>
      <c r="E937" s="35">
        <v>0</v>
      </c>
      <c r="F937" s="324"/>
      <c r="G937" s="37"/>
      <c r="H937" s="324"/>
      <c r="I937" s="325"/>
      <c r="J937" s="352"/>
      <c r="K937" s="324"/>
    </row>
    <row r="938" spans="1:13" s="326" customFormat="1" ht="11.25" hidden="1" outlineLevel="3">
      <c r="A938" s="321"/>
      <c r="B938" s="322"/>
      <c r="C938" s="323" t="s">
        <v>388</v>
      </c>
      <c r="D938" s="322"/>
      <c r="E938" s="35">
        <v>7.9204999999999988</v>
      </c>
      <c r="F938" s="324"/>
      <c r="G938" s="37"/>
      <c r="H938" s="324"/>
      <c r="I938" s="325"/>
      <c r="J938" s="352"/>
      <c r="K938" s="324"/>
    </row>
    <row r="939" spans="1:13" s="291" customFormat="1" ht="12" outlineLevel="2">
      <c r="A939" s="347">
        <v>4</v>
      </c>
      <c r="B939" s="348" t="s">
        <v>73</v>
      </c>
      <c r="C939" s="271" t="s">
        <v>589</v>
      </c>
      <c r="D939" s="349" t="s">
        <v>17</v>
      </c>
      <c r="E939" s="261">
        <v>14.505000000000001</v>
      </c>
      <c r="F939" s="350">
        <v>5</v>
      </c>
      <c r="G939" s="261">
        <f>E939*(1+F939/100)</f>
        <v>15.230250000000002</v>
      </c>
      <c r="H939" s="350"/>
      <c r="I939" s="351">
        <f>G939*H939</f>
        <v>0</v>
      </c>
      <c r="J939" s="289">
        <v>4.0000000000000001E-3</v>
      </c>
      <c r="K939" s="290">
        <f>G939*J939</f>
        <v>6.092100000000001E-2</v>
      </c>
      <c r="L939" s="289"/>
      <c r="M939" s="290">
        <f>G939*L939</f>
        <v>0</v>
      </c>
    </row>
    <row r="940" spans="1:13" s="291" customFormat="1" ht="72" outlineLevel="2" collapsed="1">
      <c r="A940" s="347">
        <v>5</v>
      </c>
      <c r="B940" s="348" t="s">
        <v>2707</v>
      </c>
      <c r="C940" s="271" t="s">
        <v>2784</v>
      </c>
      <c r="D940" s="349" t="s">
        <v>17</v>
      </c>
      <c r="E940" s="261">
        <v>165.095</v>
      </c>
      <c r="F940" s="350">
        <v>0</v>
      </c>
      <c r="G940" s="261">
        <f>E940*(1+F940/100)</f>
        <v>165.095</v>
      </c>
      <c r="H940" s="350"/>
      <c r="I940" s="351">
        <f>G940*H940</f>
        <v>0</v>
      </c>
      <c r="J940" s="289">
        <v>9.4400000000000005E-3</v>
      </c>
      <c r="K940" s="290">
        <f>G940*J940</f>
        <v>1.5584968000000001</v>
      </c>
      <c r="L940" s="289"/>
      <c r="M940" s="290">
        <f>G940*L940</f>
        <v>0</v>
      </c>
    </row>
    <row r="941" spans="1:13" s="326" customFormat="1" ht="11.25" hidden="1" outlineLevel="3">
      <c r="A941" s="321"/>
      <c r="B941" s="322"/>
      <c r="C941" s="323" t="s">
        <v>46</v>
      </c>
      <c r="D941" s="322"/>
      <c r="E941" s="35">
        <v>0</v>
      </c>
      <c r="F941" s="324"/>
      <c r="G941" s="37"/>
      <c r="H941" s="324"/>
      <c r="I941" s="325"/>
      <c r="J941" s="352"/>
      <c r="K941" s="324"/>
    </row>
    <row r="942" spans="1:13" s="326" customFormat="1" ht="11.25" hidden="1" outlineLevel="3">
      <c r="A942" s="321"/>
      <c r="B942" s="322"/>
      <c r="C942" s="323" t="s">
        <v>317</v>
      </c>
      <c r="D942" s="322"/>
      <c r="E942" s="35">
        <v>0</v>
      </c>
      <c r="F942" s="324"/>
      <c r="G942" s="37"/>
      <c r="H942" s="324"/>
      <c r="I942" s="325"/>
      <c r="J942" s="352"/>
      <c r="K942" s="324"/>
    </row>
    <row r="943" spans="1:13" s="326" customFormat="1" ht="11.25" hidden="1" outlineLevel="3">
      <c r="A943" s="321"/>
      <c r="B943" s="322"/>
      <c r="C943" s="323" t="s">
        <v>371</v>
      </c>
      <c r="D943" s="322"/>
      <c r="E943" s="35">
        <v>9.375</v>
      </c>
      <c r="F943" s="324"/>
      <c r="G943" s="37"/>
      <c r="H943" s="324"/>
      <c r="I943" s="325"/>
      <c r="J943" s="352"/>
      <c r="K943" s="324"/>
    </row>
    <row r="944" spans="1:13" s="326" customFormat="1" ht="11.25" hidden="1" outlineLevel="3">
      <c r="A944" s="321"/>
      <c r="B944" s="322"/>
      <c r="C944" s="323" t="s">
        <v>318</v>
      </c>
      <c r="D944" s="322"/>
      <c r="E944" s="35">
        <v>0</v>
      </c>
      <c r="F944" s="324"/>
      <c r="G944" s="37"/>
      <c r="H944" s="324"/>
      <c r="I944" s="325"/>
      <c r="J944" s="352"/>
      <c r="K944" s="324"/>
    </row>
    <row r="945" spans="1:13" s="326" customFormat="1" ht="11.25" hidden="1" outlineLevel="3">
      <c r="A945" s="321"/>
      <c r="B945" s="322"/>
      <c r="C945" s="323" t="s">
        <v>323</v>
      </c>
      <c r="D945" s="322"/>
      <c r="E945" s="35">
        <v>150.60000000000002</v>
      </c>
      <c r="F945" s="324"/>
      <c r="G945" s="37"/>
      <c r="H945" s="324"/>
      <c r="I945" s="325"/>
      <c r="J945" s="352"/>
      <c r="K945" s="324"/>
    </row>
    <row r="946" spans="1:13" s="326" customFormat="1" ht="11.25" hidden="1" outlineLevel="3">
      <c r="A946" s="321"/>
      <c r="B946" s="322"/>
      <c r="C946" s="323" t="s">
        <v>502</v>
      </c>
      <c r="D946" s="322"/>
      <c r="E946" s="35">
        <v>0</v>
      </c>
      <c r="F946" s="324"/>
      <c r="G946" s="37"/>
      <c r="H946" s="324"/>
      <c r="I946" s="325"/>
      <c r="J946" s="352"/>
      <c r="K946" s="324"/>
    </row>
    <row r="947" spans="1:13" s="326" customFormat="1" ht="11.25" hidden="1" outlineLevel="3">
      <c r="A947" s="321"/>
      <c r="B947" s="322"/>
      <c r="C947" s="323" t="s">
        <v>319</v>
      </c>
      <c r="D947" s="322"/>
      <c r="E947" s="35">
        <v>5.120000000000001</v>
      </c>
      <c r="F947" s="324"/>
      <c r="G947" s="37"/>
      <c r="H947" s="324"/>
      <c r="I947" s="325"/>
      <c r="J947" s="352"/>
      <c r="K947" s="324"/>
    </row>
    <row r="948" spans="1:13" s="291" customFormat="1" ht="12" outlineLevel="2">
      <c r="A948" s="347">
        <v>6</v>
      </c>
      <c r="B948" s="348" t="s">
        <v>2708</v>
      </c>
      <c r="C948" s="271" t="s">
        <v>833</v>
      </c>
      <c r="D948" s="349" t="s">
        <v>17</v>
      </c>
      <c r="E948" s="261">
        <v>165.095</v>
      </c>
      <c r="F948" s="350">
        <v>5</v>
      </c>
      <c r="G948" s="261">
        <f>E948*(1+F948/100)</f>
        <v>173.34975</v>
      </c>
      <c r="H948" s="350"/>
      <c r="I948" s="351">
        <f>G948*H948</f>
        <v>0</v>
      </c>
      <c r="J948" s="289">
        <v>5.7499999999999999E-3</v>
      </c>
      <c r="K948" s="290">
        <f>G948*J948</f>
        <v>0.99676106249999996</v>
      </c>
      <c r="L948" s="289"/>
      <c r="M948" s="290">
        <f>G948*L948</f>
        <v>0</v>
      </c>
    </row>
    <row r="949" spans="1:13" s="291" customFormat="1" ht="24" outlineLevel="2" collapsed="1">
      <c r="A949" s="347">
        <v>7</v>
      </c>
      <c r="B949" s="348" t="s">
        <v>2389</v>
      </c>
      <c r="C949" s="271" t="s">
        <v>2390</v>
      </c>
      <c r="D949" s="349" t="s">
        <v>17</v>
      </c>
      <c r="E949" s="261">
        <v>10.036250000000001</v>
      </c>
      <c r="F949" s="350">
        <v>0</v>
      </c>
      <c r="G949" s="261">
        <f>E949*(1+F949/100)</f>
        <v>10.036250000000001</v>
      </c>
      <c r="H949" s="350"/>
      <c r="I949" s="351">
        <f>G949*H949</f>
        <v>0</v>
      </c>
      <c r="J949" s="289">
        <v>8.2500000000000004E-3</v>
      </c>
      <c r="K949" s="290">
        <f>G949*J949</f>
        <v>8.2799062500000006E-2</v>
      </c>
      <c r="L949" s="289"/>
      <c r="M949" s="290">
        <f>G949*L949</f>
        <v>0</v>
      </c>
    </row>
    <row r="950" spans="1:13" s="326" customFormat="1" ht="11.25" hidden="1" outlineLevel="3">
      <c r="A950" s="321"/>
      <c r="B950" s="322"/>
      <c r="C950" s="323" t="s">
        <v>15</v>
      </c>
      <c r="D950" s="322"/>
      <c r="E950" s="35">
        <v>0</v>
      </c>
      <c r="F950" s="324"/>
      <c r="G950" s="37"/>
      <c r="H950" s="324"/>
      <c r="I950" s="325"/>
      <c r="J950" s="352"/>
      <c r="K950" s="324"/>
    </row>
    <row r="951" spans="1:13" s="326" customFormat="1" ht="11.25" hidden="1" outlineLevel="3">
      <c r="A951" s="321"/>
      <c r="B951" s="322"/>
      <c r="C951" s="323" t="s">
        <v>2391</v>
      </c>
      <c r="D951" s="322"/>
      <c r="E951" s="35">
        <v>0</v>
      </c>
      <c r="F951" s="324"/>
      <c r="G951" s="37"/>
      <c r="H951" s="324"/>
      <c r="I951" s="325"/>
      <c r="J951" s="352"/>
      <c r="K951" s="324"/>
    </row>
    <row r="952" spans="1:13" s="326" customFormat="1" ht="11.25" hidden="1" outlineLevel="3">
      <c r="A952" s="321"/>
      <c r="B952" s="322"/>
      <c r="C952" s="323" t="s">
        <v>2392</v>
      </c>
      <c r="D952" s="322"/>
      <c r="E952" s="35">
        <v>10.036250000000001</v>
      </c>
      <c r="F952" s="324"/>
      <c r="G952" s="37"/>
      <c r="H952" s="324"/>
      <c r="I952" s="325"/>
      <c r="J952" s="352"/>
      <c r="K952" s="324"/>
    </row>
    <row r="953" spans="1:13" s="291" customFormat="1" ht="24" outlineLevel="2" collapsed="1">
      <c r="A953" s="347">
        <v>8</v>
      </c>
      <c r="B953" s="348" t="s">
        <v>2393</v>
      </c>
      <c r="C953" s="271" t="s">
        <v>2394</v>
      </c>
      <c r="D953" s="349" t="s">
        <v>17</v>
      </c>
      <c r="E953" s="261">
        <v>126.95951999999998</v>
      </c>
      <c r="F953" s="350">
        <v>0</v>
      </c>
      <c r="G953" s="261">
        <f>E953*(1+F953/100)</f>
        <v>126.95951999999998</v>
      </c>
      <c r="H953" s="350"/>
      <c r="I953" s="351">
        <f>G953*H953</f>
        <v>0</v>
      </c>
      <c r="J953" s="289">
        <v>8.2500000000000004E-3</v>
      </c>
      <c r="K953" s="290">
        <f>G953*J953</f>
        <v>1.0474160399999999</v>
      </c>
      <c r="L953" s="289"/>
      <c r="M953" s="290">
        <f>G953*L953</f>
        <v>0</v>
      </c>
    </row>
    <row r="954" spans="1:13" s="326" customFormat="1" ht="11.25" hidden="1" outlineLevel="3">
      <c r="A954" s="321"/>
      <c r="B954" s="322"/>
      <c r="C954" s="323" t="s">
        <v>24</v>
      </c>
      <c r="D954" s="322"/>
      <c r="E954" s="35">
        <v>0</v>
      </c>
      <c r="F954" s="324"/>
      <c r="G954" s="37"/>
      <c r="H954" s="324"/>
      <c r="I954" s="325"/>
      <c r="J954" s="352"/>
      <c r="K954" s="324"/>
    </row>
    <row r="955" spans="1:13" s="326" customFormat="1" ht="11.25" hidden="1" outlineLevel="3">
      <c r="A955" s="321"/>
      <c r="B955" s="322"/>
      <c r="C955" s="323" t="s">
        <v>240</v>
      </c>
      <c r="D955" s="322"/>
      <c r="E955" s="35">
        <v>133.75451999999999</v>
      </c>
      <c r="F955" s="324"/>
      <c r="G955" s="37"/>
      <c r="H955" s="324"/>
      <c r="I955" s="325"/>
      <c r="J955" s="352"/>
      <c r="K955" s="324"/>
    </row>
    <row r="956" spans="1:13" s="326" customFormat="1" ht="11.25" hidden="1" outlineLevel="3">
      <c r="A956" s="321"/>
      <c r="B956" s="322"/>
      <c r="C956" s="323" t="s">
        <v>503</v>
      </c>
      <c r="D956" s="322"/>
      <c r="E956" s="35">
        <v>-41.71</v>
      </c>
      <c r="F956" s="324"/>
      <c r="G956" s="37"/>
      <c r="H956" s="324"/>
      <c r="I956" s="325"/>
      <c r="J956" s="352"/>
      <c r="K956" s="324"/>
    </row>
    <row r="957" spans="1:13" s="326" customFormat="1" ht="11.25" hidden="1" outlineLevel="3">
      <c r="A957" s="321"/>
      <c r="B957" s="322"/>
      <c r="C957" s="323" t="s">
        <v>2395</v>
      </c>
      <c r="D957" s="322"/>
      <c r="E957" s="35">
        <v>0</v>
      </c>
      <c r="F957" s="324"/>
      <c r="G957" s="37"/>
      <c r="H957" s="324"/>
      <c r="I957" s="325"/>
      <c r="J957" s="352"/>
      <c r="K957" s="324"/>
    </row>
    <row r="958" spans="1:13" s="326" customFormat="1" ht="11.25" hidden="1" outlineLevel="3">
      <c r="A958" s="321"/>
      <c r="B958" s="322"/>
      <c r="C958" s="323" t="s">
        <v>2396</v>
      </c>
      <c r="D958" s="322"/>
      <c r="E958" s="35">
        <v>-6.5849999999999991</v>
      </c>
      <c r="F958" s="324"/>
      <c r="G958" s="37"/>
      <c r="H958" s="324"/>
      <c r="I958" s="325"/>
      <c r="J958" s="352"/>
      <c r="K958" s="324"/>
    </row>
    <row r="959" spans="1:13" s="326" customFormat="1" ht="11.25" hidden="1" outlineLevel="3">
      <c r="A959" s="321"/>
      <c r="B959" s="322"/>
      <c r="C959" s="323" t="s">
        <v>4</v>
      </c>
      <c r="D959" s="322"/>
      <c r="E959" s="35">
        <v>0</v>
      </c>
      <c r="F959" s="324"/>
      <c r="G959" s="37"/>
      <c r="H959" s="324"/>
      <c r="I959" s="325"/>
      <c r="J959" s="352"/>
      <c r="K959" s="324"/>
    </row>
    <row r="960" spans="1:13" s="326" customFormat="1" ht="11.25" hidden="1" outlineLevel="3">
      <c r="A960" s="321"/>
      <c r="B960" s="322"/>
      <c r="C960" s="323" t="s">
        <v>42</v>
      </c>
      <c r="D960" s="322"/>
      <c r="E960" s="35">
        <v>16</v>
      </c>
      <c r="F960" s="324"/>
      <c r="G960" s="37"/>
      <c r="H960" s="324"/>
      <c r="I960" s="325"/>
      <c r="J960" s="352"/>
      <c r="K960" s="324"/>
    </row>
    <row r="961" spans="1:13" s="326" customFormat="1" ht="11.25" hidden="1" outlineLevel="3">
      <c r="A961" s="321"/>
      <c r="B961" s="322"/>
      <c r="C961" s="323" t="s">
        <v>14</v>
      </c>
      <c r="D961" s="322"/>
      <c r="E961" s="35">
        <v>0</v>
      </c>
      <c r="F961" s="324"/>
      <c r="G961" s="37"/>
      <c r="H961" s="324"/>
      <c r="I961" s="325"/>
      <c r="J961" s="352"/>
      <c r="K961" s="324"/>
    </row>
    <row r="962" spans="1:13" s="326" customFormat="1" ht="11.25" hidden="1" outlineLevel="3">
      <c r="A962" s="321"/>
      <c r="B962" s="322"/>
      <c r="C962" s="323" t="s">
        <v>44</v>
      </c>
      <c r="D962" s="322"/>
      <c r="E962" s="35">
        <v>25.5</v>
      </c>
      <c r="F962" s="324"/>
      <c r="G962" s="37"/>
      <c r="H962" s="324"/>
      <c r="I962" s="325"/>
      <c r="J962" s="352"/>
      <c r="K962" s="324"/>
    </row>
    <row r="963" spans="1:13" s="291" customFormat="1" ht="24" outlineLevel="2" collapsed="1">
      <c r="A963" s="347">
        <v>9</v>
      </c>
      <c r="B963" s="348" t="s">
        <v>2397</v>
      </c>
      <c r="C963" s="271" t="s">
        <v>2398</v>
      </c>
      <c r="D963" s="349" t="s">
        <v>17</v>
      </c>
      <c r="E963" s="261">
        <v>50.789000000000001</v>
      </c>
      <c r="F963" s="350">
        <v>0</v>
      </c>
      <c r="G963" s="261">
        <f>E963*(1+F963/100)</f>
        <v>50.789000000000001</v>
      </c>
      <c r="H963" s="350"/>
      <c r="I963" s="351">
        <f>G963*H963</f>
        <v>0</v>
      </c>
      <c r="J963" s="289">
        <v>8.2799999999999992E-3</v>
      </c>
      <c r="K963" s="290">
        <f>G963*J963</f>
        <v>0.42053291999999998</v>
      </c>
      <c r="L963" s="289"/>
      <c r="M963" s="290">
        <f>G963*L963</f>
        <v>0</v>
      </c>
    </row>
    <row r="964" spans="1:13" s="326" customFormat="1" ht="11.25" hidden="1" outlineLevel="3">
      <c r="A964" s="321"/>
      <c r="B964" s="322"/>
      <c r="C964" s="323" t="s">
        <v>15</v>
      </c>
      <c r="D964" s="322"/>
      <c r="E964" s="35">
        <v>0</v>
      </c>
      <c r="F964" s="324"/>
      <c r="G964" s="37"/>
      <c r="H964" s="324"/>
      <c r="I964" s="325"/>
      <c r="J964" s="352"/>
      <c r="K964" s="324"/>
    </row>
    <row r="965" spans="1:13" s="326" customFormat="1" ht="11.25" hidden="1" outlineLevel="3">
      <c r="A965" s="321"/>
      <c r="B965" s="322"/>
      <c r="C965" s="323" t="s">
        <v>2399</v>
      </c>
      <c r="D965" s="322"/>
      <c r="E965" s="35">
        <v>0</v>
      </c>
      <c r="F965" s="324"/>
      <c r="G965" s="37"/>
      <c r="H965" s="324"/>
      <c r="I965" s="325"/>
      <c r="J965" s="352"/>
      <c r="K965" s="324"/>
    </row>
    <row r="966" spans="1:13" s="326" customFormat="1" ht="11.25" hidden="1" outlineLevel="3">
      <c r="A966" s="321"/>
      <c r="B966" s="322"/>
      <c r="C966" s="323" t="s">
        <v>2400</v>
      </c>
      <c r="D966" s="322"/>
      <c r="E966" s="35">
        <v>3.8090000000000002</v>
      </c>
      <c r="F966" s="324"/>
      <c r="G966" s="37"/>
      <c r="H966" s="324"/>
      <c r="I966" s="325"/>
      <c r="J966" s="352"/>
      <c r="K966" s="324"/>
    </row>
    <row r="967" spans="1:13" s="326" customFormat="1" ht="11.25" hidden="1" outlineLevel="3">
      <c r="A967" s="321"/>
      <c r="B967" s="322"/>
      <c r="C967" s="323" t="s">
        <v>2693</v>
      </c>
      <c r="D967" s="322"/>
      <c r="E967" s="35">
        <v>0</v>
      </c>
      <c r="F967" s="324"/>
      <c r="G967" s="37"/>
      <c r="H967" s="324"/>
      <c r="I967" s="325"/>
      <c r="J967" s="352"/>
      <c r="K967" s="324"/>
    </row>
    <row r="968" spans="1:13" s="326" customFormat="1" ht="11.25" hidden="1" outlineLevel="3">
      <c r="A968" s="321"/>
      <c r="B968" s="322"/>
      <c r="C968" s="323" t="s">
        <v>2694</v>
      </c>
      <c r="D968" s="322"/>
      <c r="E968" s="354">
        <v>46.980000000000004</v>
      </c>
      <c r="F968" s="324"/>
      <c r="G968" s="37"/>
      <c r="H968" s="324"/>
      <c r="I968" s="325"/>
      <c r="J968" s="352"/>
      <c r="K968" s="324"/>
    </row>
    <row r="969" spans="1:13" s="291" customFormat="1" ht="12" outlineLevel="2" collapsed="1">
      <c r="A969" s="347">
        <v>10</v>
      </c>
      <c r="B969" s="348" t="s">
        <v>72</v>
      </c>
      <c r="C969" s="271" t="s">
        <v>586</v>
      </c>
      <c r="D969" s="349" t="s">
        <v>17</v>
      </c>
      <c r="E969" s="422">
        <v>187.79399999999998</v>
      </c>
      <c r="F969" s="350">
        <v>5</v>
      </c>
      <c r="G969" s="261">
        <f>E969*(1+F969/100)</f>
        <v>197.18369999999999</v>
      </c>
      <c r="H969" s="350"/>
      <c r="I969" s="351">
        <f>G969*H969</f>
        <v>0</v>
      </c>
      <c r="J969" s="289">
        <v>2E-3</v>
      </c>
      <c r="K969" s="290">
        <f>G969*J969</f>
        <v>0.39436739999999998</v>
      </c>
      <c r="L969" s="289"/>
      <c r="M969" s="290">
        <f>G969*L969</f>
        <v>0</v>
      </c>
    </row>
    <row r="970" spans="1:13" s="326" customFormat="1" ht="11.25" hidden="1" outlineLevel="3">
      <c r="A970" s="321"/>
      <c r="B970" s="322"/>
      <c r="C970" s="323" t="s">
        <v>2695</v>
      </c>
      <c r="D970" s="322"/>
      <c r="E970" s="354">
        <v>187.79399999999998</v>
      </c>
      <c r="F970" s="324"/>
      <c r="G970" s="37"/>
      <c r="H970" s="324"/>
      <c r="I970" s="325"/>
      <c r="J970" s="352"/>
      <c r="K970" s="324"/>
    </row>
    <row r="971" spans="1:13" s="291" customFormat="1" ht="24" outlineLevel="2" collapsed="1">
      <c r="A971" s="347">
        <v>11</v>
      </c>
      <c r="B971" s="348" t="s">
        <v>2401</v>
      </c>
      <c r="C971" s="271" t="s">
        <v>2402</v>
      </c>
      <c r="D971" s="349" t="s">
        <v>17</v>
      </c>
      <c r="E971" s="261">
        <v>161.89499999999998</v>
      </c>
      <c r="F971" s="350">
        <v>0</v>
      </c>
      <c r="G971" s="261">
        <f>E971*(1+F971/100)</f>
        <v>161.89499999999998</v>
      </c>
      <c r="H971" s="350"/>
      <c r="I971" s="351">
        <f>G971*H971</f>
        <v>0</v>
      </c>
      <c r="J971" s="289">
        <v>6.0000000000000002E-5</v>
      </c>
      <c r="K971" s="290">
        <f>G971*J971</f>
        <v>9.7136999999999987E-3</v>
      </c>
      <c r="L971" s="289"/>
      <c r="M971" s="290">
        <f>G971*L971</f>
        <v>0</v>
      </c>
    </row>
    <row r="972" spans="1:13" s="326" customFormat="1" ht="11.25" hidden="1" outlineLevel="3">
      <c r="A972" s="321"/>
      <c r="B972" s="322"/>
      <c r="C972" s="323" t="s">
        <v>2403</v>
      </c>
      <c r="D972" s="322"/>
      <c r="E972" s="35">
        <v>161.89499999999998</v>
      </c>
      <c r="F972" s="324"/>
      <c r="G972" s="37"/>
      <c r="H972" s="324"/>
      <c r="I972" s="325"/>
      <c r="J972" s="352"/>
      <c r="K972" s="324"/>
    </row>
    <row r="973" spans="1:13" s="291" customFormat="1" ht="36" outlineLevel="2" collapsed="1">
      <c r="A973" s="347">
        <v>12</v>
      </c>
      <c r="B973" s="348" t="s">
        <v>2787</v>
      </c>
      <c r="C973" s="271" t="s">
        <v>2786</v>
      </c>
      <c r="D973" s="349" t="s">
        <v>17</v>
      </c>
      <c r="E973" s="261">
        <v>774.45271999999989</v>
      </c>
      <c r="F973" s="350">
        <v>0</v>
      </c>
      <c r="G973" s="261">
        <f>E973*(1+F973/100)</f>
        <v>774.45271999999989</v>
      </c>
      <c r="H973" s="350"/>
      <c r="I973" s="351">
        <f>G973*H973</f>
        <v>0</v>
      </c>
      <c r="J973" s="289">
        <v>3.48E-3</v>
      </c>
      <c r="K973" s="290">
        <f>G973*J973</f>
        <v>2.6950954655999997</v>
      </c>
      <c r="L973" s="289"/>
      <c r="M973" s="290">
        <f>G973*L973</f>
        <v>0</v>
      </c>
    </row>
    <row r="974" spans="1:13" s="326" customFormat="1" ht="11.25" hidden="1" outlineLevel="3">
      <c r="A974" s="321"/>
      <c r="B974" s="322"/>
      <c r="C974" s="323" t="s">
        <v>24</v>
      </c>
      <c r="D974" s="322"/>
      <c r="E974" s="35">
        <v>0</v>
      </c>
      <c r="F974" s="324"/>
      <c r="G974" s="37"/>
      <c r="H974" s="324"/>
      <c r="I974" s="325"/>
      <c r="J974" s="352"/>
      <c r="K974" s="324"/>
    </row>
    <row r="975" spans="1:13" s="326" customFormat="1" ht="11.25" hidden="1" outlineLevel="3">
      <c r="A975" s="321"/>
      <c r="B975" s="322"/>
      <c r="C975" s="323" t="s">
        <v>266</v>
      </c>
      <c r="D975" s="322"/>
      <c r="E975" s="35">
        <v>368.05344000000002</v>
      </c>
      <c r="F975" s="324"/>
      <c r="G975" s="37"/>
      <c r="H975" s="324"/>
      <c r="I975" s="325"/>
      <c r="J975" s="352"/>
      <c r="K975" s="324"/>
    </row>
    <row r="976" spans="1:13" s="326" customFormat="1" ht="11.25" hidden="1" outlineLevel="3">
      <c r="A976" s="321"/>
      <c r="B976" s="322"/>
      <c r="C976" s="323" t="s">
        <v>552</v>
      </c>
      <c r="D976" s="322"/>
      <c r="E976" s="35">
        <v>-149.94</v>
      </c>
      <c r="F976" s="324"/>
      <c r="G976" s="37"/>
      <c r="H976" s="324"/>
      <c r="I976" s="325"/>
      <c r="J976" s="352"/>
      <c r="K976" s="324"/>
    </row>
    <row r="977" spans="1:13" s="326" customFormat="1" ht="33.75" hidden="1" outlineLevel="3">
      <c r="A977" s="321"/>
      <c r="B977" s="322"/>
      <c r="C977" s="323" t="s">
        <v>876</v>
      </c>
      <c r="D977" s="322"/>
      <c r="E977" s="35">
        <v>25.350000000000005</v>
      </c>
      <c r="F977" s="324"/>
      <c r="G977" s="37"/>
      <c r="H977" s="324"/>
      <c r="I977" s="325"/>
      <c r="J977" s="352"/>
      <c r="K977" s="324"/>
    </row>
    <row r="978" spans="1:13" s="326" customFormat="1" ht="11.25" hidden="1" outlineLevel="3">
      <c r="A978" s="321"/>
      <c r="B978" s="322"/>
      <c r="C978" s="323" t="s">
        <v>14</v>
      </c>
      <c r="D978" s="322"/>
      <c r="E978" s="35">
        <v>0</v>
      </c>
      <c r="F978" s="324"/>
      <c r="G978" s="37"/>
      <c r="H978" s="324"/>
      <c r="I978" s="325"/>
      <c r="J978" s="352"/>
      <c r="K978" s="324"/>
    </row>
    <row r="979" spans="1:13" s="326" customFormat="1" ht="11.25" hidden="1" outlineLevel="3">
      <c r="A979" s="321"/>
      <c r="B979" s="322"/>
      <c r="C979" s="323" t="s">
        <v>265</v>
      </c>
      <c r="D979" s="322"/>
      <c r="E979" s="35">
        <v>269.93968000000001</v>
      </c>
      <c r="F979" s="324"/>
      <c r="G979" s="37"/>
      <c r="H979" s="324"/>
      <c r="I979" s="325"/>
      <c r="J979" s="352"/>
      <c r="K979" s="324"/>
    </row>
    <row r="980" spans="1:13" s="326" customFormat="1" ht="11.25" hidden="1" outlineLevel="3">
      <c r="A980" s="321"/>
      <c r="B980" s="322"/>
      <c r="C980" s="323" t="s">
        <v>414</v>
      </c>
      <c r="D980" s="322"/>
      <c r="E980" s="35">
        <v>-64.800000000000011</v>
      </c>
      <c r="F980" s="324"/>
      <c r="G980" s="37"/>
      <c r="H980" s="324"/>
      <c r="I980" s="325"/>
      <c r="J980" s="352"/>
      <c r="K980" s="324"/>
    </row>
    <row r="981" spans="1:13" s="326" customFormat="1" ht="11.25" hidden="1" outlineLevel="3">
      <c r="A981" s="321"/>
      <c r="B981" s="322"/>
      <c r="C981" s="323" t="s">
        <v>792</v>
      </c>
      <c r="D981" s="322"/>
      <c r="E981" s="35">
        <v>12.06</v>
      </c>
      <c r="F981" s="324"/>
      <c r="G981" s="37"/>
      <c r="H981" s="324"/>
      <c r="I981" s="325"/>
      <c r="J981" s="352"/>
      <c r="K981" s="324"/>
    </row>
    <row r="982" spans="1:13" s="326" customFormat="1" ht="11.25" hidden="1" outlineLevel="3">
      <c r="A982" s="321"/>
      <c r="B982" s="322"/>
      <c r="C982" s="323" t="s">
        <v>4</v>
      </c>
      <c r="D982" s="322"/>
      <c r="E982" s="35">
        <v>0</v>
      </c>
      <c r="F982" s="324"/>
      <c r="G982" s="37"/>
      <c r="H982" s="324"/>
      <c r="I982" s="325"/>
      <c r="J982" s="352"/>
      <c r="K982" s="324"/>
    </row>
    <row r="983" spans="1:13" s="326" customFormat="1" ht="11.25" hidden="1" outlineLevel="3">
      <c r="A983" s="321"/>
      <c r="B983" s="322"/>
      <c r="C983" s="323" t="s">
        <v>242</v>
      </c>
      <c r="D983" s="322"/>
      <c r="E983" s="35">
        <v>90.877839999999992</v>
      </c>
      <c r="F983" s="324"/>
      <c r="G983" s="37"/>
      <c r="H983" s="324"/>
      <c r="I983" s="325"/>
      <c r="J983" s="352"/>
      <c r="K983" s="324"/>
    </row>
    <row r="984" spans="1:13" s="326" customFormat="1" ht="11.25" hidden="1" outlineLevel="3">
      <c r="A984" s="321"/>
      <c r="B984" s="322"/>
      <c r="C984" s="323" t="s">
        <v>277</v>
      </c>
      <c r="D984" s="322"/>
      <c r="E984" s="35">
        <v>-39.690000000000005</v>
      </c>
      <c r="F984" s="324"/>
      <c r="G984" s="37"/>
      <c r="H984" s="324"/>
      <c r="I984" s="325"/>
      <c r="J984" s="352"/>
      <c r="K984" s="324"/>
    </row>
    <row r="985" spans="1:13" s="326" customFormat="1" ht="11.25" hidden="1" outlineLevel="3">
      <c r="A985" s="321"/>
      <c r="B985" s="322"/>
      <c r="C985" s="323" t="s">
        <v>670</v>
      </c>
      <c r="D985" s="322"/>
      <c r="E985" s="35">
        <v>6.8400000000000007</v>
      </c>
      <c r="F985" s="324"/>
      <c r="G985" s="37"/>
      <c r="H985" s="324"/>
      <c r="I985" s="325"/>
      <c r="J985" s="352"/>
      <c r="K985" s="324"/>
    </row>
    <row r="986" spans="1:13" s="326" customFormat="1" ht="11.25" hidden="1" outlineLevel="3">
      <c r="A986" s="321"/>
      <c r="B986" s="322"/>
      <c r="C986" s="323" t="s">
        <v>15</v>
      </c>
      <c r="D986" s="322"/>
      <c r="E986" s="35">
        <v>0</v>
      </c>
      <c r="F986" s="324"/>
      <c r="G986" s="37"/>
      <c r="H986" s="324"/>
      <c r="I986" s="325"/>
      <c r="J986" s="352"/>
      <c r="K986" s="324"/>
    </row>
    <row r="987" spans="1:13" s="326" customFormat="1" ht="11.25" hidden="1" outlineLevel="3">
      <c r="A987" s="321"/>
      <c r="B987" s="322"/>
      <c r="C987" s="323" t="s">
        <v>525</v>
      </c>
      <c r="D987" s="322"/>
      <c r="E987" s="35">
        <v>291.55176</v>
      </c>
      <c r="F987" s="324"/>
      <c r="G987" s="37"/>
      <c r="H987" s="324"/>
      <c r="I987" s="325"/>
      <c r="J987" s="352"/>
      <c r="K987" s="324"/>
    </row>
    <row r="988" spans="1:13" s="326" customFormat="1" ht="22.5" hidden="1" outlineLevel="3">
      <c r="A988" s="321"/>
      <c r="B988" s="322"/>
      <c r="C988" s="323" t="s">
        <v>653</v>
      </c>
      <c r="D988" s="322"/>
      <c r="E988" s="35">
        <v>-45.810000000000009</v>
      </c>
      <c r="F988" s="324"/>
      <c r="G988" s="37"/>
      <c r="H988" s="324"/>
      <c r="I988" s="325"/>
      <c r="J988" s="352"/>
      <c r="K988" s="324"/>
    </row>
    <row r="989" spans="1:13" s="326" customFormat="1" ht="33.75" hidden="1" outlineLevel="3">
      <c r="A989" s="321"/>
      <c r="B989" s="322"/>
      <c r="C989" s="323" t="s">
        <v>923</v>
      </c>
      <c r="D989" s="322"/>
      <c r="E989" s="35">
        <v>10.020000000000001</v>
      </c>
      <c r="F989" s="324"/>
      <c r="G989" s="37"/>
      <c r="H989" s="324"/>
      <c r="I989" s="325"/>
      <c r="J989" s="352"/>
      <c r="K989" s="324"/>
    </row>
    <row r="990" spans="1:13" s="291" customFormat="1" ht="36" outlineLevel="2" collapsed="1">
      <c r="A990" s="347">
        <v>13</v>
      </c>
      <c r="B990" s="348" t="s">
        <v>2788</v>
      </c>
      <c r="C990" s="271" t="s">
        <v>2785</v>
      </c>
      <c r="D990" s="349" t="s">
        <v>17</v>
      </c>
      <c r="E990" s="261">
        <v>192.71300000000002</v>
      </c>
      <c r="F990" s="350">
        <v>0</v>
      </c>
      <c r="G990" s="261">
        <f>E990*(1+F990/100)</f>
        <v>192.71300000000002</v>
      </c>
      <c r="H990" s="350"/>
      <c r="I990" s="351">
        <f>G990*H990</f>
        <v>0</v>
      </c>
      <c r="J990" s="289">
        <v>3.48E-3</v>
      </c>
      <c r="K990" s="290">
        <f>G990*J990</f>
        <v>0.67064124000000003</v>
      </c>
      <c r="L990" s="289"/>
      <c r="M990" s="290">
        <f>G990*L990</f>
        <v>0</v>
      </c>
    </row>
    <row r="991" spans="1:13" s="326" customFormat="1" ht="11.25" hidden="1" outlineLevel="3">
      <c r="A991" s="321"/>
      <c r="B991" s="322"/>
      <c r="C991" s="323" t="s">
        <v>15</v>
      </c>
      <c r="D991" s="322"/>
      <c r="E991" s="35">
        <v>0</v>
      </c>
      <c r="F991" s="324"/>
      <c r="G991" s="37"/>
      <c r="H991" s="324"/>
      <c r="I991" s="325"/>
      <c r="J991" s="352"/>
      <c r="K991" s="324"/>
    </row>
    <row r="992" spans="1:13" s="326" customFormat="1" ht="22.5" hidden="1" outlineLevel="3">
      <c r="A992" s="321"/>
      <c r="B992" s="322"/>
      <c r="C992" s="323" t="s">
        <v>637</v>
      </c>
      <c r="D992" s="322"/>
      <c r="E992" s="35">
        <v>205.43300000000002</v>
      </c>
      <c r="F992" s="324"/>
      <c r="G992" s="37"/>
      <c r="H992" s="324"/>
      <c r="I992" s="325"/>
      <c r="J992" s="352"/>
      <c r="K992" s="324"/>
    </row>
    <row r="993" spans="1:13" s="326" customFormat="1" ht="11.25" hidden="1" outlineLevel="3">
      <c r="A993" s="321"/>
      <c r="B993" s="322"/>
      <c r="C993" s="323" t="s">
        <v>364</v>
      </c>
      <c r="D993" s="322"/>
      <c r="E993" s="35">
        <v>-16.559999999999999</v>
      </c>
      <c r="F993" s="324"/>
      <c r="G993" s="37"/>
      <c r="H993" s="324"/>
      <c r="I993" s="325"/>
      <c r="J993" s="352"/>
      <c r="K993" s="324"/>
    </row>
    <row r="994" spans="1:13" s="326" customFormat="1" ht="11.25" hidden="1" outlineLevel="3">
      <c r="A994" s="321"/>
      <c r="B994" s="322"/>
      <c r="C994" s="323" t="s">
        <v>746</v>
      </c>
      <c r="D994" s="322"/>
      <c r="E994" s="35">
        <v>3.84</v>
      </c>
      <c r="F994" s="324"/>
      <c r="G994" s="37"/>
      <c r="H994" s="324"/>
      <c r="I994" s="325"/>
      <c r="J994" s="352"/>
      <c r="K994" s="324"/>
    </row>
    <row r="995" spans="1:13" s="291" customFormat="1" ht="24" outlineLevel="2" collapsed="1">
      <c r="A995" s="347">
        <v>14</v>
      </c>
      <c r="B995" s="348" t="s">
        <v>2404</v>
      </c>
      <c r="C995" s="271" t="s">
        <v>2405</v>
      </c>
      <c r="D995" s="349" t="s">
        <v>17</v>
      </c>
      <c r="E995" s="261">
        <v>180.58</v>
      </c>
      <c r="F995" s="350">
        <v>0</v>
      </c>
      <c r="G995" s="261">
        <f>E995*(1+F995/100)</f>
        <v>180.58</v>
      </c>
      <c r="H995" s="350"/>
      <c r="I995" s="351">
        <f>G995*H995</f>
        <v>0</v>
      </c>
      <c r="J995" s="289">
        <v>4.8900000000000002E-3</v>
      </c>
      <c r="K995" s="290">
        <f>G995*J995</f>
        <v>0.88303620000000016</v>
      </c>
      <c r="L995" s="289"/>
      <c r="M995" s="290">
        <f>G995*L995</f>
        <v>0</v>
      </c>
    </row>
    <row r="996" spans="1:13" s="326" customFormat="1" ht="11.25" hidden="1" outlineLevel="3">
      <c r="A996" s="321"/>
      <c r="B996" s="322"/>
      <c r="C996" s="323" t="s">
        <v>2406</v>
      </c>
      <c r="D996" s="322"/>
      <c r="E996" s="35">
        <v>0</v>
      </c>
      <c r="F996" s="324"/>
      <c r="G996" s="37"/>
      <c r="H996" s="324"/>
      <c r="I996" s="325"/>
      <c r="J996" s="352"/>
      <c r="K996" s="324"/>
    </row>
    <row r="997" spans="1:13" s="326" customFormat="1" ht="11.25" hidden="1" outlineLevel="3">
      <c r="A997" s="321"/>
      <c r="B997" s="322"/>
      <c r="C997" s="323" t="s">
        <v>2407</v>
      </c>
      <c r="D997" s="322"/>
      <c r="E997" s="35">
        <v>155.78</v>
      </c>
      <c r="F997" s="324"/>
      <c r="G997" s="37"/>
      <c r="H997" s="324"/>
      <c r="I997" s="325"/>
      <c r="J997" s="352"/>
      <c r="K997" s="324"/>
    </row>
    <row r="998" spans="1:13" s="326" customFormat="1" ht="11.25" hidden="1" outlineLevel="3">
      <c r="A998" s="321"/>
      <c r="B998" s="322"/>
      <c r="C998" s="323" t="s">
        <v>2408</v>
      </c>
      <c r="D998" s="322"/>
      <c r="E998" s="35">
        <v>0</v>
      </c>
      <c r="F998" s="324"/>
      <c r="G998" s="37"/>
      <c r="H998" s="324"/>
      <c r="I998" s="325"/>
      <c r="J998" s="352"/>
      <c r="K998" s="324"/>
    </row>
    <row r="999" spans="1:13" s="326" customFormat="1" ht="11.25" hidden="1" outlineLevel="3">
      <c r="A999" s="321"/>
      <c r="B999" s="322"/>
      <c r="C999" s="323" t="s">
        <v>2409</v>
      </c>
      <c r="D999" s="322"/>
      <c r="E999" s="35">
        <v>24.8</v>
      </c>
      <c r="F999" s="324"/>
      <c r="G999" s="37"/>
      <c r="H999" s="324"/>
      <c r="I999" s="325"/>
      <c r="J999" s="352"/>
      <c r="K999" s="324"/>
    </row>
    <row r="1000" spans="1:13" s="291" customFormat="1" ht="12" outlineLevel="2" collapsed="1">
      <c r="A1000" s="347">
        <v>15</v>
      </c>
      <c r="B1000" s="348" t="s">
        <v>2410</v>
      </c>
      <c r="C1000" s="271" t="s">
        <v>2411</v>
      </c>
      <c r="D1000" s="349" t="s">
        <v>2</v>
      </c>
      <c r="E1000" s="261">
        <v>591.00000000000011</v>
      </c>
      <c r="F1000" s="350">
        <v>0</v>
      </c>
      <c r="G1000" s="261">
        <f>E1000*(1+F1000/100)</f>
        <v>591.00000000000011</v>
      </c>
      <c r="H1000" s="350"/>
      <c r="I1000" s="351">
        <f>G1000*H1000</f>
        <v>0</v>
      </c>
      <c r="J1000" s="289"/>
      <c r="K1000" s="290">
        <f>G1000*J1000</f>
        <v>0</v>
      </c>
      <c r="L1000" s="289"/>
      <c r="M1000" s="290">
        <f>G1000*L1000</f>
        <v>0</v>
      </c>
    </row>
    <row r="1001" spans="1:13" s="326" customFormat="1" ht="11.25" hidden="1" outlineLevel="3">
      <c r="A1001" s="321"/>
      <c r="B1001" s="322"/>
      <c r="C1001" s="323" t="s">
        <v>24</v>
      </c>
      <c r="D1001" s="322"/>
      <c r="E1001" s="35">
        <v>0</v>
      </c>
      <c r="F1001" s="324"/>
      <c r="G1001" s="37"/>
      <c r="H1001" s="324"/>
      <c r="I1001" s="325"/>
      <c r="J1001" s="352"/>
      <c r="K1001" s="324"/>
    </row>
    <row r="1002" spans="1:13" s="326" customFormat="1" ht="22.5" hidden="1" outlineLevel="3">
      <c r="A1002" s="321"/>
      <c r="B1002" s="322"/>
      <c r="C1002" s="323" t="s">
        <v>2412</v>
      </c>
      <c r="D1002" s="322"/>
      <c r="E1002" s="35">
        <v>303.60000000000008</v>
      </c>
      <c r="F1002" s="324"/>
      <c r="G1002" s="37"/>
      <c r="H1002" s="324"/>
      <c r="I1002" s="325"/>
      <c r="J1002" s="352"/>
      <c r="K1002" s="324"/>
    </row>
    <row r="1003" spans="1:13" s="326" customFormat="1" ht="11.25" hidden="1" outlineLevel="3">
      <c r="A1003" s="321"/>
      <c r="B1003" s="322"/>
      <c r="C1003" s="323" t="s">
        <v>4</v>
      </c>
      <c r="D1003" s="322"/>
      <c r="E1003" s="35">
        <v>0</v>
      </c>
      <c r="F1003" s="324"/>
      <c r="G1003" s="37"/>
      <c r="H1003" s="324"/>
      <c r="I1003" s="325"/>
      <c r="J1003" s="352"/>
      <c r="K1003" s="324"/>
    </row>
    <row r="1004" spans="1:13" s="326" customFormat="1" ht="11.25" hidden="1" outlineLevel="3">
      <c r="A1004" s="321"/>
      <c r="B1004" s="322"/>
      <c r="C1004" s="323" t="s">
        <v>2413</v>
      </c>
      <c r="D1004" s="322"/>
      <c r="E1004" s="35">
        <v>61.8</v>
      </c>
      <c r="F1004" s="324"/>
      <c r="G1004" s="37"/>
      <c r="H1004" s="324"/>
      <c r="I1004" s="325"/>
      <c r="J1004" s="352"/>
      <c r="K1004" s="324"/>
    </row>
    <row r="1005" spans="1:13" s="326" customFormat="1" ht="11.25" hidden="1" outlineLevel="3">
      <c r="A1005" s="321"/>
      <c r="B1005" s="322"/>
      <c r="C1005" s="323" t="s">
        <v>14</v>
      </c>
      <c r="D1005" s="322"/>
      <c r="E1005" s="35">
        <v>0</v>
      </c>
      <c r="F1005" s="324"/>
      <c r="G1005" s="37"/>
      <c r="H1005" s="324"/>
      <c r="I1005" s="325"/>
      <c r="J1005" s="352"/>
      <c r="K1005" s="324"/>
    </row>
    <row r="1006" spans="1:13" s="326" customFormat="1" ht="11.25" hidden="1" outlineLevel="3">
      <c r="A1006" s="321"/>
      <c r="B1006" s="322"/>
      <c r="C1006" s="323" t="s">
        <v>2414</v>
      </c>
      <c r="D1006" s="322"/>
      <c r="E1006" s="35">
        <v>112.80000000000001</v>
      </c>
      <c r="F1006" s="324"/>
      <c r="G1006" s="37"/>
      <c r="H1006" s="324"/>
      <c r="I1006" s="325"/>
      <c r="J1006" s="352"/>
      <c r="K1006" s="324"/>
    </row>
    <row r="1007" spans="1:13" s="326" customFormat="1" ht="11.25" hidden="1" outlineLevel="3">
      <c r="A1007" s="321"/>
      <c r="B1007" s="322"/>
      <c r="C1007" s="323" t="s">
        <v>15</v>
      </c>
      <c r="D1007" s="322"/>
      <c r="E1007" s="35">
        <v>0</v>
      </c>
      <c r="F1007" s="324"/>
      <c r="G1007" s="37"/>
      <c r="H1007" s="324"/>
      <c r="I1007" s="325"/>
      <c r="J1007" s="352"/>
      <c r="K1007" s="324"/>
    </row>
    <row r="1008" spans="1:13" s="326" customFormat="1" ht="22.5" hidden="1" outlineLevel="3">
      <c r="A1008" s="321"/>
      <c r="B1008" s="322"/>
      <c r="C1008" s="323" t="s">
        <v>2415</v>
      </c>
      <c r="D1008" s="322"/>
      <c r="E1008" s="35">
        <v>112.80000000000001</v>
      </c>
      <c r="F1008" s="324"/>
      <c r="G1008" s="37"/>
      <c r="H1008" s="324"/>
      <c r="I1008" s="325"/>
      <c r="J1008" s="352"/>
      <c r="K1008" s="324"/>
    </row>
    <row r="1009" spans="1:13" s="291" customFormat="1" ht="12" outlineLevel="2">
      <c r="A1009" s="347">
        <v>16</v>
      </c>
      <c r="B1009" s="348" t="s">
        <v>2416</v>
      </c>
      <c r="C1009" s="271" t="s">
        <v>2417</v>
      </c>
      <c r="D1009" s="349" t="s">
        <v>2</v>
      </c>
      <c r="E1009" s="261">
        <v>591</v>
      </c>
      <c r="F1009" s="350">
        <v>5</v>
      </c>
      <c r="G1009" s="261">
        <f>E1009*(1+F1009/100)</f>
        <v>620.55000000000007</v>
      </c>
      <c r="H1009" s="350"/>
      <c r="I1009" s="351">
        <f>G1009*H1009</f>
        <v>0</v>
      </c>
      <c r="J1009" s="289">
        <v>3.0000000000000001E-5</v>
      </c>
      <c r="K1009" s="290">
        <f>G1009*J1009</f>
        <v>1.8616500000000001E-2</v>
      </c>
      <c r="L1009" s="289"/>
      <c r="M1009" s="290">
        <f>G1009*L1009</f>
        <v>0</v>
      </c>
    </row>
    <row r="1010" spans="1:13" s="291" customFormat="1" ht="24" outlineLevel="2" collapsed="1">
      <c r="A1010" s="347">
        <v>17</v>
      </c>
      <c r="B1010" s="348" t="s">
        <v>2418</v>
      </c>
      <c r="C1010" s="271" t="s">
        <v>2419</v>
      </c>
      <c r="D1010" s="349" t="s">
        <v>2</v>
      </c>
      <c r="E1010" s="261">
        <v>402.56000000000006</v>
      </c>
      <c r="F1010" s="350">
        <v>0</v>
      </c>
      <c r="G1010" s="261">
        <f>E1010*(1+F1010/100)</f>
        <v>402.56000000000006</v>
      </c>
      <c r="H1010" s="350"/>
      <c r="I1010" s="351">
        <f>G1010*H1010</f>
        <v>0</v>
      </c>
      <c r="J1010" s="289"/>
      <c r="K1010" s="290">
        <f>G1010*J1010</f>
        <v>0</v>
      </c>
      <c r="L1010" s="289"/>
      <c r="M1010" s="290">
        <f>G1010*L1010</f>
        <v>0</v>
      </c>
    </row>
    <row r="1011" spans="1:13" s="326" customFormat="1" ht="11.25" hidden="1" outlineLevel="3">
      <c r="A1011" s="321"/>
      <c r="B1011" s="322"/>
      <c r="C1011" s="323" t="s">
        <v>2420</v>
      </c>
      <c r="D1011" s="322"/>
      <c r="E1011" s="35">
        <v>0</v>
      </c>
      <c r="F1011" s="324"/>
      <c r="G1011" s="37"/>
      <c r="H1011" s="324"/>
      <c r="I1011" s="325"/>
      <c r="J1011" s="352"/>
      <c r="K1011" s="324"/>
    </row>
    <row r="1012" spans="1:13" s="326" customFormat="1" ht="11.25" hidden="1" outlineLevel="3">
      <c r="A1012" s="321"/>
      <c r="B1012" s="322"/>
      <c r="C1012" s="323" t="s">
        <v>2421</v>
      </c>
      <c r="D1012" s="322"/>
      <c r="E1012" s="35">
        <v>83.56</v>
      </c>
      <c r="F1012" s="324"/>
      <c r="G1012" s="37"/>
      <c r="H1012" s="324"/>
      <c r="I1012" s="325"/>
      <c r="J1012" s="352"/>
      <c r="K1012" s="324"/>
    </row>
    <row r="1013" spans="1:13" s="326" customFormat="1" ht="11.25" hidden="1" outlineLevel="3">
      <c r="A1013" s="321"/>
      <c r="B1013" s="322"/>
      <c r="C1013" s="323" t="s">
        <v>1</v>
      </c>
      <c r="D1013" s="322"/>
      <c r="E1013" s="35">
        <v>83.56</v>
      </c>
      <c r="F1013" s="324"/>
      <c r="G1013" s="37"/>
      <c r="H1013" s="324"/>
      <c r="I1013" s="325"/>
      <c r="J1013" s="352"/>
      <c r="K1013" s="324"/>
    </row>
    <row r="1014" spans="1:13" s="326" customFormat="1" ht="11.25" hidden="1" outlineLevel="3">
      <c r="A1014" s="321"/>
      <c r="B1014" s="322"/>
      <c r="C1014" s="323" t="s">
        <v>2422</v>
      </c>
      <c r="D1014" s="322"/>
      <c r="E1014" s="35">
        <v>0</v>
      </c>
      <c r="F1014" s="324"/>
      <c r="G1014" s="37"/>
      <c r="H1014" s="324"/>
      <c r="I1014" s="325"/>
      <c r="J1014" s="352"/>
      <c r="K1014" s="324"/>
    </row>
    <row r="1015" spans="1:13" s="326" customFormat="1" ht="11.25" hidden="1" outlineLevel="3">
      <c r="A1015" s="321"/>
      <c r="B1015" s="322"/>
      <c r="C1015" s="323" t="s">
        <v>24</v>
      </c>
      <c r="D1015" s="322"/>
      <c r="E1015" s="35">
        <v>0</v>
      </c>
      <c r="F1015" s="324"/>
      <c r="G1015" s="37"/>
      <c r="H1015" s="324"/>
      <c r="I1015" s="325"/>
      <c r="J1015" s="352"/>
      <c r="K1015" s="324"/>
    </row>
    <row r="1016" spans="1:13" s="326" customFormat="1" ht="11.25" hidden="1" outlineLevel="3">
      <c r="A1016" s="321"/>
      <c r="B1016" s="322"/>
      <c r="C1016" s="323" t="s">
        <v>2423</v>
      </c>
      <c r="D1016" s="322"/>
      <c r="E1016" s="35">
        <v>80.300000000000011</v>
      </c>
      <c r="F1016" s="324"/>
      <c r="G1016" s="37"/>
      <c r="H1016" s="324"/>
      <c r="I1016" s="325"/>
      <c r="J1016" s="352"/>
      <c r="K1016" s="324"/>
    </row>
    <row r="1017" spans="1:13" s="326" customFormat="1" ht="11.25" hidden="1" outlineLevel="3">
      <c r="A1017" s="321"/>
      <c r="B1017" s="322"/>
      <c r="C1017" s="323" t="s">
        <v>4</v>
      </c>
      <c r="D1017" s="322"/>
      <c r="E1017" s="35">
        <v>0</v>
      </c>
      <c r="F1017" s="324"/>
      <c r="G1017" s="37"/>
      <c r="H1017" s="324"/>
      <c r="I1017" s="325"/>
      <c r="J1017" s="352"/>
      <c r="K1017" s="324"/>
    </row>
    <row r="1018" spans="1:13" s="326" customFormat="1" ht="11.25" hidden="1" outlineLevel="3">
      <c r="A1018" s="321"/>
      <c r="B1018" s="322"/>
      <c r="C1018" s="323" t="s">
        <v>2424</v>
      </c>
      <c r="D1018" s="322"/>
      <c r="E1018" s="35">
        <v>16.200000000000003</v>
      </c>
      <c r="F1018" s="324"/>
      <c r="G1018" s="37"/>
      <c r="H1018" s="324"/>
      <c r="I1018" s="325"/>
      <c r="J1018" s="352"/>
      <c r="K1018" s="324"/>
    </row>
    <row r="1019" spans="1:13" s="326" customFormat="1" ht="11.25" hidden="1" outlineLevel="3">
      <c r="A1019" s="321"/>
      <c r="B1019" s="322"/>
      <c r="C1019" s="323" t="s">
        <v>14</v>
      </c>
      <c r="D1019" s="322"/>
      <c r="E1019" s="35">
        <v>0</v>
      </c>
      <c r="F1019" s="324"/>
      <c r="G1019" s="37"/>
      <c r="H1019" s="324"/>
      <c r="I1019" s="325"/>
      <c r="J1019" s="352"/>
      <c r="K1019" s="324"/>
    </row>
    <row r="1020" spans="1:13" s="326" customFormat="1" ht="11.25" hidden="1" outlineLevel="3">
      <c r="A1020" s="321"/>
      <c r="B1020" s="322"/>
      <c r="C1020" s="323" t="s">
        <v>2425</v>
      </c>
      <c r="D1020" s="322"/>
      <c r="E1020" s="35">
        <v>32.400000000000006</v>
      </c>
      <c r="F1020" s="324"/>
      <c r="G1020" s="37"/>
      <c r="H1020" s="324"/>
      <c r="I1020" s="325"/>
      <c r="J1020" s="352"/>
      <c r="K1020" s="324"/>
    </row>
    <row r="1021" spans="1:13" s="326" customFormat="1" ht="11.25" hidden="1" outlineLevel="3">
      <c r="A1021" s="321"/>
      <c r="B1021" s="322"/>
      <c r="C1021" s="323" t="s">
        <v>15</v>
      </c>
      <c r="D1021" s="322"/>
      <c r="E1021" s="35">
        <v>0</v>
      </c>
      <c r="F1021" s="324"/>
      <c r="G1021" s="37"/>
      <c r="H1021" s="324"/>
      <c r="I1021" s="325"/>
      <c r="J1021" s="352"/>
      <c r="K1021" s="324"/>
    </row>
    <row r="1022" spans="1:13" s="326" customFormat="1" ht="22.5" hidden="1" outlineLevel="3">
      <c r="A1022" s="321"/>
      <c r="B1022" s="322"/>
      <c r="C1022" s="323" t="s">
        <v>2426</v>
      </c>
      <c r="D1022" s="322"/>
      <c r="E1022" s="35">
        <v>30.600000000000005</v>
      </c>
      <c r="F1022" s="324"/>
      <c r="G1022" s="37"/>
      <c r="H1022" s="324"/>
      <c r="I1022" s="325"/>
      <c r="J1022" s="352"/>
      <c r="K1022" s="324"/>
    </row>
    <row r="1023" spans="1:13" s="326" customFormat="1" ht="11.25" hidden="1" outlineLevel="3">
      <c r="A1023" s="321"/>
      <c r="B1023" s="322"/>
      <c r="C1023" s="323" t="s">
        <v>1</v>
      </c>
      <c r="D1023" s="322"/>
      <c r="E1023" s="35">
        <v>159.50000000000003</v>
      </c>
      <c r="F1023" s="324"/>
      <c r="G1023" s="37"/>
      <c r="H1023" s="324"/>
      <c r="I1023" s="325"/>
      <c r="J1023" s="352"/>
      <c r="K1023" s="324"/>
    </row>
    <row r="1024" spans="1:13" s="326" customFormat="1" ht="11.25" hidden="1" outlineLevel="3">
      <c r="A1024" s="321"/>
      <c r="B1024" s="322"/>
      <c r="C1024" s="323" t="s">
        <v>2427</v>
      </c>
      <c r="D1024" s="322"/>
      <c r="E1024" s="35">
        <v>0</v>
      </c>
      <c r="F1024" s="324"/>
      <c r="G1024" s="37"/>
      <c r="H1024" s="324"/>
      <c r="I1024" s="325"/>
      <c r="J1024" s="352"/>
      <c r="K1024" s="324"/>
    </row>
    <row r="1025" spans="1:13" s="326" customFormat="1" ht="11.25" hidden="1" outlineLevel="3">
      <c r="A1025" s="321"/>
      <c r="B1025" s="322"/>
      <c r="C1025" s="323" t="s">
        <v>24</v>
      </c>
      <c r="D1025" s="322"/>
      <c r="E1025" s="35">
        <v>0</v>
      </c>
      <c r="F1025" s="324"/>
      <c r="G1025" s="37"/>
      <c r="H1025" s="324"/>
      <c r="I1025" s="325"/>
      <c r="J1025" s="352"/>
      <c r="K1025" s="324"/>
    </row>
    <row r="1026" spans="1:13" s="326" customFormat="1" ht="11.25" hidden="1" outlineLevel="3">
      <c r="A1026" s="321"/>
      <c r="B1026" s="322"/>
      <c r="C1026" s="323" t="s">
        <v>2423</v>
      </c>
      <c r="D1026" s="322"/>
      <c r="E1026" s="35">
        <v>80.300000000000011</v>
      </c>
      <c r="F1026" s="324"/>
      <c r="G1026" s="37"/>
      <c r="H1026" s="324"/>
      <c r="I1026" s="325"/>
      <c r="J1026" s="352"/>
      <c r="K1026" s="324"/>
    </row>
    <row r="1027" spans="1:13" s="326" customFormat="1" ht="11.25" hidden="1" outlineLevel="3">
      <c r="A1027" s="321"/>
      <c r="B1027" s="322"/>
      <c r="C1027" s="323" t="s">
        <v>4</v>
      </c>
      <c r="D1027" s="322"/>
      <c r="E1027" s="35">
        <v>0</v>
      </c>
      <c r="F1027" s="324"/>
      <c r="G1027" s="37"/>
      <c r="H1027" s="324"/>
      <c r="I1027" s="325"/>
      <c r="J1027" s="352"/>
      <c r="K1027" s="324"/>
    </row>
    <row r="1028" spans="1:13" s="326" customFormat="1" ht="11.25" hidden="1" outlineLevel="3">
      <c r="A1028" s="321"/>
      <c r="B1028" s="322"/>
      <c r="C1028" s="323" t="s">
        <v>2424</v>
      </c>
      <c r="D1028" s="322"/>
      <c r="E1028" s="35">
        <v>16.200000000000003</v>
      </c>
      <c r="F1028" s="324"/>
      <c r="G1028" s="37"/>
      <c r="H1028" s="324"/>
      <c r="I1028" s="325"/>
      <c r="J1028" s="352"/>
      <c r="K1028" s="324"/>
    </row>
    <row r="1029" spans="1:13" s="326" customFormat="1" ht="11.25" hidden="1" outlineLevel="3">
      <c r="A1029" s="321"/>
      <c r="B1029" s="322"/>
      <c r="C1029" s="323" t="s">
        <v>14</v>
      </c>
      <c r="D1029" s="322"/>
      <c r="E1029" s="35">
        <v>0</v>
      </c>
      <c r="F1029" s="324"/>
      <c r="G1029" s="37"/>
      <c r="H1029" s="324"/>
      <c r="I1029" s="325"/>
      <c r="J1029" s="352"/>
      <c r="K1029" s="324"/>
    </row>
    <row r="1030" spans="1:13" s="326" customFormat="1" ht="11.25" hidden="1" outlineLevel="3">
      <c r="A1030" s="321"/>
      <c r="B1030" s="322"/>
      <c r="C1030" s="323" t="s">
        <v>2425</v>
      </c>
      <c r="D1030" s="322"/>
      <c r="E1030" s="35">
        <v>32.400000000000006</v>
      </c>
      <c r="F1030" s="324"/>
      <c r="G1030" s="37"/>
      <c r="H1030" s="324"/>
      <c r="I1030" s="325"/>
      <c r="J1030" s="352"/>
      <c r="K1030" s="324"/>
    </row>
    <row r="1031" spans="1:13" s="326" customFormat="1" ht="11.25" hidden="1" outlineLevel="3">
      <c r="A1031" s="321"/>
      <c r="B1031" s="322"/>
      <c r="C1031" s="323" t="s">
        <v>15</v>
      </c>
      <c r="D1031" s="322"/>
      <c r="E1031" s="35">
        <v>0</v>
      </c>
      <c r="F1031" s="324"/>
      <c r="G1031" s="37"/>
      <c r="H1031" s="324"/>
      <c r="I1031" s="325"/>
      <c r="J1031" s="352"/>
      <c r="K1031" s="324"/>
    </row>
    <row r="1032" spans="1:13" s="326" customFormat="1" ht="22.5" hidden="1" outlineLevel="3">
      <c r="A1032" s="321"/>
      <c r="B1032" s="322"/>
      <c r="C1032" s="323" t="s">
        <v>2426</v>
      </c>
      <c r="D1032" s="322"/>
      <c r="E1032" s="35">
        <v>30.600000000000005</v>
      </c>
      <c r="F1032" s="324"/>
      <c r="G1032" s="37"/>
      <c r="H1032" s="324"/>
      <c r="I1032" s="325"/>
      <c r="J1032" s="352"/>
      <c r="K1032" s="324"/>
    </row>
    <row r="1033" spans="1:13" s="326" customFormat="1" ht="11.25" hidden="1" outlineLevel="3">
      <c r="A1033" s="321"/>
      <c r="B1033" s="322"/>
      <c r="C1033" s="323" t="s">
        <v>1</v>
      </c>
      <c r="D1033" s="322"/>
      <c r="E1033" s="35">
        <v>159.50000000000003</v>
      </c>
      <c r="F1033" s="324"/>
      <c r="G1033" s="37"/>
      <c r="H1033" s="324"/>
      <c r="I1033" s="325"/>
      <c r="J1033" s="352"/>
      <c r="K1033" s="324"/>
    </row>
    <row r="1034" spans="1:13" s="291" customFormat="1" ht="12" outlineLevel="2">
      <c r="A1034" s="347">
        <v>18</v>
      </c>
      <c r="B1034" s="348" t="s">
        <v>2428</v>
      </c>
      <c r="C1034" s="271" t="s">
        <v>2429</v>
      </c>
      <c r="D1034" s="349" t="s">
        <v>2</v>
      </c>
      <c r="E1034" s="261">
        <v>83.56</v>
      </c>
      <c r="F1034" s="350">
        <v>5</v>
      </c>
      <c r="G1034" s="261">
        <f>E1034*(1+F1034/100)</f>
        <v>87.738</v>
      </c>
      <c r="H1034" s="350"/>
      <c r="I1034" s="351">
        <f>G1034*H1034</f>
        <v>0</v>
      </c>
      <c r="J1034" s="289">
        <v>3.0000000000000001E-5</v>
      </c>
      <c r="K1034" s="290">
        <f>G1034*J1034</f>
        <v>2.6321400000000003E-3</v>
      </c>
      <c r="L1034" s="289"/>
      <c r="M1034" s="290">
        <f>G1034*L1034</f>
        <v>0</v>
      </c>
    </row>
    <row r="1035" spans="1:13" s="291" customFormat="1" ht="24" outlineLevel="2">
      <c r="A1035" s="347">
        <v>19</v>
      </c>
      <c r="B1035" s="348" t="s">
        <v>2430</v>
      </c>
      <c r="C1035" s="271" t="s">
        <v>2431</v>
      </c>
      <c r="D1035" s="349" t="s">
        <v>2</v>
      </c>
      <c r="E1035" s="261">
        <v>159.5</v>
      </c>
      <c r="F1035" s="350">
        <v>10</v>
      </c>
      <c r="G1035" s="261">
        <f>E1035*(1+F1035/100)</f>
        <v>175.45000000000002</v>
      </c>
      <c r="H1035" s="350"/>
      <c r="I1035" s="351">
        <f>G1035*H1035</f>
        <v>0</v>
      </c>
      <c r="J1035" s="289">
        <v>4.0000000000000002E-4</v>
      </c>
      <c r="K1035" s="290">
        <f>G1035*J1035</f>
        <v>7.0180000000000006E-2</v>
      </c>
      <c r="L1035" s="289"/>
      <c r="M1035" s="290">
        <f>G1035*L1035</f>
        <v>0</v>
      </c>
    </row>
    <row r="1036" spans="1:13" s="291" customFormat="1" ht="24" outlineLevel="2">
      <c r="A1036" s="347">
        <v>20</v>
      </c>
      <c r="B1036" s="348" t="s">
        <v>2432</v>
      </c>
      <c r="C1036" s="271" t="s">
        <v>2433</v>
      </c>
      <c r="D1036" s="349" t="s">
        <v>2</v>
      </c>
      <c r="E1036" s="261">
        <v>159.5</v>
      </c>
      <c r="F1036" s="350">
        <v>10</v>
      </c>
      <c r="G1036" s="261">
        <f>E1036*(1+F1036/100)</f>
        <v>175.45000000000002</v>
      </c>
      <c r="H1036" s="350"/>
      <c r="I1036" s="351">
        <f>G1036*H1036</f>
        <v>0</v>
      </c>
      <c r="J1036" s="289">
        <v>4.0000000000000002E-4</v>
      </c>
      <c r="K1036" s="290">
        <f>G1036*J1036</f>
        <v>7.0180000000000006E-2</v>
      </c>
      <c r="L1036" s="289"/>
      <c r="M1036" s="290">
        <f>G1036*L1036</f>
        <v>0</v>
      </c>
    </row>
    <row r="1037" spans="1:13" s="291" customFormat="1" ht="12" outlineLevel="2" collapsed="1">
      <c r="A1037" s="347">
        <v>21</v>
      </c>
      <c r="B1037" s="348" t="s">
        <v>2434</v>
      </c>
      <c r="C1037" s="271" t="s">
        <v>2435</v>
      </c>
      <c r="D1037" s="349" t="s">
        <v>2</v>
      </c>
      <c r="E1037" s="261">
        <v>100.38800000000001</v>
      </c>
      <c r="F1037" s="350">
        <v>0</v>
      </c>
      <c r="G1037" s="261">
        <f>E1037*(1+F1037/100)</f>
        <v>100.38800000000001</v>
      </c>
      <c r="H1037" s="350"/>
      <c r="I1037" s="351">
        <f>G1037*H1037</f>
        <v>0</v>
      </c>
      <c r="J1037" s="289">
        <v>6.0000000000000002E-5</v>
      </c>
      <c r="K1037" s="290">
        <f>G1037*J1037</f>
        <v>6.0232800000000006E-3</v>
      </c>
      <c r="L1037" s="289"/>
      <c r="M1037" s="290">
        <f>G1037*L1037</f>
        <v>0</v>
      </c>
    </row>
    <row r="1038" spans="1:13" s="326" customFormat="1" ht="11.25" hidden="1" outlineLevel="3">
      <c r="A1038" s="321"/>
      <c r="B1038" s="322"/>
      <c r="C1038" s="323" t="s">
        <v>2436</v>
      </c>
      <c r="D1038" s="322"/>
      <c r="E1038" s="35">
        <v>100.38800000000001</v>
      </c>
      <c r="F1038" s="324"/>
      <c r="G1038" s="37"/>
      <c r="H1038" s="324"/>
      <c r="I1038" s="325"/>
      <c r="J1038" s="352"/>
      <c r="K1038" s="324"/>
    </row>
    <row r="1039" spans="1:13" s="291" customFormat="1" ht="12" outlineLevel="2">
      <c r="A1039" s="347">
        <v>22</v>
      </c>
      <c r="B1039" s="348" t="s">
        <v>2437</v>
      </c>
      <c r="C1039" s="271" t="s">
        <v>2438</v>
      </c>
      <c r="D1039" s="349" t="s">
        <v>2</v>
      </c>
      <c r="E1039" s="261">
        <v>100.38800000000001</v>
      </c>
      <c r="F1039" s="350">
        <v>5</v>
      </c>
      <c r="G1039" s="261">
        <f>E1039*(1+F1039/100)</f>
        <v>105.40740000000001</v>
      </c>
      <c r="H1039" s="350"/>
      <c r="I1039" s="351">
        <f>G1039*H1039</f>
        <v>0</v>
      </c>
      <c r="J1039" s="289">
        <v>5.5999999999999995E-4</v>
      </c>
      <c r="K1039" s="290">
        <f>G1039*J1039</f>
        <v>5.9028143999999998E-2</v>
      </c>
      <c r="L1039" s="289"/>
      <c r="M1039" s="290">
        <f>G1039*L1039</f>
        <v>0</v>
      </c>
    </row>
    <row r="1040" spans="1:13" s="291" customFormat="1" ht="12" outlineLevel="2" collapsed="1">
      <c r="A1040" s="347">
        <v>23</v>
      </c>
      <c r="B1040" s="348" t="s">
        <v>2381</v>
      </c>
      <c r="C1040" s="271" t="s">
        <v>2382</v>
      </c>
      <c r="D1040" s="349" t="s">
        <v>17</v>
      </c>
      <c r="E1040" s="261">
        <v>354.73</v>
      </c>
      <c r="F1040" s="350">
        <v>0</v>
      </c>
      <c r="G1040" s="261">
        <f>E1040*(1+F1040/100)</f>
        <v>354.73</v>
      </c>
      <c r="H1040" s="350"/>
      <c r="I1040" s="351">
        <f>G1040*H1040</f>
        <v>0</v>
      </c>
      <c r="J1040" s="289">
        <v>1.2E-4</v>
      </c>
      <c r="K1040" s="290">
        <f>G1040*J1040</f>
        <v>4.2567600000000004E-2</v>
      </c>
      <c r="L1040" s="289"/>
      <c r="M1040" s="290">
        <f>G1040*L1040</f>
        <v>0</v>
      </c>
    </row>
    <row r="1041" spans="1:13" s="326" customFormat="1" ht="11.25" hidden="1" outlineLevel="3">
      <c r="A1041" s="321"/>
      <c r="B1041" s="322"/>
      <c r="C1041" s="323" t="s">
        <v>24</v>
      </c>
      <c r="D1041" s="322"/>
      <c r="E1041" s="35">
        <v>0</v>
      </c>
      <c r="F1041" s="324"/>
      <c r="G1041" s="37"/>
      <c r="H1041" s="324"/>
      <c r="I1041" s="325"/>
      <c r="J1041" s="352"/>
      <c r="K1041" s="324"/>
    </row>
    <row r="1042" spans="1:13" s="326" customFormat="1" ht="22.5" hidden="1" outlineLevel="3">
      <c r="A1042" s="321"/>
      <c r="B1042" s="322"/>
      <c r="C1042" s="323" t="s">
        <v>2383</v>
      </c>
      <c r="D1042" s="322"/>
      <c r="E1042" s="35">
        <v>191.65</v>
      </c>
      <c r="F1042" s="324"/>
      <c r="G1042" s="37"/>
      <c r="H1042" s="324"/>
      <c r="I1042" s="325"/>
      <c r="J1042" s="352"/>
      <c r="K1042" s="324"/>
    </row>
    <row r="1043" spans="1:13" s="326" customFormat="1" ht="11.25" hidden="1" outlineLevel="3">
      <c r="A1043" s="321"/>
      <c r="B1043" s="322"/>
      <c r="C1043" s="323" t="s">
        <v>4</v>
      </c>
      <c r="D1043" s="322"/>
      <c r="E1043" s="35">
        <v>0</v>
      </c>
      <c r="F1043" s="324"/>
      <c r="G1043" s="37"/>
      <c r="H1043" s="324"/>
      <c r="I1043" s="325"/>
      <c r="J1043" s="352"/>
      <c r="K1043" s="324"/>
    </row>
    <row r="1044" spans="1:13" s="326" customFormat="1" ht="11.25" hidden="1" outlineLevel="3">
      <c r="A1044" s="321"/>
      <c r="B1044" s="322"/>
      <c r="C1044" s="323" t="s">
        <v>2384</v>
      </c>
      <c r="D1044" s="322"/>
      <c r="E1044" s="35">
        <v>39.690000000000005</v>
      </c>
      <c r="F1044" s="324"/>
      <c r="G1044" s="37"/>
      <c r="H1044" s="324"/>
      <c r="I1044" s="325"/>
      <c r="J1044" s="352"/>
      <c r="K1044" s="324"/>
    </row>
    <row r="1045" spans="1:13" s="326" customFormat="1" ht="11.25" hidden="1" outlineLevel="3">
      <c r="A1045" s="321"/>
      <c r="B1045" s="322"/>
      <c r="C1045" s="323" t="s">
        <v>14</v>
      </c>
      <c r="D1045" s="322"/>
      <c r="E1045" s="35">
        <v>0</v>
      </c>
      <c r="F1045" s="324"/>
      <c r="G1045" s="37"/>
      <c r="H1045" s="324"/>
      <c r="I1045" s="325"/>
      <c r="J1045" s="352"/>
      <c r="K1045" s="324"/>
    </row>
    <row r="1046" spans="1:13" s="326" customFormat="1" ht="11.25" hidden="1" outlineLevel="3">
      <c r="A1046" s="321"/>
      <c r="B1046" s="322"/>
      <c r="C1046" s="323" t="s">
        <v>2385</v>
      </c>
      <c r="D1046" s="322"/>
      <c r="E1046" s="35">
        <v>64.800000000000011</v>
      </c>
      <c r="F1046" s="324"/>
      <c r="G1046" s="37"/>
      <c r="H1046" s="324"/>
      <c r="I1046" s="325"/>
      <c r="J1046" s="352"/>
      <c r="K1046" s="324"/>
    </row>
    <row r="1047" spans="1:13" s="326" customFormat="1" ht="11.25" hidden="1" outlineLevel="3">
      <c r="A1047" s="321"/>
      <c r="B1047" s="322"/>
      <c r="C1047" s="323" t="s">
        <v>15</v>
      </c>
      <c r="D1047" s="322"/>
      <c r="E1047" s="35">
        <v>0</v>
      </c>
      <c r="F1047" s="324"/>
      <c r="G1047" s="37"/>
      <c r="H1047" s="324"/>
      <c r="I1047" s="325"/>
      <c r="J1047" s="352"/>
      <c r="K1047" s="324"/>
    </row>
    <row r="1048" spans="1:13" s="326" customFormat="1" ht="22.5" hidden="1" outlineLevel="3">
      <c r="A1048" s="321"/>
      <c r="B1048" s="322"/>
      <c r="C1048" s="323" t="s">
        <v>2386</v>
      </c>
      <c r="D1048" s="322"/>
      <c r="E1048" s="35">
        <v>58.59</v>
      </c>
      <c r="F1048" s="324"/>
      <c r="G1048" s="37"/>
      <c r="H1048" s="324"/>
      <c r="I1048" s="325"/>
      <c r="J1048" s="352"/>
      <c r="K1048" s="324"/>
    </row>
    <row r="1049" spans="1:13" s="291" customFormat="1" ht="24" outlineLevel="2" collapsed="1">
      <c r="A1049" s="347">
        <v>24</v>
      </c>
      <c r="B1049" s="348" t="s">
        <v>2439</v>
      </c>
      <c r="C1049" s="271" t="s">
        <v>2440</v>
      </c>
      <c r="D1049" s="349" t="s">
        <v>2</v>
      </c>
      <c r="E1049" s="261">
        <v>100.38799999999999</v>
      </c>
      <c r="F1049" s="350">
        <v>0</v>
      </c>
      <c r="G1049" s="261">
        <f>E1049*(1+F1049/100)</f>
        <v>100.38799999999999</v>
      </c>
      <c r="H1049" s="350"/>
      <c r="I1049" s="351">
        <f>G1049*H1049</f>
        <v>0</v>
      </c>
      <c r="J1049" s="289">
        <v>9.9600000000000001E-3</v>
      </c>
      <c r="K1049" s="290">
        <f>G1049*J1049</f>
        <v>0.99986447999999994</v>
      </c>
      <c r="L1049" s="289"/>
      <c r="M1049" s="290">
        <f>G1049*L1049</f>
        <v>0</v>
      </c>
    </row>
    <row r="1050" spans="1:13" s="326" customFormat="1" ht="11.25" hidden="1" outlineLevel="3">
      <c r="A1050" s="321"/>
      <c r="B1050" s="322"/>
      <c r="C1050" s="323" t="s">
        <v>2441</v>
      </c>
      <c r="D1050" s="322"/>
      <c r="E1050" s="35">
        <v>0</v>
      </c>
      <c r="F1050" s="324"/>
      <c r="G1050" s="37"/>
      <c r="H1050" s="324"/>
      <c r="I1050" s="325"/>
      <c r="J1050" s="352"/>
      <c r="K1050" s="324"/>
    </row>
    <row r="1051" spans="1:13" s="326" customFormat="1" ht="11.25" hidden="1" outlineLevel="3">
      <c r="A1051" s="321"/>
      <c r="B1051" s="322"/>
      <c r="C1051" s="323" t="s">
        <v>2442</v>
      </c>
      <c r="D1051" s="322"/>
      <c r="E1051" s="35">
        <v>100.38799999999999</v>
      </c>
      <c r="F1051" s="324"/>
      <c r="G1051" s="37"/>
      <c r="H1051" s="324"/>
      <c r="I1051" s="325"/>
      <c r="J1051" s="352"/>
      <c r="K1051" s="324"/>
    </row>
    <row r="1052" spans="1:13" s="291" customFormat="1" ht="24" outlineLevel="2" collapsed="1">
      <c r="A1052" s="347">
        <v>25</v>
      </c>
      <c r="B1052" s="348" t="s">
        <v>2443</v>
      </c>
      <c r="C1052" s="271" t="s">
        <v>2444</v>
      </c>
      <c r="D1052" s="349" t="s">
        <v>2</v>
      </c>
      <c r="E1052" s="261">
        <v>7.05</v>
      </c>
      <c r="F1052" s="350">
        <v>0</v>
      </c>
      <c r="G1052" s="261">
        <f>E1052*(1+F1052/100)</f>
        <v>7.05</v>
      </c>
      <c r="H1052" s="350"/>
      <c r="I1052" s="351">
        <f>G1052*H1052</f>
        <v>0</v>
      </c>
      <c r="J1052" s="289">
        <v>9.9600000000000001E-3</v>
      </c>
      <c r="K1052" s="290">
        <f>G1052*J1052</f>
        <v>7.0218000000000003E-2</v>
      </c>
      <c r="L1052" s="289"/>
      <c r="M1052" s="290">
        <f>G1052*L1052</f>
        <v>0</v>
      </c>
    </row>
    <row r="1053" spans="1:13" s="326" customFormat="1" ht="11.25" hidden="1" outlineLevel="3">
      <c r="A1053" s="321"/>
      <c r="B1053" s="322"/>
      <c r="C1053" s="323" t="s">
        <v>2445</v>
      </c>
      <c r="D1053" s="322"/>
      <c r="E1053" s="35">
        <v>0</v>
      </c>
      <c r="F1053" s="324"/>
      <c r="G1053" s="37"/>
      <c r="H1053" s="324"/>
      <c r="I1053" s="325"/>
      <c r="J1053" s="352"/>
      <c r="K1053" s="324"/>
    </row>
    <row r="1054" spans="1:13" s="326" customFormat="1" ht="11.25" hidden="1" outlineLevel="3">
      <c r="A1054" s="321"/>
      <c r="B1054" s="322"/>
      <c r="C1054" s="323" t="s">
        <v>2446</v>
      </c>
      <c r="D1054" s="322"/>
      <c r="E1054" s="35">
        <v>7.05</v>
      </c>
      <c r="F1054" s="324"/>
      <c r="G1054" s="37"/>
      <c r="H1054" s="324"/>
      <c r="I1054" s="325"/>
      <c r="J1054" s="352"/>
      <c r="K1054" s="324"/>
    </row>
    <row r="1055" spans="1:13" s="291" customFormat="1" ht="12" outlineLevel="2">
      <c r="A1055" s="347">
        <v>26</v>
      </c>
      <c r="B1055" s="348" t="s">
        <v>2447</v>
      </c>
      <c r="C1055" s="271" t="s">
        <v>2448</v>
      </c>
      <c r="D1055" s="349" t="s">
        <v>30</v>
      </c>
      <c r="E1055" s="261">
        <v>1</v>
      </c>
      <c r="F1055" s="350">
        <v>0</v>
      </c>
      <c r="G1055" s="261">
        <f>E1055*(1+F1055/100)</f>
        <v>1</v>
      </c>
      <c r="H1055" s="350"/>
      <c r="I1055" s="351">
        <f>G1055*H1055</f>
        <v>0</v>
      </c>
      <c r="J1055" s="289">
        <v>0</v>
      </c>
      <c r="K1055" s="290">
        <f>G1055*J1055</f>
        <v>0</v>
      </c>
      <c r="L1055" s="289"/>
      <c r="M1055" s="290">
        <f>G1055*L1055</f>
        <v>0</v>
      </c>
    </row>
    <row r="1056" spans="1:13" s="48" customFormat="1" ht="12.75" customHeight="1" outlineLevel="2">
      <c r="A1056" s="49"/>
      <c r="B1056" s="50"/>
      <c r="C1056" s="51"/>
      <c r="D1056" s="50"/>
      <c r="E1056" s="52"/>
      <c r="F1056" s="53"/>
      <c r="G1056" s="52"/>
      <c r="H1056" s="53"/>
      <c r="I1056" s="54"/>
    </row>
    <row r="1057" spans="1:13" s="21" customFormat="1" ht="16.5" customHeight="1" outlineLevel="1">
      <c r="A1057" s="273"/>
      <c r="B1057" s="274"/>
      <c r="C1057" s="274" t="s">
        <v>545</v>
      </c>
      <c r="D1057" s="275"/>
      <c r="E1057" s="276"/>
      <c r="F1057" s="277"/>
      <c r="G1057" s="276"/>
      <c r="H1057" s="277"/>
      <c r="I1057" s="278">
        <f>SUBTOTAL(9,I1058:I1097)</f>
        <v>0</v>
      </c>
      <c r="J1057" s="279"/>
      <c r="K1057" s="280">
        <f>SUBTOTAL(9,K1058:K1097)</f>
        <v>520.65245888449999</v>
      </c>
      <c r="L1057" s="277"/>
      <c r="M1057" s="280">
        <f>SUBTOTAL(9,M1058:M1097)</f>
        <v>0</v>
      </c>
    </row>
    <row r="1058" spans="1:13" s="27" customFormat="1" ht="12" outlineLevel="2" collapsed="1">
      <c r="A1058" s="13">
        <v>1</v>
      </c>
      <c r="B1058" s="28" t="s">
        <v>153</v>
      </c>
      <c r="C1058" s="29" t="s">
        <v>855</v>
      </c>
      <c r="D1058" s="14" t="s">
        <v>18</v>
      </c>
      <c r="E1058" s="30">
        <v>1.2600000000000002</v>
      </c>
      <c r="F1058" s="15">
        <v>0</v>
      </c>
      <c r="G1058" s="30">
        <f>E1058*(1+F1058/100)</f>
        <v>1.2600000000000002</v>
      </c>
      <c r="H1058" s="15"/>
      <c r="I1058" s="16">
        <f>G1058*H1058</f>
        <v>0</v>
      </c>
      <c r="J1058" s="264">
        <v>2.2563399999999998</v>
      </c>
      <c r="K1058" s="265">
        <f>G1058*J1058</f>
        <v>2.8429884000000003</v>
      </c>
      <c r="L1058" s="264"/>
      <c r="M1058" s="265">
        <f>G1058*L1058</f>
        <v>0</v>
      </c>
    </row>
    <row r="1059" spans="1:13" s="31" customFormat="1" ht="11.25" hidden="1" outlineLevel="3">
      <c r="A1059" s="32"/>
      <c r="B1059" s="33"/>
      <c r="C1059" s="34" t="s">
        <v>318</v>
      </c>
      <c r="D1059" s="33"/>
      <c r="E1059" s="35">
        <v>0</v>
      </c>
      <c r="F1059" s="36"/>
      <c r="G1059" s="37"/>
      <c r="H1059" s="36"/>
      <c r="I1059" s="38"/>
    </row>
    <row r="1060" spans="1:13" s="31" customFormat="1" ht="11.25" hidden="1" outlineLevel="3">
      <c r="A1060" s="32"/>
      <c r="B1060" s="33"/>
      <c r="C1060" s="34" t="s">
        <v>504</v>
      </c>
      <c r="D1060" s="33"/>
      <c r="E1060" s="35">
        <v>1.2600000000000002</v>
      </c>
      <c r="F1060" s="36"/>
      <c r="G1060" s="37"/>
      <c r="H1060" s="36"/>
      <c r="I1060" s="38"/>
    </row>
    <row r="1061" spans="1:13" s="291" customFormat="1" ht="12" outlineLevel="2">
      <c r="A1061" s="283">
        <v>2</v>
      </c>
      <c r="B1061" s="284" t="s">
        <v>156</v>
      </c>
      <c r="C1061" s="285" t="s">
        <v>827</v>
      </c>
      <c r="D1061" s="286" t="s">
        <v>18</v>
      </c>
      <c r="E1061" s="30">
        <v>1.26</v>
      </c>
      <c r="F1061" s="287">
        <v>0</v>
      </c>
      <c r="G1061" s="30">
        <f>E1061*(1+F1061/100)</f>
        <v>1.26</v>
      </c>
      <c r="H1061" s="287"/>
      <c r="I1061" s="288">
        <f>G1061*H1061</f>
        <v>0</v>
      </c>
      <c r="J1061" s="289"/>
      <c r="K1061" s="290">
        <f>G1061*J1061</f>
        <v>0</v>
      </c>
      <c r="L1061" s="289"/>
      <c r="M1061" s="290">
        <f>G1061*L1061</f>
        <v>0</v>
      </c>
    </row>
    <row r="1062" spans="1:13" s="291" customFormat="1" ht="12" outlineLevel="2" collapsed="1">
      <c r="A1062" s="283">
        <v>3</v>
      </c>
      <c r="B1062" s="284" t="s">
        <v>154</v>
      </c>
      <c r="C1062" s="285" t="s">
        <v>803</v>
      </c>
      <c r="D1062" s="286" t="s">
        <v>18</v>
      </c>
      <c r="E1062" s="30">
        <v>120.28604999999999</v>
      </c>
      <c r="F1062" s="287">
        <v>0</v>
      </c>
      <c r="G1062" s="30">
        <f>E1062*(1+F1062/100)</f>
        <v>120.28604999999999</v>
      </c>
      <c r="H1062" s="287"/>
      <c r="I1062" s="288">
        <f>G1062*H1062</f>
        <v>0</v>
      </c>
      <c r="J1062" s="289">
        <v>2.45329</v>
      </c>
      <c r="K1062" s="290">
        <f>G1062*J1062</f>
        <v>295.09656360449998</v>
      </c>
      <c r="L1062" s="289"/>
      <c r="M1062" s="290">
        <f>G1062*L1062</f>
        <v>0</v>
      </c>
    </row>
    <row r="1063" spans="1:13" s="326" customFormat="1" ht="11.25" hidden="1" outlineLevel="3">
      <c r="A1063" s="321"/>
      <c r="B1063" s="322"/>
      <c r="C1063" s="323" t="s">
        <v>291</v>
      </c>
      <c r="D1063" s="322"/>
      <c r="E1063" s="35">
        <v>3.8224500000000003</v>
      </c>
      <c r="F1063" s="324"/>
      <c r="G1063" s="37"/>
      <c r="H1063" s="324"/>
      <c r="I1063" s="325"/>
    </row>
    <row r="1064" spans="1:13" s="326" customFormat="1" ht="11.25" hidden="1" outlineLevel="3">
      <c r="A1064" s="321"/>
      <c r="B1064" s="322"/>
      <c r="C1064" s="323" t="s">
        <v>302</v>
      </c>
      <c r="D1064" s="322"/>
      <c r="E1064" s="35">
        <v>8.8629499999999997</v>
      </c>
      <c r="F1064" s="324"/>
      <c r="G1064" s="37"/>
      <c r="H1064" s="324"/>
      <c r="I1064" s="325"/>
    </row>
    <row r="1065" spans="1:13" s="326" customFormat="1" ht="11.25" hidden="1" outlineLevel="3">
      <c r="A1065" s="321"/>
      <c r="B1065" s="322"/>
      <c r="C1065" s="323" t="s">
        <v>305</v>
      </c>
      <c r="D1065" s="322"/>
      <c r="E1065" s="35">
        <v>20.411899999999999</v>
      </c>
      <c r="F1065" s="324"/>
      <c r="G1065" s="37"/>
      <c r="H1065" s="324"/>
      <c r="I1065" s="325"/>
    </row>
    <row r="1066" spans="1:13" s="326" customFormat="1" ht="11.25" hidden="1" outlineLevel="3">
      <c r="A1066" s="321"/>
      <c r="B1066" s="322"/>
      <c r="C1066" s="323" t="s">
        <v>292</v>
      </c>
      <c r="D1066" s="322"/>
      <c r="E1066" s="35">
        <v>0.62774999999999992</v>
      </c>
      <c r="F1066" s="324"/>
      <c r="G1066" s="37"/>
      <c r="H1066" s="324"/>
      <c r="I1066" s="325"/>
    </row>
    <row r="1067" spans="1:13" s="326" customFormat="1" ht="11.25" hidden="1" outlineLevel="3">
      <c r="A1067" s="321"/>
      <c r="B1067" s="322"/>
      <c r="C1067" s="323" t="s">
        <v>308</v>
      </c>
      <c r="D1067" s="322"/>
      <c r="E1067" s="35">
        <v>26.213200000000001</v>
      </c>
      <c r="F1067" s="324"/>
      <c r="G1067" s="37"/>
      <c r="H1067" s="324"/>
      <c r="I1067" s="325"/>
    </row>
    <row r="1068" spans="1:13" s="326" customFormat="1" ht="11.25" hidden="1" outlineLevel="3">
      <c r="A1068" s="321"/>
      <c r="B1068" s="322"/>
      <c r="C1068" s="323" t="s">
        <v>279</v>
      </c>
      <c r="D1068" s="322"/>
      <c r="E1068" s="35">
        <v>0.2626</v>
      </c>
      <c r="F1068" s="324"/>
      <c r="G1068" s="37"/>
      <c r="H1068" s="324"/>
      <c r="I1068" s="325"/>
    </row>
    <row r="1069" spans="1:13" s="326" customFormat="1" ht="11.25" hidden="1" outlineLevel="3">
      <c r="A1069" s="321"/>
      <c r="B1069" s="322"/>
      <c r="C1069" s="323" t="s">
        <v>315</v>
      </c>
      <c r="D1069" s="322"/>
      <c r="E1069" s="35">
        <v>59.488499999999995</v>
      </c>
      <c r="F1069" s="324"/>
      <c r="G1069" s="37"/>
      <c r="H1069" s="324"/>
      <c r="I1069" s="325"/>
    </row>
    <row r="1070" spans="1:13" s="326" customFormat="1" ht="11.25" hidden="1" outlineLevel="3">
      <c r="A1070" s="321"/>
      <c r="B1070" s="322"/>
      <c r="C1070" s="323" t="s">
        <v>280</v>
      </c>
      <c r="D1070" s="322"/>
      <c r="E1070" s="35">
        <v>0.59670000000000001</v>
      </c>
      <c r="F1070" s="324"/>
      <c r="G1070" s="37"/>
      <c r="H1070" s="324"/>
      <c r="I1070" s="325"/>
    </row>
    <row r="1071" spans="1:13" s="326" customFormat="1" ht="11.25" hidden="1" outlineLevel="3">
      <c r="A1071" s="321"/>
      <c r="B1071" s="322"/>
      <c r="C1071" s="323" t="s">
        <v>1</v>
      </c>
      <c r="D1071" s="322"/>
      <c r="E1071" s="35">
        <v>120.28604999999999</v>
      </c>
      <c r="F1071" s="324"/>
      <c r="G1071" s="37"/>
      <c r="H1071" s="324"/>
      <c r="I1071" s="325"/>
    </row>
    <row r="1072" spans="1:13" s="291" customFormat="1" ht="12" outlineLevel="2">
      <c r="A1072" s="347">
        <v>4</v>
      </c>
      <c r="B1072" s="348" t="s">
        <v>156</v>
      </c>
      <c r="C1072" s="271" t="s">
        <v>827</v>
      </c>
      <c r="D1072" s="349" t="s">
        <v>18</v>
      </c>
      <c r="E1072" s="261">
        <v>120.286</v>
      </c>
      <c r="F1072" s="350">
        <v>0</v>
      </c>
      <c r="G1072" s="261">
        <f>E1072*(1+F1072/100)</f>
        <v>120.286</v>
      </c>
      <c r="H1072" s="350"/>
      <c r="I1072" s="351">
        <f>G1072*H1072</f>
        <v>0</v>
      </c>
      <c r="J1072" s="289"/>
      <c r="K1072" s="290">
        <f>G1072*J1072</f>
        <v>0</v>
      </c>
      <c r="L1072" s="289"/>
      <c r="M1072" s="290">
        <f>G1072*L1072</f>
        <v>0</v>
      </c>
    </row>
    <row r="1073" spans="1:13" s="291" customFormat="1" ht="12" outlineLevel="2" collapsed="1">
      <c r="A1073" s="283">
        <v>5</v>
      </c>
      <c r="B1073" s="284" t="s">
        <v>158</v>
      </c>
      <c r="C1073" s="285" t="s">
        <v>706</v>
      </c>
      <c r="D1073" s="286" t="s">
        <v>3</v>
      </c>
      <c r="E1073" s="30">
        <v>16.698</v>
      </c>
      <c r="F1073" s="287">
        <v>0</v>
      </c>
      <c r="G1073" s="30">
        <f>E1073*(1+F1073/100)</f>
        <v>16.698</v>
      </c>
      <c r="H1073" s="287"/>
      <c r="I1073" s="288">
        <f>G1073*H1073</f>
        <v>0</v>
      </c>
      <c r="J1073" s="289">
        <v>1.0530600000000001</v>
      </c>
      <c r="K1073" s="290">
        <f>G1073*J1073</f>
        <v>17.583995880000003</v>
      </c>
      <c r="L1073" s="289"/>
      <c r="M1073" s="290">
        <f>G1073*L1073</f>
        <v>0</v>
      </c>
    </row>
    <row r="1074" spans="1:13" s="326" customFormat="1" ht="11.25" hidden="1" outlineLevel="3">
      <c r="A1074" s="321"/>
      <c r="B1074" s="322"/>
      <c r="C1074" s="323" t="s">
        <v>435</v>
      </c>
      <c r="D1074" s="322"/>
      <c r="E1074" s="35">
        <v>0</v>
      </c>
      <c r="F1074" s="324"/>
      <c r="G1074" s="37"/>
      <c r="H1074" s="324"/>
      <c r="I1074" s="325"/>
    </row>
    <row r="1075" spans="1:13" s="326" customFormat="1" ht="11.25" hidden="1" outlineLevel="3">
      <c r="A1075" s="321"/>
      <c r="B1075" s="322"/>
      <c r="C1075" s="323" t="s">
        <v>392</v>
      </c>
      <c r="D1075" s="322"/>
      <c r="E1075" s="35">
        <v>0.41565771000000001</v>
      </c>
      <c r="F1075" s="324"/>
      <c r="G1075" s="37"/>
      <c r="H1075" s="324"/>
      <c r="I1075" s="325"/>
    </row>
    <row r="1076" spans="1:13" s="326" customFormat="1" ht="11.25" hidden="1" outlineLevel="3">
      <c r="A1076" s="321"/>
      <c r="B1076" s="322"/>
      <c r="C1076" s="323" t="s">
        <v>401</v>
      </c>
      <c r="D1076" s="322"/>
      <c r="E1076" s="35">
        <v>0.96376761</v>
      </c>
      <c r="F1076" s="324"/>
      <c r="G1076" s="37"/>
      <c r="H1076" s="324"/>
      <c r="I1076" s="325"/>
    </row>
    <row r="1077" spans="1:13" s="326" customFormat="1" ht="11.25" hidden="1" outlineLevel="3">
      <c r="A1077" s="321"/>
      <c r="B1077" s="322"/>
      <c r="C1077" s="323" t="s">
        <v>404</v>
      </c>
      <c r="D1077" s="322"/>
      <c r="E1077" s="35">
        <v>2.2196140199999999</v>
      </c>
      <c r="F1077" s="324"/>
      <c r="G1077" s="37"/>
      <c r="H1077" s="324"/>
      <c r="I1077" s="325"/>
    </row>
    <row r="1078" spans="1:13" s="326" customFormat="1" ht="11.25" hidden="1" outlineLevel="3">
      <c r="A1078" s="321"/>
      <c r="B1078" s="322"/>
      <c r="C1078" s="323" t="s">
        <v>393</v>
      </c>
      <c r="D1078" s="322"/>
      <c r="E1078" s="35">
        <v>0.12893984999999999</v>
      </c>
      <c r="F1078" s="324"/>
      <c r="G1078" s="37"/>
      <c r="H1078" s="324"/>
      <c r="I1078" s="325"/>
    </row>
    <row r="1079" spans="1:13" s="326" customFormat="1" ht="11.25" hidden="1" outlineLevel="3">
      <c r="A1079" s="321"/>
      <c r="B1079" s="322"/>
      <c r="C1079" s="323" t="s">
        <v>407</v>
      </c>
      <c r="D1079" s="322"/>
      <c r="E1079" s="35">
        <v>3.7275170399999995</v>
      </c>
      <c r="F1079" s="324"/>
      <c r="G1079" s="37"/>
      <c r="H1079" s="324"/>
      <c r="I1079" s="325"/>
    </row>
    <row r="1080" spans="1:13" s="326" customFormat="1" ht="11.25" hidden="1" outlineLevel="3">
      <c r="A1080" s="321"/>
      <c r="B1080" s="322"/>
      <c r="C1080" s="323" t="s">
        <v>380</v>
      </c>
      <c r="D1080" s="322"/>
      <c r="E1080" s="35">
        <v>3.7341719999999995E-2</v>
      </c>
      <c r="F1080" s="324"/>
      <c r="G1080" s="37"/>
      <c r="H1080" s="324"/>
      <c r="I1080" s="325"/>
    </row>
    <row r="1081" spans="1:13" s="326" customFormat="1" ht="11.25" hidden="1" outlineLevel="3">
      <c r="A1081" s="321"/>
      <c r="B1081" s="322"/>
      <c r="C1081" s="323" t="s">
        <v>416</v>
      </c>
      <c r="D1081" s="322"/>
      <c r="E1081" s="35">
        <v>7.3313627399999994</v>
      </c>
      <c r="F1081" s="324"/>
      <c r="G1081" s="37"/>
      <c r="H1081" s="324"/>
      <c r="I1081" s="325"/>
    </row>
    <row r="1082" spans="1:13" s="326" customFormat="1" ht="11.25" hidden="1" outlineLevel="3">
      <c r="A1082" s="321"/>
      <c r="B1082" s="322"/>
      <c r="C1082" s="323" t="s">
        <v>381</v>
      </c>
      <c r="D1082" s="322"/>
      <c r="E1082" s="35">
        <v>8.4850739999999994E-2</v>
      </c>
      <c r="F1082" s="324"/>
      <c r="G1082" s="37"/>
      <c r="H1082" s="324"/>
      <c r="I1082" s="325"/>
    </row>
    <row r="1083" spans="1:13" s="326" customFormat="1" ht="11.25" hidden="1" outlineLevel="3">
      <c r="A1083" s="321"/>
      <c r="B1083" s="322"/>
      <c r="C1083" s="323" t="s">
        <v>1</v>
      </c>
      <c r="D1083" s="322"/>
      <c r="E1083" s="35">
        <v>14.909051429999998</v>
      </c>
      <c r="F1083" s="324"/>
      <c r="G1083" s="37"/>
      <c r="H1083" s="324"/>
      <c r="I1083" s="325"/>
    </row>
    <row r="1084" spans="1:13" s="326" customFormat="1" ht="11.25" hidden="1" outlineLevel="3">
      <c r="A1084" s="321"/>
      <c r="B1084" s="322"/>
      <c r="C1084" s="323" t="s">
        <v>2789</v>
      </c>
      <c r="D1084" s="322"/>
      <c r="E1084" s="35">
        <v>1.7890861715999999</v>
      </c>
      <c r="F1084" s="324"/>
      <c r="G1084" s="37"/>
      <c r="H1084" s="324"/>
      <c r="I1084" s="325"/>
    </row>
    <row r="1085" spans="1:13" s="27" customFormat="1" ht="24" outlineLevel="2" collapsed="1">
      <c r="A1085" s="13">
        <v>6</v>
      </c>
      <c r="B1085" s="28" t="s">
        <v>155</v>
      </c>
      <c r="C1085" s="29" t="s">
        <v>2835</v>
      </c>
      <c r="D1085" s="14" t="s">
        <v>18</v>
      </c>
      <c r="E1085" s="30">
        <v>80.850000000000009</v>
      </c>
      <c r="F1085" s="15">
        <v>0</v>
      </c>
      <c r="G1085" s="30">
        <f>E1085*(1+F1085/100)</f>
        <v>80.850000000000009</v>
      </c>
      <c r="H1085" s="15"/>
      <c r="I1085" s="16">
        <f>G1085*H1085</f>
        <v>0</v>
      </c>
      <c r="J1085" s="264">
        <v>2.2563399999999998</v>
      </c>
      <c r="K1085" s="265">
        <f>G1085*J1085</f>
        <v>182.42508900000001</v>
      </c>
      <c r="L1085" s="264"/>
      <c r="M1085" s="265">
        <f>G1085*L1085</f>
        <v>0</v>
      </c>
    </row>
    <row r="1086" spans="1:13" s="31" customFormat="1" ht="11.25" hidden="1" outlineLevel="3">
      <c r="A1086" s="32"/>
      <c r="B1086" s="33"/>
      <c r="C1086" s="34" t="s">
        <v>317</v>
      </c>
      <c r="D1086" s="33"/>
      <c r="E1086" s="35">
        <v>0</v>
      </c>
      <c r="F1086" s="36"/>
      <c r="G1086" s="37"/>
      <c r="H1086" s="36"/>
      <c r="I1086" s="38"/>
    </row>
    <row r="1087" spans="1:13" s="31" customFormat="1" ht="11.25" hidden="1" outlineLevel="3">
      <c r="A1087" s="32"/>
      <c r="B1087" s="33"/>
      <c r="C1087" s="34" t="s">
        <v>526</v>
      </c>
      <c r="D1087" s="33"/>
      <c r="E1087" s="35">
        <v>80.850000000000009</v>
      </c>
      <c r="F1087" s="36"/>
      <c r="G1087" s="37"/>
      <c r="H1087" s="36"/>
      <c r="I1087" s="38"/>
    </row>
    <row r="1088" spans="1:13" s="27" customFormat="1" ht="12" outlineLevel="2">
      <c r="A1088" s="13">
        <v>7</v>
      </c>
      <c r="B1088" s="28" t="s">
        <v>157</v>
      </c>
      <c r="C1088" s="29" t="s">
        <v>828</v>
      </c>
      <c r="D1088" s="14" t="s">
        <v>18</v>
      </c>
      <c r="E1088" s="30">
        <v>80.849999999999994</v>
      </c>
      <c r="F1088" s="15">
        <v>0</v>
      </c>
      <c r="G1088" s="30">
        <f>E1088*(1+F1088/100)</f>
        <v>80.849999999999994</v>
      </c>
      <c r="H1088" s="15"/>
      <c r="I1088" s="16">
        <f>G1088*H1088</f>
        <v>0</v>
      </c>
      <c r="J1088" s="264"/>
      <c r="K1088" s="265">
        <f>G1088*J1088</f>
        <v>0</v>
      </c>
      <c r="L1088" s="264"/>
      <c r="M1088" s="265">
        <f>G1088*L1088</f>
        <v>0</v>
      </c>
    </row>
    <row r="1089" spans="1:13" s="291" customFormat="1" ht="24" outlineLevel="2" collapsed="1">
      <c r="A1089" s="283">
        <v>8</v>
      </c>
      <c r="B1089" s="284" t="s">
        <v>2904</v>
      </c>
      <c r="C1089" s="285" t="s">
        <v>2905</v>
      </c>
      <c r="D1089" s="286" t="s">
        <v>17</v>
      </c>
      <c r="E1089" s="30">
        <v>46.71</v>
      </c>
      <c r="F1089" s="287">
        <v>0</v>
      </c>
      <c r="G1089" s="30">
        <f>E1089*(1+F1089/100)</f>
        <v>46.71</v>
      </c>
      <c r="H1089" s="287"/>
      <c r="I1089" s="288">
        <f>G1089*H1089</f>
        <v>0</v>
      </c>
      <c r="J1089" s="289">
        <v>6.3E-2</v>
      </c>
      <c r="K1089" s="290">
        <f>E1089*J1089</f>
        <v>2.9427300000000001</v>
      </c>
      <c r="L1089" s="289"/>
      <c r="M1089" s="290">
        <f>G1089*L1089</f>
        <v>0</v>
      </c>
    </row>
    <row r="1090" spans="1:13" s="326" customFormat="1" ht="12" hidden="1" outlineLevel="3">
      <c r="A1090" s="321"/>
      <c r="B1090" s="322"/>
      <c r="C1090" s="323" t="s">
        <v>2906</v>
      </c>
      <c r="D1090" s="322"/>
      <c r="E1090" s="35"/>
      <c r="F1090" s="324"/>
      <c r="G1090" s="37"/>
      <c r="H1090" s="324"/>
      <c r="I1090" s="325"/>
      <c r="K1090" s="291"/>
    </row>
    <row r="1091" spans="1:13" s="326" customFormat="1" ht="12" hidden="1" outlineLevel="3">
      <c r="A1091" s="321"/>
      <c r="B1091" s="322"/>
      <c r="C1091" s="323" t="s">
        <v>2907</v>
      </c>
      <c r="D1091" s="322"/>
      <c r="E1091" s="35">
        <v>46.71</v>
      </c>
      <c r="F1091" s="324"/>
      <c r="G1091" s="37"/>
      <c r="H1091" s="324"/>
      <c r="I1091" s="325"/>
      <c r="K1091" s="291"/>
    </row>
    <row r="1092" spans="1:13" s="326" customFormat="1" ht="12" hidden="1" outlineLevel="3">
      <c r="A1092" s="321"/>
      <c r="B1092" s="322"/>
      <c r="C1092" s="323"/>
      <c r="D1092" s="322"/>
      <c r="E1092" s="35"/>
      <c r="F1092" s="324"/>
      <c r="G1092" s="37"/>
      <c r="H1092" s="324"/>
      <c r="I1092" s="325"/>
      <c r="K1092" s="291"/>
    </row>
    <row r="1093" spans="1:13" s="291" customFormat="1" ht="24" outlineLevel="2" collapsed="1">
      <c r="A1093" s="283">
        <v>9</v>
      </c>
      <c r="B1093" s="284" t="s">
        <v>2358</v>
      </c>
      <c r="C1093" s="285" t="s">
        <v>2790</v>
      </c>
      <c r="D1093" s="286" t="s">
        <v>17</v>
      </c>
      <c r="E1093" s="30">
        <v>29.2</v>
      </c>
      <c r="F1093" s="287">
        <v>0</v>
      </c>
      <c r="G1093" s="30">
        <f>E1093*(1+F1093/100)</f>
        <v>29.2</v>
      </c>
      <c r="H1093" s="287"/>
      <c r="I1093" s="288">
        <f>G1093*H1093</f>
        <v>0</v>
      </c>
      <c r="J1093" s="289">
        <v>0.26894000000000001</v>
      </c>
      <c r="K1093" s="290">
        <f>E1093*J1093</f>
        <v>7.8530480000000003</v>
      </c>
      <c r="L1093" s="289"/>
      <c r="M1093" s="290">
        <f>G1093*L1093</f>
        <v>0</v>
      </c>
    </row>
    <row r="1094" spans="1:13" s="326" customFormat="1" ht="12" hidden="1" outlineLevel="3">
      <c r="A1094" s="321"/>
      <c r="B1094" s="322"/>
      <c r="C1094" s="323" t="s">
        <v>2362</v>
      </c>
      <c r="D1094" s="322"/>
      <c r="E1094" s="35">
        <v>29.2</v>
      </c>
      <c r="F1094" s="324"/>
      <c r="G1094" s="37"/>
      <c r="H1094" s="324"/>
      <c r="I1094" s="325"/>
      <c r="K1094" s="291"/>
    </row>
    <row r="1095" spans="1:13" s="291" customFormat="1" ht="12" outlineLevel="2" collapsed="1">
      <c r="A1095" s="283">
        <v>10</v>
      </c>
      <c r="B1095" s="284" t="s">
        <v>2359</v>
      </c>
      <c r="C1095" s="285" t="s">
        <v>2360</v>
      </c>
      <c r="D1095" s="286" t="s">
        <v>2</v>
      </c>
      <c r="E1095" s="30">
        <v>60.3</v>
      </c>
      <c r="F1095" s="287">
        <v>0</v>
      </c>
      <c r="G1095" s="30">
        <f>E1095*(1+F1095/100)</f>
        <v>60.3</v>
      </c>
      <c r="H1095" s="287"/>
      <c r="I1095" s="288">
        <f>G1095*H1095</f>
        <v>0</v>
      </c>
      <c r="J1095" s="289">
        <v>0.19747999999999999</v>
      </c>
      <c r="K1095" s="290">
        <f>E1095*J1095</f>
        <v>11.908043999999999</v>
      </c>
      <c r="L1095" s="289"/>
      <c r="M1095" s="290">
        <f>G1095*L1095</f>
        <v>0</v>
      </c>
    </row>
    <row r="1096" spans="1:13" s="326" customFormat="1" ht="11.25" hidden="1" outlineLevel="3">
      <c r="A1096" s="321"/>
      <c r="B1096" s="322"/>
      <c r="C1096" s="323" t="s">
        <v>2361</v>
      </c>
      <c r="D1096" s="322"/>
      <c r="E1096" s="35">
        <v>60.3</v>
      </c>
      <c r="F1096" s="324"/>
      <c r="G1096" s="37"/>
      <c r="H1096" s="324"/>
      <c r="I1096" s="325"/>
    </row>
    <row r="1097" spans="1:13" s="48" customFormat="1" ht="12.75" customHeight="1" outlineLevel="2">
      <c r="A1097" s="49"/>
      <c r="B1097" s="50"/>
      <c r="C1097" s="51"/>
      <c r="D1097" s="50"/>
      <c r="E1097" s="52"/>
      <c r="F1097" s="53"/>
      <c r="G1097" s="52"/>
      <c r="H1097" s="53"/>
      <c r="I1097" s="54"/>
    </row>
    <row r="1098" spans="1:13" s="21" customFormat="1" ht="16.5" customHeight="1" outlineLevel="1">
      <c r="A1098" s="273"/>
      <c r="B1098" s="274"/>
      <c r="C1098" s="274" t="s">
        <v>2379</v>
      </c>
      <c r="D1098" s="275"/>
      <c r="E1098" s="276"/>
      <c r="F1098" s="277"/>
      <c r="G1098" s="276"/>
      <c r="H1098" s="277"/>
      <c r="I1098" s="278">
        <f>SUBTOTAL(9,I1099:I1136)</f>
        <v>0</v>
      </c>
      <c r="J1098" s="279"/>
      <c r="K1098" s="280">
        <f>SUBTOTAL(9,K1099:K1145)</f>
        <v>0.49717779999999995</v>
      </c>
      <c r="L1098" s="277"/>
      <c r="M1098" s="280">
        <f>SUBTOTAL(9,M1099:M1145)</f>
        <v>0</v>
      </c>
    </row>
    <row r="1099" spans="1:13" s="291" customFormat="1" ht="24" outlineLevel="2" collapsed="1">
      <c r="A1099" s="329">
        <v>1</v>
      </c>
      <c r="B1099" s="330" t="s">
        <v>182</v>
      </c>
      <c r="C1099" s="331" t="s">
        <v>928</v>
      </c>
      <c r="D1099" s="332" t="s">
        <v>17</v>
      </c>
      <c r="E1099" s="272">
        <v>3244.06</v>
      </c>
      <c r="F1099" s="333">
        <v>0</v>
      </c>
      <c r="G1099" s="272">
        <f>E1099*(1+F1099/100)</f>
        <v>3244.06</v>
      </c>
      <c r="H1099" s="333"/>
      <c r="I1099" s="334">
        <f>G1099*H1099</f>
        <v>0</v>
      </c>
      <c r="J1099" s="335">
        <v>1.2999999999999999E-4</v>
      </c>
      <c r="K1099" s="336">
        <f>G1099*J1099</f>
        <v>0.42172779999999993</v>
      </c>
      <c r="L1099" s="335"/>
      <c r="M1099" s="336">
        <f>G1099*L1099</f>
        <v>0</v>
      </c>
    </row>
    <row r="1100" spans="1:13" s="326" customFormat="1" ht="11.25" hidden="1" outlineLevel="3">
      <c r="A1100" s="321"/>
      <c r="B1100" s="322"/>
      <c r="C1100" s="323" t="s">
        <v>2791</v>
      </c>
      <c r="D1100" s="322"/>
      <c r="E1100" s="35">
        <v>0</v>
      </c>
      <c r="F1100" s="324"/>
      <c r="G1100" s="37"/>
      <c r="H1100" s="324"/>
      <c r="I1100" s="325"/>
      <c r="J1100" s="352"/>
      <c r="K1100" s="324"/>
      <c r="L1100" s="324"/>
      <c r="M1100" s="324"/>
    </row>
    <row r="1101" spans="1:13" s="326" customFormat="1" ht="11.25" hidden="1" outlineLevel="3">
      <c r="A1101" s="321"/>
      <c r="B1101" s="322"/>
      <c r="C1101" s="323" t="s">
        <v>2729</v>
      </c>
      <c r="D1101" s="322"/>
      <c r="E1101" s="35">
        <v>794.7399999999999</v>
      </c>
      <c r="F1101" s="324"/>
      <c r="G1101" s="37"/>
      <c r="H1101" s="324"/>
      <c r="I1101" s="325"/>
      <c r="J1101" s="352"/>
      <c r="K1101" s="324"/>
      <c r="L1101" s="324"/>
      <c r="M1101" s="324"/>
    </row>
    <row r="1102" spans="1:13" s="326" customFormat="1" ht="11.25" hidden="1" outlineLevel="3">
      <c r="A1102" s="321"/>
      <c r="B1102" s="322"/>
      <c r="C1102" s="323" t="s">
        <v>2730</v>
      </c>
      <c r="D1102" s="322"/>
      <c r="E1102" s="35">
        <v>838.94</v>
      </c>
      <c r="F1102" s="324"/>
      <c r="G1102" s="37"/>
      <c r="H1102" s="324"/>
      <c r="I1102" s="325"/>
      <c r="J1102" s="352"/>
      <c r="K1102" s="324"/>
      <c r="L1102" s="324"/>
      <c r="M1102" s="324"/>
    </row>
    <row r="1103" spans="1:13" s="326" customFormat="1" ht="11.25" hidden="1" outlineLevel="3">
      <c r="A1103" s="321"/>
      <c r="B1103" s="322"/>
      <c r="C1103" s="323" t="s">
        <v>2731</v>
      </c>
      <c r="D1103" s="322"/>
      <c r="E1103" s="35">
        <v>804.94</v>
      </c>
      <c r="F1103" s="324"/>
      <c r="G1103" s="37"/>
      <c r="H1103" s="324"/>
      <c r="I1103" s="325"/>
      <c r="J1103" s="352"/>
      <c r="K1103" s="324"/>
      <c r="L1103" s="324"/>
      <c r="M1103" s="324"/>
    </row>
    <row r="1104" spans="1:13" s="326" customFormat="1" ht="11.25" hidden="1" outlineLevel="3">
      <c r="A1104" s="321"/>
      <c r="B1104" s="322"/>
      <c r="C1104" s="323" t="s">
        <v>2732</v>
      </c>
      <c r="D1104" s="322"/>
      <c r="E1104" s="35">
        <v>805.44</v>
      </c>
      <c r="F1104" s="324"/>
      <c r="G1104" s="37"/>
      <c r="H1104" s="324"/>
      <c r="I1104" s="325"/>
      <c r="J1104" s="352"/>
      <c r="K1104" s="324"/>
      <c r="L1104" s="324"/>
      <c r="M1104" s="324"/>
    </row>
    <row r="1105" spans="1:13" s="326" customFormat="1" ht="11.25" hidden="1" outlineLevel="3">
      <c r="A1105" s="321"/>
      <c r="B1105" s="322"/>
      <c r="C1105" s="323" t="s">
        <v>1</v>
      </c>
      <c r="D1105" s="322"/>
      <c r="E1105" s="35">
        <v>3244.06</v>
      </c>
      <c r="F1105" s="324"/>
      <c r="G1105" s="37"/>
      <c r="H1105" s="324"/>
      <c r="I1105" s="325"/>
      <c r="J1105" s="352"/>
      <c r="K1105" s="324"/>
      <c r="L1105" s="324"/>
      <c r="M1105" s="324"/>
    </row>
    <row r="1106" spans="1:13" s="291" customFormat="1" ht="12" outlineLevel="2" collapsed="1">
      <c r="A1106" s="329">
        <v>2</v>
      </c>
      <c r="B1106" s="330" t="s">
        <v>2733</v>
      </c>
      <c r="C1106" s="331" t="s">
        <v>2734</v>
      </c>
      <c r="D1106" s="332" t="s">
        <v>1501</v>
      </c>
      <c r="E1106" s="272">
        <v>15</v>
      </c>
      <c r="F1106" s="333">
        <v>0</v>
      </c>
      <c r="G1106" s="272">
        <f>E1106*(1+F1106/100)</f>
        <v>15</v>
      </c>
      <c r="H1106" s="333"/>
      <c r="I1106" s="334">
        <f>G1106*H1106</f>
        <v>0</v>
      </c>
      <c r="J1106" s="335"/>
      <c r="K1106" s="336">
        <f>G1106*J1106</f>
        <v>0</v>
      </c>
      <c r="L1106" s="335"/>
      <c r="M1106" s="336">
        <f>G1106*L1106</f>
        <v>0</v>
      </c>
    </row>
    <row r="1107" spans="1:13" s="326" customFormat="1" ht="11.25" hidden="1" outlineLevel="3">
      <c r="A1107" s="321"/>
      <c r="B1107" s="322"/>
      <c r="C1107" s="323" t="s">
        <v>2735</v>
      </c>
      <c r="D1107" s="322"/>
      <c r="E1107" s="35">
        <v>0</v>
      </c>
      <c r="F1107" s="324"/>
      <c r="G1107" s="37"/>
      <c r="H1107" s="324"/>
      <c r="I1107" s="325"/>
      <c r="J1107" s="352"/>
      <c r="K1107" s="324"/>
      <c r="L1107" s="324"/>
      <c r="M1107" s="324"/>
    </row>
    <row r="1108" spans="1:13" s="326" customFormat="1" ht="11.25" hidden="1" outlineLevel="3">
      <c r="A1108" s="321"/>
      <c r="B1108" s="322"/>
      <c r="C1108" s="323" t="s">
        <v>2736</v>
      </c>
      <c r="D1108" s="322"/>
      <c r="E1108" s="35">
        <v>15</v>
      </c>
      <c r="F1108" s="324"/>
      <c r="G1108" s="37"/>
      <c r="H1108" s="324"/>
      <c r="I1108" s="325"/>
      <c r="J1108" s="352"/>
      <c r="K1108" s="324"/>
      <c r="L1108" s="324"/>
      <c r="M1108" s="324"/>
    </row>
    <row r="1109" spans="1:13" s="291" customFormat="1" ht="24" outlineLevel="2" collapsed="1">
      <c r="A1109" s="329">
        <v>3</v>
      </c>
      <c r="B1109" s="330" t="s">
        <v>2737</v>
      </c>
      <c r="C1109" s="331" t="s">
        <v>2738</v>
      </c>
      <c r="D1109" s="332" t="s">
        <v>1501</v>
      </c>
      <c r="E1109" s="272">
        <v>900</v>
      </c>
      <c r="F1109" s="333">
        <v>0</v>
      </c>
      <c r="G1109" s="272">
        <f>E1109*(1+F1109/100)</f>
        <v>900</v>
      </c>
      <c r="H1109" s="333"/>
      <c r="I1109" s="334">
        <f>G1109*H1109</f>
        <v>0</v>
      </c>
      <c r="J1109" s="335"/>
      <c r="K1109" s="336">
        <f>G1109*J1109</f>
        <v>0</v>
      </c>
      <c r="L1109" s="335"/>
      <c r="M1109" s="336">
        <f>G1109*L1109</f>
        <v>0</v>
      </c>
    </row>
    <row r="1110" spans="1:13" s="326" customFormat="1" ht="11.25" hidden="1" outlineLevel="3">
      <c r="A1110" s="321"/>
      <c r="B1110" s="322"/>
      <c r="C1110" s="323" t="s">
        <v>2792</v>
      </c>
      <c r="D1110" s="322"/>
      <c r="E1110" s="35">
        <v>900</v>
      </c>
      <c r="F1110" s="324"/>
      <c r="G1110" s="37"/>
      <c r="H1110" s="324"/>
      <c r="I1110" s="325"/>
      <c r="J1110" s="352"/>
      <c r="K1110" s="324"/>
      <c r="L1110" s="324"/>
      <c r="M1110" s="324"/>
    </row>
    <row r="1111" spans="1:13" s="291" customFormat="1" ht="24" outlineLevel="2">
      <c r="A1111" s="329">
        <v>4</v>
      </c>
      <c r="B1111" s="330" t="s">
        <v>2739</v>
      </c>
      <c r="C1111" s="331" t="s">
        <v>2740</v>
      </c>
      <c r="D1111" s="332" t="s">
        <v>1501</v>
      </c>
      <c r="E1111" s="272">
        <v>15</v>
      </c>
      <c r="F1111" s="333">
        <v>0</v>
      </c>
      <c r="G1111" s="272">
        <f>E1111*(1+F1111/100)</f>
        <v>15</v>
      </c>
      <c r="H1111" s="333"/>
      <c r="I1111" s="334">
        <f>G1111*H1111</f>
        <v>0</v>
      </c>
      <c r="J1111" s="335"/>
      <c r="K1111" s="336">
        <f>G1111*J1111</f>
        <v>0</v>
      </c>
      <c r="L1111" s="335"/>
      <c r="M1111" s="336">
        <f>G1111*L1111</f>
        <v>0</v>
      </c>
    </row>
    <row r="1112" spans="1:13" s="291" customFormat="1" ht="24" outlineLevel="2" collapsed="1">
      <c r="A1112" s="329">
        <v>5</v>
      </c>
      <c r="B1112" s="330" t="s">
        <v>2741</v>
      </c>
      <c r="C1112" s="331" t="s">
        <v>2742</v>
      </c>
      <c r="D1112" s="332" t="s">
        <v>1501</v>
      </c>
      <c r="E1112" s="272">
        <v>5</v>
      </c>
      <c r="F1112" s="333">
        <v>0</v>
      </c>
      <c r="G1112" s="272">
        <f>E1112*(1+F1112/100)</f>
        <v>5</v>
      </c>
      <c r="H1112" s="333"/>
      <c r="I1112" s="334">
        <f>G1112*H1112</f>
        <v>0</v>
      </c>
      <c r="J1112" s="335"/>
      <c r="K1112" s="336">
        <f>G1112*J1112</f>
        <v>0</v>
      </c>
      <c r="L1112" s="335"/>
      <c r="M1112" s="336">
        <f>G1112*L1112</f>
        <v>0</v>
      </c>
    </row>
    <row r="1113" spans="1:13" s="326" customFormat="1" ht="11.25" hidden="1" outlineLevel="3">
      <c r="A1113" s="321"/>
      <c r="B1113" s="322"/>
      <c r="C1113" s="323" t="s">
        <v>2743</v>
      </c>
      <c r="D1113" s="322"/>
      <c r="E1113" s="35"/>
      <c r="F1113" s="324"/>
      <c r="G1113" s="37"/>
      <c r="H1113" s="324"/>
      <c r="I1113" s="325"/>
      <c r="J1113" s="352"/>
      <c r="K1113" s="324"/>
      <c r="L1113" s="324"/>
      <c r="M1113" s="324"/>
    </row>
    <row r="1114" spans="1:13" s="326" customFormat="1" ht="11.25" hidden="1" outlineLevel="3">
      <c r="A1114" s="321"/>
      <c r="B1114" s="322"/>
      <c r="C1114" s="323" t="s">
        <v>966</v>
      </c>
      <c r="D1114" s="322"/>
      <c r="E1114" s="35">
        <v>5</v>
      </c>
      <c r="F1114" s="324"/>
      <c r="G1114" s="37"/>
      <c r="H1114" s="324"/>
      <c r="I1114" s="325"/>
      <c r="J1114" s="352"/>
      <c r="K1114" s="324"/>
      <c r="L1114" s="324"/>
      <c r="M1114" s="324"/>
    </row>
    <row r="1115" spans="1:13" s="291" customFormat="1" ht="24" outlineLevel="2" collapsed="1">
      <c r="A1115" s="329">
        <v>6</v>
      </c>
      <c r="B1115" s="330" t="s">
        <v>2744</v>
      </c>
      <c r="C1115" s="331" t="s">
        <v>2745</v>
      </c>
      <c r="D1115" s="332" t="s">
        <v>1501</v>
      </c>
      <c r="E1115" s="272">
        <v>150</v>
      </c>
      <c r="F1115" s="333">
        <v>0</v>
      </c>
      <c r="G1115" s="272">
        <f>E1115*(1+F1115/100)</f>
        <v>150</v>
      </c>
      <c r="H1115" s="333"/>
      <c r="I1115" s="334">
        <f>G1115*H1115</f>
        <v>0</v>
      </c>
      <c r="J1115" s="335"/>
      <c r="K1115" s="336">
        <f>G1115*J1115</f>
        <v>0</v>
      </c>
      <c r="L1115" s="335"/>
      <c r="M1115" s="336">
        <f>G1115*L1115</f>
        <v>0</v>
      </c>
    </row>
    <row r="1116" spans="1:13" s="326" customFormat="1" ht="11.25" hidden="1" outlineLevel="3">
      <c r="A1116" s="321"/>
      <c r="B1116" s="322"/>
      <c r="C1116" s="323" t="s">
        <v>2793</v>
      </c>
      <c r="D1116" s="322"/>
      <c r="E1116" s="35">
        <v>150</v>
      </c>
      <c r="F1116" s="324"/>
      <c r="G1116" s="37"/>
      <c r="H1116" s="324"/>
      <c r="I1116" s="325"/>
      <c r="J1116" s="352"/>
      <c r="K1116" s="324"/>
      <c r="L1116" s="324"/>
      <c r="M1116" s="324"/>
    </row>
    <row r="1117" spans="1:13" s="291" customFormat="1" ht="12" outlineLevel="2">
      <c r="A1117" s="329">
        <v>7</v>
      </c>
      <c r="B1117" s="330" t="s">
        <v>2746</v>
      </c>
      <c r="C1117" s="331" t="s">
        <v>2747</v>
      </c>
      <c r="D1117" s="332" t="s">
        <v>1501</v>
      </c>
      <c r="E1117" s="272">
        <v>5</v>
      </c>
      <c r="F1117" s="333">
        <v>0</v>
      </c>
      <c r="G1117" s="272">
        <f>E1117*(1+F1117/100)</f>
        <v>5</v>
      </c>
      <c r="H1117" s="333"/>
      <c r="I1117" s="334">
        <f>G1117*H1117</f>
        <v>0</v>
      </c>
      <c r="J1117" s="335"/>
      <c r="K1117" s="336">
        <f>G1117*J1117</f>
        <v>0</v>
      </c>
      <c r="L1117" s="335"/>
      <c r="M1117" s="336">
        <f>G1117*L1117</f>
        <v>0</v>
      </c>
    </row>
    <row r="1118" spans="1:13" s="291" customFormat="1" ht="24" outlineLevel="2" collapsed="1">
      <c r="A1118" s="283">
        <v>8</v>
      </c>
      <c r="B1118" s="284" t="s">
        <v>2822</v>
      </c>
      <c r="C1118" s="285" t="s">
        <v>2855</v>
      </c>
      <c r="D1118" s="286" t="s">
        <v>17</v>
      </c>
      <c r="E1118" s="30">
        <v>274.28560000000004</v>
      </c>
      <c r="F1118" s="287">
        <v>0</v>
      </c>
      <c r="G1118" s="30">
        <f>E1118*(1+F1118/100)</f>
        <v>274.28560000000004</v>
      </c>
      <c r="H1118" s="287"/>
      <c r="I1118" s="288">
        <f>G1118*H1118</f>
        <v>0</v>
      </c>
      <c r="J1118" s="289"/>
      <c r="K1118" s="290">
        <f>G1118*J1118</f>
        <v>0</v>
      </c>
      <c r="L1118" s="289"/>
      <c r="M1118" s="290">
        <f>G1118*L1118</f>
        <v>0</v>
      </c>
    </row>
    <row r="1119" spans="1:13" s="326" customFormat="1" ht="11.25" hidden="1" outlineLevel="3">
      <c r="A1119" s="321"/>
      <c r="B1119" s="322"/>
      <c r="C1119" s="323" t="s">
        <v>2858</v>
      </c>
      <c r="D1119" s="322"/>
      <c r="E1119" s="35">
        <v>177.232</v>
      </c>
      <c r="F1119" s="324"/>
      <c r="G1119" s="37"/>
      <c r="H1119" s="324"/>
      <c r="I1119" s="325"/>
    </row>
    <row r="1120" spans="1:13" s="326" customFormat="1" ht="11.25" hidden="1" outlineLevel="3">
      <c r="A1120" s="321"/>
      <c r="B1120" s="322"/>
      <c r="C1120" s="323" t="s">
        <v>2859</v>
      </c>
      <c r="D1120" s="322"/>
      <c r="E1120" s="35">
        <v>15.950880000000002</v>
      </c>
      <c r="F1120" s="324"/>
      <c r="G1120" s="37"/>
      <c r="H1120" s="324"/>
      <c r="I1120" s="325"/>
    </row>
    <row r="1121" spans="1:13" s="326" customFormat="1" ht="11.25" hidden="1" outlineLevel="3">
      <c r="A1121" s="321"/>
      <c r="B1121" s="322"/>
      <c r="C1121" s="323" t="s">
        <v>2860</v>
      </c>
      <c r="D1121" s="322"/>
      <c r="E1121" s="35">
        <v>81.102720000000005</v>
      </c>
      <c r="F1121" s="324"/>
      <c r="G1121" s="37"/>
      <c r="H1121" s="324"/>
      <c r="I1121" s="325"/>
    </row>
    <row r="1122" spans="1:13" s="291" customFormat="1" ht="24" outlineLevel="2" collapsed="1">
      <c r="A1122" s="283">
        <v>9</v>
      </c>
      <c r="B1122" s="284" t="s">
        <v>2823</v>
      </c>
      <c r="C1122" s="285" t="s">
        <v>2856</v>
      </c>
      <c r="D1122" s="286" t="s">
        <v>17</v>
      </c>
      <c r="E1122" s="30">
        <v>8228.58</v>
      </c>
      <c r="F1122" s="287">
        <v>0</v>
      </c>
      <c r="G1122" s="30">
        <f>E1122*(1+F1122/100)</f>
        <v>8228.58</v>
      </c>
      <c r="H1122" s="287"/>
      <c r="I1122" s="288">
        <f>G1122*H1122</f>
        <v>0</v>
      </c>
      <c r="J1122" s="289"/>
      <c r="K1122" s="290">
        <f>G1122*J1122</f>
        <v>0</v>
      </c>
      <c r="L1122" s="289"/>
      <c r="M1122" s="290">
        <f>G1122*L1122</f>
        <v>0</v>
      </c>
    </row>
    <row r="1123" spans="1:13" s="326" customFormat="1" ht="11.25" hidden="1" outlineLevel="3">
      <c r="A1123" s="321"/>
      <c r="B1123" s="322"/>
      <c r="C1123" s="323" t="s">
        <v>2861</v>
      </c>
      <c r="D1123" s="322"/>
      <c r="E1123" s="35">
        <v>8228.58</v>
      </c>
      <c r="F1123" s="324"/>
      <c r="G1123" s="37"/>
      <c r="H1123" s="324"/>
      <c r="I1123" s="325"/>
    </row>
    <row r="1124" spans="1:13" s="291" customFormat="1" ht="24" outlineLevel="2">
      <c r="A1124" s="283">
        <v>10</v>
      </c>
      <c r="B1124" s="284" t="s">
        <v>2826</v>
      </c>
      <c r="C1124" s="285" t="s">
        <v>2857</v>
      </c>
      <c r="D1124" s="286" t="s">
        <v>17</v>
      </c>
      <c r="E1124" s="30">
        <v>274.28560000000004</v>
      </c>
      <c r="F1124" s="287">
        <v>0</v>
      </c>
      <c r="G1124" s="30">
        <f>E1124*(1+F1124/100)</f>
        <v>274.28560000000004</v>
      </c>
      <c r="H1124" s="287"/>
      <c r="I1124" s="288">
        <f>G1124*H1124</f>
        <v>0</v>
      </c>
      <c r="J1124" s="289"/>
      <c r="K1124" s="290">
        <f>G1124*J1124</f>
        <v>0</v>
      </c>
      <c r="L1124" s="289"/>
      <c r="M1124" s="290">
        <f>G1124*L1124</f>
        <v>0</v>
      </c>
    </row>
    <row r="1125" spans="1:13" s="291" customFormat="1" ht="12" outlineLevel="2" collapsed="1">
      <c r="A1125" s="283">
        <v>11</v>
      </c>
      <c r="B1125" s="284" t="s">
        <v>2822</v>
      </c>
      <c r="C1125" s="285" t="s">
        <v>2821</v>
      </c>
      <c r="D1125" s="286" t="s">
        <v>17</v>
      </c>
      <c r="E1125" s="30">
        <v>1481.9270800000002</v>
      </c>
      <c r="F1125" s="287">
        <v>0</v>
      </c>
      <c r="G1125" s="30">
        <f>E1125*(1+F1125/100)</f>
        <v>1481.9270800000002</v>
      </c>
      <c r="H1125" s="287"/>
      <c r="I1125" s="288">
        <f>G1125*H1125</f>
        <v>0</v>
      </c>
      <c r="J1125" s="289"/>
      <c r="K1125" s="290">
        <f>G1125*J1125</f>
        <v>0</v>
      </c>
      <c r="L1125" s="289"/>
      <c r="M1125" s="290">
        <f>G1125*L1125</f>
        <v>0</v>
      </c>
    </row>
    <row r="1126" spans="1:13" s="326" customFormat="1" ht="11.25" hidden="1" outlineLevel="3">
      <c r="A1126" s="321"/>
      <c r="B1126" s="322"/>
      <c r="C1126" s="323" t="s">
        <v>391</v>
      </c>
      <c r="D1126" s="322"/>
      <c r="E1126" s="35">
        <v>529.8898200000001</v>
      </c>
      <c r="F1126" s="324"/>
      <c r="G1126" s="37"/>
      <c r="H1126" s="324"/>
      <c r="I1126" s="325"/>
    </row>
    <row r="1127" spans="1:13" s="326" customFormat="1" ht="11.25" hidden="1" outlineLevel="3">
      <c r="A1127" s="321"/>
      <c r="B1127" s="322"/>
      <c r="C1127" s="323" t="s">
        <v>508</v>
      </c>
      <c r="D1127" s="322"/>
      <c r="E1127" s="35">
        <v>550.33726000000001</v>
      </c>
      <c r="F1127" s="324"/>
      <c r="G1127" s="37"/>
      <c r="H1127" s="324"/>
      <c r="I1127" s="325"/>
    </row>
    <row r="1128" spans="1:13" s="326" customFormat="1" ht="11.25" hidden="1" outlineLevel="3">
      <c r="A1128" s="321"/>
      <c r="B1128" s="322"/>
      <c r="C1128" s="323" t="s">
        <v>230</v>
      </c>
      <c r="D1128" s="322"/>
      <c r="E1128" s="35">
        <v>294.89999999999998</v>
      </c>
      <c r="F1128" s="324"/>
      <c r="G1128" s="37"/>
      <c r="H1128" s="324"/>
      <c r="I1128" s="325"/>
    </row>
    <row r="1129" spans="1:13" s="326" customFormat="1" ht="11.25" hidden="1" outlineLevel="3">
      <c r="A1129" s="321"/>
      <c r="B1129" s="322"/>
      <c r="C1129" s="323" t="s">
        <v>220</v>
      </c>
      <c r="D1129" s="322"/>
      <c r="E1129" s="35">
        <v>106.8</v>
      </c>
      <c r="F1129" s="324"/>
      <c r="G1129" s="37"/>
      <c r="H1129" s="324"/>
      <c r="I1129" s="325"/>
    </row>
    <row r="1130" spans="1:13" s="291" customFormat="1" ht="24" outlineLevel="2" collapsed="1">
      <c r="A1130" s="283">
        <v>12</v>
      </c>
      <c r="B1130" s="284" t="s">
        <v>2823</v>
      </c>
      <c r="C1130" s="285" t="s">
        <v>2824</v>
      </c>
      <c r="D1130" s="286" t="s">
        <v>17</v>
      </c>
      <c r="E1130" s="30">
        <v>180795.09399999998</v>
      </c>
      <c r="F1130" s="287">
        <v>0</v>
      </c>
      <c r="G1130" s="30">
        <f>E1130*(1+F1130/100)</f>
        <v>180795.09399999998</v>
      </c>
      <c r="H1130" s="287"/>
      <c r="I1130" s="288">
        <f>G1130*H1130</f>
        <v>0</v>
      </c>
      <c r="J1130" s="289"/>
      <c r="K1130" s="290">
        <f>G1130*J1130</f>
        <v>0</v>
      </c>
      <c r="L1130" s="289"/>
      <c r="M1130" s="290">
        <f>G1130*L1130</f>
        <v>0</v>
      </c>
    </row>
    <row r="1131" spans="1:13" s="326" customFormat="1" ht="11.25" hidden="1" outlineLevel="3">
      <c r="A1131" s="321"/>
      <c r="B1131" s="322"/>
      <c r="C1131" s="323" t="s">
        <v>2825</v>
      </c>
      <c r="D1131" s="322"/>
      <c r="E1131" s="35">
        <v>180795.09399999998</v>
      </c>
      <c r="F1131" s="324"/>
      <c r="G1131" s="37"/>
      <c r="H1131" s="324"/>
      <c r="I1131" s="325"/>
    </row>
    <row r="1132" spans="1:13" s="291" customFormat="1" ht="24" outlineLevel="2">
      <c r="A1132" s="283">
        <v>13</v>
      </c>
      <c r="B1132" s="284" t="s">
        <v>2826</v>
      </c>
      <c r="C1132" s="285" t="s">
        <v>2827</v>
      </c>
      <c r="D1132" s="286" t="s">
        <v>17</v>
      </c>
      <c r="E1132" s="30">
        <v>1481.9269999999999</v>
      </c>
      <c r="F1132" s="287">
        <v>0</v>
      </c>
      <c r="G1132" s="30">
        <f>E1132*(1+F1132/100)</f>
        <v>1481.9269999999999</v>
      </c>
      <c r="H1132" s="287"/>
      <c r="I1132" s="288">
        <f>G1132*H1132</f>
        <v>0</v>
      </c>
      <c r="J1132" s="289"/>
      <c r="K1132" s="290">
        <f>G1132*J1132</f>
        <v>0</v>
      </c>
      <c r="L1132" s="289"/>
      <c r="M1132" s="290">
        <f>G1132*L1132</f>
        <v>0</v>
      </c>
    </row>
    <row r="1133" spans="1:13" s="291" customFormat="1" ht="12" outlineLevel="2">
      <c r="A1133" s="283">
        <v>14</v>
      </c>
      <c r="B1133" s="284" t="s">
        <v>180</v>
      </c>
      <c r="C1133" s="285" t="s">
        <v>804</v>
      </c>
      <c r="D1133" s="286" t="s">
        <v>17</v>
      </c>
      <c r="E1133" s="30">
        <v>1481.9269999999999</v>
      </c>
      <c r="F1133" s="287">
        <v>0</v>
      </c>
      <c r="G1133" s="30">
        <f>E1133*(1+F1133/100)</f>
        <v>1481.9269999999999</v>
      </c>
      <c r="H1133" s="287"/>
      <c r="I1133" s="288">
        <f>G1133*H1133</f>
        <v>0</v>
      </c>
      <c r="J1133" s="289"/>
      <c r="K1133" s="290">
        <f>G1133*J1133</f>
        <v>0</v>
      </c>
      <c r="L1133" s="289"/>
      <c r="M1133" s="290">
        <f>G1133*L1133</f>
        <v>0</v>
      </c>
    </row>
    <row r="1134" spans="1:13" s="291" customFormat="1" ht="12" outlineLevel="2">
      <c r="A1134" s="283">
        <v>15</v>
      </c>
      <c r="B1134" s="284" t="s">
        <v>2828</v>
      </c>
      <c r="C1134" s="285" t="s">
        <v>2829</v>
      </c>
      <c r="D1134" s="286" t="s">
        <v>17</v>
      </c>
      <c r="E1134" s="30">
        <v>180795.09399999998</v>
      </c>
      <c r="F1134" s="287">
        <v>0</v>
      </c>
      <c r="G1134" s="30">
        <f>E1134*(1+F1134/100)</f>
        <v>180795.09399999998</v>
      </c>
      <c r="H1134" s="287"/>
      <c r="I1134" s="288">
        <f>G1134*H1134</f>
        <v>0</v>
      </c>
      <c r="J1134" s="289"/>
      <c r="K1134" s="290">
        <f>G1134*J1134</f>
        <v>0</v>
      </c>
      <c r="L1134" s="289"/>
      <c r="M1134" s="290">
        <f>G1134*L1134</f>
        <v>0</v>
      </c>
    </row>
    <row r="1135" spans="1:13" s="291" customFormat="1" ht="12" outlineLevel="2">
      <c r="A1135" s="283">
        <v>16</v>
      </c>
      <c r="B1135" s="284" t="s">
        <v>181</v>
      </c>
      <c r="C1135" s="285" t="s">
        <v>816</v>
      </c>
      <c r="D1135" s="286" t="s">
        <v>17</v>
      </c>
      <c r="E1135" s="30">
        <v>1481.9269999999999</v>
      </c>
      <c r="F1135" s="287">
        <v>0</v>
      </c>
      <c r="G1135" s="30">
        <f>E1135*(1+F1135/100)</f>
        <v>1481.9269999999999</v>
      </c>
      <c r="H1135" s="287"/>
      <c r="I1135" s="288">
        <f>G1135*H1135</f>
        <v>0</v>
      </c>
      <c r="J1135" s="289"/>
      <c r="K1135" s="290">
        <f>G1135*J1135</f>
        <v>0</v>
      </c>
      <c r="L1135" s="289"/>
      <c r="M1135" s="290">
        <f>G1135*L1135</f>
        <v>0</v>
      </c>
    </row>
    <row r="1136" spans="1:13" s="346" customFormat="1" ht="12.75" customHeight="1" outlineLevel="2">
      <c r="A1136" s="341"/>
      <c r="B1136" s="342"/>
      <c r="C1136" s="343"/>
      <c r="D1136" s="342"/>
      <c r="E1136" s="52"/>
      <c r="F1136" s="344"/>
      <c r="G1136" s="52"/>
      <c r="H1136" s="344"/>
      <c r="I1136" s="345"/>
    </row>
    <row r="1137" spans="1:13" s="21" customFormat="1" ht="16.5" customHeight="1" outlineLevel="1">
      <c r="A1137" s="273"/>
      <c r="B1137" s="274"/>
      <c r="C1137" s="274" t="s">
        <v>815</v>
      </c>
      <c r="D1137" s="275"/>
      <c r="E1137" s="276"/>
      <c r="F1137" s="277"/>
      <c r="G1137" s="276"/>
      <c r="H1137" s="277"/>
      <c r="I1137" s="278">
        <f>SUBTOTAL(9,I1138:I1145)</f>
        <v>0</v>
      </c>
      <c r="J1137" s="279"/>
      <c r="K1137" s="280">
        <f>SUBTOTAL(9,K1138:K1145)</f>
        <v>7.5450000000000003E-2</v>
      </c>
      <c r="L1137" s="277"/>
      <c r="M1137" s="280">
        <f>SUBTOTAL(9,M1138:M1145)</f>
        <v>0</v>
      </c>
    </row>
    <row r="1138" spans="1:13" s="27" customFormat="1" ht="24" outlineLevel="2" collapsed="1">
      <c r="A1138" s="13">
        <v>1</v>
      </c>
      <c r="B1138" s="28" t="s">
        <v>183</v>
      </c>
      <c r="C1138" s="29" t="s">
        <v>2830</v>
      </c>
      <c r="D1138" s="14" t="s">
        <v>17</v>
      </c>
      <c r="E1138" s="30">
        <v>1886.25</v>
      </c>
      <c r="F1138" s="15">
        <v>0</v>
      </c>
      <c r="G1138" s="30">
        <f>E1138*(1+F1138/100)</f>
        <v>1886.25</v>
      </c>
      <c r="H1138" s="15"/>
      <c r="I1138" s="16">
        <f>G1138*H1138</f>
        <v>0</v>
      </c>
      <c r="J1138" s="264">
        <v>4.0000000000000003E-5</v>
      </c>
      <c r="K1138" s="265">
        <f>G1138*J1138</f>
        <v>7.5450000000000003E-2</v>
      </c>
      <c r="L1138" s="264"/>
      <c r="M1138" s="265">
        <f>G1138*L1138</f>
        <v>0</v>
      </c>
    </row>
    <row r="1139" spans="1:13" s="31" customFormat="1" ht="11.25" hidden="1" outlineLevel="3">
      <c r="A1139" s="32"/>
      <c r="B1139" s="33"/>
      <c r="C1139" s="34" t="s">
        <v>501</v>
      </c>
      <c r="D1139" s="33"/>
      <c r="E1139" s="35">
        <v>0</v>
      </c>
      <c r="F1139" s="36"/>
      <c r="G1139" s="37"/>
      <c r="H1139" s="36"/>
      <c r="I1139" s="38"/>
    </row>
    <row r="1140" spans="1:13" s="31" customFormat="1" ht="11.25" hidden="1" outlineLevel="3">
      <c r="A1140" s="32"/>
      <c r="B1140" s="33"/>
      <c r="C1140" s="34" t="s">
        <v>238</v>
      </c>
      <c r="D1140" s="33"/>
      <c r="E1140" s="35">
        <v>466.15</v>
      </c>
      <c r="F1140" s="36"/>
      <c r="G1140" s="37"/>
      <c r="H1140" s="36"/>
      <c r="I1140" s="38"/>
    </row>
    <row r="1141" spans="1:13" s="31" customFormat="1" ht="11.25" hidden="1" outlineLevel="3">
      <c r="A1141" s="32"/>
      <c r="B1141" s="33"/>
      <c r="C1141" s="34" t="s">
        <v>237</v>
      </c>
      <c r="D1141" s="33"/>
      <c r="E1141" s="35">
        <v>479.7</v>
      </c>
      <c r="F1141" s="36"/>
      <c r="G1141" s="37"/>
      <c r="H1141" s="36"/>
      <c r="I1141" s="38"/>
    </row>
    <row r="1142" spans="1:13" s="31" customFormat="1" ht="11.25" hidden="1" outlineLevel="3">
      <c r="A1142" s="32"/>
      <c r="B1142" s="33"/>
      <c r="C1142" s="34" t="s">
        <v>239</v>
      </c>
      <c r="D1142" s="33"/>
      <c r="E1142" s="35">
        <v>470.2</v>
      </c>
      <c r="F1142" s="36"/>
      <c r="G1142" s="37"/>
      <c r="H1142" s="36"/>
      <c r="I1142" s="38"/>
    </row>
    <row r="1143" spans="1:13" s="31" customFormat="1" ht="11.25" hidden="1" outlineLevel="3">
      <c r="A1143" s="32"/>
      <c r="B1143" s="33"/>
      <c r="C1143" s="34" t="s">
        <v>241</v>
      </c>
      <c r="D1143" s="33"/>
      <c r="E1143" s="35">
        <v>470.2</v>
      </c>
      <c r="F1143" s="36"/>
      <c r="G1143" s="37"/>
      <c r="H1143" s="36"/>
      <c r="I1143" s="38"/>
    </row>
    <row r="1144" spans="1:13" s="31" customFormat="1" ht="11.25" hidden="1" outlineLevel="3">
      <c r="A1144" s="32"/>
      <c r="B1144" s="33"/>
      <c r="C1144" s="34" t="s">
        <v>1</v>
      </c>
      <c r="D1144" s="33"/>
      <c r="E1144" s="35">
        <v>1886.25</v>
      </c>
      <c r="F1144" s="36"/>
      <c r="G1144" s="37"/>
      <c r="H1144" s="36"/>
      <c r="I1144" s="38"/>
    </row>
    <row r="1145" spans="1:13" s="48" customFormat="1" ht="12.75" customHeight="1" outlineLevel="2">
      <c r="A1145" s="49"/>
      <c r="B1145" s="50"/>
      <c r="C1145" s="51"/>
      <c r="D1145" s="50"/>
      <c r="E1145" s="52"/>
      <c r="F1145" s="53"/>
      <c r="G1145" s="52"/>
      <c r="H1145" s="53"/>
      <c r="I1145" s="54"/>
    </row>
    <row r="1146" spans="1:13" s="21" customFormat="1" ht="16.5" customHeight="1" outlineLevel="1">
      <c r="A1146" s="273"/>
      <c r="B1146" s="274"/>
      <c r="C1146" s="274" t="s">
        <v>584</v>
      </c>
      <c r="D1146" s="275"/>
      <c r="E1146" s="276"/>
      <c r="F1146" s="277"/>
      <c r="G1146" s="276"/>
      <c r="H1146" s="277"/>
      <c r="I1146" s="278">
        <f>SUBTOTAL(9,I1147:I1148)</f>
        <v>0</v>
      </c>
      <c r="J1146" s="279"/>
      <c r="K1146" s="280"/>
      <c r="L1146" s="277"/>
      <c r="M1146" s="280"/>
    </row>
    <row r="1147" spans="1:13" s="27" customFormat="1" ht="24" outlineLevel="2">
      <c r="A1147" s="13">
        <v>1</v>
      </c>
      <c r="B1147" s="28" t="s">
        <v>2947</v>
      </c>
      <c r="C1147" s="29" t="s">
        <v>2950</v>
      </c>
      <c r="D1147" s="14" t="s">
        <v>3</v>
      </c>
      <c r="E1147" s="30">
        <f>K6</f>
        <v>5236.7723932295348</v>
      </c>
      <c r="F1147" s="15">
        <v>0</v>
      </c>
      <c r="G1147" s="30">
        <f>E1147*(1+F1147/100)</f>
        <v>5236.7723932295348</v>
      </c>
      <c r="H1147" s="15"/>
      <c r="I1147" s="16">
        <f>G1147*H1147</f>
        <v>0</v>
      </c>
      <c r="J1147" s="264"/>
      <c r="K1147" s="265">
        <f>G1147*J1147</f>
        <v>0</v>
      </c>
      <c r="L1147" s="264"/>
      <c r="M1147" s="265">
        <f>G1147*L1147</f>
        <v>0</v>
      </c>
    </row>
    <row r="1148" spans="1:13" s="48" customFormat="1" ht="12.75" customHeight="1" outlineLevel="2">
      <c r="A1148" s="49"/>
      <c r="B1148" s="50"/>
      <c r="C1148" s="51"/>
      <c r="D1148" s="50"/>
      <c r="E1148" s="52"/>
      <c r="F1148" s="53"/>
      <c r="G1148" s="52"/>
      <c r="H1148" s="53"/>
      <c r="I1148" s="54"/>
    </row>
    <row r="1149" spans="1:13" s="48" customFormat="1" ht="12.75" customHeight="1" outlineLevel="1">
      <c r="A1149" s="49"/>
      <c r="B1149" s="50"/>
      <c r="C1149" s="51"/>
      <c r="D1149" s="50"/>
      <c r="E1149" s="52"/>
      <c r="F1149" s="53"/>
      <c r="G1149" s="52"/>
      <c r="H1149" s="53"/>
      <c r="I1149" s="54"/>
    </row>
    <row r="1150" spans="1:13" s="131" customFormat="1" ht="18.75" customHeight="1">
      <c r="A1150" s="125"/>
      <c r="B1150" s="126"/>
      <c r="C1150" s="126" t="s">
        <v>335</v>
      </c>
      <c r="D1150" s="127"/>
      <c r="E1150" s="128"/>
      <c r="F1150" s="129"/>
      <c r="G1150" s="130"/>
      <c r="H1150" s="129"/>
      <c r="I1150" s="130">
        <f>SUBTOTAL(9,I1151:I1985)</f>
        <v>0</v>
      </c>
      <c r="J1150" s="281"/>
      <c r="K1150" s="281"/>
      <c r="L1150" s="281"/>
      <c r="M1150" s="281"/>
    </row>
    <row r="1151" spans="1:13" s="21" customFormat="1" ht="16.5" customHeight="1" outlineLevel="1">
      <c r="A1151" s="273"/>
      <c r="B1151" s="274"/>
      <c r="C1151" s="274" t="s">
        <v>603</v>
      </c>
      <c r="D1151" s="275"/>
      <c r="E1151" s="276"/>
      <c r="F1151" s="277"/>
      <c r="G1151" s="276"/>
      <c r="H1151" s="277"/>
      <c r="I1151" s="278">
        <f>SUBTOTAL(9,I1152:I1182)</f>
        <v>0</v>
      </c>
      <c r="J1151" s="279"/>
      <c r="K1151" s="280"/>
      <c r="L1151" s="277"/>
      <c r="M1151" s="280"/>
    </row>
    <row r="1152" spans="1:13" s="27" customFormat="1" ht="24" outlineLevel="2" collapsed="1">
      <c r="A1152" s="257">
        <v>1</v>
      </c>
      <c r="B1152" s="258" t="s">
        <v>159</v>
      </c>
      <c r="C1152" s="259" t="s">
        <v>898</v>
      </c>
      <c r="D1152" s="260" t="s">
        <v>17</v>
      </c>
      <c r="E1152" s="261">
        <v>491.7</v>
      </c>
      <c r="F1152" s="262">
        <v>0</v>
      </c>
      <c r="G1152" s="261">
        <f>E1152*(1+F1152/100)</f>
        <v>491.7</v>
      </c>
      <c r="H1152" s="262"/>
      <c r="I1152" s="263">
        <f>G1152*H1152</f>
        <v>0</v>
      </c>
      <c r="J1152" s="264"/>
      <c r="K1152" s="265">
        <f>G1152*J1152</f>
        <v>0</v>
      </c>
      <c r="L1152" s="264"/>
      <c r="M1152" s="265">
        <f>G1152*L1152</f>
        <v>0</v>
      </c>
    </row>
    <row r="1153" spans="1:13" s="31" customFormat="1" ht="11.25" hidden="1" outlineLevel="3">
      <c r="A1153" s="32"/>
      <c r="B1153" s="33"/>
      <c r="C1153" s="34" t="s">
        <v>275</v>
      </c>
      <c r="D1153" s="33"/>
      <c r="E1153" s="35">
        <v>0</v>
      </c>
      <c r="F1153" s="36"/>
      <c r="G1153" s="37"/>
      <c r="H1153" s="36"/>
      <c r="I1153" s="38"/>
      <c r="J1153" s="266"/>
      <c r="K1153" s="36"/>
    </row>
    <row r="1154" spans="1:13" s="31" customFormat="1" ht="11.25" hidden="1" outlineLevel="3">
      <c r="A1154" s="32"/>
      <c r="B1154" s="33"/>
      <c r="C1154" s="34" t="s">
        <v>50</v>
      </c>
      <c r="D1154" s="33"/>
      <c r="E1154" s="35">
        <v>491.7</v>
      </c>
      <c r="F1154" s="36"/>
      <c r="G1154" s="37"/>
      <c r="H1154" s="36"/>
      <c r="I1154" s="38"/>
      <c r="J1154" s="266"/>
      <c r="K1154" s="36"/>
    </row>
    <row r="1155" spans="1:13" s="27" customFormat="1" ht="24" outlineLevel="2" collapsed="1">
      <c r="A1155" s="257">
        <v>2</v>
      </c>
      <c r="B1155" s="258" t="s">
        <v>160</v>
      </c>
      <c r="C1155" s="259" t="s">
        <v>895</v>
      </c>
      <c r="D1155" s="260" t="s">
        <v>17</v>
      </c>
      <c r="E1155" s="261">
        <v>295.69837000000001</v>
      </c>
      <c r="F1155" s="262">
        <v>0</v>
      </c>
      <c r="G1155" s="261">
        <f>E1155*(1+F1155/100)</f>
        <v>295.69837000000001</v>
      </c>
      <c r="H1155" s="262"/>
      <c r="I1155" s="263">
        <f>G1155*H1155</f>
        <v>0</v>
      </c>
      <c r="J1155" s="264"/>
      <c r="K1155" s="265">
        <f>G1155*J1155</f>
        <v>0</v>
      </c>
      <c r="L1155" s="264"/>
      <c r="M1155" s="265">
        <f>G1155*L1155</f>
        <v>0</v>
      </c>
    </row>
    <row r="1156" spans="1:13" s="31" customFormat="1" ht="11.25" hidden="1" outlineLevel="3">
      <c r="A1156" s="32"/>
      <c r="B1156" s="33"/>
      <c r="C1156" s="34" t="s">
        <v>19</v>
      </c>
      <c r="D1156" s="33"/>
      <c r="E1156" s="35">
        <v>0</v>
      </c>
      <c r="F1156" s="36"/>
      <c r="G1156" s="37"/>
      <c r="H1156" s="36"/>
      <c r="I1156" s="38"/>
      <c r="J1156" s="266"/>
      <c r="K1156" s="36"/>
    </row>
    <row r="1157" spans="1:13" s="31" customFormat="1" ht="11.25" hidden="1" outlineLevel="3">
      <c r="A1157" s="32"/>
      <c r="B1157" s="33"/>
      <c r="C1157" s="34" t="s">
        <v>479</v>
      </c>
      <c r="D1157" s="33"/>
      <c r="E1157" s="35">
        <v>187.37836999999999</v>
      </c>
      <c r="F1157" s="36"/>
      <c r="G1157" s="37"/>
      <c r="H1157" s="36"/>
      <c r="I1157" s="38"/>
      <c r="J1157" s="266"/>
      <c r="K1157" s="36"/>
    </row>
    <row r="1158" spans="1:13" s="31" customFormat="1" ht="11.25" hidden="1" outlineLevel="3">
      <c r="A1158" s="32"/>
      <c r="B1158" s="33"/>
      <c r="C1158" s="34" t="s">
        <v>14</v>
      </c>
      <c r="D1158" s="33"/>
      <c r="E1158" s="35">
        <v>0</v>
      </c>
      <c r="F1158" s="36"/>
      <c r="G1158" s="37"/>
      <c r="H1158" s="36"/>
      <c r="I1158" s="38"/>
      <c r="J1158" s="266"/>
      <c r="K1158" s="36"/>
    </row>
    <row r="1159" spans="1:13" s="31" customFormat="1" ht="11.25" hidden="1" outlineLevel="3">
      <c r="A1159" s="32"/>
      <c r="B1159" s="33"/>
      <c r="C1159" s="34" t="s">
        <v>456</v>
      </c>
      <c r="D1159" s="33"/>
      <c r="E1159" s="35">
        <v>78.7</v>
      </c>
      <c r="F1159" s="36"/>
      <c r="G1159" s="37"/>
      <c r="H1159" s="36"/>
      <c r="I1159" s="38"/>
      <c r="J1159" s="266"/>
      <c r="K1159" s="36"/>
    </row>
    <row r="1160" spans="1:13" s="31" customFormat="1" ht="11.25" hidden="1" outlineLevel="3">
      <c r="A1160" s="32"/>
      <c r="B1160" s="33"/>
      <c r="C1160" s="34" t="s">
        <v>4</v>
      </c>
      <c r="D1160" s="33"/>
      <c r="E1160" s="35">
        <v>0</v>
      </c>
      <c r="F1160" s="36"/>
      <c r="G1160" s="37"/>
      <c r="H1160" s="36"/>
      <c r="I1160" s="38"/>
      <c r="J1160" s="266"/>
      <c r="K1160" s="36"/>
    </row>
    <row r="1161" spans="1:13" s="31" customFormat="1" ht="11.25" hidden="1" outlineLevel="3">
      <c r="A1161" s="32"/>
      <c r="B1161" s="33"/>
      <c r="C1161" s="34" t="s">
        <v>455</v>
      </c>
      <c r="D1161" s="33"/>
      <c r="E1161" s="35">
        <v>18.7</v>
      </c>
      <c r="F1161" s="36"/>
      <c r="G1161" s="37"/>
      <c r="H1161" s="36"/>
      <c r="I1161" s="38"/>
      <c r="J1161" s="266"/>
      <c r="K1161" s="36"/>
    </row>
    <row r="1162" spans="1:13" s="31" customFormat="1" ht="11.25" hidden="1" outlineLevel="3">
      <c r="A1162" s="32"/>
      <c r="B1162" s="33"/>
      <c r="C1162" s="34" t="s">
        <v>2449</v>
      </c>
      <c r="D1162" s="33"/>
      <c r="E1162" s="35">
        <v>0</v>
      </c>
      <c r="F1162" s="36"/>
      <c r="G1162" s="37"/>
      <c r="H1162" s="36"/>
      <c r="I1162" s="38"/>
      <c r="J1162" s="266"/>
      <c r="K1162" s="36"/>
    </row>
    <row r="1163" spans="1:13" s="31" customFormat="1" ht="11.25" hidden="1" outlineLevel="3">
      <c r="A1163" s="32"/>
      <c r="B1163" s="33"/>
      <c r="C1163" s="34" t="s">
        <v>2450</v>
      </c>
      <c r="D1163" s="33"/>
      <c r="E1163" s="35">
        <v>10.920000000000002</v>
      </c>
      <c r="F1163" s="36"/>
      <c r="G1163" s="37"/>
      <c r="H1163" s="36"/>
      <c r="I1163" s="38"/>
      <c r="J1163" s="266"/>
      <c r="K1163" s="36"/>
    </row>
    <row r="1164" spans="1:13" s="27" customFormat="1" ht="12" outlineLevel="2" collapsed="1">
      <c r="A1164" s="257">
        <v>3</v>
      </c>
      <c r="B1164" s="258" t="s">
        <v>70</v>
      </c>
      <c r="C1164" s="259" t="s">
        <v>672</v>
      </c>
      <c r="D1164" s="260" t="s">
        <v>3</v>
      </c>
      <c r="E1164" s="261">
        <v>0.25100429999999996</v>
      </c>
      <c r="F1164" s="262">
        <v>0</v>
      </c>
      <c r="G1164" s="261">
        <f>E1164*(1+F1164/100)</f>
        <v>0.25100429999999996</v>
      </c>
      <c r="H1164" s="262"/>
      <c r="I1164" s="263">
        <f>G1164*H1164</f>
        <v>0</v>
      </c>
      <c r="J1164" s="264"/>
      <c r="K1164" s="265">
        <f>G1164*J1164</f>
        <v>0</v>
      </c>
      <c r="L1164" s="264"/>
      <c r="M1164" s="265">
        <f>G1164*L1164</f>
        <v>0</v>
      </c>
    </row>
    <row r="1165" spans="1:13" s="31" customFormat="1" ht="11.25" hidden="1" outlineLevel="3">
      <c r="A1165" s="32"/>
      <c r="B1165" s="33"/>
      <c r="C1165" s="34" t="s">
        <v>314</v>
      </c>
      <c r="D1165" s="33"/>
      <c r="E1165" s="35">
        <v>0.14751</v>
      </c>
      <c r="F1165" s="36"/>
      <c r="G1165" s="37"/>
      <c r="H1165" s="36"/>
      <c r="I1165" s="38"/>
      <c r="J1165" s="266"/>
      <c r="K1165" s="36"/>
    </row>
    <row r="1166" spans="1:13" s="31" customFormat="1" ht="11.25" hidden="1" outlineLevel="3">
      <c r="A1166" s="32"/>
      <c r="B1166" s="33"/>
      <c r="C1166" s="34" t="s">
        <v>2451</v>
      </c>
      <c r="D1166" s="33"/>
      <c r="E1166" s="35">
        <v>0.10349429999999998</v>
      </c>
      <c r="F1166" s="36"/>
      <c r="G1166" s="37"/>
      <c r="H1166" s="36"/>
      <c r="I1166" s="38"/>
      <c r="J1166" s="266"/>
      <c r="K1166" s="36"/>
    </row>
    <row r="1167" spans="1:13" s="27" customFormat="1" ht="12" outlineLevel="2" collapsed="1">
      <c r="A1167" s="257">
        <v>4</v>
      </c>
      <c r="B1167" s="258" t="s">
        <v>161</v>
      </c>
      <c r="C1167" s="259" t="s">
        <v>880</v>
      </c>
      <c r="D1167" s="260" t="s">
        <v>17</v>
      </c>
      <c r="E1167" s="261">
        <v>983.4</v>
      </c>
      <c r="F1167" s="262">
        <v>0</v>
      </c>
      <c r="G1167" s="261">
        <f>E1167*(1+F1167/100)</f>
        <v>983.4</v>
      </c>
      <c r="H1167" s="262"/>
      <c r="I1167" s="263">
        <f>G1167*H1167</f>
        <v>0</v>
      </c>
      <c r="J1167" s="264"/>
      <c r="K1167" s="265">
        <f>G1167*J1167</f>
        <v>0</v>
      </c>
      <c r="L1167" s="264"/>
      <c r="M1167" s="265">
        <f>G1167*L1167</f>
        <v>0</v>
      </c>
    </row>
    <row r="1168" spans="1:13" s="31" customFormat="1" ht="11.25" hidden="1" outlineLevel="3">
      <c r="A1168" s="32"/>
      <c r="B1168" s="33"/>
      <c r="C1168" s="34" t="s">
        <v>64</v>
      </c>
      <c r="D1168" s="33"/>
      <c r="E1168" s="35">
        <v>983.4</v>
      </c>
      <c r="F1168" s="36"/>
      <c r="G1168" s="37"/>
      <c r="H1168" s="36"/>
      <c r="I1168" s="38"/>
      <c r="J1168" s="266"/>
      <c r="K1168" s="36"/>
    </row>
    <row r="1169" spans="1:13" s="27" customFormat="1" ht="12" outlineLevel="2" collapsed="1">
      <c r="A1169" s="257">
        <v>5</v>
      </c>
      <c r="B1169" s="258" t="s">
        <v>162</v>
      </c>
      <c r="C1169" s="259" t="s">
        <v>868</v>
      </c>
      <c r="D1169" s="260" t="s">
        <v>17</v>
      </c>
      <c r="E1169" s="261">
        <v>591.39599999999996</v>
      </c>
      <c r="F1169" s="262">
        <v>0</v>
      </c>
      <c r="G1169" s="261">
        <f>E1169*(1+F1169/100)</f>
        <v>591.39599999999996</v>
      </c>
      <c r="H1169" s="262"/>
      <c r="I1169" s="263">
        <f>G1169*H1169</f>
        <v>0</v>
      </c>
      <c r="J1169" s="264"/>
      <c r="K1169" s="265">
        <f>G1169*J1169</f>
        <v>0</v>
      </c>
      <c r="L1169" s="264"/>
      <c r="M1169" s="265">
        <f>G1169*L1169</f>
        <v>0</v>
      </c>
    </row>
    <row r="1170" spans="1:13" s="31" customFormat="1" ht="11.25" hidden="1" outlineLevel="3">
      <c r="A1170" s="32"/>
      <c r="B1170" s="33"/>
      <c r="C1170" s="34" t="s">
        <v>2457</v>
      </c>
      <c r="D1170" s="33"/>
      <c r="E1170" s="35">
        <v>591.39599999999996</v>
      </c>
      <c r="F1170" s="36"/>
      <c r="G1170" s="37"/>
      <c r="H1170" s="36"/>
      <c r="I1170" s="38"/>
      <c r="J1170" s="266"/>
      <c r="K1170" s="36"/>
    </row>
    <row r="1171" spans="1:13" s="291" customFormat="1" ht="12" outlineLevel="2" collapsed="1">
      <c r="A1171" s="347">
        <v>6</v>
      </c>
      <c r="B1171" s="348" t="s">
        <v>2452</v>
      </c>
      <c r="C1171" s="271" t="s">
        <v>2453</v>
      </c>
      <c r="D1171" s="349" t="s">
        <v>2</v>
      </c>
      <c r="E1171" s="261">
        <v>115.5</v>
      </c>
      <c r="F1171" s="350">
        <v>0</v>
      </c>
      <c r="G1171" s="261">
        <f>E1171*(1+F1171/100)</f>
        <v>115.5</v>
      </c>
      <c r="H1171" s="350"/>
      <c r="I1171" s="351">
        <f>G1171*H1171</f>
        <v>0</v>
      </c>
      <c r="J1171" s="289"/>
      <c r="K1171" s="290">
        <f>G1171*J1171</f>
        <v>0</v>
      </c>
      <c r="L1171" s="289"/>
      <c r="M1171" s="290">
        <f>G1171*L1171</f>
        <v>0</v>
      </c>
    </row>
    <row r="1172" spans="1:13" s="326" customFormat="1" ht="11.25" hidden="1" outlineLevel="3">
      <c r="A1172" s="321"/>
      <c r="B1172" s="322"/>
      <c r="C1172" s="323" t="s">
        <v>2454</v>
      </c>
      <c r="D1172" s="322"/>
      <c r="E1172" s="35">
        <v>0</v>
      </c>
      <c r="F1172" s="324"/>
      <c r="G1172" s="37"/>
      <c r="H1172" s="324"/>
      <c r="I1172" s="325"/>
      <c r="J1172" s="352"/>
      <c r="K1172" s="324"/>
    </row>
    <row r="1173" spans="1:13" s="326" customFormat="1" ht="11.25" hidden="1" outlineLevel="3">
      <c r="A1173" s="321"/>
      <c r="B1173" s="322"/>
      <c r="C1173" s="323" t="s">
        <v>2455</v>
      </c>
      <c r="D1173" s="322"/>
      <c r="E1173" s="35">
        <v>0</v>
      </c>
      <c r="F1173" s="324"/>
      <c r="G1173" s="37"/>
      <c r="H1173" s="324"/>
      <c r="I1173" s="325"/>
      <c r="J1173" s="352"/>
      <c r="K1173" s="324"/>
    </row>
    <row r="1174" spans="1:13" s="326" customFormat="1" ht="11.25" hidden="1" outlineLevel="3">
      <c r="A1174" s="321"/>
      <c r="B1174" s="322"/>
      <c r="C1174" s="323" t="s">
        <v>2456</v>
      </c>
      <c r="D1174" s="322"/>
      <c r="E1174" s="35">
        <v>106.4</v>
      </c>
      <c r="F1174" s="324"/>
      <c r="G1174" s="37"/>
      <c r="H1174" s="324"/>
      <c r="I1174" s="325"/>
      <c r="J1174" s="352"/>
      <c r="K1174" s="324"/>
    </row>
    <row r="1175" spans="1:13" s="326" customFormat="1" ht="11.25" hidden="1" outlineLevel="3">
      <c r="A1175" s="321"/>
      <c r="B1175" s="322"/>
      <c r="C1175" s="323" t="s">
        <v>2691</v>
      </c>
      <c r="D1175" s="322"/>
      <c r="E1175" s="35">
        <v>9.1</v>
      </c>
      <c r="F1175" s="324"/>
      <c r="G1175" s="37"/>
      <c r="H1175" s="324"/>
      <c r="I1175" s="325"/>
      <c r="J1175" s="352"/>
      <c r="K1175" s="324"/>
    </row>
    <row r="1176" spans="1:13" s="291" customFormat="1" ht="24" outlineLevel="2" collapsed="1">
      <c r="A1176" s="347">
        <v>7</v>
      </c>
      <c r="B1176" s="348" t="s">
        <v>219</v>
      </c>
      <c r="C1176" s="271" t="s">
        <v>929</v>
      </c>
      <c r="D1176" s="349" t="s">
        <v>17</v>
      </c>
      <c r="E1176" s="261">
        <v>1898.3351999999998</v>
      </c>
      <c r="F1176" s="350">
        <v>15</v>
      </c>
      <c r="G1176" s="261">
        <f>E1176*(1+F1176/100)</f>
        <v>2183.0854799999997</v>
      </c>
      <c r="H1176" s="350"/>
      <c r="I1176" s="351">
        <f>G1176*H1176</f>
        <v>0</v>
      </c>
      <c r="J1176" s="289"/>
      <c r="K1176" s="290">
        <f>G1176*J1176</f>
        <v>0</v>
      </c>
      <c r="L1176" s="289"/>
      <c r="M1176" s="290">
        <f>G1176*L1176</f>
        <v>0</v>
      </c>
    </row>
    <row r="1177" spans="1:13" s="326" customFormat="1" ht="11.25" hidden="1" outlineLevel="3">
      <c r="A1177" s="321"/>
      <c r="B1177" s="322"/>
      <c r="C1177" s="323" t="s">
        <v>2832</v>
      </c>
      <c r="D1177" s="322"/>
      <c r="E1177" s="35">
        <f>983.4*1.15</f>
        <v>1130.9099999999999</v>
      </c>
      <c r="F1177" s="324"/>
      <c r="G1177" s="37"/>
      <c r="H1177" s="324"/>
      <c r="I1177" s="325"/>
      <c r="J1177" s="352"/>
      <c r="K1177" s="324"/>
      <c r="L1177" s="324"/>
      <c r="M1177" s="324"/>
    </row>
    <row r="1178" spans="1:13" s="326" customFormat="1" ht="11.25" hidden="1" outlineLevel="3">
      <c r="A1178" s="321"/>
      <c r="B1178" s="322"/>
      <c r="C1178" s="323" t="s">
        <v>2833</v>
      </c>
      <c r="D1178" s="322"/>
      <c r="E1178" s="35">
        <f>591.396*1.2</f>
        <v>709.6751999999999</v>
      </c>
      <c r="F1178" s="324"/>
      <c r="G1178" s="37"/>
      <c r="H1178" s="324"/>
      <c r="I1178" s="325"/>
      <c r="J1178" s="352"/>
      <c r="K1178" s="324"/>
      <c r="L1178" s="324"/>
      <c r="M1178" s="324"/>
    </row>
    <row r="1179" spans="1:13" s="326" customFormat="1" ht="11.25" hidden="1" outlineLevel="3">
      <c r="A1179" s="321"/>
      <c r="B1179" s="322"/>
      <c r="C1179" s="323" t="s">
        <v>2692</v>
      </c>
      <c r="D1179" s="322"/>
      <c r="E1179" s="35">
        <v>57.75</v>
      </c>
      <c r="F1179" s="324"/>
      <c r="G1179" s="37"/>
      <c r="H1179" s="324"/>
      <c r="I1179" s="325"/>
      <c r="J1179" s="352"/>
      <c r="K1179" s="324"/>
      <c r="L1179" s="324"/>
      <c r="M1179" s="324"/>
    </row>
    <row r="1180" spans="1:13" s="326" customFormat="1" ht="24" hidden="1" outlineLevel="3">
      <c r="A1180" s="337">
        <v>8</v>
      </c>
      <c r="B1180" s="338" t="s">
        <v>2902</v>
      </c>
      <c r="C1180" s="313" t="s">
        <v>2903</v>
      </c>
      <c r="D1180" s="339" t="s">
        <v>30</v>
      </c>
      <c r="E1180" s="304">
        <v>12</v>
      </c>
      <c r="F1180" s="355">
        <v>0</v>
      </c>
      <c r="G1180" s="261">
        <f>E1180*(1+F1180/100)</f>
        <v>12</v>
      </c>
      <c r="H1180" s="350"/>
      <c r="I1180" s="351">
        <f>G1180*H1180</f>
        <v>0</v>
      </c>
      <c r="J1180" s="356"/>
      <c r="K1180" s="290">
        <f>G1180*J1180</f>
        <v>0</v>
      </c>
      <c r="L1180" s="356"/>
      <c r="M1180" s="290">
        <f>G1180*L1180</f>
        <v>0</v>
      </c>
    </row>
    <row r="1181" spans="1:13" s="291" customFormat="1" ht="24" outlineLevel="2">
      <c r="A1181" s="283">
        <v>9</v>
      </c>
      <c r="B1181" s="284" t="s">
        <v>185</v>
      </c>
      <c r="C1181" s="285" t="s">
        <v>916</v>
      </c>
      <c r="D1181" s="286" t="s">
        <v>0</v>
      </c>
      <c r="E1181" s="30">
        <f>SUM(I1152:I1180)/100</f>
        <v>0</v>
      </c>
      <c r="F1181" s="287">
        <v>0</v>
      </c>
      <c r="G1181" s="30">
        <f>E1181*(1+F1181/100)</f>
        <v>0</v>
      </c>
      <c r="H1181" s="30"/>
      <c r="I1181" s="288">
        <f>G1181*H1181</f>
        <v>0</v>
      </c>
      <c r="J1181" s="289"/>
      <c r="K1181" s="290">
        <f>G1181*J1181</f>
        <v>0</v>
      </c>
      <c r="L1181" s="289"/>
      <c r="M1181" s="290">
        <f>G1181*L1181</f>
        <v>0</v>
      </c>
    </row>
    <row r="1182" spans="1:13" s="48" customFormat="1" ht="12.75" customHeight="1" outlineLevel="2">
      <c r="A1182" s="49"/>
      <c r="B1182" s="50"/>
      <c r="C1182" s="51"/>
      <c r="D1182" s="50"/>
      <c r="E1182" s="52"/>
      <c r="F1182" s="53"/>
      <c r="G1182" s="52"/>
      <c r="H1182" s="53"/>
      <c r="I1182" s="54"/>
    </row>
    <row r="1183" spans="1:13" s="21" customFormat="1" ht="16.5" customHeight="1" outlineLevel="1">
      <c r="A1183" s="273"/>
      <c r="B1183" s="274"/>
      <c r="C1183" s="274" t="s">
        <v>375</v>
      </c>
      <c r="D1183" s="275"/>
      <c r="E1183" s="276"/>
      <c r="F1183" s="277"/>
      <c r="G1183" s="276"/>
      <c r="H1183" s="277"/>
      <c r="I1183" s="278">
        <f>SUBTOTAL(9,I1184:I1288)</f>
        <v>0</v>
      </c>
      <c r="J1183" s="279"/>
      <c r="K1183" s="280"/>
      <c r="L1183" s="277"/>
      <c r="M1183" s="280"/>
    </row>
    <row r="1184" spans="1:13" s="291" customFormat="1" ht="24" outlineLevel="2" collapsed="1">
      <c r="A1184" s="347">
        <v>1</v>
      </c>
      <c r="B1184" s="348" t="s">
        <v>2458</v>
      </c>
      <c r="C1184" s="271" t="s">
        <v>2459</v>
      </c>
      <c r="D1184" s="349" t="s">
        <v>17</v>
      </c>
      <c r="E1184" s="261">
        <v>563.22</v>
      </c>
      <c r="F1184" s="350">
        <v>0</v>
      </c>
      <c r="G1184" s="261">
        <f>E1184*(1+F1184/100)</f>
        <v>563.22</v>
      </c>
      <c r="H1184" s="350"/>
      <c r="I1184" s="351">
        <f>G1184*H1184</f>
        <v>0</v>
      </c>
      <c r="J1184" s="289"/>
      <c r="K1184" s="290">
        <f>G1184*J1184</f>
        <v>0</v>
      </c>
      <c r="L1184" s="289"/>
      <c r="M1184" s="290">
        <f>G1184*L1184</f>
        <v>0</v>
      </c>
    </row>
    <row r="1185" spans="1:13" s="31" customFormat="1" ht="11.25" hidden="1" outlineLevel="3">
      <c r="A1185" s="32"/>
      <c r="B1185" s="33"/>
      <c r="C1185" s="34" t="s">
        <v>317</v>
      </c>
      <c r="D1185" s="33"/>
      <c r="E1185" s="35">
        <v>0</v>
      </c>
      <c r="F1185" s="36"/>
      <c r="G1185" s="37"/>
      <c r="H1185" s="36"/>
      <c r="I1185" s="38"/>
      <c r="J1185" s="266"/>
      <c r="K1185" s="36"/>
    </row>
    <row r="1186" spans="1:13" s="31" customFormat="1" ht="11.25" hidden="1" outlineLevel="3">
      <c r="A1186" s="32"/>
      <c r="B1186" s="33"/>
      <c r="C1186" s="34" t="s">
        <v>49</v>
      </c>
      <c r="D1186" s="33"/>
      <c r="E1186" s="35">
        <v>441</v>
      </c>
      <c r="F1186" s="36"/>
      <c r="G1186" s="37"/>
      <c r="H1186" s="36"/>
      <c r="I1186" s="38"/>
      <c r="J1186" s="266"/>
      <c r="K1186" s="36"/>
    </row>
    <row r="1187" spans="1:13" s="31" customFormat="1" ht="11.25" hidden="1" outlineLevel="3">
      <c r="A1187" s="32"/>
      <c r="B1187" s="33"/>
      <c r="C1187" s="34" t="s">
        <v>318</v>
      </c>
      <c r="D1187" s="33"/>
      <c r="E1187" s="35">
        <v>0</v>
      </c>
      <c r="F1187" s="36"/>
      <c r="G1187" s="37"/>
      <c r="H1187" s="36"/>
      <c r="I1187" s="38"/>
      <c r="J1187" s="266"/>
      <c r="K1187" s="36"/>
    </row>
    <row r="1188" spans="1:13" s="31" customFormat="1" ht="11.25" hidden="1" outlineLevel="3">
      <c r="A1188" s="32"/>
      <c r="B1188" s="33"/>
      <c r="C1188" s="34" t="s">
        <v>40</v>
      </c>
      <c r="D1188" s="33"/>
      <c r="E1188" s="35">
        <v>10.8</v>
      </c>
      <c r="F1188" s="36"/>
      <c r="G1188" s="37"/>
      <c r="H1188" s="36"/>
      <c r="I1188" s="38"/>
      <c r="J1188" s="266"/>
      <c r="K1188" s="36"/>
    </row>
    <row r="1189" spans="1:13" s="31" customFormat="1" ht="11.25" hidden="1" outlineLevel="3">
      <c r="A1189" s="32"/>
      <c r="B1189" s="33"/>
      <c r="C1189" s="34" t="s">
        <v>46</v>
      </c>
      <c r="D1189" s="33"/>
      <c r="E1189" s="35">
        <v>0</v>
      </c>
      <c r="F1189" s="36"/>
      <c r="G1189" s="37"/>
      <c r="H1189" s="36"/>
      <c r="I1189" s="38"/>
      <c r="J1189" s="266"/>
      <c r="K1189" s="36"/>
    </row>
    <row r="1190" spans="1:13" s="31" customFormat="1" ht="11.25" hidden="1" outlineLevel="3">
      <c r="A1190" s="32"/>
      <c r="B1190" s="33"/>
      <c r="C1190" s="34" t="s">
        <v>317</v>
      </c>
      <c r="D1190" s="33"/>
      <c r="E1190" s="35">
        <v>0</v>
      </c>
      <c r="F1190" s="36"/>
      <c r="G1190" s="37"/>
      <c r="H1190" s="36"/>
      <c r="I1190" s="38"/>
      <c r="J1190" s="266"/>
      <c r="K1190" s="36"/>
    </row>
    <row r="1191" spans="1:13" s="31" customFormat="1" ht="11.25" hidden="1" outlineLevel="3">
      <c r="A1191" s="32"/>
      <c r="B1191" s="33"/>
      <c r="C1191" s="34" t="s">
        <v>321</v>
      </c>
      <c r="D1191" s="33"/>
      <c r="E1191" s="35">
        <v>6</v>
      </c>
      <c r="F1191" s="36"/>
      <c r="G1191" s="37"/>
      <c r="H1191" s="36"/>
      <c r="I1191" s="38"/>
      <c r="J1191" s="266"/>
      <c r="K1191" s="36"/>
    </row>
    <row r="1192" spans="1:13" s="31" customFormat="1" ht="11.25" hidden="1" outlineLevel="3">
      <c r="A1192" s="32"/>
      <c r="B1192" s="33"/>
      <c r="C1192" s="34" t="s">
        <v>318</v>
      </c>
      <c r="D1192" s="33"/>
      <c r="E1192" s="35">
        <v>0</v>
      </c>
      <c r="F1192" s="36"/>
      <c r="G1192" s="37"/>
      <c r="H1192" s="36"/>
      <c r="I1192" s="38"/>
      <c r="J1192" s="266"/>
      <c r="K1192" s="36"/>
    </row>
    <row r="1193" spans="1:13" s="31" customFormat="1" ht="11.25" hidden="1" outlineLevel="3">
      <c r="A1193" s="32"/>
      <c r="B1193" s="33"/>
      <c r="C1193" s="34" t="s">
        <v>274</v>
      </c>
      <c r="D1193" s="33"/>
      <c r="E1193" s="35">
        <v>105.42000000000002</v>
      </c>
      <c r="F1193" s="36"/>
      <c r="G1193" s="37"/>
      <c r="H1193" s="36"/>
      <c r="I1193" s="38"/>
      <c r="J1193" s="266"/>
      <c r="K1193" s="36"/>
    </row>
    <row r="1194" spans="1:13" s="27" customFormat="1" ht="12" outlineLevel="2" collapsed="1">
      <c r="A1194" s="257">
        <v>2</v>
      </c>
      <c r="B1194" s="258" t="s">
        <v>70</v>
      </c>
      <c r="C1194" s="259" t="s">
        <v>672</v>
      </c>
      <c r="D1194" s="260" t="s">
        <v>3</v>
      </c>
      <c r="E1194" s="261">
        <v>0.17453699999999997</v>
      </c>
      <c r="F1194" s="262">
        <v>0</v>
      </c>
      <c r="G1194" s="261">
        <f>E1194*(1+F1194/100)</f>
        <v>0.17453699999999997</v>
      </c>
      <c r="H1194" s="262"/>
      <c r="I1194" s="263">
        <f>G1194*H1194</f>
        <v>0</v>
      </c>
      <c r="J1194" s="264"/>
      <c r="K1194" s="265">
        <f>G1194*J1194</f>
        <v>0</v>
      </c>
      <c r="L1194" s="264"/>
      <c r="M1194" s="265">
        <f>G1194*L1194</f>
        <v>0</v>
      </c>
    </row>
    <row r="1195" spans="1:13" s="31" customFormat="1" ht="11.25" hidden="1" outlineLevel="3">
      <c r="A1195" s="32"/>
      <c r="B1195" s="33"/>
      <c r="C1195" s="34" t="s">
        <v>317</v>
      </c>
      <c r="D1195" s="33"/>
      <c r="E1195" s="35">
        <v>0</v>
      </c>
      <c r="F1195" s="36"/>
      <c r="G1195" s="37"/>
      <c r="H1195" s="36"/>
      <c r="I1195" s="38"/>
      <c r="J1195" s="266"/>
      <c r="K1195" s="36"/>
    </row>
    <row r="1196" spans="1:13" s="31" customFormat="1" ht="11.25" hidden="1" outlineLevel="3">
      <c r="A1196" s="32"/>
      <c r="B1196" s="33"/>
      <c r="C1196" s="34" t="s">
        <v>299</v>
      </c>
      <c r="D1196" s="33"/>
      <c r="E1196" s="35">
        <v>0.13229999999999997</v>
      </c>
      <c r="F1196" s="36"/>
      <c r="G1196" s="37"/>
      <c r="H1196" s="36"/>
      <c r="I1196" s="38"/>
      <c r="J1196" s="266"/>
      <c r="K1196" s="36"/>
    </row>
    <row r="1197" spans="1:13" s="31" customFormat="1" ht="11.25" hidden="1" outlineLevel="3">
      <c r="A1197" s="32"/>
      <c r="B1197" s="33"/>
      <c r="C1197" s="34" t="s">
        <v>318</v>
      </c>
      <c r="D1197" s="33"/>
      <c r="E1197" s="35">
        <v>0</v>
      </c>
      <c r="F1197" s="36"/>
      <c r="G1197" s="37"/>
      <c r="H1197" s="36"/>
      <c r="I1197" s="38"/>
      <c r="J1197" s="266"/>
      <c r="K1197" s="36"/>
    </row>
    <row r="1198" spans="1:13" s="31" customFormat="1" ht="11.25" hidden="1" outlineLevel="3">
      <c r="A1198" s="32"/>
      <c r="B1198" s="33"/>
      <c r="C1198" s="34" t="s">
        <v>290</v>
      </c>
      <c r="D1198" s="33"/>
      <c r="E1198" s="35">
        <v>3.2400000000000003E-3</v>
      </c>
      <c r="F1198" s="36"/>
      <c r="G1198" s="37"/>
      <c r="H1198" s="36"/>
      <c r="I1198" s="38"/>
      <c r="J1198" s="266"/>
      <c r="K1198" s="36"/>
    </row>
    <row r="1199" spans="1:13" s="31" customFormat="1" ht="11.25" hidden="1" outlineLevel="3">
      <c r="A1199" s="32"/>
      <c r="B1199" s="33"/>
      <c r="C1199" s="34" t="s">
        <v>46</v>
      </c>
      <c r="D1199" s="33"/>
      <c r="E1199" s="35">
        <v>0</v>
      </c>
      <c r="F1199" s="36"/>
      <c r="G1199" s="37"/>
      <c r="H1199" s="36"/>
      <c r="I1199" s="38"/>
      <c r="J1199" s="266"/>
      <c r="K1199" s="36"/>
    </row>
    <row r="1200" spans="1:13" s="31" customFormat="1" ht="11.25" hidden="1" outlineLevel="3">
      <c r="A1200" s="32"/>
      <c r="B1200" s="33"/>
      <c r="C1200" s="34" t="s">
        <v>317</v>
      </c>
      <c r="D1200" s="33"/>
      <c r="E1200" s="35">
        <v>0</v>
      </c>
      <c r="F1200" s="36"/>
      <c r="G1200" s="37"/>
      <c r="H1200" s="36"/>
      <c r="I1200" s="38"/>
      <c r="J1200" s="266"/>
      <c r="K1200" s="36"/>
    </row>
    <row r="1201" spans="1:13" s="31" customFormat="1" ht="11.25" hidden="1" outlineLevel="3">
      <c r="A1201" s="32"/>
      <c r="B1201" s="33"/>
      <c r="C1201" s="34" t="s">
        <v>481</v>
      </c>
      <c r="D1201" s="33"/>
      <c r="E1201" s="35">
        <v>2.0999999999999999E-3</v>
      </c>
      <c r="F1201" s="36"/>
      <c r="G1201" s="37"/>
      <c r="H1201" s="36"/>
      <c r="I1201" s="38"/>
      <c r="J1201" s="266"/>
      <c r="K1201" s="36"/>
    </row>
    <row r="1202" spans="1:13" s="31" customFormat="1" ht="11.25" hidden="1" outlineLevel="3">
      <c r="A1202" s="32"/>
      <c r="B1202" s="33"/>
      <c r="C1202" s="34" t="s">
        <v>318</v>
      </c>
      <c r="D1202" s="33"/>
      <c r="E1202" s="35">
        <v>0</v>
      </c>
      <c r="F1202" s="36"/>
      <c r="G1202" s="37"/>
      <c r="H1202" s="36"/>
      <c r="I1202" s="38"/>
      <c r="J1202" s="266"/>
      <c r="K1202" s="36"/>
    </row>
    <row r="1203" spans="1:13" s="31" customFormat="1" ht="11.25" hidden="1" outlineLevel="3">
      <c r="A1203" s="32"/>
      <c r="B1203" s="33"/>
      <c r="C1203" s="34" t="s">
        <v>390</v>
      </c>
      <c r="D1203" s="33"/>
      <c r="E1203" s="35">
        <v>3.6897000000000006E-2</v>
      </c>
      <c r="F1203" s="36"/>
      <c r="G1203" s="37"/>
      <c r="H1203" s="36"/>
      <c r="I1203" s="38"/>
      <c r="J1203" s="266"/>
      <c r="K1203" s="36"/>
    </row>
    <row r="1204" spans="1:13" s="27" customFormat="1" ht="24" outlineLevel="2" collapsed="1">
      <c r="A1204" s="257">
        <v>3</v>
      </c>
      <c r="B1204" s="258" t="s">
        <v>164</v>
      </c>
      <c r="C1204" s="259" t="s">
        <v>896</v>
      </c>
      <c r="D1204" s="260" t="s">
        <v>17</v>
      </c>
      <c r="E1204" s="261">
        <v>1112.009</v>
      </c>
      <c r="F1204" s="262">
        <v>0</v>
      </c>
      <c r="G1204" s="261">
        <f>E1204*(1+F1204/100)</f>
        <v>1112.009</v>
      </c>
      <c r="H1204" s="262"/>
      <c r="I1204" s="263">
        <f>G1204*H1204</f>
        <v>0</v>
      </c>
      <c r="J1204" s="264"/>
      <c r="K1204" s="265">
        <f>G1204*J1204</f>
        <v>0</v>
      </c>
      <c r="L1204" s="264"/>
      <c r="M1204" s="265">
        <f>G1204*L1204</f>
        <v>0</v>
      </c>
    </row>
    <row r="1205" spans="1:13" s="31" customFormat="1" ht="11.25" hidden="1" outlineLevel="3">
      <c r="A1205" s="32"/>
      <c r="B1205" s="33"/>
      <c r="C1205" s="34" t="s">
        <v>259</v>
      </c>
      <c r="D1205" s="33"/>
      <c r="E1205" s="35">
        <v>0</v>
      </c>
      <c r="F1205" s="36"/>
      <c r="G1205" s="37"/>
      <c r="H1205" s="36"/>
      <c r="I1205" s="38"/>
      <c r="J1205" s="266"/>
      <c r="K1205" s="36"/>
    </row>
    <row r="1206" spans="1:13" s="31" customFormat="1" ht="11.25" hidden="1" outlineLevel="3">
      <c r="A1206" s="32"/>
      <c r="B1206" s="33"/>
      <c r="C1206" s="34" t="s">
        <v>317</v>
      </c>
      <c r="D1206" s="33"/>
      <c r="E1206" s="35">
        <v>0</v>
      </c>
      <c r="F1206" s="36"/>
      <c r="G1206" s="37"/>
      <c r="H1206" s="36"/>
      <c r="I1206" s="38"/>
      <c r="J1206" s="266"/>
      <c r="K1206" s="36"/>
    </row>
    <row r="1207" spans="1:13" s="31" customFormat="1" ht="11.25" hidden="1" outlineLevel="3">
      <c r="A1207" s="32"/>
      <c r="B1207" s="33"/>
      <c r="C1207" s="34" t="s">
        <v>49</v>
      </c>
      <c r="D1207" s="33"/>
      <c r="E1207" s="35">
        <v>441</v>
      </c>
      <c r="F1207" s="36"/>
      <c r="G1207" s="37"/>
      <c r="H1207" s="36"/>
      <c r="I1207" s="38"/>
      <c r="J1207" s="266"/>
      <c r="K1207" s="36"/>
    </row>
    <row r="1208" spans="1:13" s="31" customFormat="1" ht="11.25" hidden="1" outlineLevel="3">
      <c r="A1208" s="32"/>
      <c r="B1208" s="33"/>
      <c r="C1208" s="34" t="s">
        <v>318</v>
      </c>
      <c r="D1208" s="33"/>
      <c r="E1208" s="35">
        <v>0</v>
      </c>
      <c r="F1208" s="36"/>
      <c r="G1208" s="37"/>
      <c r="H1208" s="36"/>
      <c r="I1208" s="38"/>
      <c r="J1208" s="266"/>
      <c r="K1208" s="36"/>
    </row>
    <row r="1209" spans="1:13" s="31" customFormat="1" ht="11.25" hidden="1" outlineLevel="3">
      <c r="A1209" s="32"/>
      <c r="B1209" s="33"/>
      <c r="C1209" s="34" t="s">
        <v>40</v>
      </c>
      <c r="D1209" s="33"/>
      <c r="E1209" s="35">
        <v>10.8</v>
      </c>
      <c r="F1209" s="36"/>
      <c r="G1209" s="37"/>
      <c r="H1209" s="36"/>
      <c r="I1209" s="38"/>
      <c r="J1209" s="266"/>
      <c r="K1209" s="36"/>
    </row>
    <row r="1210" spans="1:13" s="31" customFormat="1" ht="11.25" hidden="1" outlineLevel="3">
      <c r="A1210" s="32"/>
      <c r="B1210" s="33"/>
      <c r="C1210" s="34" t="s">
        <v>46</v>
      </c>
      <c r="D1210" s="33"/>
      <c r="E1210" s="35">
        <v>0</v>
      </c>
      <c r="F1210" s="36"/>
      <c r="G1210" s="37"/>
      <c r="H1210" s="36"/>
      <c r="I1210" s="38"/>
      <c r="J1210" s="266"/>
      <c r="K1210" s="36"/>
    </row>
    <row r="1211" spans="1:13" s="31" customFormat="1" ht="11.25" hidden="1" outlineLevel="3">
      <c r="A1211" s="32"/>
      <c r="B1211" s="33"/>
      <c r="C1211" s="34" t="s">
        <v>318</v>
      </c>
      <c r="D1211" s="33"/>
      <c r="E1211" s="35">
        <v>0</v>
      </c>
      <c r="F1211" s="36"/>
      <c r="G1211" s="37"/>
      <c r="H1211" s="36"/>
      <c r="I1211" s="38"/>
      <c r="J1211" s="266"/>
      <c r="K1211" s="36"/>
    </row>
    <row r="1212" spans="1:13" s="31" customFormat="1" ht="11.25" hidden="1" outlineLevel="3">
      <c r="A1212" s="32"/>
      <c r="B1212" s="33"/>
      <c r="C1212" s="34" t="s">
        <v>321</v>
      </c>
      <c r="D1212" s="33"/>
      <c r="E1212" s="35">
        <v>6</v>
      </c>
      <c r="F1212" s="36"/>
      <c r="G1212" s="37"/>
      <c r="H1212" s="36"/>
      <c r="I1212" s="38"/>
      <c r="J1212" s="266"/>
      <c r="K1212" s="36"/>
    </row>
    <row r="1213" spans="1:13" s="31" customFormat="1" ht="11.25" hidden="1" outlineLevel="3">
      <c r="A1213" s="32"/>
      <c r="B1213" s="33"/>
      <c r="C1213" s="34" t="s">
        <v>317</v>
      </c>
      <c r="D1213" s="33"/>
      <c r="E1213" s="35">
        <v>0</v>
      </c>
      <c r="F1213" s="36"/>
      <c r="G1213" s="37"/>
      <c r="H1213" s="36"/>
      <c r="I1213" s="38"/>
      <c r="J1213" s="266"/>
      <c r="K1213" s="36"/>
    </row>
    <row r="1214" spans="1:13" s="31" customFormat="1" ht="11.25" hidden="1" outlineLevel="3">
      <c r="A1214" s="32"/>
      <c r="B1214" s="33"/>
      <c r="C1214" s="34" t="s">
        <v>274</v>
      </c>
      <c r="D1214" s="33"/>
      <c r="E1214" s="35">
        <v>105.42000000000002</v>
      </c>
      <c r="F1214" s="36"/>
      <c r="G1214" s="37"/>
      <c r="H1214" s="36"/>
      <c r="I1214" s="38"/>
      <c r="J1214" s="266"/>
      <c r="K1214" s="36"/>
    </row>
    <row r="1215" spans="1:13" s="31" customFormat="1" ht="11.25" hidden="1" outlineLevel="3">
      <c r="A1215" s="32"/>
      <c r="B1215" s="33"/>
      <c r="C1215" s="34" t="s">
        <v>1</v>
      </c>
      <c r="D1215" s="33"/>
      <c r="E1215" s="35">
        <v>563.22</v>
      </c>
      <c r="F1215" s="36"/>
      <c r="G1215" s="37"/>
      <c r="H1215" s="36"/>
      <c r="I1215" s="38"/>
      <c r="J1215" s="266"/>
      <c r="K1215" s="36"/>
    </row>
    <row r="1216" spans="1:13" s="31" customFormat="1" ht="11.25" hidden="1" outlineLevel="3">
      <c r="A1216" s="32"/>
      <c r="B1216" s="33"/>
      <c r="C1216" s="34" t="s">
        <v>360</v>
      </c>
      <c r="D1216" s="33"/>
      <c r="E1216" s="35">
        <v>0</v>
      </c>
      <c r="F1216" s="36"/>
      <c r="G1216" s="37"/>
      <c r="H1216" s="36"/>
      <c r="I1216" s="38"/>
      <c r="J1216" s="266"/>
      <c r="K1216" s="36"/>
    </row>
    <row r="1217" spans="1:13" s="31" customFormat="1" ht="11.25" hidden="1" outlineLevel="3">
      <c r="A1217" s="32"/>
      <c r="B1217" s="33"/>
      <c r="C1217" s="34" t="s">
        <v>317</v>
      </c>
      <c r="D1217" s="33"/>
      <c r="E1217" s="35">
        <v>0</v>
      </c>
      <c r="F1217" s="36"/>
      <c r="G1217" s="37"/>
      <c r="H1217" s="36"/>
      <c r="I1217" s="38"/>
      <c r="J1217" s="266"/>
      <c r="K1217" s="36"/>
    </row>
    <row r="1218" spans="1:13" s="31" customFormat="1" ht="11.25" hidden="1" outlineLevel="3">
      <c r="A1218" s="32"/>
      <c r="B1218" s="33"/>
      <c r="C1218" s="34" t="s">
        <v>49</v>
      </c>
      <c r="D1218" s="33"/>
      <c r="E1218" s="35">
        <v>441</v>
      </c>
      <c r="F1218" s="36"/>
      <c r="G1218" s="37"/>
      <c r="H1218" s="36"/>
      <c r="I1218" s="38"/>
      <c r="J1218" s="266"/>
      <c r="K1218" s="36"/>
    </row>
    <row r="1219" spans="1:13" s="31" customFormat="1" ht="11.25" hidden="1" outlineLevel="3">
      <c r="A1219" s="32"/>
      <c r="B1219" s="33"/>
      <c r="C1219" s="34" t="s">
        <v>318</v>
      </c>
      <c r="D1219" s="33"/>
      <c r="E1219" s="35">
        <v>0</v>
      </c>
      <c r="F1219" s="36"/>
      <c r="G1219" s="37"/>
      <c r="H1219" s="36"/>
      <c r="I1219" s="38"/>
      <c r="J1219" s="266"/>
      <c r="K1219" s="36"/>
    </row>
    <row r="1220" spans="1:13" s="31" customFormat="1" ht="11.25" hidden="1" outlineLevel="3">
      <c r="A1220" s="32"/>
      <c r="B1220" s="33"/>
      <c r="C1220" s="34" t="s">
        <v>40</v>
      </c>
      <c r="D1220" s="33"/>
      <c r="E1220" s="35">
        <v>10.8</v>
      </c>
      <c r="F1220" s="36"/>
      <c r="G1220" s="37"/>
      <c r="H1220" s="36"/>
      <c r="I1220" s="38"/>
      <c r="J1220" s="266"/>
      <c r="K1220" s="36"/>
    </row>
    <row r="1221" spans="1:13" s="31" customFormat="1" ht="11.25" hidden="1" outlineLevel="3">
      <c r="A1221" s="32"/>
      <c r="B1221" s="33"/>
      <c r="C1221" s="34" t="s">
        <v>46</v>
      </c>
      <c r="D1221" s="33"/>
      <c r="E1221" s="35">
        <v>0</v>
      </c>
      <c r="F1221" s="36"/>
      <c r="G1221" s="37"/>
      <c r="H1221" s="36"/>
      <c r="I1221" s="38"/>
      <c r="J1221" s="266"/>
      <c r="K1221" s="36"/>
    </row>
    <row r="1222" spans="1:13" s="31" customFormat="1" ht="11.25" hidden="1" outlineLevel="3">
      <c r="A1222" s="32"/>
      <c r="B1222" s="33"/>
      <c r="C1222" s="34" t="s">
        <v>317</v>
      </c>
      <c r="D1222" s="33"/>
      <c r="E1222" s="35">
        <v>0</v>
      </c>
      <c r="F1222" s="36"/>
      <c r="G1222" s="37"/>
      <c r="H1222" s="36"/>
      <c r="I1222" s="38"/>
      <c r="J1222" s="266"/>
      <c r="K1222" s="36"/>
    </row>
    <row r="1223" spans="1:13" s="31" customFormat="1" ht="11.25" hidden="1" outlineLevel="3">
      <c r="A1223" s="32"/>
      <c r="B1223" s="33"/>
      <c r="C1223" s="34" t="s">
        <v>322</v>
      </c>
      <c r="D1223" s="33"/>
      <c r="E1223" s="35">
        <v>91.364000000000004</v>
      </c>
      <c r="F1223" s="36"/>
      <c r="G1223" s="37"/>
      <c r="H1223" s="36"/>
      <c r="I1223" s="38"/>
      <c r="J1223" s="266"/>
      <c r="K1223" s="36"/>
    </row>
    <row r="1224" spans="1:13" s="31" customFormat="1" ht="11.25" hidden="1" outlineLevel="3">
      <c r="A1224" s="32"/>
      <c r="B1224" s="33"/>
      <c r="C1224" s="34" t="s">
        <v>318</v>
      </c>
      <c r="D1224" s="33"/>
      <c r="E1224" s="35">
        <v>0</v>
      </c>
      <c r="F1224" s="36"/>
      <c r="G1224" s="37"/>
      <c r="H1224" s="36"/>
      <c r="I1224" s="38"/>
      <c r="J1224" s="266"/>
      <c r="K1224" s="36"/>
    </row>
    <row r="1225" spans="1:13" s="31" customFormat="1" ht="11.25" hidden="1" outlineLevel="3">
      <c r="A1225" s="32"/>
      <c r="B1225" s="33"/>
      <c r="C1225" s="34" t="s">
        <v>370</v>
      </c>
      <c r="D1225" s="33"/>
      <c r="E1225" s="35">
        <v>5.625</v>
      </c>
      <c r="F1225" s="36"/>
      <c r="G1225" s="37"/>
      <c r="H1225" s="36"/>
      <c r="I1225" s="38"/>
      <c r="J1225" s="266"/>
      <c r="K1225" s="36"/>
    </row>
    <row r="1226" spans="1:13" s="31" customFormat="1" ht="11.25" hidden="1" outlineLevel="3">
      <c r="A1226" s="32"/>
      <c r="B1226" s="33"/>
      <c r="C1226" s="34" t="s">
        <v>1</v>
      </c>
      <c r="D1226" s="33"/>
      <c r="E1226" s="35">
        <v>548.78899999999999</v>
      </c>
      <c r="F1226" s="36"/>
      <c r="G1226" s="37"/>
      <c r="H1226" s="36"/>
      <c r="I1226" s="38"/>
      <c r="J1226" s="266"/>
      <c r="K1226" s="36"/>
    </row>
    <row r="1227" spans="1:13" s="27" customFormat="1" ht="12" outlineLevel="2" collapsed="1">
      <c r="A1227" s="257">
        <v>4</v>
      </c>
      <c r="B1227" s="258" t="s">
        <v>216</v>
      </c>
      <c r="C1227" s="259" t="s">
        <v>875</v>
      </c>
      <c r="D1227" s="260" t="s">
        <v>17</v>
      </c>
      <c r="E1227" s="261">
        <v>563.22</v>
      </c>
      <c r="F1227" s="262">
        <v>15</v>
      </c>
      <c r="G1227" s="261">
        <f>E1227*(1+F1227/100)</f>
        <v>647.70299999999997</v>
      </c>
      <c r="H1227" s="262"/>
      <c r="I1227" s="263">
        <f>G1227*H1227</f>
        <v>0</v>
      </c>
      <c r="J1227" s="264"/>
      <c r="K1227" s="265">
        <f>G1227*J1227</f>
        <v>0</v>
      </c>
      <c r="L1227" s="264"/>
      <c r="M1227" s="265">
        <f>G1227*L1227</f>
        <v>0</v>
      </c>
    </row>
    <row r="1228" spans="1:13" s="31" customFormat="1" ht="11.25" hidden="1" outlineLevel="3">
      <c r="A1228" s="32"/>
      <c r="B1228" s="33"/>
      <c r="C1228" s="34" t="s">
        <v>259</v>
      </c>
      <c r="D1228" s="33"/>
      <c r="E1228" s="35">
        <v>0</v>
      </c>
      <c r="F1228" s="36"/>
      <c r="G1228" s="37"/>
      <c r="H1228" s="36"/>
      <c r="I1228" s="38"/>
      <c r="J1228" s="266"/>
      <c r="K1228" s="36"/>
    </row>
    <row r="1229" spans="1:13" s="31" customFormat="1" ht="11.25" hidden="1" outlineLevel="3">
      <c r="A1229" s="32"/>
      <c r="B1229" s="33"/>
      <c r="C1229" s="34" t="s">
        <v>317</v>
      </c>
      <c r="D1229" s="33"/>
      <c r="E1229" s="35">
        <v>0</v>
      </c>
      <c r="F1229" s="36"/>
      <c r="G1229" s="37"/>
      <c r="H1229" s="36"/>
      <c r="I1229" s="38"/>
      <c r="J1229" s="266"/>
      <c r="K1229" s="36"/>
    </row>
    <row r="1230" spans="1:13" s="31" customFormat="1" ht="11.25" hidden="1" outlineLevel="3">
      <c r="A1230" s="32"/>
      <c r="B1230" s="33"/>
      <c r="C1230" s="34" t="s">
        <v>49</v>
      </c>
      <c r="D1230" s="33"/>
      <c r="E1230" s="35">
        <v>441</v>
      </c>
      <c r="F1230" s="36"/>
      <c r="G1230" s="37"/>
      <c r="H1230" s="36"/>
      <c r="I1230" s="38"/>
      <c r="J1230" s="266"/>
      <c r="K1230" s="36"/>
    </row>
    <row r="1231" spans="1:13" s="31" customFormat="1" ht="11.25" hidden="1" outlineLevel="3">
      <c r="A1231" s="32"/>
      <c r="B1231" s="33"/>
      <c r="C1231" s="34" t="s">
        <v>318</v>
      </c>
      <c r="D1231" s="33"/>
      <c r="E1231" s="35">
        <v>0</v>
      </c>
      <c r="F1231" s="36"/>
      <c r="G1231" s="37"/>
      <c r="H1231" s="36"/>
      <c r="I1231" s="38"/>
      <c r="J1231" s="266"/>
      <c r="K1231" s="36"/>
    </row>
    <row r="1232" spans="1:13" s="31" customFormat="1" ht="11.25" hidden="1" outlineLevel="3">
      <c r="A1232" s="32"/>
      <c r="B1232" s="33"/>
      <c r="C1232" s="34" t="s">
        <v>40</v>
      </c>
      <c r="D1232" s="33"/>
      <c r="E1232" s="35">
        <v>10.8</v>
      </c>
      <c r="F1232" s="36"/>
      <c r="G1232" s="37"/>
      <c r="H1232" s="36"/>
      <c r="I1232" s="38"/>
      <c r="J1232" s="266"/>
      <c r="K1232" s="36"/>
    </row>
    <row r="1233" spans="1:13" s="31" customFormat="1" ht="11.25" hidden="1" outlineLevel="3">
      <c r="A1233" s="32"/>
      <c r="B1233" s="33"/>
      <c r="C1233" s="34" t="s">
        <v>46</v>
      </c>
      <c r="D1233" s="33"/>
      <c r="E1233" s="35">
        <v>0</v>
      </c>
      <c r="F1233" s="36"/>
      <c r="G1233" s="37"/>
      <c r="H1233" s="36"/>
      <c r="I1233" s="38"/>
      <c r="J1233" s="266"/>
      <c r="K1233" s="36"/>
    </row>
    <row r="1234" spans="1:13" s="31" customFormat="1" ht="11.25" hidden="1" outlineLevel="3">
      <c r="A1234" s="32"/>
      <c r="B1234" s="33"/>
      <c r="C1234" s="34" t="s">
        <v>318</v>
      </c>
      <c r="D1234" s="33"/>
      <c r="E1234" s="35">
        <v>0</v>
      </c>
      <c r="F1234" s="36"/>
      <c r="G1234" s="37"/>
      <c r="H1234" s="36"/>
      <c r="I1234" s="38"/>
      <c r="J1234" s="266"/>
      <c r="K1234" s="36"/>
    </row>
    <row r="1235" spans="1:13" s="31" customFormat="1" ht="11.25" hidden="1" outlineLevel="3">
      <c r="A1235" s="32"/>
      <c r="B1235" s="33"/>
      <c r="C1235" s="34" t="s">
        <v>321</v>
      </c>
      <c r="D1235" s="33"/>
      <c r="E1235" s="35">
        <v>6</v>
      </c>
      <c r="F1235" s="36"/>
      <c r="G1235" s="37"/>
      <c r="H1235" s="36"/>
      <c r="I1235" s="38"/>
      <c r="J1235" s="266"/>
      <c r="K1235" s="36"/>
    </row>
    <row r="1236" spans="1:13" s="31" customFormat="1" ht="11.25" hidden="1" outlineLevel="3">
      <c r="A1236" s="32"/>
      <c r="B1236" s="33"/>
      <c r="C1236" s="34" t="s">
        <v>317</v>
      </c>
      <c r="D1236" s="33"/>
      <c r="E1236" s="35">
        <v>0</v>
      </c>
      <c r="F1236" s="36"/>
      <c r="G1236" s="37"/>
      <c r="H1236" s="36"/>
      <c r="I1236" s="38"/>
      <c r="J1236" s="266"/>
      <c r="K1236" s="36"/>
    </row>
    <row r="1237" spans="1:13" s="31" customFormat="1" ht="11.25" hidden="1" outlineLevel="3">
      <c r="A1237" s="32"/>
      <c r="B1237" s="33"/>
      <c r="C1237" s="34" t="s">
        <v>274</v>
      </c>
      <c r="D1237" s="33"/>
      <c r="E1237" s="35">
        <v>105.42000000000002</v>
      </c>
      <c r="F1237" s="36"/>
      <c r="G1237" s="37"/>
      <c r="H1237" s="36"/>
      <c r="I1237" s="38"/>
      <c r="J1237" s="266"/>
      <c r="K1237" s="36"/>
    </row>
    <row r="1238" spans="1:13" s="291" customFormat="1" ht="24" outlineLevel="2" collapsed="1">
      <c r="A1238" s="347">
        <v>5</v>
      </c>
      <c r="B1238" s="348" t="s">
        <v>217</v>
      </c>
      <c r="C1238" s="271" t="s">
        <v>903</v>
      </c>
      <c r="D1238" s="349" t="s">
        <v>17</v>
      </c>
      <c r="E1238" s="261">
        <v>548.78899999999999</v>
      </c>
      <c r="F1238" s="350">
        <v>15</v>
      </c>
      <c r="G1238" s="261">
        <f>E1238*(1+F1238/100)</f>
        <v>631.10734999999988</v>
      </c>
      <c r="H1238" s="350"/>
      <c r="I1238" s="351">
        <f>G1238*H1238</f>
        <v>0</v>
      </c>
      <c r="J1238" s="289"/>
      <c r="K1238" s="290">
        <f>G1238*J1238</f>
        <v>0</v>
      </c>
      <c r="L1238" s="289"/>
      <c r="M1238" s="290">
        <f>G1238*L1238</f>
        <v>0</v>
      </c>
    </row>
    <row r="1239" spans="1:13" s="31" customFormat="1" ht="11.25" hidden="1" outlineLevel="3">
      <c r="A1239" s="32"/>
      <c r="B1239" s="33"/>
      <c r="C1239" s="34" t="s">
        <v>360</v>
      </c>
      <c r="D1239" s="33"/>
      <c r="E1239" s="35">
        <v>0</v>
      </c>
      <c r="F1239" s="36"/>
      <c r="G1239" s="37"/>
      <c r="H1239" s="36"/>
      <c r="I1239" s="38"/>
      <c r="J1239" s="266"/>
      <c r="K1239" s="36"/>
    </row>
    <row r="1240" spans="1:13" s="31" customFormat="1" ht="11.25" hidden="1" outlineLevel="3">
      <c r="A1240" s="32"/>
      <c r="B1240" s="33"/>
      <c r="C1240" s="34" t="s">
        <v>317</v>
      </c>
      <c r="D1240" s="33"/>
      <c r="E1240" s="35">
        <v>0</v>
      </c>
      <c r="F1240" s="36"/>
      <c r="G1240" s="37"/>
      <c r="H1240" s="36"/>
      <c r="I1240" s="38"/>
      <c r="J1240" s="266"/>
      <c r="K1240" s="36"/>
    </row>
    <row r="1241" spans="1:13" s="31" customFormat="1" ht="11.25" hidden="1" outlineLevel="3">
      <c r="A1241" s="32"/>
      <c r="B1241" s="33"/>
      <c r="C1241" s="34" t="s">
        <v>49</v>
      </c>
      <c r="D1241" s="33"/>
      <c r="E1241" s="35">
        <v>441</v>
      </c>
      <c r="F1241" s="36"/>
      <c r="G1241" s="37"/>
      <c r="H1241" s="36"/>
      <c r="I1241" s="38"/>
      <c r="J1241" s="266"/>
      <c r="K1241" s="36"/>
    </row>
    <row r="1242" spans="1:13" s="31" customFormat="1" ht="11.25" hidden="1" outlineLevel="3">
      <c r="A1242" s="32"/>
      <c r="B1242" s="33"/>
      <c r="C1242" s="34" t="s">
        <v>318</v>
      </c>
      <c r="D1242" s="33"/>
      <c r="E1242" s="35">
        <v>0</v>
      </c>
      <c r="F1242" s="36"/>
      <c r="G1242" s="37"/>
      <c r="H1242" s="36"/>
      <c r="I1242" s="38"/>
      <c r="J1242" s="266"/>
      <c r="K1242" s="36"/>
    </row>
    <row r="1243" spans="1:13" s="31" customFormat="1" ht="11.25" hidden="1" outlineLevel="3">
      <c r="A1243" s="32"/>
      <c r="B1243" s="33"/>
      <c r="C1243" s="34" t="s">
        <v>40</v>
      </c>
      <c r="D1243" s="33"/>
      <c r="E1243" s="35">
        <v>10.8</v>
      </c>
      <c r="F1243" s="36"/>
      <c r="G1243" s="37"/>
      <c r="H1243" s="36"/>
      <c r="I1243" s="38"/>
      <c r="J1243" s="266"/>
      <c r="K1243" s="36"/>
    </row>
    <row r="1244" spans="1:13" s="31" customFormat="1" ht="11.25" hidden="1" outlineLevel="3">
      <c r="A1244" s="32"/>
      <c r="B1244" s="33"/>
      <c r="C1244" s="34" t="s">
        <v>46</v>
      </c>
      <c r="D1244" s="33"/>
      <c r="E1244" s="35">
        <v>0</v>
      </c>
      <c r="F1244" s="36"/>
      <c r="G1244" s="37"/>
      <c r="H1244" s="36"/>
      <c r="I1244" s="38"/>
      <c r="J1244" s="266"/>
      <c r="K1244" s="36"/>
    </row>
    <row r="1245" spans="1:13" s="31" customFormat="1" ht="11.25" hidden="1" outlineLevel="3">
      <c r="A1245" s="32"/>
      <c r="B1245" s="33"/>
      <c r="C1245" s="34" t="s">
        <v>317</v>
      </c>
      <c r="D1245" s="33"/>
      <c r="E1245" s="35">
        <v>0</v>
      </c>
      <c r="F1245" s="36"/>
      <c r="G1245" s="37"/>
      <c r="H1245" s="36"/>
      <c r="I1245" s="38"/>
      <c r="J1245" s="266"/>
      <c r="K1245" s="36"/>
    </row>
    <row r="1246" spans="1:13" s="31" customFormat="1" ht="11.25" hidden="1" outlineLevel="3">
      <c r="A1246" s="32"/>
      <c r="B1246" s="33"/>
      <c r="C1246" s="34" t="s">
        <v>322</v>
      </c>
      <c r="D1246" s="33"/>
      <c r="E1246" s="35">
        <v>91.364000000000004</v>
      </c>
      <c r="F1246" s="36"/>
      <c r="G1246" s="37"/>
      <c r="H1246" s="36"/>
      <c r="I1246" s="38"/>
      <c r="J1246" s="266"/>
      <c r="K1246" s="36"/>
    </row>
    <row r="1247" spans="1:13" s="31" customFormat="1" ht="11.25" hidden="1" outlineLevel="3">
      <c r="A1247" s="32"/>
      <c r="B1247" s="33"/>
      <c r="C1247" s="34" t="s">
        <v>318</v>
      </c>
      <c r="D1247" s="33"/>
      <c r="E1247" s="35">
        <v>0</v>
      </c>
      <c r="F1247" s="36"/>
      <c r="G1247" s="37"/>
      <c r="H1247" s="36"/>
      <c r="I1247" s="38"/>
      <c r="J1247" s="266"/>
      <c r="K1247" s="36"/>
    </row>
    <row r="1248" spans="1:13" s="31" customFormat="1" ht="11.25" hidden="1" outlineLevel="3">
      <c r="A1248" s="32"/>
      <c r="B1248" s="33"/>
      <c r="C1248" s="34" t="s">
        <v>370</v>
      </c>
      <c r="D1248" s="33"/>
      <c r="E1248" s="35">
        <v>5.625</v>
      </c>
      <c r="F1248" s="36"/>
      <c r="G1248" s="37"/>
      <c r="H1248" s="36"/>
      <c r="I1248" s="38"/>
      <c r="J1248" s="266"/>
      <c r="K1248" s="36"/>
    </row>
    <row r="1249" spans="1:13" s="31" customFormat="1" ht="11.25" hidden="1" outlineLevel="3">
      <c r="A1249" s="32"/>
      <c r="B1249" s="33"/>
      <c r="C1249" s="34" t="s">
        <v>1</v>
      </c>
      <c r="D1249" s="33"/>
      <c r="E1249" s="35">
        <v>548.78899999999999</v>
      </c>
      <c r="F1249" s="36"/>
      <c r="G1249" s="37"/>
      <c r="H1249" s="36"/>
      <c r="I1249" s="38"/>
      <c r="J1249" s="266"/>
      <c r="K1249" s="36"/>
    </row>
    <row r="1250" spans="1:13" s="291" customFormat="1" ht="24" outlineLevel="2" collapsed="1">
      <c r="A1250" s="347">
        <v>6</v>
      </c>
      <c r="B1250" s="348" t="s">
        <v>163</v>
      </c>
      <c r="C1250" s="271" t="s">
        <v>914</v>
      </c>
      <c r="D1250" s="349" t="s">
        <v>17</v>
      </c>
      <c r="E1250" s="261">
        <v>451.8</v>
      </c>
      <c r="F1250" s="350">
        <v>0</v>
      </c>
      <c r="G1250" s="261">
        <f>E1250*(1+F1250/100)</f>
        <v>451.8</v>
      </c>
      <c r="H1250" s="350"/>
      <c r="I1250" s="351">
        <f>G1250*H1250</f>
        <v>0</v>
      </c>
      <c r="J1250" s="289"/>
      <c r="K1250" s="290">
        <f>G1250*J1250</f>
        <v>0</v>
      </c>
      <c r="L1250" s="289"/>
      <c r="M1250" s="290">
        <f>G1250*L1250</f>
        <v>0</v>
      </c>
    </row>
    <row r="1251" spans="1:13" s="326" customFormat="1" ht="11.25" hidden="1" outlineLevel="3">
      <c r="A1251" s="321"/>
      <c r="B1251" s="322"/>
      <c r="C1251" s="323" t="s">
        <v>359</v>
      </c>
      <c r="D1251" s="322"/>
      <c r="E1251" s="35">
        <v>0</v>
      </c>
      <c r="F1251" s="324"/>
      <c r="G1251" s="37"/>
      <c r="H1251" s="324"/>
      <c r="I1251" s="325"/>
      <c r="J1251" s="352"/>
      <c r="K1251" s="324"/>
    </row>
    <row r="1252" spans="1:13" s="326" customFormat="1" ht="11.25" hidden="1" outlineLevel="3">
      <c r="A1252" s="321"/>
      <c r="B1252" s="322"/>
      <c r="C1252" s="323" t="s">
        <v>317</v>
      </c>
      <c r="D1252" s="322"/>
      <c r="E1252" s="35">
        <v>0</v>
      </c>
      <c r="F1252" s="324"/>
      <c r="G1252" s="37"/>
      <c r="H1252" s="324"/>
      <c r="I1252" s="325"/>
      <c r="J1252" s="352"/>
      <c r="K1252" s="324"/>
    </row>
    <row r="1253" spans="1:13" s="326" customFormat="1" ht="11.25" hidden="1" outlineLevel="3">
      <c r="A1253" s="321"/>
      <c r="B1253" s="322"/>
      <c r="C1253" s="323" t="s">
        <v>49</v>
      </c>
      <c r="D1253" s="322"/>
      <c r="E1253" s="35">
        <v>441</v>
      </c>
      <c r="F1253" s="324"/>
      <c r="G1253" s="37"/>
      <c r="H1253" s="324"/>
      <c r="I1253" s="325"/>
      <c r="J1253" s="352"/>
      <c r="K1253" s="324"/>
    </row>
    <row r="1254" spans="1:13" s="326" customFormat="1" ht="11.25" hidden="1" outlineLevel="3">
      <c r="A1254" s="321"/>
      <c r="B1254" s="322"/>
      <c r="C1254" s="323" t="s">
        <v>318</v>
      </c>
      <c r="D1254" s="322"/>
      <c r="E1254" s="35">
        <v>0</v>
      </c>
      <c r="F1254" s="324"/>
      <c r="G1254" s="37"/>
      <c r="H1254" s="324"/>
      <c r="I1254" s="325"/>
      <c r="J1254" s="352"/>
      <c r="K1254" s="324"/>
    </row>
    <row r="1255" spans="1:13" s="326" customFormat="1" ht="11.25" hidden="1" outlineLevel="3">
      <c r="A1255" s="321"/>
      <c r="B1255" s="322"/>
      <c r="C1255" s="323" t="s">
        <v>40</v>
      </c>
      <c r="D1255" s="322"/>
      <c r="E1255" s="35">
        <v>10.8</v>
      </c>
      <c r="F1255" s="324"/>
      <c r="G1255" s="37"/>
      <c r="H1255" s="324"/>
      <c r="I1255" s="325"/>
      <c r="J1255" s="352"/>
      <c r="K1255" s="324"/>
    </row>
    <row r="1256" spans="1:13" s="291" customFormat="1" ht="12" outlineLevel="2" collapsed="1">
      <c r="A1256" s="347">
        <v>7</v>
      </c>
      <c r="B1256" s="348" t="s">
        <v>218</v>
      </c>
      <c r="C1256" s="331" t="s">
        <v>2834</v>
      </c>
      <c r="D1256" s="349" t="s">
        <v>17</v>
      </c>
      <c r="E1256" s="261">
        <v>451.8</v>
      </c>
      <c r="F1256" s="350">
        <v>15</v>
      </c>
      <c r="G1256" s="261">
        <f>E1256*(1+F1256/100)</f>
        <v>519.56999999999994</v>
      </c>
      <c r="H1256" s="350"/>
      <c r="I1256" s="351">
        <f>G1256*H1256</f>
        <v>0</v>
      </c>
      <c r="J1256" s="289"/>
      <c r="K1256" s="290">
        <f>G1256*J1256</f>
        <v>0</v>
      </c>
      <c r="L1256" s="289"/>
      <c r="M1256" s="290">
        <f>G1256*L1256</f>
        <v>0</v>
      </c>
    </row>
    <row r="1257" spans="1:13" s="326" customFormat="1" ht="11.25" hidden="1" outlineLevel="3">
      <c r="A1257" s="321"/>
      <c r="B1257" s="322"/>
      <c r="C1257" s="323" t="s">
        <v>359</v>
      </c>
      <c r="D1257" s="322"/>
      <c r="E1257" s="35">
        <v>0</v>
      </c>
      <c r="F1257" s="324"/>
      <c r="G1257" s="37"/>
      <c r="H1257" s="324"/>
      <c r="I1257" s="325"/>
      <c r="J1257" s="352"/>
      <c r="K1257" s="324"/>
    </row>
    <row r="1258" spans="1:13" s="326" customFormat="1" ht="11.25" hidden="1" outlineLevel="3">
      <c r="A1258" s="321"/>
      <c r="B1258" s="322"/>
      <c r="C1258" s="323" t="s">
        <v>317</v>
      </c>
      <c r="D1258" s="322"/>
      <c r="E1258" s="35">
        <v>0</v>
      </c>
      <c r="F1258" s="324"/>
      <c r="G1258" s="37"/>
      <c r="H1258" s="324"/>
      <c r="I1258" s="325"/>
      <c r="J1258" s="352"/>
      <c r="K1258" s="324"/>
    </row>
    <row r="1259" spans="1:13" s="326" customFormat="1" ht="11.25" hidden="1" outlineLevel="3">
      <c r="A1259" s="321"/>
      <c r="B1259" s="322"/>
      <c r="C1259" s="323" t="s">
        <v>49</v>
      </c>
      <c r="D1259" s="322"/>
      <c r="E1259" s="35">
        <v>441</v>
      </c>
      <c r="F1259" s="324"/>
      <c r="G1259" s="37"/>
      <c r="H1259" s="324"/>
      <c r="I1259" s="325"/>
      <c r="J1259" s="352"/>
      <c r="K1259" s="324"/>
    </row>
    <row r="1260" spans="1:13" s="326" customFormat="1" ht="11.25" hidden="1" outlineLevel="3">
      <c r="A1260" s="321"/>
      <c r="B1260" s="322"/>
      <c r="C1260" s="323" t="s">
        <v>318</v>
      </c>
      <c r="D1260" s="322"/>
      <c r="E1260" s="35">
        <v>0</v>
      </c>
      <c r="F1260" s="324"/>
      <c r="G1260" s="37"/>
      <c r="H1260" s="324"/>
      <c r="I1260" s="325"/>
      <c r="J1260" s="352"/>
      <c r="K1260" s="324"/>
    </row>
    <row r="1261" spans="1:13" s="326" customFormat="1" ht="11.25" hidden="1" outlineLevel="3">
      <c r="A1261" s="321"/>
      <c r="B1261" s="322"/>
      <c r="C1261" s="323" t="s">
        <v>40</v>
      </c>
      <c r="D1261" s="322"/>
      <c r="E1261" s="35">
        <v>10.8</v>
      </c>
      <c r="F1261" s="324"/>
      <c r="G1261" s="37"/>
      <c r="H1261" s="324"/>
      <c r="I1261" s="325"/>
      <c r="J1261" s="352"/>
      <c r="K1261" s="324"/>
    </row>
    <row r="1262" spans="1:13" s="291" customFormat="1" ht="12" outlineLevel="2" collapsed="1">
      <c r="A1262" s="347">
        <v>8</v>
      </c>
      <c r="B1262" s="348" t="s">
        <v>165</v>
      </c>
      <c r="C1262" s="271" t="s">
        <v>877</v>
      </c>
      <c r="D1262" s="349" t="s">
        <v>17</v>
      </c>
      <c r="E1262" s="261">
        <v>451.8</v>
      </c>
      <c r="F1262" s="350">
        <v>0</v>
      </c>
      <c r="G1262" s="261">
        <f>E1262*(1+F1262/100)</f>
        <v>451.8</v>
      </c>
      <c r="H1262" s="350"/>
      <c r="I1262" s="351">
        <f>G1262*H1262</f>
        <v>0</v>
      </c>
      <c r="J1262" s="289"/>
      <c r="K1262" s="290">
        <f>G1262*J1262</f>
        <v>0</v>
      </c>
      <c r="L1262" s="289"/>
      <c r="M1262" s="290">
        <f>G1262*L1262</f>
        <v>0</v>
      </c>
    </row>
    <row r="1263" spans="1:13" s="326" customFormat="1" ht="11.25" hidden="1" outlineLevel="3">
      <c r="A1263" s="321"/>
      <c r="B1263" s="322"/>
      <c r="C1263" s="323" t="s">
        <v>317</v>
      </c>
      <c r="D1263" s="322"/>
      <c r="E1263" s="35">
        <v>0</v>
      </c>
      <c r="F1263" s="324"/>
      <c r="G1263" s="37"/>
      <c r="H1263" s="324"/>
      <c r="I1263" s="325"/>
      <c r="J1263" s="352"/>
      <c r="K1263" s="324"/>
    </row>
    <row r="1264" spans="1:13" s="326" customFormat="1" ht="11.25" hidden="1" outlineLevel="3">
      <c r="A1264" s="321"/>
      <c r="B1264" s="322"/>
      <c r="C1264" s="323" t="s">
        <v>49</v>
      </c>
      <c r="D1264" s="322"/>
      <c r="E1264" s="35">
        <v>441</v>
      </c>
      <c r="F1264" s="324"/>
      <c r="G1264" s="37"/>
      <c r="H1264" s="324"/>
      <c r="I1264" s="325"/>
      <c r="J1264" s="352"/>
      <c r="K1264" s="324"/>
    </row>
    <row r="1265" spans="1:13" s="326" customFormat="1" ht="11.25" hidden="1" outlineLevel="3">
      <c r="A1265" s="321"/>
      <c r="B1265" s="322"/>
      <c r="C1265" s="323" t="s">
        <v>318</v>
      </c>
      <c r="D1265" s="322"/>
      <c r="E1265" s="35">
        <v>0</v>
      </c>
      <c r="F1265" s="324"/>
      <c r="G1265" s="37"/>
      <c r="H1265" s="324"/>
      <c r="I1265" s="325"/>
      <c r="J1265" s="352"/>
      <c r="K1265" s="324"/>
    </row>
    <row r="1266" spans="1:13" s="326" customFormat="1" ht="11.25" hidden="1" outlineLevel="3">
      <c r="A1266" s="321"/>
      <c r="B1266" s="322"/>
      <c r="C1266" s="323" t="s">
        <v>40</v>
      </c>
      <c r="D1266" s="322"/>
      <c r="E1266" s="35">
        <v>10.8</v>
      </c>
      <c r="F1266" s="324"/>
      <c r="G1266" s="37"/>
      <c r="H1266" s="324"/>
      <c r="I1266" s="325"/>
      <c r="J1266" s="352"/>
      <c r="K1266" s="324"/>
    </row>
    <row r="1267" spans="1:13" s="291" customFormat="1" ht="12" outlineLevel="2" collapsed="1">
      <c r="A1267" s="347">
        <v>9</v>
      </c>
      <c r="B1267" s="348" t="s">
        <v>76</v>
      </c>
      <c r="C1267" s="271" t="s">
        <v>491</v>
      </c>
      <c r="D1267" s="349" t="s">
        <v>17</v>
      </c>
      <c r="E1267" s="261">
        <v>451.8</v>
      </c>
      <c r="F1267" s="350">
        <v>15</v>
      </c>
      <c r="G1267" s="261">
        <f>E1267*(1+F1267/100)</f>
        <v>519.56999999999994</v>
      </c>
      <c r="H1267" s="350"/>
      <c r="I1267" s="351">
        <f>G1267*H1267</f>
        <v>0</v>
      </c>
      <c r="J1267" s="289"/>
      <c r="K1267" s="290">
        <f>G1267*J1267</f>
        <v>0</v>
      </c>
      <c r="L1267" s="289"/>
      <c r="M1267" s="290">
        <f>G1267*L1267</f>
        <v>0</v>
      </c>
    </row>
    <row r="1268" spans="1:13" s="326" customFormat="1" ht="11.25" hidden="1" outlineLevel="3">
      <c r="A1268" s="321"/>
      <c r="B1268" s="322"/>
      <c r="C1268" s="323" t="s">
        <v>317</v>
      </c>
      <c r="D1268" s="322"/>
      <c r="E1268" s="35">
        <v>0</v>
      </c>
      <c r="F1268" s="324"/>
      <c r="G1268" s="37"/>
      <c r="H1268" s="324"/>
      <c r="I1268" s="325"/>
      <c r="J1268" s="352"/>
      <c r="K1268" s="324"/>
    </row>
    <row r="1269" spans="1:13" s="326" customFormat="1" ht="11.25" hidden="1" outlineLevel="3">
      <c r="A1269" s="321"/>
      <c r="B1269" s="322"/>
      <c r="C1269" s="323" t="s">
        <v>49</v>
      </c>
      <c r="D1269" s="322"/>
      <c r="E1269" s="35">
        <v>441</v>
      </c>
      <c r="F1269" s="324"/>
      <c r="G1269" s="37"/>
      <c r="H1269" s="324"/>
      <c r="I1269" s="325"/>
      <c r="J1269" s="352"/>
      <c r="K1269" s="324"/>
    </row>
    <row r="1270" spans="1:13" s="326" customFormat="1" ht="11.25" hidden="1" outlineLevel="3">
      <c r="A1270" s="321"/>
      <c r="B1270" s="322"/>
      <c r="C1270" s="323" t="s">
        <v>318</v>
      </c>
      <c r="D1270" s="322"/>
      <c r="E1270" s="35">
        <v>0</v>
      </c>
      <c r="F1270" s="324"/>
      <c r="G1270" s="37"/>
      <c r="H1270" s="324"/>
      <c r="I1270" s="325"/>
      <c r="J1270" s="352"/>
      <c r="K1270" s="324"/>
    </row>
    <row r="1271" spans="1:13" s="31" customFormat="1" ht="11.25" hidden="1" outlineLevel="3">
      <c r="A1271" s="32"/>
      <c r="B1271" s="33"/>
      <c r="C1271" s="34" t="s">
        <v>40</v>
      </c>
      <c r="D1271" s="33"/>
      <c r="E1271" s="35">
        <v>10.8</v>
      </c>
      <c r="F1271" s="36"/>
      <c r="G1271" s="37"/>
      <c r="H1271" s="36"/>
      <c r="I1271" s="38"/>
      <c r="J1271" s="266"/>
      <c r="K1271" s="36"/>
    </row>
    <row r="1272" spans="1:13" s="27" customFormat="1" ht="24" outlineLevel="2" collapsed="1">
      <c r="A1272" s="257">
        <v>10</v>
      </c>
      <c r="B1272" s="258" t="s">
        <v>166</v>
      </c>
      <c r="C1272" s="259" t="s">
        <v>899</v>
      </c>
      <c r="D1272" s="260" t="s">
        <v>17</v>
      </c>
      <c r="E1272" s="261">
        <v>451.8</v>
      </c>
      <c r="F1272" s="262">
        <v>0</v>
      </c>
      <c r="G1272" s="261">
        <f>E1272*(1+F1272/100)</f>
        <v>451.8</v>
      </c>
      <c r="H1272" s="262"/>
      <c r="I1272" s="263">
        <f>G1272*H1272</f>
        <v>0</v>
      </c>
      <c r="J1272" s="264"/>
      <c r="K1272" s="265">
        <f>G1272*J1272</f>
        <v>0</v>
      </c>
      <c r="L1272" s="264"/>
      <c r="M1272" s="265">
        <f>G1272*L1272</f>
        <v>0</v>
      </c>
    </row>
    <row r="1273" spans="1:13" s="31" customFormat="1" ht="11.25" hidden="1" outlineLevel="3">
      <c r="A1273" s="32"/>
      <c r="B1273" s="33"/>
      <c r="C1273" s="34" t="s">
        <v>317</v>
      </c>
      <c r="D1273" s="33"/>
      <c r="E1273" s="35">
        <v>0</v>
      </c>
      <c r="F1273" s="36"/>
      <c r="G1273" s="37"/>
      <c r="H1273" s="36"/>
      <c r="I1273" s="38"/>
      <c r="J1273" s="266"/>
      <c r="K1273" s="36"/>
    </row>
    <row r="1274" spans="1:13" s="31" customFormat="1" ht="11.25" hidden="1" outlineLevel="3">
      <c r="A1274" s="32"/>
      <c r="B1274" s="33"/>
      <c r="C1274" s="34" t="s">
        <v>49</v>
      </c>
      <c r="D1274" s="33"/>
      <c r="E1274" s="35">
        <v>441</v>
      </c>
      <c r="F1274" s="36"/>
      <c r="G1274" s="37"/>
      <c r="H1274" s="36"/>
      <c r="I1274" s="38"/>
      <c r="J1274" s="266"/>
      <c r="K1274" s="36"/>
    </row>
    <row r="1275" spans="1:13" s="31" customFormat="1" ht="11.25" hidden="1" outlineLevel="3">
      <c r="A1275" s="32"/>
      <c r="B1275" s="33"/>
      <c r="C1275" s="34" t="s">
        <v>318</v>
      </c>
      <c r="D1275" s="33"/>
      <c r="E1275" s="35">
        <v>0</v>
      </c>
      <c r="F1275" s="36"/>
      <c r="G1275" s="37"/>
      <c r="H1275" s="36"/>
      <c r="I1275" s="38"/>
      <c r="J1275" s="266"/>
      <c r="K1275" s="36"/>
    </row>
    <row r="1276" spans="1:13" s="31" customFormat="1" ht="11.25" hidden="1" outlineLevel="3">
      <c r="A1276" s="32"/>
      <c r="B1276" s="33"/>
      <c r="C1276" s="34" t="s">
        <v>40</v>
      </c>
      <c r="D1276" s="33"/>
      <c r="E1276" s="35">
        <v>10.8</v>
      </c>
      <c r="F1276" s="36"/>
      <c r="G1276" s="37"/>
      <c r="H1276" s="36"/>
      <c r="I1276" s="38"/>
      <c r="J1276" s="266"/>
      <c r="K1276" s="36"/>
    </row>
    <row r="1277" spans="1:13" s="27" customFormat="1" ht="24" outlineLevel="2" collapsed="1">
      <c r="A1277" s="257">
        <v>11</v>
      </c>
      <c r="B1277" s="258" t="s">
        <v>167</v>
      </c>
      <c r="C1277" s="259" t="s">
        <v>2838</v>
      </c>
      <c r="D1277" s="260" t="s">
        <v>17</v>
      </c>
      <c r="E1277" s="261">
        <v>6777</v>
      </c>
      <c r="F1277" s="262">
        <v>0</v>
      </c>
      <c r="G1277" s="261">
        <f>E1277*(1+F1277/100)</f>
        <v>6777</v>
      </c>
      <c r="H1277" s="262"/>
      <c r="I1277" s="263">
        <f>G1277*H1277</f>
        <v>0</v>
      </c>
      <c r="J1277" s="264"/>
      <c r="K1277" s="265">
        <f>G1277*J1277</f>
        <v>0</v>
      </c>
      <c r="L1277" s="264"/>
      <c r="M1277" s="265">
        <f>G1277*L1277</f>
        <v>0</v>
      </c>
    </row>
    <row r="1278" spans="1:13" s="31" customFormat="1" ht="11.25" hidden="1" outlineLevel="3">
      <c r="A1278" s="32"/>
      <c r="B1278" s="33"/>
      <c r="C1278" s="34" t="s">
        <v>317</v>
      </c>
      <c r="D1278" s="33"/>
      <c r="E1278" s="35">
        <v>0</v>
      </c>
      <c r="F1278" s="36"/>
      <c r="G1278" s="37"/>
      <c r="H1278" s="36"/>
      <c r="I1278" s="38"/>
      <c r="J1278" s="266"/>
      <c r="K1278" s="36"/>
    </row>
    <row r="1279" spans="1:13" s="31" customFormat="1" ht="11.25" hidden="1" outlineLevel="3">
      <c r="A1279" s="32"/>
      <c r="B1279" s="33"/>
      <c r="C1279" s="34" t="s">
        <v>147</v>
      </c>
      <c r="D1279" s="33"/>
      <c r="E1279" s="35">
        <v>6615</v>
      </c>
      <c r="F1279" s="36"/>
      <c r="G1279" s="37"/>
      <c r="H1279" s="36"/>
      <c r="I1279" s="38"/>
      <c r="J1279" s="266"/>
      <c r="K1279" s="36"/>
    </row>
    <row r="1280" spans="1:13" s="31" customFormat="1" ht="11.25" hidden="1" outlineLevel="3">
      <c r="A1280" s="32"/>
      <c r="B1280" s="33"/>
      <c r="C1280" s="34" t="s">
        <v>318</v>
      </c>
      <c r="D1280" s="33"/>
      <c r="E1280" s="35">
        <v>0</v>
      </c>
      <c r="F1280" s="36"/>
      <c r="G1280" s="37"/>
      <c r="H1280" s="36"/>
      <c r="I1280" s="38"/>
      <c r="J1280" s="266"/>
      <c r="K1280" s="36"/>
    </row>
    <row r="1281" spans="1:13" s="31" customFormat="1" ht="11.25" hidden="1" outlineLevel="3">
      <c r="A1281" s="32"/>
      <c r="B1281" s="33"/>
      <c r="C1281" s="34" t="s">
        <v>69</v>
      </c>
      <c r="D1281" s="33"/>
      <c r="E1281" s="35">
        <v>162</v>
      </c>
      <c r="F1281" s="36"/>
      <c r="G1281" s="37"/>
      <c r="H1281" s="36"/>
      <c r="I1281" s="38"/>
      <c r="J1281" s="266"/>
      <c r="K1281" s="36"/>
    </row>
    <row r="1282" spans="1:13" s="291" customFormat="1" ht="12" outlineLevel="2" collapsed="1">
      <c r="A1282" s="347">
        <v>12</v>
      </c>
      <c r="B1282" s="348" t="s">
        <v>74</v>
      </c>
      <c r="C1282" s="271" t="s">
        <v>802</v>
      </c>
      <c r="D1282" s="349" t="s">
        <v>3</v>
      </c>
      <c r="E1282" s="261">
        <v>180.72</v>
      </c>
      <c r="F1282" s="350">
        <v>2</v>
      </c>
      <c r="G1282" s="261">
        <f>E1282*(1+F1282/100)</f>
        <v>184.33439999999999</v>
      </c>
      <c r="H1282" s="350"/>
      <c r="I1282" s="351">
        <f>G1282*H1282</f>
        <v>0</v>
      </c>
      <c r="J1282" s="289"/>
      <c r="K1282" s="290">
        <f>G1282*J1282</f>
        <v>0</v>
      </c>
      <c r="L1282" s="289"/>
      <c r="M1282" s="290">
        <f>G1282*L1282</f>
        <v>0</v>
      </c>
    </row>
    <row r="1283" spans="1:13" s="31" customFormat="1" ht="11.25" hidden="1" outlineLevel="3">
      <c r="A1283" s="32"/>
      <c r="B1283" s="33"/>
      <c r="C1283" s="34" t="s">
        <v>317</v>
      </c>
      <c r="D1283" s="33"/>
      <c r="E1283" s="35">
        <v>0</v>
      </c>
      <c r="F1283" s="36"/>
      <c r="G1283" s="37"/>
      <c r="H1283" s="36"/>
      <c r="I1283" s="38"/>
      <c r="J1283" s="266"/>
      <c r="K1283" s="36"/>
      <c r="L1283" s="36"/>
      <c r="M1283" s="36"/>
    </row>
    <row r="1284" spans="1:13" s="31" customFormat="1" ht="11.25" hidden="1" outlineLevel="3">
      <c r="A1284" s="32"/>
      <c r="B1284" s="33"/>
      <c r="C1284" s="34" t="s">
        <v>2836</v>
      </c>
      <c r="D1284" s="33"/>
      <c r="E1284" s="35">
        <v>176.4</v>
      </c>
      <c r="F1284" s="36"/>
      <c r="G1284" s="37"/>
      <c r="H1284" s="36"/>
      <c r="I1284" s="38"/>
      <c r="J1284" s="266"/>
      <c r="K1284" s="36"/>
      <c r="L1284" s="36"/>
      <c r="M1284" s="36"/>
    </row>
    <row r="1285" spans="1:13" s="31" customFormat="1" ht="11.25" hidden="1" outlineLevel="3">
      <c r="A1285" s="32"/>
      <c r="B1285" s="33"/>
      <c r="C1285" s="34" t="s">
        <v>318</v>
      </c>
      <c r="D1285" s="33"/>
      <c r="E1285" s="35">
        <v>0</v>
      </c>
      <c r="F1285" s="36"/>
      <c r="G1285" s="37"/>
      <c r="H1285" s="36"/>
      <c r="I1285" s="38"/>
      <c r="J1285" s="266"/>
      <c r="K1285" s="36"/>
      <c r="L1285" s="36"/>
      <c r="M1285" s="36"/>
    </row>
    <row r="1286" spans="1:13" s="31" customFormat="1" ht="11.25" hidden="1" outlineLevel="3">
      <c r="A1286" s="32"/>
      <c r="B1286" s="33"/>
      <c r="C1286" s="34" t="s">
        <v>2837</v>
      </c>
      <c r="D1286" s="33"/>
      <c r="E1286" s="35">
        <v>4.32</v>
      </c>
      <c r="F1286" s="36"/>
      <c r="G1286" s="37"/>
      <c r="H1286" s="36"/>
      <c r="I1286" s="38"/>
      <c r="J1286" s="266"/>
      <c r="K1286" s="36"/>
      <c r="L1286" s="36"/>
      <c r="M1286" s="36"/>
    </row>
    <row r="1287" spans="1:13" s="27" customFormat="1" ht="12" outlineLevel="2">
      <c r="A1287" s="13">
        <v>13</v>
      </c>
      <c r="B1287" s="28" t="s">
        <v>186</v>
      </c>
      <c r="C1287" s="29" t="s">
        <v>871</v>
      </c>
      <c r="D1287" s="14" t="s">
        <v>0</v>
      </c>
      <c r="E1287" s="30">
        <f>SUM(I1184:I1282)/100</f>
        <v>0</v>
      </c>
      <c r="F1287" s="15">
        <v>0</v>
      </c>
      <c r="G1287" s="30">
        <f>E1287*(1+F1287/100)</f>
        <v>0</v>
      </c>
      <c r="H1287" s="30"/>
      <c r="I1287" s="16">
        <f>G1287*H1287</f>
        <v>0</v>
      </c>
      <c r="J1287" s="264"/>
      <c r="K1287" s="265">
        <f>G1287*J1287</f>
        <v>0</v>
      </c>
      <c r="L1287" s="264"/>
      <c r="M1287" s="265">
        <f>G1287*L1287</f>
        <v>0</v>
      </c>
    </row>
    <row r="1288" spans="1:13" s="48" customFormat="1" ht="12.75" customHeight="1" outlineLevel="2">
      <c r="A1288" s="49"/>
      <c r="B1288" s="50"/>
      <c r="C1288" s="51"/>
      <c r="D1288" s="50"/>
      <c r="E1288" s="52"/>
      <c r="F1288" s="53"/>
      <c r="G1288" s="52"/>
      <c r="H1288" s="53"/>
      <c r="I1288" s="54"/>
    </row>
    <row r="1289" spans="1:13" s="21" customFormat="1" ht="16.5" customHeight="1" outlineLevel="1">
      <c r="A1289" s="273"/>
      <c r="B1289" s="274"/>
      <c r="C1289" s="274" t="s">
        <v>2841</v>
      </c>
      <c r="D1289" s="275"/>
      <c r="E1289" s="276"/>
      <c r="F1289" s="277"/>
      <c r="G1289" s="276"/>
      <c r="H1289" s="277"/>
      <c r="I1289" s="278">
        <f>SUBTOTAL(9,I1290:I1383)</f>
        <v>0</v>
      </c>
      <c r="J1289" s="279"/>
      <c r="K1289" s="280"/>
      <c r="L1289" s="277"/>
      <c r="M1289" s="280"/>
    </row>
    <row r="1290" spans="1:13" s="291" customFormat="1" ht="24" outlineLevel="2">
      <c r="A1290" s="283">
        <v>1</v>
      </c>
      <c r="B1290" s="284" t="s">
        <v>168</v>
      </c>
      <c r="C1290" s="285" t="s">
        <v>915</v>
      </c>
      <c r="D1290" s="286" t="s">
        <v>17</v>
      </c>
      <c r="E1290" s="30">
        <v>2799.5599999999995</v>
      </c>
      <c r="F1290" s="287">
        <v>0</v>
      </c>
      <c r="G1290" s="30">
        <f>E1290*(1+F1290/100)</f>
        <v>2799.5599999999995</v>
      </c>
      <c r="H1290" s="287"/>
      <c r="I1290" s="288">
        <f>G1290*H1290</f>
        <v>0</v>
      </c>
      <c r="J1290" s="289"/>
      <c r="K1290" s="290">
        <f>G1290*J1290</f>
        <v>0</v>
      </c>
      <c r="L1290" s="289"/>
      <c r="M1290" s="290">
        <f>G1290*L1290</f>
        <v>0</v>
      </c>
    </row>
    <row r="1291" spans="1:13" s="291" customFormat="1" ht="24" outlineLevel="2" collapsed="1">
      <c r="A1291" s="283">
        <v>2</v>
      </c>
      <c r="B1291" s="284" t="s">
        <v>210</v>
      </c>
      <c r="C1291" s="285" t="s">
        <v>2843</v>
      </c>
      <c r="D1291" s="286" t="s">
        <v>17</v>
      </c>
      <c r="E1291" s="30">
        <v>1200.5</v>
      </c>
      <c r="F1291" s="287">
        <v>5</v>
      </c>
      <c r="G1291" s="30">
        <f>E1291*(1+F1291/100)</f>
        <v>1260.5250000000001</v>
      </c>
      <c r="H1291" s="287"/>
      <c r="I1291" s="288">
        <f>G1291*H1291</f>
        <v>0</v>
      </c>
      <c r="J1291" s="289"/>
      <c r="K1291" s="290">
        <f>G1291*J1291</f>
        <v>0</v>
      </c>
      <c r="L1291" s="289"/>
      <c r="M1291" s="290">
        <f>G1291*L1291</f>
        <v>0</v>
      </c>
    </row>
    <row r="1292" spans="1:13" s="326" customFormat="1" ht="11.25" hidden="1" outlineLevel="3">
      <c r="A1292" s="321"/>
      <c r="B1292" s="322"/>
      <c r="C1292" s="323" t="s">
        <v>228</v>
      </c>
      <c r="D1292" s="322"/>
      <c r="E1292" s="35">
        <v>403.28</v>
      </c>
      <c r="F1292" s="324"/>
      <c r="G1292" s="37"/>
      <c r="H1292" s="324"/>
      <c r="I1292" s="325"/>
      <c r="J1292" s="352"/>
      <c r="K1292" s="324"/>
    </row>
    <row r="1293" spans="1:13" s="326" customFormat="1" ht="11.25" hidden="1" outlineLevel="3">
      <c r="A1293" s="321"/>
      <c r="B1293" s="322"/>
      <c r="C1293" s="323" t="s">
        <v>78</v>
      </c>
      <c r="D1293" s="322"/>
      <c r="E1293" s="35">
        <v>4.04</v>
      </c>
      <c r="F1293" s="324"/>
      <c r="G1293" s="37"/>
      <c r="H1293" s="324"/>
      <c r="I1293" s="325"/>
      <c r="J1293" s="352"/>
      <c r="K1293" s="324"/>
    </row>
    <row r="1294" spans="1:13" s="326" customFormat="1" ht="11.25" hidden="1" outlineLevel="3">
      <c r="A1294" s="321"/>
      <c r="B1294" s="322"/>
      <c r="C1294" s="323" t="s">
        <v>229</v>
      </c>
      <c r="D1294" s="322"/>
      <c r="E1294" s="35">
        <v>793.18</v>
      </c>
      <c r="F1294" s="324"/>
      <c r="G1294" s="37"/>
      <c r="H1294" s="324"/>
      <c r="I1294" s="325"/>
      <c r="J1294" s="352"/>
      <c r="K1294" s="324"/>
    </row>
    <row r="1295" spans="1:13" s="291" customFormat="1" ht="24" outlineLevel="2" collapsed="1">
      <c r="A1295" s="283">
        <v>3</v>
      </c>
      <c r="B1295" s="284" t="s">
        <v>212</v>
      </c>
      <c r="C1295" s="285" t="s">
        <v>2844</v>
      </c>
      <c r="D1295" s="286" t="s">
        <v>17</v>
      </c>
      <c r="E1295" s="30">
        <v>9.18</v>
      </c>
      <c r="F1295" s="287">
        <v>5</v>
      </c>
      <c r="G1295" s="30">
        <f>E1295*(1+F1295/100)</f>
        <v>9.6389999999999993</v>
      </c>
      <c r="H1295" s="287"/>
      <c r="I1295" s="288">
        <f>G1295*H1295</f>
        <v>0</v>
      </c>
      <c r="J1295" s="289"/>
      <c r="K1295" s="290">
        <f>G1295*J1295</f>
        <v>0</v>
      </c>
      <c r="L1295" s="289"/>
      <c r="M1295" s="290">
        <f>G1295*L1295</f>
        <v>0</v>
      </c>
    </row>
    <row r="1296" spans="1:13" s="326" customFormat="1" ht="11.25" hidden="1" outlineLevel="3">
      <c r="A1296" s="321"/>
      <c r="B1296" s="322"/>
      <c r="C1296" s="323" t="s">
        <v>79</v>
      </c>
      <c r="D1296" s="322"/>
      <c r="E1296" s="35">
        <v>9.18</v>
      </c>
      <c r="F1296" s="324"/>
      <c r="G1296" s="37"/>
      <c r="H1296" s="324"/>
      <c r="I1296" s="325"/>
      <c r="J1296" s="352"/>
      <c r="K1296" s="324"/>
    </row>
    <row r="1297" spans="1:13" s="291" customFormat="1" ht="24" outlineLevel="2" collapsed="1">
      <c r="A1297" s="283">
        <v>4</v>
      </c>
      <c r="B1297" s="284" t="s">
        <v>211</v>
      </c>
      <c r="C1297" s="285" t="s">
        <v>2845</v>
      </c>
      <c r="D1297" s="286" t="s">
        <v>17</v>
      </c>
      <c r="E1297" s="30">
        <v>149.24</v>
      </c>
      <c r="F1297" s="287">
        <v>5</v>
      </c>
      <c r="G1297" s="30">
        <f>E1297*(1+F1297/100)</f>
        <v>156.70200000000003</v>
      </c>
      <c r="H1297" s="287"/>
      <c r="I1297" s="288">
        <f>G1297*H1297</f>
        <v>0</v>
      </c>
      <c r="J1297" s="289"/>
      <c r="K1297" s="290">
        <f>G1297*J1297</f>
        <v>0</v>
      </c>
      <c r="L1297" s="289"/>
      <c r="M1297" s="290">
        <f>G1297*L1297</f>
        <v>0</v>
      </c>
    </row>
    <row r="1298" spans="1:13" s="326" customFormat="1" ht="11.25" hidden="1" outlineLevel="3">
      <c r="A1298" s="321"/>
      <c r="B1298" s="322"/>
      <c r="C1298" s="323" t="s">
        <v>202</v>
      </c>
      <c r="D1298" s="322"/>
      <c r="E1298" s="35">
        <v>44.97</v>
      </c>
      <c r="F1298" s="324"/>
      <c r="G1298" s="37"/>
      <c r="H1298" s="324"/>
      <c r="I1298" s="325"/>
      <c r="J1298" s="352"/>
      <c r="K1298" s="324"/>
    </row>
    <row r="1299" spans="1:13" s="326" customFormat="1" ht="11.25" hidden="1" outlineLevel="3">
      <c r="A1299" s="321"/>
      <c r="B1299" s="322"/>
      <c r="C1299" s="323" t="s">
        <v>226</v>
      </c>
      <c r="D1299" s="322"/>
      <c r="E1299" s="35">
        <v>104.27</v>
      </c>
      <c r="F1299" s="324"/>
      <c r="G1299" s="37"/>
      <c r="H1299" s="324"/>
      <c r="I1299" s="325"/>
      <c r="J1299" s="352"/>
      <c r="K1299" s="324"/>
    </row>
    <row r="1300" spans="1:13" s="291" customFormat="1" ht="24" outlineLevel="2" collapsed="1">
      <c r="A1300" s="283">
        <v>5</v>
      </c>
      <c r="B1300" s="284" t="s">
        <v>213</v>
      </c>
      <c r="C1300" s="285" t="s">
        <v>2846</v>
      </c>
      <c r="D1300" s="286" t="s">
        <v>17</v>
      </c>
      <c r="E1300" s="30">
        <v>240.14</v>
      </c>
      <c r="F1300" s="287">
        <v>5</v>
      </c>
      <c r="G1300" s="30">
        <f>E1300*(1+F1300/100)</f>
        <v>252.14699999999999</v>
      </c>
      <c r="H1300" s="287"/>
      <c r="I1300" s="288">
        <f>G1300*H1300</f>
        <v>0</v>
      </c>
      <c r="J1300" s="289"/>
      <c r="K1300" s="290">
        <f>G1300*J1300</f>
        <v>0</v>
      </c>
      <c r="L1300" s="289"/>
      <c r="M1300" s="290">
        <f>G1300*L1300</f>
        <v>0</v>
      </c>
    </row>
    <row r="1301" spans="1:13" s="326" customFormat="1" ht="11.25" hidden="1" outlineLevel="3">
      <c r="A1301" s="321"/>
      <c r="B1301" s="322"/>
      <c r="C1301" s="323" t="s">
        <v>227</v>
      </c>
      <c r="D1301" s="322"/>
      <c r="E1301" s="35">
        <v>240.14</v>
      </c>
      <c r="F1301" s="324"/>
      <c r="G1301" s="37"/>
      <c r="H1301" s="324"/>
      <c r="I1301" s="325"/>
      <c r="J1301" s="352"/>
      <c r="K1301" s="324"/>
    </row>
    <row r="1302" spans="1:13" s="291" customFormat="1" ht="24" outlineLevel="2" collapsed="1">
      <c r="A1302" s="283">
        <v>6</v>
      </c>
      <c r="B1302" s="284" t="s">
        <v>71</v>
      </c>
      <c r="C1302" s="285" t="s">
        <v>892</v>
      </c>
      <c r="D1302" s="286" t="s">
        <v>17</v>
      </c>
      <c r="E1302" s="30">
        <v>1200.5</v>
      </c>
      <c r="F1302" s="287">
        <v>5</v>
      </c>
      <c r="G1302" s="30">
        <f>E1302*(1+F1302/100)</f>
        <v>1260.5250000000001</v>
      </c>
      <c r="H1302" s="287"/>
      <c r="I1302" s="288">
        <f>G1302*H1302</f>
        <v>0</v>
      </c>
      <c r="J1302" s="289"/>
      <c r="K1302" s="290">
        <f>G1302*J1302</f>
        <v>0</v>
      </c>
      <c r="L1302" s="289"/>
      <c r="M1302" s="290">
        <f>G1302*L1302</f>
        <v>0</v>
      </c>
    </row>
    <row r="1303" spans="1:13" s="326" customFormat="1" ht="11.25" hidden="1" outlineLevel="3">
      <c r="A1303" s="321"/>
      <c r="B1303" s="322"/>
      <c r="C1303" s="323" t="s">
        <v>228</v>
      </c>
      <c r="D1303" s="322"/>
      <c r="E1303" s="35">
        <v>403.28</v>
      </c>
      <c r="F1303" s="324"/>
      <c r="G1303" s="37"/>
      <c r="H1303" s="324"/>
      <c r="I1303" s="325"/>
    </row>
    <row r="1304" spans="1:13" s="326" customFormat="1" ht="11.25" hidden="1" outlineLevel="3">
      <c r="A1304" s="321"/>
      <c r="B1304" s="322"/>
      <c r="C1304" s="323" t="s">
        <v>78</v>
      </c>
      <c r="D1304" s="322"/>
      <c r="E1304" s="35">
        <v>4.04</v>
      </c>
      <c r="F1304" s="324"/>
      <c r="G1304" s="37"/>
      <c r="H1304" s="324"/>
      <c r="I1304" s="325"/>
    </row>
    <row r="1305" spans="1:13" s="326" customFormat="1" ht="11.25" hidden="1" outlineLevel="3">
      <c r="A1305" s="321"/>
      <c r="B1305" s="322"/>
      <c r="C1305" s="323" t="s">
        <v>229</v>
      </c>
      <c r="D1305" s="322"/>
      <c r="E1305" s="35">
        <v>793.18</v>
      </c>
      <c r="F1305" s="324"/>
      <c r="G1305" s="37"/>
      <c r="H1305" s="324"/>
      <c r="I1305" s="325"/>
    </row>
    <row r="1306" spans="1:13" s="291" customFormat="1" ht="24" outlineLevel="2">
      <c r="A1306" s="283">
        <v>7</v>
      </c>
      <c r="B1306" s="284" t="s">
        <v>171</v>
      </c>
      <c r="C1306" s="285" t="s">
        <v>918</v>
      </c>
      <c r="D1306" s="286" t="s">
        <v>17</v>
      </c>
      <c r="E1306" s="30">
        <v>1589.88</v>
      </c>
      <c r="F1306" s="287">
        <v>0</v>
      </c>
      <c r="G1306" s="30">
        <f>E1306*(1+F1306/100)</f>
        <v>1589.88</v>
      </c>
      <c r="H1306" s="287"/>
      <c r="I1306" s="288">
        <f>G1306*H1306</f>
        <v>0</v>
      </c>
      <c r="J1306" s="289"/>
      <c r="K1306" s="290">
        <f>G1306*J1306</f>
        <v>0</v>
      </c>
      <c r="L1306" s="289"/>
      <c r="M1306" s="290">
        <f>G1306*L1306</f>
        <v>0</v>
      </c>
    </row>
    <row r="1307" spans="1:13" s="291" customFormat="1" ht="12" outlineLevel="2" collapsed="1">
      <c r="A1307" s="283">
        <v>8</v>
      </c>
      <c r="B1307" s="284" t="s">
        <v>209</v>
      </c>
      <c r="C1307" s="285" t="s">
        <v>848</v>
      </c>
      <c r="D1307" s="286" t="s">
        <v>17</v>
      </c>
      <c r="E1307" s="30">
        <v>1589.88</v>
      </c>
      <c r="F1307" s="287">
        <v>15</v>
      </c>
      <c r="G1307" s="30">
        <f>E1307*(1+F1307/100)</f>
        <v>1828.3620000000001</v>
      </c>
      <c r="H1307" s="287"/>
      <c r="I1307" s="288">
        <f>G1307*H1307</f>
        <v>0</v>
      </c>
      <c r="J1307" s="289"/>
      <c r="K1307" s="290">
        <f>G1307*J1307</f>
        <v>0</v>
      </c>
      <c r="L1307" s="289"/>
      <c r="M1307" s="290">
        <f>G1307*L1307</f>
        <v>0</v>
      </c>
    </row>
    <row r="1308" spans="1:13" s="326" customFormat="1" ht="11.25" hidden="1" outlineLevel="3">
      <c r="A1308" s="321"/>
      <c r="B1308" s="322"/>
      <c r="C1308" s="323" t="s">
        <v>202</v>
      </c>
      <c r="D1308" s="322"/>
      <c r="E1308" s="35">
        <v>44.97</v>
      </c>
      <c r="F1308" s="324"/>
      <c r="G1308" s="37"/>
      <c r="H1308" s="324"/>
      <c r="I1308" s="325"/>
    </row>
    <row r="1309" spans="1:13" s="326" customFormat="1" ht="11.25" hidden="1" outlineLevel="3">
      <c r="A1309" s="321"/>
      <c r="B1309" s="322"/>
      <c r="C1309" s="323" t="s">
        <v>226</v>
      </c>
      <c r="D1309" s="322"/>
      <c r="E1309" s="35">
        <v>104.27</v>
      </c>
      <c r="F1309" s="324"/>
      <c r="G1309" s="37"/>
      <c r="H1309" s="324"/>
      <c r="I1309" s="325"/>
    </row>
    <row r="1310" spans="1:13" s="326" customFormat="1" ht="11.25" hidden="1" outlineLevel="3">
      <c r="A1310" s="321"/>
      <c r="B1310" s="322"/>
      <c r="C1310" s="323" t="s">
        <v>227</v>
      </c>
      <c r="D1310" s="322"/>
      <c r="E1310" s="35">
        <v>240.14</v>
      </c>
      <c r="F1310" s="324"/>
      <c r="G1310" s="37"/>
      <c r="H1310" s="324"/>
      <c r="I1310" s="325"/>
    </row>
    <row r="1311" spans="1:13" s="326" customFormat="1" ht="11.25" hidden="1" outlineLevel="3">
      <c r="A1311" s="321"/>
      <c r="B1311" s="322"/>
      <c r="C1311" s="323" t="s">
        <v>228</v>
      </c>
      <c r="D1311" s="322"/>
      <c r="E1311" s="35">
        <v>403.28</v>
      </c>
      <c r="F1311" s="324"/>
      <c r="G1311" s="37"/>
      <c r="H1311" s="324"/>
      <c r="I1311" s="325"/>
    </row>
    <row r="1312" spans="1:13" s="326" customFormat="1" ht="11.25" hidden="1" outlineLevel="3">
      <c r="A1312" s="321"/>
      <c r="B1312" s="322"/>
      <c r="C1312" s="323" t="s">
        <v>78</v>
      </c>
      <c r="D1312" s="322"/>
      <c r="E1312" s="35">
        <v>4.04</v>
      </c>
      <c r="F1312" s="324"/>
      <c r="G1312" s="37"/>
      <c r="H1312" s="324"/>
      <c r="I1312" s="325"/>
    </row>
    <row r="1313" spans="1:13" s="326" customFormat="1" ht="11.25" hidden="1" outlineLevel="3">
      <c r="A1313" s="321"/>
      <c r="B1313" s="322"/>
      <c r="C1313" s="323" t="s">
        <v>229</v>
      </c>
      <c r="D1313" s="322"/>
      <c r="E1313" s="35">
        <v>793.18</v>
      </c>
      <c r="F1313" s="324"/>
      <c r="G1313" s="37"/>
      <c r="H1313" s="324"/>
      <c r="I1313" s="325"/>
    </row>
    <row r="1314" spans="1:13" s="291" customFormat="1" ht="12" outlineLevel="2" collapsed="1">
      <c r="A1314" s="347">
        <v>9</v>
      </c>
      <c r="B1314" s="348" t="s">
        <v>2848</v>
      </c>
      <c r="C1314" s="271" t="s">
        <v>2847</v>
      </c>
      <c r="D1314" s="349" t="s">
        <v>2</v>
      </c>
      <c r="E1314" s="261">
        <v>998.36999999999978</v>
      </c>
      <c r="F1314" s="350">
        <v>0</v>
      </c>
      <c r="G1314" s="261">
        <f>E1314*(1+F1314/100)</f>
        <v>998.36999999999978</v>
      </c>
      <c r="H1314" s="350"/>
      <c r="I1314" s="351">
        <f>G1314*H1314</f>
        <v>0</v>
      </c>
      <c r="J1314" s="289"/>
      <c r="K1314" s="290">
        <f>G1314*J1314</f>
        <v>0</v>
      </c>
      <c r="L1314" s="289"/>
      <c r="M1314" s="290">
        <f>G1314*L1314</f>
        <v>0</v>
      </c>
    </row>
    <row r="1315" spans="1:13" s="326" customFormat="1" ht="11.25" hidden="1" outlineLevel="3">
      <c r="A1315" s="321"/>
      <c r="B1315" s="322"/>
      <c r="C1315" s="323" t="s">
        <v>522</v>
      </c>
      <c r="D1315" s="322"/>
      <c r="E1315" s="35">
        <v>0</v>
      </c>
      <c r="F1315" s="324"/>
      <c r="G1315" s="37"/>
      <c r="H1315" s="324"/>
      <c r="I1315" s="325"/>
      <c r="J1315" s="352"/>
      <c r="K1315" s="324"/>
    </row>
    <row r="1316" spans="1:13" s="326" customFormat="1" ht="11.25" hidden="1" outlineLevel="3">
      <c r="A1316" s="321"/>
      <c r="B1316" s="322"/>
      <c r="C1316" s="323" t="s">
        <v>21</v>
      </c>
      <c r="D1316" s="322"/>
      <c r="E1316" s="35">
        <v>0</v>
      </c>
      <c r="F1316" s="324"/>
      <c r="G1316" s="37"/>
      <c r="H1316" s="324"/>
      <c r="I1316" s="325"/>
      <c r="J1316" s="352"/>
      <c r="K1316" s="324"/>
    </row>
    <row r="1317" spans="1:13" s="326" customFormat="1" ht="11.25" hidden="1" outlineLevel="3">
      <c r="A1317" s="321"/>
      <c r="B1317" s="322"/>
      <c r="C1317" s="323" t="s">
        <v>2528</v>
      </c>
      <c r="D1317" s="322"/>
      <c r="E1317" s="35">
        <v>7.3199999999999994</v>
      </c>
      <c r="F1317" s="324"/>
      <c r="G1317" s="37"/>
      <c r="H1317" s="324"/>
      <c r="I1317" s="325"/>
      <c r="J1317" s="352"/>
      <c r="K1317" s="324"/>
    </row>
    <row r="1318" spans="1:13" s="326" customFormat="1" ht="11.25" hidden="1" outlineLevel="3">
      <c r="A1318" s="321"/>
      <c r="B1318" s="322"/>
      <c r="C1318" s="323" t="s">
        <v>2529</v>
      </c>
      <c r="D1318" s="322"/>
      <c r="E1318" s="35">
        <v>20.86</v>
      </c>
      <c r="F1318" s="324"/>
      <c r="G1318" s="37"/>
      <c r="H1318" s="324"/>
      <c r="I1318" s="325"/>
      <c r="J1318" s="352"/>
      <c r="K1318" s="324"/>
    </row>
    <row r="1319" spans="1:13" s="326" customFormat="1" ht="22.5" hidden="1" outlineLevel="3">
      <c r="A1319" s="321"/>
      <c r="B1319" s="322"/>
      <c r="C1319" s="323" t="s">
        <v>2530</v>
      </c>
      <c r="D1319" s="322"/>
      <c r="E1319" s="35">
        <v>61.529999999999987</v>
      </c>
      <c r="F1319" s="324"/>
      <c r="G1319" s="37"/>
      <c r="H1319" s="324"/>
      <c r="I1319" s="325"/>
      <c r="J1319" s="352"/>
      <c r="K1319" s="324"/>
    </row>
    <row r="1320" spans="1:13" s="326" customFormat="1" ht="11.25" hidden="1" outlineLevel="3">
      <c r="A1320" s="321"/>
      <c r="B1320" s="322"/>
      <c r="C1320" s="323" t="s">
        <v>2531</v>
      </c>
      <c r="D1320" s="322"/>
      <c r="E1320" s="35">
        <v>20.3</v>
      </c>
      <c r="F1320" s="324"/>
      <c r="G1320" s="37"/>
      <c r="H1320" s="324"/>
      <c r="I1320" s="325"/>
      <c r="J1320" s="352"/>
      <c r="K1320" s="324"/>
    </row>
    <row r="1321" spans="1:13" s="326" customFormat="1" ht="11.25" hidden="1" outlineLevel="3">
      <c r="A1321" s="321"/>
      <c r="B1321" s="322"/>
      <c r="C1321" s="323" t="s">
        <v>2532</v>
      </c>
      <c r="D1321" s="322"/>
      <c r="E1321" s="35">
        <v>16.700000000000003</v>
      </c>
      <c r="F1321" s="324"/>
      <c r="G1321" s="37"/>
      <c r="H1321" s="324"/>
      <c r="I1321" s="325"/>
      <c r="J1321" s="352"/>
      <c r="K1321" s="324"/>
    </row>
    <row r="1322" spans="1:13" s="31" customFormat="1" ht="22.5" hidden="1" outlineLevel="3">
      <c r="A1322" s="32"/>
      <c r="B1322" s="33"/>
      <c r="C1322" s="34" t="s">
        <v>2533</v>
      </c>
      <c r="D1322" s="33"/>
      <c r="E1322" s="35">
        <v>28.524999999999999</v>
      </c>
      <c r="F1322" s="36"/>
      <c r="G1322" s="37"/>
      <c r="H1322" s="36"/>
      <c r="I1322" s="38"/>
      <c r="J1322" s="266"/>
      <c r="K1322" s="36"/>
    </row>
    <row r="1323" spans="1:13" s="31" customFormat="1" ht="11.25" hidden="1" outlineLevel="3">
      <c r="A1323" s="32"/>
      <c r="B1323" s="33"/>
      <c r="C1323" s="34" t="s">
        <v>2534</v>
      </c>
      <c r="D1323" s="33"/>
      <c r="E1323" s="35">
        <v>11.57</v>
      </c>
      <c r="F1323" s="36"/>
      <c r="G1323" s="37"/>
      <c r="H1323" s="36"/>
      <c r="I1323" s="38"/>
      <c r="J1323" s="266"/>
      <c r="K1323" s="36"/>
    </row>
    <row r="1324" spans="1:13" s="31" customFormat="1" ht="11.25" hidden="1" outlineLevel="3">
      <c r="A1324" s="32"/>
      <c r="B1324" s="33"/>
      <c r="C1324" s="34" t="s">
        <v>2535</v>
      </c>
      <c r="D1324" s="33"/>
      <c r="E1324" s="35">
        <v>13.399999999999999</v>
      </c>
      <c r="F1324" s="36"/>
      <c r="G1324" s="37"/>
      <c r="H1324" s="36"/>
      <c r="I1324" s="38"/>
      <c r="J1324" s="266"/>
      <c r="K1324" s="36"/>
    </row>
    <row r="1325" spans="1:13" s="31" customFormat="1" ht="11.25" hidden="1" outlineLevel="3">
      <c r="A1325" s="32"/>
      <c r="B1325" s="33"/>
      <c r="C1325" s="34" t="s">
        <v>2536</v>
      </c>
      <c r="D1325" s="33"/>
      <c r="E1325" s="35">
        <v>4</v>
      </c>
      <c r="F1325" s="36"/>
      <c r="G1325" s="37"/>
      <c r="H1325" s="36"/>
      <c r="I1325" s="38"/>
      <c r="J1325" s="266"/>
      <c r="K1325" s="36"/>
    </row>
    <row r="1326" spans="1:13" s="31" customFormat="1" ht="11.25" hidden="1" outlineLevel="3">
      <c r="A1326" s="32"/>
      <c r="B1326" s="33"/>
      <c r="C1326" s="34" t="s">
        <v>2537</v>
      </c>
      <c r="D1326" s="33"/>
      <c r="E1326" s="35">
        <v>10.134999999999998</v>
      </c>
      <c r="F1326" s="36"/>
      <c r="G1326" s="37"/>
      <c r="H1326" s="36"/>
      <c r="I1326" s="38"/>
      <c r="J1326" s="266"/>
      <c r="K1326" s="36"/>
    </row>
    <row r="1327" spans="1:13" s="31" customFormat="1" ht="11.25" hidden="1" outlineLevel="3">
      <c r="A1327" s="32"/>
      <c r="B1327" s="33"/>
      <c r="C1327" s="34" t="s">
        <v>2538</v>
      </c>
      <c r="D1327" s="33"/>
      <c r="E1327" s="35">
        <v>10</v>
      </c>
      <c r="F1327" s="36"/>
      <c r="G1327" s="37"/>
      <c r="H1327" s="36"/>
      <c r="I1327" s="38"/>
      <c r="J1327" s="266"/>
      <c r="K1327" s="36"/>
    </row>
    <row r="1328" spans="1:13" s="31" customFormat="1" ht="11.25" hidden="1" outlineLevel="3">
      <c r="A1328" s="32"/>
      <c r="B1328" s="33"/>
      <c r="C1328" s="34" t="s">
        <v>2539</v>
      </c>
      <c r="D1328" s="33"/>
      <c r="E1328" s="35">
        <v>3.8</v>
      </c>
      <c r="F1328" s="36"/>
      <c r="G1328" s="37"/>
      <c r="H1328" s="36"/>
      <c r="I1328" s="38"/>
      <c r="J1328" s="266"/>
      <c r="K1328" s="36"/>
    </row>
    <row r="1329" spans="1:11" s="31" customFormat="1" ht="11.25" hidden="1" outlineLevel="3">
      <c r="A1329" s="32"/>
      <c r="B1329" s="33"/>
      <c r="C1329" s="34" t="s">
        <v>2540</v>
      </c>
      <c r="D1329" s="33"/>
      <c r="E1329" s="35">
        <v>3.8</v>
      </c>
      <c r="F1329" s="36"/>
      <c r="G1329" s="37"/>
      <c r="H1329" s="36"/>
      <c r="I1329" s="38"/>
      <c r="J1329" s="266"/>
      <c r="K1329" s="36"/>
    </row>
    <row r="1330" spans="1:11" s="31" customFormat="1" ht="11.25" hidden="1" outlineLevel="3">
      <c r="A1330" s="32"/>
      <c r="B1330" s="33"/>
      <c r="C1330" s="34" t="s">
        <v>2541</v>
      </c>
      <c r="D1330" s="33"/>
      <c r="E1330" s="35">
        <v>4.55</v>
      </c>
      <c r="F1330" s="36"/>
      <c r="G1330" s="37"/>
      <c r="H1330" s="36"/>
      <c r="I1330" s="38"/>
      <c r="J1330" s="266"/>
      <c r="K1330" s="36"/>
    </row>
    <row r="1331" spans="1:11" s="31" customFormat="1" ht="11.25" hidden="1" outlineLevel="3">
      <c r="A1331" s="32"/>
      <c r="B1331" s="33"/>
      <c r="C1331" s="34" t="s">
        <v>2542</v>
      </c>
      <c r="D1331" s="33"/>
      <c r="E1331" s="35">
        <v>5.4999999999999991</v>
      </c>
      <c r="F1331" s="36"/>
      <c r="G1331" s="37"/>
      <c r="H1331" s="36"/>
      <c r="I1331" s="38"/>
      <c r="J1331" s="266"/>
      <c r="K1331" s="36"/>
    </row>
    <row r="1332" spans="1:11" s="31" customFormat="1" ht="11.25" hidden="1" outlineLevel="3">
      <c r="A1332" s="32"/>
      <c r="B1332" s="33"/>
      <c r="C1332" s="34" t="s">
        <v>2543</v>
      </c>
      <c r="D1332" s="33"/>
      <c r="E1332" s="35">
        <v>20.100000000000001</v>
      </c>
      <c r="F1332" s="36"/>
      <c r="G1332" s="37"/>
      <c r="H1332" s="36"/>
      <c r="I1332" s="38"/>
      <c r="J1332" s="266"/>
      <c r="K1332" s="36"/>
    </row>
    <row r="1333" spans="1:11" s="31" customFormat="1" ht="11.25" hidden="1" outlineLevel="3">
      <c r="A1333" s="32"/>
      <c r="B1333" s="33"/>
      <c r="C1333" s="34" t="s">
        <v>2544</v>
      </c>
      <c r="D1333" s="33"/>
      <c r="E1333" s="35">
        <v>12.15</v>
      </c>
      <c r="F1333" s="36"/>
      <c r="G1333" s="37"/>
      <c r="H1333" s="36"/>
      <c r="I1333" s="38"/>
      <c r="J1333" s="266"/>
      <c r="K1333" s="36"/>
    </row>
    <row r="1334" spans="1:11" s="31" customFormat="1" ht="11.25" hidden="1" outlineLevel="3">
      <c r="A1334" s="32"/>
      <c r="B1334" s="33"/>
      <c r="C1334" s="34" t="s">
        <v>2545</v>
      </c>
      <c r="D1334" s="33"/>
      <c r="E1334" s="35">
        <v>11.799999999999997</v>
      </c>
      <c r="F1334" s="36"/>
      <c r="G1334" s="37"/>
      <c r="H1334" s="36"/>
      <c r="I1334" s="38"/>
      <c r="J1334" s="266"/>
      <c r="K1334" s="36"/>
    </row>
    <row r="1335" spans="1:11" s="31" customFormat="1" ht="11.25" hidden="1" outlineLevel="3">
      <c r="A1335" s="32"/>
      <c r="B1335" s="33"/>
      <c r="C1335" s="34" t="s">
        <v>1</v>
      </c>
      <c r="D1335" s="33"/>
      <c r="E1335" s="35">
        <v>266.04000000000002</v>
      </c>
      <c r="F1335" s="36"/>
      <c r="G1335" s="37"/>
      <c r="H1335" s="36"/>
      <c r="I1335" s="38"/>
      <c r="J1335" s="266"/>
      <c r="K1335" s="36"/>
    </row>
    <row r="1336" spans="1:11" s="31" customFormat="1" ht="11.25" hidden="1" outlineLevel="3">
      <c r="A1336" s="32"/>
      <c r="B1336" s="33"/>
      <c r="C1336" s="34" t="s">
        <v>20</v>
      </c>
      <c r="D1336" s="33"/>
      <c r="E1336" s="35">
        <v>0</v>
      </c>
      <c r="F1336" s="36"/>
      <c r="G1336" s="37"/>
      <c r="H1336" s="36"/>
      <c r="I1336" s="38"/>
      <c r="J1336" s="266"/>
      <c r="K1336" s="36"/>
    </row>
    <row r="1337" spans="1:11" s="31" customFormat="1" ht="11.25" hidden="1" outlineLevel="3">
      <c r="A1337" s="32"/>
      <c r="B1337" s="33"/>
      <c r="C1337" s="34" t="s">
        <v>2546</v>
      </c>
      <c r="D1337" s="33"/>
      <c r="E1337" s="35">
        <v>7.6</v>
      </c>
      <c r="F1337" s="36"/>
      <c r="G1337" s="37"/>
      <c r="H1337" s="36"/>
      <c r="I1337" s="38"/>
      <c r="J1337" s="266"/>
      <c r="K1337" s="36"/>
    </row>
    <row r="1338" spans="1:11" s="31" customFormat="1" ht="22.5" hidden="1" outlineLevel="3">
      <c r="A1338" s="32"/>
      <c r="B1338" s="33"/>
      <c r="C1338" s="34" t="s">
        <v>2547</v>
      </c>
      <c r="D1338" s="33"/>
      <c r="E1338" s="35">
        <v>67.77</v>
      </c>
      <c r="F1338" s="36"/>
      <c r="G1338" s="37"/>
      <c r="H1338" s="36"/>
      <c r="I1338" s="38"/>
      <c r="J1338" s="266"/>
      <c r="K1338" s="36"/>
    </row>
    <row r="1339" spans="1:11" s="31" customFormat="1" ht="11.25" hidden="1" outlineLevel="3">
      <c r="A1339" s="32"/>
      <c r="B1339" s="33"/>
      <c r="C1339" s="34" t="s">
        <v>2548</v>
      </c>
      <c r="D1339" s="33"/>
      <c r="E1339" s="35">
        <v>9.74</v>
      </c>
      <c r="F1339" s="36"/>
      <c r="G1339" s="37"/>
      <c r="H1339" s="36"/>
      <c r="I1339" s="38"/>
      <c r="J1339" s="266"/>
      <c r="K1339" s="36"/>
    </row>
    <row r="1340" spans="1:11" s="31" customFormat="1" ht="11.25" hidden="1" outlineLevel="3">
      <c r="A1340" s="32"/>
      <c r="B1340" s="33"/>
      <c r="C1340" s="34" t="s">
        <v>2549</v>
      </c>
      <c r="D1340" s="33"/>
      <c r="E1340" s="35">
        <v>3.55</v>
      </c>
      <c r="F1340" s="36"/>
      <c r="G1340" s="37"/>
      <c r="H1340" s="36"/>
      <c r="I1340" s="38"/>
      <c r="J1340" s="266"/>
      <c r="K1340" s="36"/>
    </row>
    <row r="1341" spans="1:11" s="31" customFormat="1" ht="11.25" hidden="1" outlineLevel="3">
      <c r="A1341" s="32"/>
      <c r="B1341" s="33"/>
      <c r="C1341" s="34" t="s">
        <v>2550</v>
      </c>
      <c r="D1341" s="33"/>
      <c r="E1341" s="35">
        <v>25.17</v>
      </c>
      <c r="F1341" s="36"/>
      <c r="G1341" s="37"/>
      <c r="H1341" s="36"/>
      <c r="I1341" s="38"/>
      <c r="J1341" s="266"/>
      <c r="K1341" s="36"/>
    </row>
    <row r="1342" spans="1:11" s="31" customFormat="1" ht="11.25" hidden="1" outlineLevel="3">
      <c r="A1342" s="32"/>
      <c r="B1342" s="33"/>
      <c r="C1342" s="34" t="s">
        <v>2551</v>
      </c>
      <c r="D1342" s="33"/>
      <c r="E1342" s="35">
        <v>34.700000000000003</v>
      </c>
      <c r="F1342" s="36"/>
      <c r="G1342" s="37"/>
      <c r="H1342" s="36"/>
      <c r="I1342" s="38"/>
      <c r="J1342" s="266"/>
      <c r="K1342" s="36"/>
    </row>
    <row r="1343" spans="1:11" s="31" customFormat="1" ht="11.25" hidden="1" outlineLevel="3">
      <c r="A1343" s="32"/>
      <c r="B1343" s="33"/>
      <c r="C1343" s="34" t="s">
        <v>2552</v>
      </c>
      <c r="D1343" s="33"/>
      <c r="E1343" s="35">
        <v>19.2</v>
      </c>
      <c r="F1343" s="36"/>
      <c r="G1343" s="37"/>
      <c r="H1343" s="36"/>
      <c r="I1343" s="38"/>
      <c r="J1343" s="266"/>
      <c r="K1343" s="36"/>
    </row>
    <row r="1344" spans="1:11" s="31" customFormat="1" ht="11.25" hidden="1" outlineLevel="3">
      <c r="A1344" s="32"/>
      <c r="B1344" s="33"/>
      <c r="C1344" s="34" t="s">
        <v>2553</v>
      </c>
      <c r="D1344" s="33"/>
      <c r="E1344" s="35">
        <v>34.65</v>
      </c>
      <c r="F1344" s="36"/>
      <c r="G1344" s="37"/>
      <c r="H1344" s="36"/>
      <c r="I1344" s="38"/>
      <c r="J1344" s="266"/>
      <c r="K1344" s="36"/>
    </row>
    <row r="1345" spans="1:11" s="31" customFormat="1" ht="11.25" hidden="1" outlineLevel="3">
      <c r="A1345" s="32"/>
      <c r="B1345" s="33"/>
      <c r="C1345" s="34" t="s">
        <v>1</v>
      </c>
      <c r="D1345" s="33"/>
      <c r="E1345" s="35">
        <v>202.37999999999997</v>
      </c>
      <c r="F1345" s="36"/>
      <c r="G1345" s="37"/>
      <c r="H1345" s="36"/>
      <c r="I1345" s="38"/>
      <c r="J1345" s="266"/>
      <c r="K1345" s="36"/>
    </row>
    <row r="1346" spans="1:11" s="31" customFormat="1" ht="11.25" hidden="1" outlineLevel="3">
      <c r="A1346" s="32"/>
      <c r="B1346" s="33"/>
      <c r="C1346" s="34" t="s">
        <v>22</v>
      </c>
      <c r="D1346" s="33"/>
      <c r="E1346" s="35">
        <v>0</v>
      </c>
      <c r="F1346" s="36"/>
      <c r="G1346" s="37"/>
      <c r="H1346" s="36"/>
      <c r="I1346" s="38"/>
      <c r="J1346" s="266"/>
      <c r="K1346" s="36"/>
    </row>
    <row r="1347" spans="1:11" s="31" customFormat="1" ht="11.25" hidden="1" outlineLevel="3">
      <c r="A1347" s="32"/>
      <c r="B1347" s="33"/>
      <c r="C1347" s="34" t="s">
        <v>2554</v>
      </c>
      <c r="D1347" s="33"/>
      <c r="E1347" s="35">
        <v>11.34</v>
      </c>
      <c r="F1347" s="36"/>
      <c r="G1347" s="37"/>
      <c r="H1347" s="36"/>
      <c r="I1347" s="38"/>
      <c r="J1347" s="266"/>
      <c r="K1347" s="36"/>
    </row>
    <row r="1348" spans="1:11" s="31" customFormat="1" ht="22.5" hidden="1" outlineLevel="3">
      <c r="A1348" s="32"/>
      <c r="B1348" s="33"/>
      <c r="C1348" s="34" t="s">
        <v>2555</v>
      </c>
      <c r="D1348" s="33"/>
      <c r="E1348" s="35">
        <v>35.799999999999997</v>
      </c>
      <c r="F1348" s="36"/>
      <c r="G1348" s="37"/>
      <c r="H1348" s="36"/>
      <c r="I1348" s="38"/>
      <c r="J1348" s="266"/>
      <c r="K1348" s="36"/>
    </row>
    <row r="1349" spans="1:11" s="31" customFormat="1" ht="11.25" hidden="1" outlineLevel="3">
      <c r="A1349" s="32"/>
      <c r="B1349" s="33"/>
      <c r="C1349" s="34" t="s">
        <v>2556</v>
      </c>
      <c r="D1349" s="33"/>
      <c r="E1349" s="35">
        <v>25.17</v>
      </c>
      <c r="F1349" s="36"/>
      <c r="G1349" s="37"/>
      <c r="H1349" s="36"/>
      <c r="I1349" s="38"/>
      <c r="J1349" s="266"/>
      <c r="K1349" s="36"/>
    </row>
    <row r="1350" spans="1:11" s="31" customFormat="1" ht="11.25" hidden="1" outlineLevel="3">
      <c r="A1350" s="32"/>
      <c r="B1350" s="33"/>
      <c r="C1350" s="34" t="s">
        <v>2557</v>
      </c>
      <c r="D1350" s="33"/>
      <c r="E1350" s="35">
        <v>34.700000000000003</v>
      </c>
      <c r="F1350" s="36"/>
      <c r="G1350" s="37"/>
      <c r="H1350" s="36"/>
      <c r="I1350" s="38"/>
      <c r="J1350" s="266"/>
      <c r="K1350" s="36"/>
    </row>
    <row r="1351" spans="1:11" s="31" customFormat="1" ht="11.25" hidden="1" outlineLevel="3">
      <c r="A1351" s="32"/>
      <c r="B1351" s="33"/>
      <c r="C1351" s="34" t="s">
        <v>2558</v>
      </c>
      <c r="D1351" s="33"/>
      <c r="E1351" s="35">
        <v>19.2</v>
      </c>
      <c r="F1351" s="36"/>
      <c r="G1351" s="37"/>
      <c r="H1351" s="36"/>
      <c r="I1351" s="38"/>
      <c r="J1351" s="266"/>
      <c r="K1351" s="36"/>
    </row>
    <row r="1352" spans="1:11" s="31" customFormat="1" ht="11.25" hidden="1" outlineLevel="3">
      <c r="A1352" s="32"/>
      <c r="B1352" s="33"/>
      <c r="C1352" s="34" t="s">
        <v>2559</v>
      </c>
      <c r="D1352" s="33"/>
      <c r="E1352" s="35">
        <v>34.65</v>
      </c>
      <c r="F1352" s="36"/>
      <c r="G1352" s="37"/>
      <c r="H1352" s="36"/>
      <c r="I1352" s="38"/>
      <c r="J1352" s="266"/>
      <c r="K1352" s="36"/>
    </row>
    <row r="1353" spans="1:11" s="31" customFormat="1" ht="11.25" hidden="1" outlineLevel="3">
      <c r="A1353" s="32"/>
      <c r="B1353" s="33"/>
      <c r="C1353" s="34" t="s">
        <v>2560</v>
      </c>
      <c r="D1353" s="33"/>
      <c r="E1353" s="35">
        <v>16.600000000000001</v>
      </c>
      <c r="F1353" s="36"/>
      <c r="G1353" s="37"/>
      <c r="H1353" s="36"/>
      <c r="I1353" s="38"/>
      <c r="J1353" s="266"/>
      <c r="K1353" s="36"/>
    </row>
    <row r="1354" spans="1:11" s="31" customFormat="1" ht="11.25" hidden="1" outlineLevel="3">
      <c r="A1354" s="32"/>
      <c r="B1354" s="33"/>
      <c r="C1354" s="34" t="s">
        <v>2561</v>
      </c>
      <c r="D1354" s="33"/>
      <c r="E1354" s="35">
        <v>29.650000000000006</v>
      </c>
      <c r="F1354" s="36"/>
      <c r="G1354" s="37"/>
      <c r="H1354" s="36"/>
      <c r="I1354" s="38"/>
      <c r="J1354" s="266"/>
      <c r="K1354" s="36"/>
    </row>
    <row r="1355" spans="1:11" s="31" customFormat="1" ht="11.25" hidden="1" outlineLevel="3">
      <c r="A1355" s="32"/>
      <c r="B1355" s="33"/>
      <c r="C1355" s="34" t="s">
        <v>2562</v>
      </c>
      <c r="D1355" s="33"/>
      <c r="E1355" s="35">
        <v>8.9</v>
      </c>
      <c r="F1355" s="36"/>
      <c r="G1355" s="37"/>
      <c r="H1355" s="36"/>
      <c r="I1355" s="38"/>
      <c r="J1355" s="266"/>
      <c r="K1355" s="36"/>
    </row>
    <row r="1356" spans="1:11" s="31" customFormat="1" ht="11.25" hidden="1" outlineLevel="3">
      <c r="A1356" s="32"/>
      <c r="B1356" s="33"/>
      <c r="C1356" s="34" t="s">
        <v>2563</v>
      </c>
      <c r="D1356" s="33"/>
      <c r="E1356" s="35">
        <v>10.900000000000002</v>
      </c>
      <c r="F1356" s="36"/>
      <c r="G1356" s="37"/>
      <c r="H1356" s="36"/>
      <c r="I1356" s="38"/>
      <c r="J1356" s="266"/>
      <c r="K1356" s="36"/>
    </row>
    <row r="1357" spans="1:11" s="31" customFormat="1" ht="11.25" hidden="1" outlineLevel="3">
      <c r="A1357" s="32"/>
      <c r="B1357" s="33"/>
      <c r="C1357" s="34" t="s">
        <v>2564</v>
      </c>
      <c r="D1357" s="33"/>
      <c r="E1357" s="35">
        <v>8.2000000000000011</v>
      </c>
      <c r="F1357" s="36"/>
      <c r="G1357" s="37"/>
      <c r="H1357" s="36"/>
      <c r="I1357" s="38"/>
      <c r="J1357" s="266"/>
      <c r="K1357" s="36"/>
    </row>
    <row r="1358" spans="1:11" s="31" customFormat="1" ht="11.25" hidden="1" outlineLevel="3">
      <c r="A1358" s="32"/>
      <c r="B1358" s="33"/>
      <c r="C1358" s="34" t="s">
        <v>2565</v>
      </c>
      <c r="D1358" s="33"/>
      <c r="E1358" s="35">
        <v>10.7</v>
      </c>
      <c r="F1358" s="36"/>
      <c r="G1358" s="37"/>
      <c r="H1358" s="36"/>
      <c r="I1358" s="38"/>
      <c r="J1358" s="266"/>
      <c r="K1358" s="36"/>
    </row>
    <row r="1359" spans="1:11" s="31" customFormat="1" ht="11.25" hidden="1" outlineLevel="3">
      <c r="A1359" s="32"/>
      <c r="B1359" s="33"/>
      <c r="C1359" s="34" t="s">
        <v>2566</v>
      </c>
      <c r="D1359" s="33"/>
      <c r="E1359" s="35">
        <v>6.2999999999999989</v>
      </c>
      <c r="F1359" s="36"/>
      <c r="G1359" s="37"/>
      <c r="H1359" s="36"/>
      <c r="I1359" s="38"/>
      <c r="J1359" s="266"/>
      <c r="K1359" s="36"/>
    </row>
    <row r="1360" spans="1:11" s="31" customFormat="1" ht="11.25" hidden="1" outlineLevel="3">
      <c r="A1360" s="32"/>
      <c r="B1360" s="33"/>
      <c r="C1360" s="34" t="s">
        <v>2567</v>
      </c>
      <c r="D1360" s="33"/>
      <c r="E1360" s="35">
        <v>6</v>
      </c>
      <c r="F1360" s="36"/>
      <c r="G1360" s="37"/>
      <c r="H1360" s="36"/>
      <c r="I1360" s="38"/>
      <c r="J1360" s="266"/>
      <c r="K1360" s="36"/>
    </row>
    <row r="1361" spans="1:11" s="31" customFormat="1" ht="11.25" hidden="1" outlineLevel="3">
      <c r="A1361" s="32"/>
      <c r="B1361" s="33"/>
      <c r="C1361" s="34" t="s">
        <v>2568</v>
      </c>
      <c r="D1361" s="33"/>
      <c r="E1361" s="35">
        <v>3.3</v>
      </c>
      <c r="F1361" s="36"/>
      <c r="G1361" s="37"/>
      <c r="H1361" s="36"/>
      <c r="I1361" s="38"/>
      <c r="J1361" s="266"/>
      <c r="K1361" s="36"/>
    </row>
    <row r="1362" spans="1:11" s="31" customFormat="1" ht="11.25" hidden="1" outlineLevel="3">
      <c r="A1362" s="32"/>
      <c r="B1362" s="33"/>
      <c r="C1362" s="34" t="s">
        <v>2569</v>
      </c>
      <c r="D1362" s="33"/>
      <c r="E1362" s="35">
        <v>3.8999999999999995</v>
      </c>
      <c r="F1362" s="36"/>
      <c r="G1362" s="37"/>
      <c r="H1362" s="36"/>
      <c r="I1362" s="38"/>
      <c r="J1362" s="266"/>
      <c r="K1362" s="36"/>
    </row>
    <row r="1363" spans="1:11" s="31" customFormat="1" ht="11.25" hidden="1" outlineLevel="3">
      <c r="A1363" s="32"/>
      <c r="B1363" s="33"/>
      <c r="C1363" s="34" t="s">
        <v>1</v>
      </c>
      <c r="D1363" s="33"/>
      <c r="E1363" s="35">
        <v>265.31</v>
      </c>
      <c r="F1363" s="36"/>
      <c r="G1363" s="37"/>
      <c r="H1363" s="36"/>
      <c r="I1363" s="38"/>
      <c r="J1363" s="266"/>
      <c r="K1363" s="36"/>
    </row>
    <row r="1364" spans="1:11" s="31" customFormat="1" ht="11.25" hidden="1" outlineLevel="3">
      <c r="A1364" s="32"/>
      <c r="B1364" s="33"/>
      <c r="C1364" s="34" t="s">
        <v>23</v>
      </c>
      <c r="D1364" s="33"/>
      <c r="E1364" s="35">
        <v>0</v>
      </c>
      <c r="F1364" s="36"/>
      <c r="G1364" s="37"/>
      <c r="H1364" s="36"/>
      <c r="I1364" s="38"/>
      <c r="J1364" s="266"/>
      <c r="K1364" s="36"/>
    </row>
    <row r="1365" spans="1:11" s="31" customFormat="1" ht="11.25" hidden="1" outlineLevel="3">
      <c r="A1365" s="32"/>
      <c r="B1365" s="33"/>
      <c r="C1365" s="34" t="s">
        <v>2554</v>
      </c>
      <c r="D1365" s="33"/>
      <c r="E1365" s="35">
        <v>11.34</v>
      </c>
      <c r="F1365" s="36"/>
      <c r="G1365" s="37"/>
      <c r="H1365" s="36"/>
      <c r="I1365" s="38"/>
      <c r="J1365" s="266"/>
      <c r="K1365" s="36"/>
    </row>
    <row r="1366" spans="1:11" s="31" customFormat="1" ht="22.5" hidden="1" outlineLevel="3">
      <c r="A1366" s="32"/>
      <c r="B1366" s="33"/>
      <c r="C1366" s="34" t="s">
        <v>2555</v>
      </c>
      <c r="D1366" s="33"/>
      <c r="E1366" s="35">
        <v>35.799999999999997</v>
      </c>
      <c r="F1366" s="36"/>
      <c r="G1366" s="37"/>
      <c r="H1366" s="36"/>
      <c r="I1366" s="38"/>
      <c r="J1366" s="266"/>
      <c r="K1366" s="36"/>
    </row>
    <row r="1367" spans="1:11" s="31" customFormat="1" ht="11.25" hidden="1" outlineLevel="3">
      <c r="A1367" s="32"/>
      <c r="B1367" s="33"/>
      <c r="C1367" s="34" t="s">
        <v>2570</v>
      </c>
      <c r="D1367" s="33"/>
      <c r="E1367" s="35">
        <v>20.2</v>
      </c>
      <c r="F1367" s="36"/>
      <c r="G1367" s="37"/>
      <c r="H1367" s="36"/>
      <c r="I1367" s="38"/>
      <c r="J1367" s="266"/>
      <c r="K1367" s="36"/>
    </row>
    <row r="1368" spans="1:11" s="31" customFormat="1" ht="11.25" hidden="1" outlineLevel="3">
      <c r="A1368" s="32"/>
      <c r="B1368" s="33"/>
      <c r="C1368" s="34" t="s">
        <v>2571</v>
      </c>
      <c r="D1368" s="33"/>
      <c r="E1368" s="35">
        <v>30.9</v>
      </c>
      <c r="F1368" s="36"/>
      <c r="G1368" s="37"/>
      <c r="H1368" s="36"/>
      <c r="I1368" s="38"/>
      <c r="J1368" s="266"/>
      <c r="K1368" s="36"/>
    </row>
    <row r="1369" spans="1:11" s="31" customFormat="1" ht="11.25" hidden="1" outlineLevel="3">
      <c r="A1369" s="32"/>
      <c r="B1369" s="33"/>
      <c r="C1369" s="34" t="s">
        <v>2572</v>
      </c>
      <c r="D1369" s="33"/>
      <c r="E1369" s="35">
        <v>30.9</v>
      </c>
      <c r="F1369" s="36"/>
      <c r="G1369" s="37"/>
      <c r="H1369" s="36"/>
      <c r="I1369" s="38"/>
      <c r="J1369" s="266"/>
      <c r="K1369" s="36"/>
    </row>
    <row r="1370" spans="1:11" s="31" customFormat="1" ht="11.25" hidden="1" outlineLevel="3">
      <c r="A1370" s="32"/>
      <c r="B1370" s="33"/>
      <c r="C1370" s="34" t="s">
        <v>2573</v>
      </c>
      <c r="D1370" s="33"/>
      <c r="E1370" s="35">
        <v>31.049999999999997</v>
      </c>
      <c r="F1370" s="36"/>
      <c r="G1370" s="37"/>
      <c r="H1370" s="36"/>
      <c r="I1370" s="38"/>
      <c r="J1370" s="266"/>
      <c r="K1370" s="36"/>
    </row>
    <row r="1371" spans="1:11" s="31" customFormat="1" ht="11.25" hidden="1" outlineLevel="3">
      <c r="A1371" s="32"/>
      <c r="B1371" s="33"/>
      <c r="C1371" s="34" t="s">
        <v>2560</v>
      </c>
      <c r="D1371" s="33"/>
      <c r="E1371" s="35">
        <v>16.600000000000001</v>
      </c>
      <c r="F1371" s="36"/>
      <c r="G1371" s="37"/>
      <c r="H1371" s="36"/>
      <c r="I1371" s="38"/>
      <c r="J1371" s="266"/>
      <c r="K1371" s="36"/>
    </row>
    <row r="1372" spans="1:11" s="31" customFormat="1" ht="11.25" hidden="1" outlineLevel="3">
      <c r="A1372" s="32"/>
      <c r="B1372" s="33"/>
      <c r="C1372" s="34" t="s">
        <v>2561</v>
      </c>
      <c r="D1372" s="33"/>
      <c r="E1372" s="35">
        <v>29.650000000000006</v>
      </c>
      <c r="F1372" s="36"/>
      <c r="G1372" s="37"/>
      <c r="H1372" s="36"/>
      <c r="I1372" s="38"/>
      <c r="J1372" s="266"/>
      <c r="K1372" s="36"/>
    </row>
    <row r="1373" spans="1:11" s="31" customFormat="1" ht="11.25" hidden="1" outlineLevel="3">
      <c r="A1373" s="32"/>
      <c r="B1373" s="33"/>
      <c r="C1373" s="34" t="s">
        <v>2562</v>
      </c>
      <c r="D1373" s="33"/>
      <c r="E1373" s="35">
        <v>8.9</v>
      </c>
      <c r="F1373" s="36"/>
      <c r="G1373" s="37"/>
      <c r="H1373" s="36"/>
      <c r="I1373" s="38"/>
      <c r="J1373" s="266"/>
      <c r="K1373" s="36"/>
    </row>
    <row r="1374" spans="1:11" s="31" customFormat="1" ht="11.25" hidden="1" outlineLevel="3">
      <c r="A1374" s="32"/>
      <c r="B1374" s="33"/>
      <c r="C1374" s="34" t="s">
        <v>2563</v>
      </c>
      <c r="D1374" s="33"/>
      <c r="E1374" s="35">
        <v>10.900000000000002</v>
      </c>
      <c r="F1374" s="36"/>
      <c r="G1374" s="37"/>
      <c r="H1374" s="36"/>
      <c r="I1374" s="38"/>
      <c r="J1374" s="266"/>
      <c r="K1374" s="36"/>
    </row>
    <row r="1375" spans="1:11" s="31" customFormat="1" ht="11.25" hidden="1" outlineLevel="3">
      <c r="A1375" s="32"/>
      <c r="B1375" s="33"/>
      <c r="C1375" s="34" t="s">
        <v>2564</v>
      </c>
      <c r="D1375" s="33"/>
      <c r="E1375" s="35">
        <v>8.2000000000000011</v>
      </c>
      <c r="F1375" s="36"/>
      <c r="G1375" s="37"/>
      <c r="H1375" s="36"/>
      <c r="I1375" s="38"/>
      <c r="J1375" s="266"/>
      <c r="K1375" s="36"/>
    </row>
    <row r="1376" spans="1:11" s="31" customFormat="1" ht="11.25" hidden="1" outlineLevel="3">
      <c r="A1376" s="32"/>
      <c r="B1376" s="33"/>
      <c r="C1376" s="34" t="s">
        <v>2565</v>
      </c>
      <c r="D1376" s="33"/>
      <c r="E1376" s="35">
        <v>10.7</v>
      </c>
      <c r="F1376" s="36"/>
      <c r="G1376" s="37"/>
      <c r="H1376" s="36"/>
      <c r="I1376" s="38"/>
      <c r="J1376" s="266"/>
      <c r="K1376" s="36"/>
    </row>
    <row r="1377" spans="1:13" s="31" customFormat="1" ht="11.25" hidden="1" outlineLevel="3">
      <c r="A1377" s="32"/>
      <c r="B1377" s="33"/>
      <c r="C1377" s="34" t="s">
        <v>2566</v>
      </c>
      <c r="D1377" s="33"/>
      <c r="E1377" s="35">
        <v>6.2999999999999989</v>
      </c>
      <c r="F1377" s="36"/>
      <c r="G1377" s="37"/>
      <c r="H1377" s="36"/>
      <c r="I1377" s="38"/>
      <c r="J1377" s="266"/>
      <c r="K1377" s="36"/>
    </row>
    <row r="1378" spans="1:13" s="31" customFormat="1" ht="11.25" hidden="1" outlineLevel="3">
      <c r="A1378" s="32"/>
      <c r="B1378" s="33"/>
      <c r="C1378" s="34" t="s">
        <v>2567</v>
      </c>
      <c r="D1378" s="33"/>
      <c r="E1378" s="35">
        <v>6</v>
      </c>
      <c r="F1378" s="36"/>
      <c r="G1378" s="37"/>
      <c r="H1378" s="36"/>
      <c r="I1378" s="38"/>
      <c r="J1378" s="266"/>
      <c r="K1378" s="36"/>
    </row>
    <row r="1379" spans="1:13" s="31" customFormat="1" ht="11.25" hidden="1" outlineLevel="3">
      <c r="A1379" s="32"/>
      <c r="B1379" s="33"/>
      <c r="C1379" s="34" t="s">
        <v>2568</v>
      </c>
      <c r="D1379" s="33"/>
      <c r="E1379" s="35">
        <v>3.3</v>
      </c>
      <c r="F1379" s="36"/>
      <c r="G1379" s="37"/>
      <c r="H1379" s="36"/>
      <c r="I1379" s="38"/>
      <c r="J1379" s="266"/>
      <c r="K1379" s="36"/>
    </row>
    <row r="1380" spans="1:13" s="31" customFormat="1" ht="11.25" hidden="1" outlineLevel="3">
      <c r="A1380" s="32"/>
      <c r="B1380" s="33"/>
      <c r="C1380" s="34" t="s">
        <v>2569</v>
      </c>
      <c r="D1380" s="33"/>
      <c r="E1380" s="35">
        <v>3.8999999999999995</v>
      </c>
      <c r="F1380" s="36"/>
      <c r="G1380" s="37"/>
      <c r="H1380" s="36"/>
      <c r="I1380" s="38"/>
      <c r="J1380" s="266"/>
      <c r="K1380" s="36"/>
    </row>
    <row r="1381" spans="1:13" s="31" customFormat="1" ht="11.25" hidden="1" outlineLevel="3">
      <c r="A1381" s="32"/>
      <c r="B1381" s="33"/>
      <c r="C1381" s="34" t="s">
        <v>1</v>
      </c>
      <c r="D1381" s="33"/>
      <c r="E1381" s="35">
        <v>264.64</v>
      </c>
      <c r="F1381" s="36"/>
      <c r="G1381" s="37"/>
      <c r="H1381" s="36"/>
      <c r="I1381" s="38"/>
      <c r="J1381" s="266"/>
      <c r="K1381" s="36"/>
    </row>
    <row r="1382" spans="1:13" s="27" customFormat="1" ht="12" outlineLevel="2">
      <c r="A1382" s="13">
        <v>10</v>
      </c>
      <c r="B1382" s="28" t="s">
        <v>187</v>
      </c>
      <c r="C1382" s="29" t="s">
        <v>864</v>
      </c>
      <c r="D1382" s="14" t="s">
        <v>0</v>
      </c>
      <c r="E1382" s="30">
        <f>SUM(I1290:I1381)/100</f>
        <v>0</v>
      </c>
      <c r="F1382" s="15">
        <v>0</v>
      </c>
      <c r="G1382" s="30">
        <f>E1382*(1+F1382/100)</f>
        <v>0</v>
      </c>
      <c r="H1382" s="30"/>
      <c r="I1382" s="16">
        <f>G1382*H1382</f>
        <v>0</v>
      </c>
      <c r="J1382" s="264"/>
      <c r="K1382" s="265">
        <f>G1382*J1382</f>
        <v>0</v>
      </c>
      <c r="L1382" s="264"/>
      <c r="M1382" s="265">
        <f>G1382*L1382</f>
        <v>0</v>
      </c>
    </row>
    <row r="1383" spans="1:13" s="48" customFormat="1" ht="12.75" customHeight="1" outlineLevel="2">
      <c r="A1383" s="49"/>
      <c r="B1383" s="50"/>
      <c r="C1383" s="51"/>
      <c r="D1383" s="50"/>
      <c r="E1383" s="52"/>
      <c r="F1383" s="53"/>
      <c r="G1383" s="52"/>
      <c r="H1383" s="53"/>
      <c r="I1383" s="54"/>
    </row>
    <row r="1384" spans="1:13" s="21" customFormat="1" ht="16.5" customHeight="1" outlineLevel="1">
      <c r="A1384" s="273"/>
      <c r="B1384" s="274"/>
      <c r="C1384" s="274" t="s">
        <v>2842</v>
      </c>
      <c r="D1384" s="275"/>
      <c r="E1384" s="276"/>
      <c r="F1384" s="277"/>
      <c r="G1384" s="276"/>
      <c r="H1384" s="277"/>
      <c r="I1384" s="278">
        <f>SUBTOTAL(9,I1385:I1401)</f>
        <v>0</v>
      </c>
      <c r="J1384" s="279"/>
      <c r="K1384" s="280"/>
      <c r="L1384" s="277"/>
      <c r="M1384" s="280"/>
    </row>
    <row r="1385" spans="1:13" s="291" customFormat="1" ht="24" outlineLevel="2" collapsed="1">
      <c r="A1385" s="283">
        <v>1</v>
      </c>
      <c r="B1385" s="284" t="s">
        <v>170</v>
      </c>
      <c r="C1385" s="285" t="s">
        <v>920</v>
      </c>
      <c r="D1385" s="286" t="s">
        <v>17</v>
      </c>
      <c r="E1385" s="30">
        <v>1359.4</v>
      </c>
      <c r="F1385" s="287">
        <v>0</v>
      </c>
      <c r="G1385" s="30">
        <f>E1385*(1+F1385/100)</f>
        <v>1359.4</v>
      </c>
      <c r="H1385" s="287"/>
      <c r="I1385" s="288">
        <f>G1385*H1385</f>
        <v>0</v>
      </c>
      <c r="J1385" s="289"/>
      <c r="K1385" s="290">
        <f>G1385*J1385</f>
        <v>0</v>
      </c>
      <c r="L1385" s="289"/>
      <c r="M1385" s="290">
        <f>G1385*L1385</f>
        <v>0</v>
      </c>
    </row>
    <row r="1386" spans="1:13" s="326" customFormat="1" ht="11.25" hidden="1" outlineLevel="3">
      <c r="A1386" s="321"/>
      <c r="B1386" s="322"/>
      <c r="C1386" s="323" t="s">
        <v>2851</v>
      </c>
      <c r="D1386" s="322"/>
      <c r="E1386" s="35">
        <v>0</v>
      </c>
      <c r="F1386" s="324"/>
      <c r="G1386" s="37"/>
      <c r="H1386" s="324"/>
      <c r="I1386" s="325"/>
    </row>
    <row r="1387" spans="1:13" s="326" customFormat="1" ht="11.25" hidden="1" outlineLevel="3">
      <c r="A1387" s="321"/>
      <c r="B1387" s="322"/>
      <c r="C1387" s="323" t="s">
        <v>2849</v>
      </c>
      <c r="D1387" s="322"/>
      <c r="E1387" s="35">
        <f>441*3</f>
        <v>1323</v>
      </c>
      <c r="F1387" s="324"/>
      <c r="G1387" s="37"/>
      <c r="H1387" s="324"/>
      <c r="I1387" s="325"/>
    </row>
    <row r="1388" spans="1:13" s="326" customFormat="1" ht="11.25" hidden="1" outlineLevel="3">
      <c r="A1388" s="321"/>
      <c r="B1388" s="322"/>
      <c r="C1388" s="323" t="s">
        <v>2852</v>
      </c>
      <c r="D1388" s="322"/>
      <c r="E1388" s="35">
        <v>0</v>
      </c>
      <c r="F1388" s="324"/>
      <c r="G1388" s="37"/>
      <c r="H1388" s="324"/>
      <c r="I1388" s="325"/>
    </row>
    <row r="1389" spans="1:13" s="326" customFormat="1" ht="11.25" hidden="1" outlineLevel="3">
      <c r="A1389" s="321"/>
      <c r="B1389" s="322"/>
      <c r="C1389" s="323" t="s">
        <v>2850</v>
      </c>
      <c r="D1389" s="322"/>
      <c r="E1389" s="35">
        <f>10.8*3</f>
        <v>32.400000000000006</v>
      </c>
      <c r="F1389" s="324"/>
      <c r="G1389" s="37"/>
      <c r="H1389" s="324"/>
      <c r="I1389" s="325"/>
    </row>
    <row r="1390" spans="1:13" s="326" customFormat="1" ht="11.25" hidden="1" outlineLevel="3">
      <c r="A1390" s="321"/>
      <c r="B1390" s="322"/>
      <c r="C1390" s="323" t="s">
        <v>550</v>
      </c>
      <c r="D1390" s="322"/>
      <c r="E1390" s="35">
        <v>0</v>
      </c>
      <c r="F1390" s="324"/>
      <c r="G1390" s="37"/>
      <c r="H1390" s="324"/>
      <c r="I1390" s="325"/>
    </row>
    <row r="1391" spans="1:13" s="326" customFormat="1" ht="11.25" hidden="1" outlineLevel="3">
      <c r="A1391" s="321"/>
      <c r="B1391" s="322"/>
      <c r="C1391" s="323" t="s">
        <v>37</v>
      </c>
      <c r="D1391" s="322"/>
      <c r="E1391" s="35">
        <v>4</v>
      </c>
      <c r="F1391" s="324"/>
      <c r="G1391" s="37"/>
      <c r="H1391" s="324"/>
      <c r="I1391" s="325"/>
    </row>
    <row r="1392" spans="1:13" s="291" customFormat="1" ht="12" outlineLevel="2" collapsed="1">
      <c r="A1392" s="283">
        <v>2</v>
      </c>
      <c r="B1392" s="284" t="s">
        <v>2854</v>
      </c>
      <c r="C1392" s="285" t="s">
        <v>2853</v>
      </c>
      <c r="D1392" s="286" t="s">
        <v>17</v>
      </c>
      <c r="E1392" s="30">
        <v>451.8</v>
      </c>
      <c r="F1392" s="287">
        <v>5</v>
      </c>
      <c r="G1392" s="30">
        <f>E1392*(1+F1392/100)</f>
        <v>474.39000000000004</v>
      </c>
      <c r="H1392" s="287"/>
      <c r="I1392" s="288">
        <f>G1392*H1392</f>
        <v>0</v>
      </c>
      <c r="J1392" s="289"/>
      <c r="K1392" s="290">
        <f>G1392*J1392</f>
        <v>0</v>
      </c>
      <c r="L1392" s="289"/>
      <c r="M1392" s="290">
        <f>G1392*L1392</f>
        <v>0</v>
      </c>
    </row>
    <row r="1393" spans="1:13" s="326" customFormat="1" ht="11.25" hidden="1" outlineLevel="3">
      <c r="A1393" s="321"/>
      <c r="B1393" s="322"/>
      <c r="C1393" s="323" t="s">
        <v>317</v>
      </c>
      <c r="D1393" s="322"/>
      <c r="E1393" s="35">
        <v>0</v>
      </c>
      <c r="F1393" s="324"/>
      <c r="G1393" s="37"/>
      <c r="H1393" s="324"/>
      <c r="I1393" s="325"/>
      <c r="J1393" s="352"/>
      <c r="K1393" s="324"/>
    </row>
    <row r="1394" spans="1:13" s="326" customFormat="1" ht="11.25" hidden="1" outlineLevel="3">
      <c r="A1394" s="321"/>
      <c r="B1394" s="322"/>
      <c r="C1394" s="323" t="s">
        <v>49</v>
      </c>
      <c r="D1394" s="322"/>
      <c r="E1394" s="35">
        <v>441</v>
      </c>
      <c r="F1394" s="324"/>
      <c r="G1394" s="37"/>
      <c r="H1394" s="324"/>
      <c r="I1394" s="325"/>
      <c r="J1394" s="352"/>
      <c r="K1394" s="324"/>
    </row>
    <row r="1395" spans="1:13" s="326" customFormat="1" ht="11.25" hidden="1" outlineLevel="3">
      <c r="A1395" s="321"/>
      <c r="B1395" s="322"/>
      <c r="C1395" s="323" t="s">
        <v>318</v>
      </c>
      <c r="D1395" s="322"/>
      <c r="E1395" s="35">
        <v>0</v>
      </c>
      <c r="F1395" s="324"/>
      <c r="G1395" s="37"/>
      <c r="H1395" s="324"/>
      <c r="I1395" s="325"/>
      <c r="J1395" s="352"/>
      <c r="K1395" s="324"/>
    </row>
    <row r="1396" spans="1:13" s="326" customFormat="1" ht="11.25" hidden="1" outlineLevel="3">
      <c r="A1396" s="321"/>
      <c r="B1396" s="322"/>
      <c r="C1396" s="323" t="s">
        <v>40</v>
      </c>
      <c r="D1396" s="322"/>
      <c r="E1396" s="35">
        <v>10.8</v>
      </c>
      <c r="F1396" s="324"/>
      <c r="G1396" s="37"/>
      <c r="H1396" s="324"/>
      <c r="I1396" s="325"/>
      <c r="J1396" s="352"/>
      <c r="K1396" s="324"/>
    </row>
    <row r="1397" spans="1:13" s="291" customFormat="1" ht="12" outlineLevel="2" collapsed="1">
      <c r="A1397" s="283">
        <v>3</v>
      </c>
      <c r="B1397" s="284" t="s">
        <v>214</v>
      </c>
      <c r="C1397" s="285" t="s">
        <v>766</v>
      </c>
      <c r="D1397" s="286" t="s">
        <v>17</v>
      </c>
      <c r="E1397" s="30">
        <v>4</v>
      </c>
      <c r="F1397" s="287">
        <v>0</v>
      </c>
      <c r="G1397" s="30">
        <f>E1397*(1+F1397/100)</f>
        <v>4</v>
      </c>
      <c r="H1397" s="287"/>
      <c r="I1397" s="288">
        <f>G1397*H1397</f>
        <v>0</v>
      </c>
      <c r="J1397" s="289"/>
      <c r="K1397" s="290">
        <f>G1397*J1397</f>
        <v>0</v>
      </c>
      <c r="L1397" s="289"/>
      <c r="M1397" s="290">
        <f>G1397*L1397</f>
        <v>0</v>
      </c>
    </row>
    <row r="1398" spans="1:13" s="326" customFormat="1" ht="11.25" hidden="1" outlineLevel="3">
      <c r="A1398" s="321"/>
      <c r="B1398" s="322"/>
      <c r="C1398" s="323" t="s">
        <v>550</v>
      </c>
      <c r="D1398" s="322"/>
      <c r="E1398" s="35">
        <v>0</v>
      </c>
      <c r="F1398" s="324"/>
      <c r="G1398" s="37"/>
      <c r="H1398" s="324"/>
      <c r="I1398" s="325"/>
      <c r="J1398" s="352"/>
      <c r="K1398" s="324"/>
    </row>
    <row r="1399" spans="1:13" s="326" customFormat="1" ht="11.25" hidden="1" outlineLevel="3">
      <c r="A1399" s="321"/>
      <c r="B1399" s="322"/>
      <c r="C1399" s="323" t="s">
        <v>37</v>
      </c>
      <c r="D1399" s="322"/>
      <c r="E1399" s="35">
        <v>4</v>
      </c>
      <c r="F1399" s="324"/>
      <c r="G1399" s="37"/>
      <c r="H1399" s="324"/>
      <c r="I1399" s="325"/>
      <c r="J1399" s="352"/>
      <c r="K1399" s="324"/>
    </row>
    <row r="1400" spans="1:13" s="291" customFormat="1" ht="12" outlineLevel="2">
      <c r="A1400" s="283">
        <v>4</v>
      </c>
      <c r="B1400" s="284" t="s">
        <v>187</v>
      </c>
      <c r="C1400" s="285" t="s">
        <v>864</v>
      </c>
      <c r="D1400" s="286" t="s">
        <v>0</v>
      </c>
      <c r="E1400" s="30">
        <f>SUM(I1385:I1399)/100</f>
        <v>0</v>
      </c>
      <c r="F1400" s="287">
        <v>0</v>
      </c>
      <c r="G1400" s="30">
        <f>E1400*(1+F1400/100)</f>
        <v>0</v>
      </c>
      <c r="H1400" s="30"/>
      <c r="I1400" s="288">
        <f>G1400*H1400</f>
        <v>0</v>
      </c>
      <c r="J1400" s="289"/>
      <c r="K1400" s="290">
        <f>G1400*J1400</f>
        <v>0</v>
      </c>
      <c r="L1400" s="289"/>
      <c r="M1400" s="290">
        <f>G1400*L1400</f>
        <v>0</v>
      </c>
    </row>
    <row r="1401" spans="1:13" s="346" customFormat="1" ht="12.75" customHeight="1" outlineLevel="2">
      <c r="A1401" s="341"/>
      <c r="B1401" s="342"/>
      <c r="C1401" s="343"/>
      <c r="D1401" s="342"/>
      <c r="E1401" s="52"/>
      <c r="F1401" s="344"/>
      <c r="G1401" s="52"/>
      <c r="H1401" s="344"/>
      <c r="I1401" s="345"/>
    </row>
    <row r="1402" spans="1:13" s="21" customFormat="1" ht="16.5" customHeight="1" outlineLevel="1">
      <c r="A1402" s="273"/>
      <c r="B1402" s="274"/>
      <c r="C1402" s="274" t="s">
        <v>2840</v>
      </c>
      <c r="D1402" s="275"/>
      <c r="E1402" s="276"/>
      <c r="F1402" s="277"/>
      <c r="G1402" s="276"/>
      <c r="H1402" s="277"/>
      <c r="I1402" s="278">
        <f>SUBTOTAL(9,I1403:I1418)</f>
        <v>0</v>
      </c>
      <c r="J1402" s="279"/>
      <c r="K1402" s="280"/>
      <c r="L1402" s="277"/>
      <c r="M1402" s="280"/>
    </row>
    <row r="1403" spans="1:13" s="27" customFormat="1" ht="12" outlineLevel="2" collapsed="1">
      <c r="A1403" s="13">
        <v>1</v>
      </c>
      <c r="B1403" s="28" t="s">
        <v>169</v>
      </c>
      <c r="C1403" s="29" t="s">
        <v>2839</v>
      </c>
      <c r="D1403" s="14" t="s">
        <v>17</v>
      </c>
      <c r="E1403" s="30">
        <v>196.23</v>
      </c>
      <c r="F1403" s="15">
        <v>0</v>
      </c>
      <c r="G1403" s="30">
        <f>E1403*(1+F1403/100)</f>
        <v>196.23</v>
      </c>
      <c r="H1403" s="15"/>
      <c r="I1403" s="16">
        <f>G1403*H1403</f>
        <v>0</v>
      </c>
      <c r="J1403" s="264"/>
      <c r="K1403" s="265">
        <f>G1403*J1403</f>
        <v>0</v>
      </c>
      <c r="L1403" s="264"/>
      <c r="M1403" s="265">
        <f>G1403*L1403</f>
        <v>0</v>
      </c>
    </row>
    <row r="1404" spans="1:13" s="326" customFormat="1" ht="11.25" hidden="1" outlineLevel="3">
      <c r="A1404" s="321"/>
      <c r="B1404" s="322"/>
      <c r="C1404" s="323" t="s">
        <v>2645</v>
      </c>
      <c r="D1404" s="322"/>
      <c r="E1404" s="35"/>
      <c r="F1404" s="324"/>
      <c r="G1404" s="37"/>
      <c r="H1404" s="324"/>
      <c r="I1404" s="325"/>
      <c r="J1404" s="352"/>
      <c r="K1404" s="324"/>
    </row>
    <row r="1405" spans="1:13" s="326" customFormat="1" ht="11.25" hidden="1" outlineLevel="3">
      <c r="A1405" s="321"/>
      <c r="B1405" s="322"/>
      <c r="C1405" s="323" t="s">
        <v>2646</v>
      </c>
      <c r="D1405" s="322"/>
      <c r="E1405" s="35"/>
      <c r="F1405" s="324"/>
      <c r="G1405" s="37"/>
      <c r="H1405" s="324"/>
      <c r="I1405" s="325"/>
      <c r="J1405" s="352"/>
      <c r="K1405" s="324"/>
    </row>
    <row r="1406" spans="1:13" s="326" customFormat="1" ht="22.5" hidden="1" outlineLevel="3">
      <c r="A1406" s="321"/>
      <c r="B1406" s="322"/>
      <c r="C1406" s="323" t="s">
        <v>2647</v>
      </c>
      <c r="D1406" s="322"/>
      <c r="E1406" s="35">
        <v>104.167</v>
      </c>
      <c r="F1406" s="324"/>
      <c r="G1406" s="37"/>
      <c r="H1406" s="324"/>
      <c r="I1406" s="325"/>
      <c r="J1406" s="352"/>
      <c r="K1406" s="324"/>
    </row>
    <row r="1407" spans="1:13" s="326" customFormat="1" ht="11.25" hidden="1" outlineLevel="3">
      <c r="A1407" s="321"/>
      <c r="B1407" s="322"/>
      <c r="C1407" s="323" t="s">
        <v>2648</v>
      </c>
      <c r="D1407" s="322"/>
      <c r="E1407" s="35"/>
      <c r="F1407" s="324"/>
      <c r="G1407" s="37"/>
      <c r="H1407" s="324"/>
      <c r="I1407" s="325"/>
      <c r="J1407" s="352"/>
      <c r="K1407" s="324"/>
    </row>
    <row r="1408" spans="1:13" s="326" customFormat="1" ht="11.25" hidden="1" outlineLevel="3">
      <c r="A1408" s="321"/>
      <c r="B1408" s="322"/>
      <c r="C1408" s="323" t="s">
        <v>2649</v>
      </c>
      <c r="D1408" s="322"/>
      <c r="E1408" s="35">
        <v>92.063000000000002</v>
      </c>
      <c r="F1408" s="324"/>
      <c r="G1408" s="37"/>
      <c r="H1408" s="324"/>
      <c r="I1408" s="325"/>
      <c r="J1408" s="352"/>
      <c r="K1408" s="324"/>
    </row>
    <row r="1409" spans="1:13" s="291" customFormat="1" ht="12" outlineLevel="2" collapsed="1">
      <c r="A1409" s="283">
        <v>2</v>
      </c>
      <c r="B1409" s="284" t="s">
        <v>2650</v>
      </c>
      <c r="C1409" s="285" t="s">
        <v>2651</v>
      </c>
      <c r="D1409" s="286" t="s">
        <v>17</v>
      </c>
      <c r="E1409" s="30">
        <v>92.063000000000002</v>
      </c>
      <c r="F1409" s="287">
        <v>5</v>
      </c>
      <c r="G1409" s="30">
        <f>E1409*(1+F1409/100)</f>
        <v>96.666150000000002</v>
      </c>
      <c r="H1409" s="287"/>
      <c r="I1409" s="288">
        <f>G1409*H1409</f>
        <v>0</v>
      </c>
      <c r="J1409" s="289"/>
      <c r="K1409" s="290">
        <f>G1409*J1409</f>
        <v>0</v>
      </c>
      <c r="L1409" s="289"/>
      <c r="M1409" s="290">
        <f>G1409*L1409</f>
        <v>0</v>
      </c>
    </row>
    <row r="1410" spans="1:13" s="326" customFormat="1" ht="11.25" hidden="1" outlineLevel="3">
      <c r="A1410" s="321"/>
      <c r="B1410" s="322"/>
      <c r="C1410" s="323" t="s">
        <v>2645</v>
      </c>
      <c r="D1410" s="322"/>
      <c r="E1410" s="35">
        <v>0</v>
      </c>
      <c r="F1410" s="324"/>
      <c r="G1410" s="37"/>
      <c r="H1410" s="324"/>
      <c r="I1410" s="325"/>
      <c r="J1410" s="352"/>
      <c r="K1410" s="324"/>
    </row>
    <row r="1411" spans="1:13" s="326" customFormat="1" ht="11.25" hidden="1" outlineLevel="3">
      <c r="A1411" s="321"/>
      <c r="B1411" s="322"/>
      <c r="C1411" s="323" t="s">
        <v>2648</v>
      </c>
      <c r="D1411" s="322"/>
      <c r="E1411" s="35">
        <v>0</v>
      </c>
      <c r="F1411" s="324"/>
      <c r="G1411" s="37"/>
      <c r="H1411" s="324"/>
      <c r="I1411" s="325"/>
      <c r="J1411" s="352"/>
      <c r="K1411" s="324"/>
    </row>
    <row r="1412" spans="1:13" s="326" customFormat="1" ht="11.25" hidden="1" outlineLevel="3">
      <c r="A1412" s="321"/>
      <c r="B1412" s="322"/>
      <c r="C1412" s="323" t="s">
        <v>2649</v>
      </c>
      <c r="D1412" s="322"/>
      <c r="E1412" s="35">
        <v>92.063000000000002</v>
      </c>
      <c r="F1412" s="324"/>
      <c r="G1412" s="37"/>
      <c r="H1412" s="324"/>
      <c r="I1412" s="325"/>
      <c r="J1412" s="352"/>
      <c r="K1412" s="324"/>
    </row>
    <row r="1413" spans="1:13" s="291" customFormat="1" ht="12" outlineLevel="2" collapsed="1">
      <c r="A1413" s="283">
        <v>3</v>
      </c>
      <c r="B1413" s="284" t="s">
        <v>72</v>
      </c>
      <c r="C1413" s="285" t="s">
        <v>586</v>
      </c>
      <c r="D1413" s="286" t="s">
        <v>17</v>
      </c>
      <c r="E1413" s="30">
        <v>104.167</v>
      </c>
      <c r="F1413" s="287">
        <v>5</v>
      </c>
      <c r="G1413" s="30">
        <f>E1413*(1+F1413/100)</f>
        <v>109.37535000000001</v>
      </c>
      <c r="H1413" s="287"/>
      <c r="I1413" s="288">
        <f>G1413*H1413</f>
        <v>0</v>
      </c>
      <c r="J1413" s="289"/>
      <c r="K1413" s="290">
        <f>G1413*J1413</f>
        <v>0</v>
      </c>
      <c r="L1413" s="289"/>
      <c r="M1413" s="290">
        <f>G1413*L1413</f>
        <v>0</v>
      </c>
    </row>
    <row r="1414" spans="1:13" s="326" customFormat="1" ht="11.25" hidden="1" outlineLevel="3">
      <c r="A1414" s="321"/>
      <c r="B1414" s="322"/>
      <c r="C1414" s="323" t="s">
        <v>2645</v>
      </c>
      <c r="D1414" s="322"/>
      <c r="E1414" s="35">
        <v>0</v>
      </c>
      <c r="F1414" s="324"/>
      <c r="G1414" s="37"/>
      <c r="H1414" s="324"/>
      <c r="I1414" s="325"/>
      <c r="J1414" s="352"/>
      <c r="K1414" s="324"/>
    </row>
    <row r="1415" spans="1:13" s="326" customFormat="1" ht="11.25" hidden="1" outlineLevel="3">
      <c r="A1415" s="321"/>
      <c r="B1415" s="322"/>
      <c r="C1415" s="323" t="s">
        <v>2646</v>
      </c>
      <c r="D1415" s="322"/>
      <c r="E1415" s="35">
        <v>0</v>
      </c>
      <c r="F1415" s="324"/>
      <c r="G1415" s="37"/>
      <c r="H1415" s="324"/>
      <c r="I1415" s="325"/>
      <c r="J1415" s="352"/>
      <c r="K1415" s="324"/>
    </row>
    <row r="1416" spans="1:13" s="326" customFormat="1" ht="22.5" hidden="1" outlineLevel="3">
      <c r="A1416" s="321"/>
      <c r="B1416" s="322"/>
      <c r="C1416" s="323" t="s">
        <v>2647</v>
      </c>
      <c r="D1416" s="322"/>
      <c r="E1416" s="35">
        <v>104.167</v>
      </c>
      <c r="F1416" s="324"/>
      <c r="G1416" s="37"/>
      <c r="H1416" s="324"/>
      <c r="I1416" s="325"/>
      <c r="J1416" s="352"/>
      <c r="K1416" s="324"/>
    </row>
    <row r="1417" spans="1:13" s="291" customFormat="1" ht="12" outlineLevel="2">
      <c r="A1417" s="283">
        <v>4</v>
      </c>
      <c r="B1417" s="284" t="s">
        <v>187</v>
      </c>
      <c r="C1417" s="285" t="s">
        <v>864</v>
      </c>
      <c r="D1417" s="286" t="s">
        <v>0</v>
      </c>
      <c r="E1417" s="30">
        <f>SUM(I1403:I1416)/100</f>
        <v>0</v>
      </c>
      <c r="F1417" s="287">
        <v>0</v>
      </c>
      <c r="G1417" s="30">
        <f>E1417*(1+F1417/100)</f>
        <v>0</v>
      </c>
      <c r="H1417" s="30"/>
      <c r="I1417" s="288">
        <f>G1417*H1417</f>
        <v>0</v>
      </c>
      <c r="J1417" s="289"/>
      <c r="K1417" s="290">
        <f>G1417*J1417</f>
        <v>0</v>
      </c>
      <c r="L1417" s="289"/>
      <c r="M1417" s="290">
        <f>G1417*L1417</f>
        <v>0</v>
      </c>
    </row>
    <row r="1418" spans="1:13" s="346" customFormat="1" ht="12.75" customHeight="1" outlineLevel="2">
      <c r="A1418" s="341"/>
      <c r="B1418" s="342"/>
      <c r="C1418" s="343"/>
      <c r="D1418" s="342"/>
      <c r="E1418" s="52"/>
      <c r="F1418" s="344"/>
      <c r="G1418" s="52"/>
      <c r="H1418" s="344"/>
      <c r="I1418" s="345"/>
    </row>
    <row r="1419" spans="1:13" s="21" customFormat="1" ht="16.5" customHeight="1" outlineLevel="1">
      <c r="A1419" s="273"/>
      <c r="B1419" s="274"/>
      <c r="C1419" s="274" t="s">
        <v>2867</v>
      </c>
      <c r="D1419" s="275"/>
      <c r="E1419" s="276"/>
      <c r="F1419" s="277"/>
      <c r="G1419" s="276"/>
      <c r="H1419" s="277"/>
      <c r="I1419" s="278">
        <f>SUBTOTAL(9,I1420:I1452)</f>
        <v>0</v>
      </c>
      <c r="J1419" s="279"/>
      <c r="K1419" s="280"/>
      <c r="L1419" s="277"/>
      <c r="M1419" s="280"/>
    </row>
    <row r="1420" spans="1:13" s="27" customFormat="1" ht="12" outlineLevel="2">
      <c r="A1420" s="13">
        <v>1</v>
      </c>
      <c r="B1420" s="28" t="s">
        <v>244</v>
      </c>
      <c r="C1420" s="29" t="s">
        <v>713</v>
      </c>
      <c r="D1420" s="14" t="s">
        <v>17</v>
      </c>
      <c r="E1420" s="30">
        <v>397.541</v>
      </c>
      <c r="F1420" s="15">
        <v>0</v>
      </c>
      <c r="G1420" s="30">
        <f>E1420*(1+F1420/100)</f>
        <v>397.541</v>
      </c>
      <c r="H1420" s="15"/>
      <c r="I1420" s="16">
        <f>G1420*H1420</f>
        <v>0</v>
      </c>
      <c r="J1420" s="264"/>
      <c r="K1420" s="265">
        <f>G1420*J1420</f>
        <v>0</v>
      </c>
      <c r="L1420" s="264"/>
      <c r="M1420" s="265">
        <f>G1420*L1420</f>
        <v>0</v>
      </c>
    </row>
    <row r="1421" spans="1:13" s="27" customFormat="1" ht="24" outlineLevel="2" collapsed="1">
      <c r="A1421" s="13">
        <v>2</v>
      </c>
      <c r="B1421" s="28" t="s">
        <v>51</v>
      </c>
      <c r="C1421" s="29" t="s">
        <v>931</v>
      </c>
      <c r="D1421" s="14" t="s">
        <v>17</v>
      </c>
      <c r="E1421" s="30">
        <v>397.54100000000005</v>
      </c>
      <c r="F1421" s="15">
        <v>5</v>
      </c>
      <c r="G1421" s="30">
        <f>E1421*(1+F1421/100)</f>
        <v>417.41805000000005</v>
      </c>
      <c r="H1421" s="15"/>
      <c r="I1421" s="16">
        <f>G1421*H1421</f>
        <v>0</v>
      </c>
      <c r="J1421" s="264"/>
      <c r="K1421" s="265">
        <f>G1421*J1421</f>
        <v>0</v>
      </c>
      <c r="L1421" s="264"/>
      <c r="M1421" s="265">
        <f>G1421*L1421</f>
        <v>0</v>
      </c>
    </row>
    <row r="1422" spans="1:13" s="31" customFormat="1" ht="11.25" hidden="1" outlineLevel="3">
      <c r="A1422" s="32"/>
      <c r="B1422" s="33"/>
      <c r="C1422" s="34" t="s">
        <v>660</v>
      </c>
      <c r="D1422" s="33"/>
      <c r="E1422" s="35">
        <v>0</v>
      </c>
      <c r="F1422" s="36"/>
      <c r="G1422" s="37"/>
      <c r="H1422" s="36"/>
      <c r="I1422" s="38"/>
    </row>
    <row r="1423" spans="1:13" s="31" customFormat="1" ht="11.25" hidden="1" outlineLevel="3">
      <c r="A1423" s="32"/>
      <c r="B1423" s="33"/>
      <c r="C1423" s="34" t="s">
        <v>21</v>
      </c>
      <c r="D1423" s="33"/>
      <c r="E1423" s="35">
        <v>0</v>
      </c>
      <c r="F1423" s="36"/>
      <c r="G1423" s="37"/>
      <c r="H1423" s="36"/>
      <c r="I1423" s="38"/>
    </row>
    <row r="1424" spans="1:13" s="31" customFormat="1" ht="22.5" hidden="1" outlineLevel="3">
      <c r="A1424" s="32"/>
      <c r="B1424" s="33"/>
      <c r="C1424" s="34" t="s">
        <v>639</v>
      </c>
      <c r="D1424" s="33"/>
      <c r="E1424" s="35">
        <v>227.46899999999997</v>
      </c>
      <c r="F1424" s="36"/>
      <c r="G1424" s="37"/>
      <c r="H1424" s="36"/>
      <c r="I1424" s="38"/>
    </row>
    <row r="1425" spans="1:9" s="31" customFormat="1" ht="33.75" hidden="1" outlineLevel="3">
      <c r="A1425" s="32"/>
      <c r="B1425" s="33"/>
      <c r="C1425" s="34" t="s">
        <v>891</v>
      </c>
      <c r="D1425" s="33"/>
      <c r="E1425" s="35">
        <v>-47.083000000000013</v>
      </c>
      <c r="F1425" s="36"/>
      <c r="G1425" s="37"/>
      <c r="H1425" s="36"/>
      <c r="I1425" s="38"/>
    </row>
    <row r="1426" spans="1:9" s="31" customFormat="1" ht="11.25" hidden="1" outlineLevel="3">
      <c r="A1426" s="32"/>
      <c r="B1426" s="33"/>
      <c r="C1426" s="34" t="s">
        <v>20</v>
      </c>
      <c r="D1426" s="33"/>
      <c r="E1426" s="35">
        <v>0</v>
      </c>
      <c r="F1426" s="36"/>
      <c r="G1426" s="37"/>
      <c r="H1426" s="36"/>
      <c r="I1426" s="38"/>
    </row>
    <row r="1427" spans="1:9" s="31" customFormat="1" ht="11.25" hidden="1" outlineLevel="3">
      <c r="A1427" s="32"/>
      <c r="B1427" s="33"/>
      <c r="C1427" s="34" t="s">
        <v>663</v>
      </c>
      <c r="D1427" s="33"/>
      <c r="E1427" s="35">
        <v>10.004999999999999</v>
      </c>
      <c r="F1427" s="36"/>
      <c r="G1427" s="37"/>
      <c r="H1427" s="36"/>
      <c r="I1427" s="38"/>
    </row>
    <row r="1428" spans="1:9" s="31" customFormat="1" ht="11.25" hidden="1" outlineLevel="3">
      <c r="A1428" s="32"/>
      <c r="B1428" s="33"/>
      <c r="C1428" s="34" t="s">
        <v>571</v>
      </c>
      <c r="D1428" s="33"/>
      <c r="E1428" s="35">
        <v>23.1</v>
      </c>
      <c r="F1428" s="36"/>
      <c r="G1428" s="37"/>
      <c r="H1428" s="36"/>
      <c r="I1428" s="38"/>
    </row>
    <row r="1429" spans="1:9" s="31" customFormat="1" ht="11.25" hidden="1" outlineLevel="3">
      <c r="A1429" s="32"/>
      <c r="B1429" s="33"/>
      <c r="C1429" s="34" t="s">
        <v>573</v>
      </c>
      <c r="D1429" s="33"/>
      <c r="E1429" s="35">
        <v>23.594999999999999</v>
      </c>
      <c r="F1429" s="36"/>
      <c r="G1429" s="37"/>
      <c r="H1429" s="36"/>
      <c r="I1429" s="38"/>
    </row>
    <row r="1430" spans="1:9" s="31" customFormat="1" ht="11.25" hidden="1" outlineLevel="3">
      <c r="A1430" s="32"/>
      <c r="B1430" s="33"/>
      <c r="C1430" s="34" t="s">
        <v>22</v>
      </c>
      <c r="D1430" s="33"/>
      <c r="E1430" s="35">
        <v>0</v>
      </c>
      <c r="F1430" s="36"/>
      <c r="G1430" s="37"/>
      <c r="H1430" s="36"/>
      <c r="I1430" s="38"/>
    </row>
    <row r="1431" spans="1:9" s="31" customFormat="1" ht="11.25" hidden="1" outlineLevel="3">
      <c r="A1431" s="32"/>
      <c r="B1431" s="33"/>
      <c r="C1431" s="34" t="s">
        <v>662</v>
      </c>
      <c r="D1431" s="33"/>
      <c r="E1431" s="35">
        <v>10.004999999999999</v>
      </c>
      <c r="F1431" s="36"/>
      <c r="G1431" s="37"/>
      <c r="H1431" s="36"/>
      <c r="I1431" s="38"/>
    </row>
    <row r="1432" spans="1:9" s="31" customFormat="1" ht="11.25" hidden="1" outlineLevel="3">
      <c r="A1432" s="32"/>
      <c r="B1432" s="33"/>
      <c r="C1432" s="34" t="s">
        <v>568</v>
      </c>
      <c r="D1432" s="33"/>
      <c r="E1432" s="35">
        <v>23.1</v>
      </c>
      <c r="F1432" s="36"/>
      <c r="G1432" s="37"/>
      <c r="H1432" s="36"/>
      <c r="I1432" s="38"/>
    </row>
    <row r="1433" spans="1:9" s="31" customFormat="1" ht="11.25" hidden="1" outlineLevel="3">
      <c r="A1433" s="32"/>
      <c r="B1433" s="33"/>
      <c r="C1433" s="34" t="s">
        <v>570</v>
      </c>
      <c r="D1433" s="33"/>
      <c r="E1433" s="35">
        <v>23.594999999999999</v>
      </c>
      <c r="F1433" s="36"/>
      <c r="G1433" s="37"/>
      <c r="H1433" s="36"/>
      <c r="I1433" s="38"/>
    </row>
    <row r="1434" spans="1:9" s="31" customFormat="1" ht="11.25" hidden="1" outlineLevel="3">
      <c r="A1434" s="32"/>
      <c r="B1434" s="33"/>
      <c r="C1434" s="34" t="s">
        <v>664</v>
      </c>
      <c r="D1434" s="33"/>
      <c r="E1434" s="35">
        <v>16.979999999999997</v>
      </c>
      <c r="F1434" s="36"/>
      <c r="G1434" s="37"/>
      <c r="H1434" s="36"/>
      <c r="I1434" s="38"/>
    </row>
    <row r="1435" spans="1:9" s="31" customFormat="1" ht="11.25" hidden="1" outlineLevel="3">
      <c r="A1435" s="32"/>
      <c r="B1435" s="33"/>
      <c r="C1435" s="34" t="s">
        <v>23</v>
      </c>
      <c r="D1435" s="33"/>
      <c r="E1435" s="35">
        <v>0</v>
      </c>
      <c r="F1435" s="36"/>
      <c r="G1435" s="37"/>
      <c r="H1435" s="36"/>
      <c r="I1435" s="38"/>
    </row>
    <row r="1436" spans="1:9" s="31" customFormat="1" ht="11.25" hidden="1" outlineLevel="3">
      <c r="A1436" s="32"/>
      <c r="B1436" s="33"/>
      <c r="C1436" s="34" t="s">
        <v>568</v>
      </c>
      <c r="D1436" s="33"/>
      <c r="E1436" s="35">
        <v>23.1</v>
      </c>
      <c r="F1436" s="36"/>
      <c r="G1436" s="37"/>
      <c r="H1436" s="36"/>
      <c r="I1436" s="38"/>
    </row>
    <row r="1437" spans="1:9" s="31" customFormat="1" ht="11.25" hidden="1" outlineLevel="3">
      <c r="A1437" s="32"/>
      <c r="B1437" s="33"/>
      <c r="C1437" s="34" t="s">
        <v>569</v>
      </c>
      <c r="D1437" s="33"/>
      <c r="E1437" s="35">
        <v>23.1</v>
      </c>
      <c r="F1437" s="36"/>
      <c r="G1437" s="37"/>
      <c r="H1437" s="36"/>
      <c r="I1437" s="38"/>
    </row>
    <row r="1438" spans="1:9" s="31" customFormat="1" ht="11.25" hidden="1" outlineLevel="3">
      <c r="A1438" s="32"/>
      <c r="B1438" s="33"/>
      <c r="C1438" s="34" t="s">
        <v>570</v>
      </c>
      <c r="D1438" s="33"/>
      <c r="E1438" s="35">
        <v>23.594999999999999</v>
      </c>
      <c r="F1438" s="36"/>
      <c r="G1438" s="37"/>
      <c r="H1438" s="36"/>
      <c r="I1438" s="38"/>
    </row>
    <row r="1439" spans="1:9" s="31" customFormat="1" ht="11.25" hidden="1" outlineLevel="3">
      <c r="A1439" s="32"/>
      <c r="B1439" s="33"/>
      <c r="C1439" s="34" t="s">
        <v>664</v>
      </c>
      <c r="D1439" s="33"/>
      <c r="E1439" s="35">
        <v>16.979999999999997</v>
      </c>
      <c r="F1439" s="36"/>
      <c r="G1439" s="37"/>
      <c r="H1439" s="36"/>
      <c r="I1439" s="38"/>
    </row>
    <row r="1440" spans="1:9" s="31" customFormat="1" ht="11.25" hidden="1" outlineLevel="3">
      <c r="A1440" s="32"/>
      <c r="B1440" s="33"/>
      <c r="C1440" s="34" t="s">
        <v>1</v>
      </c>
      <c r="D1440" s="33"/>
      <c r="E1440" s="35">
        <v>397.54100000000005</v>
      </c>
      <c r="F1440" s="36"/>
      <c r="G1440" s="37"/>
      <c r="H1440" s="36"/>
      <c r="I1440" s="38"/>
    </row>
    <row r="1441" spans="1:13" s="291" customFormat="1" ht="36" outlineLevel="2">
      <c r="A1441" s="283">
        <v>3</v>
      </c>
      <c r="B1441" s="284" t="s">
        <v>2868</v>
      </c>
      <c r="C1441" s="357" t="s">
        <v>2870</v>
      </c>
      <c r="D1441" s="286" t="s">
        <v>17</v>
      </c>
      <c r="E1441" s="30">
        <v>690.32</v>
      </c>
      <c r="F1441" s="287">
        <v>0</v>
      </c>
      <c r="G1441" s="30">
        <f>E1441*(1+F1441/100)</f>
        <v>690.32</v>
      </c>
      <c r="H1441" s="287"/>
      <c r="I1441" s="288">
        <f>G1441*H1441</f>
        <v>0</v>
      </c>
      <c r="J1441" s="289"/>
      <c r="K1441" s="290">
        <f>G1441*J1441</f>
        <v>0</v>
      </c>
      <c r="L1441" s="289"/>
      <c r="M1441" s="290">
        <f>G1441*L1441</f>
        <v>0</v>
      </c>
    </row>
    <row r="1442" spans="1:13" s="27" customFormat="1" ht="36" outlineLevel="2" collapsed="1">
      <c r="A1442" s="13">
        <v>4</v>
      </c>
      <c r="B1442" s="28" t="s">
        <v>215</v>
      </c>
      <c r="C1442" s="29" t="s">
        <v>2866</v>
      </c>
      <c r="D1442" s="14" t="s">
        <v>17</v>
      </c>
      <c r="E1442" s="30">
        <v>690.32</v>
      </c>
      <c r="F1442" s="15">
        <v>5</v>
      </c>
      <c r="G1442" s="30">
        <f>E1442*(1+F1442/100)</f>
        <v>724.83600000000013</v>
      </c>
      <c r="H1442" s="15"/>
      <c r="I1442" s="16">
        <f>G1442*H1442</f>
        <v>0</v>
      </c>
      <c r="J1442" s="264"/>
      <c r="K1442" s="265">
        <f>G1442*J1442</f>
        <v>0</v>
      </c>
      <c r="L1442" s="264"/>
      <c r="M1442" s="265">
        <f>G1442*L1442</f>
        <v>0</v>
      </c>
    </row>
    <row r="1443" spans="1:13" s="31" customFormat="1" ht="11.25" hidden="1" outlineLevel="3">
      <c r="A1443" s="32"/>
      <c r="B1443" s="33"/>
      <c r="C1443" s="34" t="s">
        <v>340</v>
      </c>
      <c r="D1443" s="33"/>
      <c r="E1443" s="35">
        <v>0</v>
      </c>
      <c r="F1443" s="36"/>
      <c r="G1443" s="37"/>
      <c r="H1443" s="36"/>
      <c r="I1443" s="38"/>
      <c r="J1443" s="266"/>
      <c r="K1443" s="36"/>
    </row>
    <row r="1444" spans="1:13" s="31" customFormat="1" ht="11.25" hidden="1" outlineLevel="3">
      <c r="A1444" s="32"/>
      <c r="B1444" s="33"/>
      <c r="C1444" s="34" t="s">
        <v>20</v>
      </c>
      <c r="D1444" s="33"/>
      <c r="E1444" s="35">
        <v>0</v>
      </c>
      <c r="F1444" s="36"/>
      <c r="G1444" s="37"/>
      <c r="H1444" s="36"/>
      <c r="I1444" s="38"/>
      <c r="J1444" s="266"/>
      <c r="K1444" s="36"/>
    </row>
    <row r="1445" spans="1:13" s="31" customFormat="1" ht="11.25" hidden="1" outlineLevel="3">
      <c r="A1445" s="32"/>
      <c r="B1445" s="33"/>
      <c r="C1445" s="34" t="s">
        <v>313</v>
      </c>
      <c r="D1445" s="33"/>
      <c r="E1445" s="35">
        <v>192.17</v>
      </c>
      <c r="F1445" s="36"/>
      <c r="G1445" s="37"/>
      <c r="H1445" s="36"/>
      <c r="I1445" s="38"/>
      <c r="J1445" s="266"/>
      <c r="K1445" s="36"/>
    </row>
    <row r="1446" spans="1:13" s="31" customFormat="1" ht="11.25" hidden="1" outlineLevel="3">
      <c r="A1446" s="32"/>
      <c r="B1446" s="33"/>
      <c r="C1446" s="34" t="s">
        <v>22</v>
      </c>
      <c r="D1446" s="33"/>
      <c r="E1446" s="35">
        <v>0</v>
      </c>
      <c r="F1446" s="36"/>
      <c r="G1446" s="37"/>
      <c r="H1446" s="36"/>
      <c r="I1446" s="38"/>
      <c r="J1446" s="266"/>
      <c r="K1446" s="36"/>
    </row>
    <row r="1447" spans="1:13" s="31" customFormat="1" ht="11.25" hidden="1" outlineLevel="3">
      <c r="A1447" s="32"/>
      <c r="B1447" s="33"/>
      <c r="C1447" s="34" t="s">
        <v>373</v>
      </c>
      <c r="D1447" s="33"/>
      <c r="E1447" s="35">
        <v>250.7</v>
      </c>
      <c r="F1447" s="36"/>
      <c r="G1447" s="37"/>
      <c r="H1447" s="36"/>
      <c r="I1447" s="38"/>
      <c r="J1447" s="266"/>
      <c r="K1447" s="36"/>
    </row>
    <row r="1448" spans="1:13" s="31" customFormat="1" ht="11.25" hidden="1" outlineLevel="3">
      <c r="A1448" s="32"/>
      <c r="B1448" s="33"/>
      <c r="C1448" s="34" t="s">
        <v>23</v>
      </c>
      <c r="D1448" s="33"/>
      <c r="E1448" s="35">
        <v>0</v>
      </c>
      <c r="F1448" s="36"/>
      <c r="G1448" s="37"/>
      <c r="H1448" s="36"/>
      <c r="I1448" s="38"/>
      <c r="J1448" s="266"/>
      <c r="K1448" s="36"/>
    </row>
    <row r="1449" spans="1:13" s="31" customFormat="1" ht="11.25" hidden="1" outlineLevel="3">
      <c r="A1449" s="32"/>
      <c r="B1449" s="33"/>
      <c r="C1449" s="34" t="s">
        <v>374</v>
      </c>
      <c r="D1449" s="33"/>
      <c r="E1449" s="35">
        <v>247.45</v>
      </c>
      <c r="F1449" s="36"/>
      <c r="G1449" s="37"/>
      <c r="H1449" s="36"/>
      <c r="I1449" s="38"/>
      <c r="J1449" s="266"/>
      <c r="K1449" s="36"/>
    </row>
    <row r="1450" spans="1:13" s="31" customFormat="1" ht="11.25" hidden="1" outlineLevel="3">
      <c r="A1450" s="32"/>
      <c r="B1450" s="33"/>
      <c r="C1450" s="34" t="s">
        <v>1</v>
      </c>
      <c r="D1450" s="33"/>
      <c r="E1450" s="35">
        <v>690.32</v>
      </c>
      <c r="F1450" s="36"/>
      <c r="G1450" s="37"/>
      <c r="H1450" s="36"/>
      <c r="I1450" s="38"/>
      <c r="J1450" s="266"/>
      <c r="K1450" s="36"/>
    </row>
    <row r="1451" spans="1:13" s="27" customFormat="1" ht="24" outlineLevel="2">
      <c r="A1451" s="13">
        <v>3</v>
      </c>
      <c r="B1451" s="28" t="s">
        <v>188</v>
      </c>
      <c r="C1451" s="29" t="s">
        <v>909</v>
      </c>
      <c r="D1451" s="14" t="s">
        <v>0</v>
      </c>
      <c r="E1451" s="30">
        <f>SUM(I1420:I1450)/100</f>
        <v>0</v>
      </c>
      <c r="F1451" s="15">
        <v>0</v>
      </c>
      <c r="G1451" s="30">
        <f>E1451*(1+F1451/100)</f>
        <v>0</v>
      </c>
      <c r="H1451" s="30"/>
      <c r="I1451" s="16">
        <f>G1451*H1451</f>
        <v>0</v>
      </c>
      <c r="J1451" s="264"/>
      <c r="K1451" s="265">
        <f>G1451*J1451</f>
        <v>0</v>
      </c>
      <c r="L1451" s="264"/>
      <c r="M1451" s="265">
        <f>G1451*L1451</f>
        <v>0</v>
      </c>
    </row>
    <row r="1452" spans="1:13" s="48" customFormat="1" ht="12.75" customHeight="1" outlineLevel="2">
      <c r="A1452" s="49"/>
      <c r="B1452" s="50"/>
      <c r="C1452" s="51"/>
      <c r="D1452" s="50"/>
      <c r="E1452" s="52"/>
      <c r="F1452" s="53"/>
      <c r="G1452" s="52"/>
      <c r="H1452" s="53"/>
      <c r="I1452" s="54"/>
    </row>
    <row r="1453" spans="1:13" s="21" customFormat="1" ht="16.5" customHeight="1" outlineLevel="1">
      <c r="A1453" s="273"/>
      <c r="B1453" s="274"/>
      <c r="C1453" s="274" t="s">
        <v>2380</v>
      </c>
      <c r="D1453" s="275"/>
      <c r="E1453" s="276"/>
      <c r="F1453" s="277"/>
      <c r="G1453" s="276"/>
      <c r="H1453" s="277"/>
      <c r="I1453" s="278">
        <f>SUBTOTAL(9,I1454:I1484)</f>
        <v>0</v>
      </c>
      <c r="J1453" s="279"/>
      <c r="K1453" s="280"/>
      <c r="L1453" s="277"/>
      <c r="M1453" s="280"/>
    </row>
    <row r="1454" spans="1:13" s="291" customFormat="1" ht="24" outlineLevel="2">
      <c r="A1454" s="283">
        <v>1</v>
      </c>
      <c r="B1454" s="284" t="s">
        <v>2869</v>
      </c>
      <c r="C1454" s="357" t="s">
        <v>2865</v>
      </c>
      <c r="D1454" s="286" t="s">
        <v>17</v>
      </c>
      <c r="E1454" s="30">
        <v>822.62000000000012</v>
      </c>
      <c r="F1454" s="287">
        <v>0</v>
      </c>
      <c r="G1454" s="30">
        <f>E1454*(1+F1454/100)</f>
        <v>822.62000000000012</v>
      </c>
      <c r="H1454" s="287"/>
      <c r="I1454" s="288">
        <f>G1454*H1454</f>
        <v>0</v>
      </c>
      <c r="J1454" s="289"/>
      <c r="K1454" s="290">
        <f>G1454*J1454</f>
        <v>0</v>
      </c>
      <c r="L1454" s="289"/>
      <c r="M1454" s="290">
        <f>G1454*L1454</f>
        <v>0</v>
      </c>
    </row>
    <row r="1455" spans="1:13" s="291" customFormat="1" ht="12" outlineLevel="2" collapsed="1">
      <c r="A1455" s="283">
        <v>2</v>
      </c>
      <c r="B1455" s="284" t="s">
        <v>2863</v>
      </c>
      <c r="C1455" s="285" t="s">
        <v>2862</v>
      </c>
      <c r="D1455" s="286" t="s">
        <v>17</v>
      </c>
      <c r="E1455" s="30">
        <v>809.88000000000011</v>
      </c>
      <c r="F1455" s="287">
        <v>5</v>
      </c>
      <c r="G1455" s="30">
        <f>E1455*(1+F1455/100)</f>
        <v>850.37400000000014</v>
      </c>
      <c r="H1455" s="287"/>
      <c r="I1455" s="288">
        <f>G1455*H1455</f>
        <v>0</v>
      </c>
      <c r="J1455" s="289"/>
      <c r="K1455" s="290">
        <f>G1455*J1455</f>
        <v>0</v>
      </c>
      <c r="L1455" s="289"/>
      <c r="M1455" s="290">
        <f>G1455*L1455</f>
        <v>0</v>
      </c>
    </row>
    <row r="1456" spans="1:13" s="326" customFormat="1" ht="11.25" hidden="1" outlineLevel="3">
      <c r="A1456" s="321"/>
      <c r="B1456" s="322"/>
      <c r="C1456" s="323" t="s">
        <v>329</v>
      </c>
      <c r="D1456" s="322"/>
      <c r="E1456" s="35">
        <v>0</v>
      </c>
      <c r="F1456" s="324"/>
      <c r="G1456" s="37"/>
      <c r="H1456" s="324"/>
      <c r="I1456" s="325"/>
      <c r="J1456" s="352"/>
      <c r="K1456" s="324"/>
    </row>
    <row r="1457" spans="1:13" s="326" customFormat="1" ht="11.25" hidden="1" outlineLevel="3">
      <c r="A1457" s="321"/>
      <c r="B1457" s="322"/>
      <c r="C1457" s="323" t="s">
        <v>21</v>
      </c>
      <c r="D1457" s="322"/>
      <c r="E1457" s="35">
        <v>0</v>
      </c>
      <c r="F1457" s="324"/>
      <c r="G1457" s="37"/>
      <c r="H1457" s="324"/>
      <c r="I1457" s="325"/>
      <c r="J1457" s="352"/>
      <c r="K1457" s="324"/>
    </row>
    <row r="1458" spans="1:13" s="326" customFormat="1" ht="22.5" hidden="1" outlineLevel="3">
      <c r="A1458" s="321"/>
      <c r="B1458" s="322"/>
      <c r="C1458" s="323" t="s">
        <v>665</v>
      </c>
      <c r="D1458" s="322"/>
      <c r="E1458" s="35">
        <v>296</v>
      </c>
      <c r="F1458" s="324"/>
      <c r="G1458" s="37"/>
      <c r="H1458" s="324"/>
      <c r="I1458" s="325"/>
      <c r="J1458" s="352"/>
      <c r="K1458" s="324"/>
    </row>
    <row r="1459" spans="1:13" s="326" customFormat="1" ht="11.25" hidden="1" outlineLevel="3">
      <c r="A1459" s="321"/>
      <c r="B1459" s="322"/>
      <c r="C1459" s="323" t="s">
        <v>20</v>
      </c>
      <c r="D1459" s="322"/>
      <c r="E1459" s="35">
        <v>0</v>
      </c>
      <c r="F1459" s="324"/>
      <c r="G1459" s="37"/>
      <c r="H1459" s="324"/>
      <c r="I1459" s="325"/>
      <c r="J1459" s="352"/>
      <c r="K1459" s="324"/>
    </row>
    <row r="1460" spans="1:13" s="326" customFormat="1" ht="11.25" hidden="1" outlineLevel="3">
      <c r="A1460" s="321"/>
      <c r="B1460" s="322"/>
      <c r="C1460" s="323" t="s">
        <v>428</v>
      </c>
      <c r="D1460" s="322"/>
      <c r="E1460" s="35">
        <v>212.11</v>
      </c>
      <c r="F1460" s="324"/>
      <c r="G1460" s="37"/>
      <c r="H1460" s="324"/>
      <c r="I1460" s="325"/>
      <c r="J1460" s="352"/>
      <c r="K1460" s="324"/>
    </row>
    <row r="1461" spans="1:13" s="326" customFormat="1" ht="11.25" hidden="1" outlineLevel="3">
      <c r="A1461" s="321"/>
      <c r="B1461" s="322"/>
      <c r="C1461" s="323" t="s">
        <v>22</v>
      </c>
      <c r="D1461" s="322"/>
      <c r="E1461" s="35">
        <v>0</v>
      </c>
      <c r="F1461" s="324"/>
      <c r="G1461" s="37"/>
      <c r="H1461" s="324"/>
      <c r="I1461" s="325"/>
      <c r="J1461" s="352"/>
      <c r="K1461" s="324"/>
    </row>
    <row r="1462" spans="1:13" s="326" customFormat="1" ht="22.5" hidden="1" outlineLevel="3">
      <c r="A1462" s="321"/>
      <c r="B1462" s="322"/>
      <c r="C1462" s="323" t="s">
        <v>675</v>
      </c>
      <c r="D1462" s="322"/>
      <c r="E1462" s="35">
        <v>136.27000000000001</v>
      </c>
      <c r="F1462" s="324"/>
      <c r="G1462" s="37"/>
      <c r="H1462" s="324"/>
      <c r="I1462" s="325"/>
      <c r="J1462" s="352"/>
      <c r="K1462" s="324"/>
    </row>
    <row r="1463" spans="1:13" s="326" customFormat="1" ht="11.25" hidden="1" outlineLevel="3">
      <c r="A1463" s="321"/>
      <c r="B1463" s="322"/>
      <c r="C1463" s="323" t="s">
        <v>23</v>
      </c>
      <c r="D1463" s="322"/>
      <c r="E1463" s="35">
        <v>0</v>
      </c>
      <c r="F1463" s="324"/>
      <c r="G1463" s="37"/>
      <c r="H1463" s="324"/>
      <c r="I1463" s="325"/>
      <c r="J1463" s="352"/>
      <c r="K1463" s="324"/>
    </row>
    <row r="1464" spans="1:13" s="326" customFormat="1" ht="22.5" hidden="1" outlineLevel="3">
      <c r="A1464" s="321"/>
      <c r="B1464" s="322"/>
      <c r="C1464" s="323" t="s">
        <v>705</v>
      </c>
      <c r="D1464" s="322"/>
      <c r="E1464" s="35">
        <v>165.50000000000006</v>
      </c>
      <c r="F1464" s="324"/>
      <c r="G1464" s="37"/>
      <c r="H1464" s="324"/>
      <c r="I1464" s="325"/>
      <c r="J1464" s="352"/>
      <c r="K1464" s="324"/>
    </row>
    <row r="1465" spans="1:13" s="326" customFormat="1" ht="11.25" hidden="1" outlineLevel="3">
      <c r="A1465" s="321"/>
      <c r="B1465" s="322"/>
      <c r="C1465" s="323" t="s">
        <v>1</v>
      </c>
      <c r="D1465" s="322"/>
      <c r="E1465" s="35">
        <v>809.88000000000011</v>
      </c>
      <c r="F1465" s="324"/>
      <c r="G1465" s="37"/>
      <c r="H1465" s="324"/>
      <c r="I1465" s="325"/>
      <c r="J1465" s="352"/>
      <c r="K1465" s="324"/>
    </row>
    <row r="1466" spans="1:13" s="291" customFormat="1" ht="24" outlineLevel="2" collapsed="1">
      <c r="A1466" s="283">
        <v>3</v>
      </c>
      <c r="B1466" s="284" t="s">
        <v>2864</v>
      </c>
      <c r="C1466" s="285" t="s">
        <v>732</v>
      </c>
      <c r="D1466" s="286" t="s">
        <v>17</v>
      </c>
      <c r="E1466" s="30">
        <v>12.74</v>
      </c>
      <c r="F1466" s="287">
        <v>5</v>
      </c>
      <c r="G1466" s="30">
        <f>E1466*(1+F1466/100)</f>
        <v>13.377000000000001</v>
      </c>
      <c r="H1466" s="287"/>
      <c r="I1466" s="288">
        <f>G1466*H1466</f>
        <v>0</v>
      </c>
      <c r="J1466" s="289"/>
      <c r="K1466" s="290">
        <f>G1466*J1466</f>
        <v>0</v>
      </c>
      <c r="L1466" s="289"/>
      <c r="M1466" s="290">
        <f>G1466*L1466</f>
        <v>0</v>
      </c>
    </row>
    <row r="1467" spans="1:13" s="326" customFormat="1" ht="11.25" hidden="1" outlineLevel="3">
      <c r="A1467" s="321"/>
      <c r="B1467" s="322"/>
      <c r="C1467" s="323" t="s">
        <v>329</v>
      </c>
      <c r="D1467" s="322"/>
      <c r="E1467" s="35">
        <v>0</v>
      </c>
      <c r="F1467" s="324"/>
      <c r="G1467" s="37"/>
      <c r="H1467" s="324"/>
      <c r="I1467" s="325"/>
      <c r="J1467" s="352"/>
      <c r="K1467" s="324"/>
    </row>
    <row r="1468" spans="1:13" s="326" customFormat="1" ht="11.25" hidden="1" outlineLevel="3">
      <c r="A1468" s="321"/>
      <c r="B1468" s="322"/>
      <c r="C1468" s="323" t="s">
        <v>21</v>
      </c>
      <c r="D1468" s="322"/>
      <c r="E1468" s="35">
        <v>0</v>
      </c>
      <c r="F1468" s="324"/>
      <c r="G1468" s="37"/>
      <c r="H1468" s="324"/>
      <c r="I1468" s="325"/>
      <c r="J1468" s="352"/>
      <c r="K1468" s="324"/>
    </row>
    <row r="1469" spans="1:13" s="31" customFormat="1" ht="11.25" hidden="1" outlineLevel="3">
      <c r="A1469" s="32"/>
      <c r="B1469" s="33"/>
      <c r="C1469" s="34" t="s">
        <v>278</v>
      </c>
      <c r="D1469" s="33"/>
      <c r="E1469" s="35">
        <v>12.74</v>
      </c>
      <c r="F1469" s="36"/>
      <c r="G1469" s="37"/>
      <c r="H1469" s="36"/>
      <c r="I1469" s="38"/>
      <c r="J1469" s="266"/>
      <c r="K1469" s="36"/>
    </row>
    <row r="1470" spans="1:13" s="31" customFormat="1" ht="11.25" hidden="1" outlineLevel="3">
      <c r="A1470" s="32"/>
      <c r="B1470" s="33"/>
      <c r="C1470" s="34" t="s">
        <v>1</v>
      </c>
      <c r="D1470" s="33"/>
      <c r="E1470" s="35">
        <v>12.74</v>
      </c>
      <c r="F1470" s="36"/>
      <c r="G1470" s="37"/>
      <c r="H1470" s="36"/>
      <c r="I1470" s="38"/>
      <c r="J1470" s="266"/>
      <c r="K1470" s="36"/>
    </row>
    <row r="1471" spans="1:13" s="291" customFormat="1" ht="24" outlineLevel="2" collapsed="1">
      <c r="A1471" s="283">
        <v>4</v>
      </c>
      <c r="B1471" s="284" t="s">
        <v>2871</v>
      </c>
      <c r="C1471" s="285" t="s">
        <v>2872</v>
      </c>
      <c r="D1471" s="286" t="s">
        <v>17</v>
      </c>
      <c r="E1471" s="30">
        <v>58.62</v>
      </c>
      <c r="F1471" s="287">
        <v>0</v>
      </c>
      <c r="G1471" s="30">
        <f>E1471*(1+F1471/100)</f>
        <v>58.62</v>
      </c>
      <c r="H1471" s="287"/>
      <c r="I1471" s="288">
        <f>G1471*H1471</f>
        <v>0</v>
      </c>
      <c r="J1471" s="289"/>
      <c r="K1471" s="290">
        <f>G1471*J1471</f>
        <v>0</v>
      </c>
      <c r="L1471" s="289"/>
      <c r="M1471" s="290">
        <f>G1471*L1471</f>
        <v>0</v>
      </c>
    </row>
    <row r="1472" spans="1:13" s="326" customFormat="1" ht="11.25" hidden="1" outlineLevel="3">
      <c r="A1472" s="321"/>
      <c r="B1472" s="322"/>
      <c r="C1472" s="323" t="s">
        <v>27</v>
      </c>
      <c r="D1472" s="322"/>
      <c r="E1472" s="35">
        <v>0</v>
      </c>
      <c r="F1472" s="324"/>
      <c r="G1472" s="37"/>
      <c r="H1472" s="324"/>
      <c r="I1472" s="325"/>
      <c r="J1472" s="352"/>
      <c r="K1472" s="324"/>
    </row>
    <row r="1473" spans="1:13" s="326" customFormat="1" ht="11.25" hidden="1" outlineLevel="3">
      <c r="A1473" s="321"/>
      <c r="B1473" s="322"/>
      <c r="C1473" s="323" t="s">
        <v>344</v>
      </c>
      <c r="D1473" s="322"/>
      <c r="E1473" s="35">
        <v>38.61</v>
      </c>
      <c r="F1473" s="324"/>
      <c r="G1473" s="37"/>
      <c r="H1473" s="324"/>
      <c r="I1473" s="325"/>
      <c r="J1473" s="352"/>
      <c r="K1473" s="324"/>
    </row>
    <row r="1474" spans="1:13" s="326" customFormat="1" ht="11.25" hidden="1" outlineLevel="3">
      <c r="A1474" s="321"/>
      <c r="B1474" s="322"/>
      <c r="C1474" s="323" t="s">
        <v>283</v>
      </c>
      <c r="D1474" s="322"/>
      <c r="E1474" s="35">
        <v>20.010000000000002</v>
      </c>
      <c r="F1474" s="324"/>
      <c r="G1474" s="37"/>
      <c r="H1474" s="324"/>
      <c r="I1474" s="325"/>
      <c r="J1474" s="352"/>
      <c r="K1474" s="324"/>
    </row>
    <row r="1475" spans="1:13" s="326" customFormat="1" ht="11.25" hidden="1" outlineLevel="3">
      <c r="A1475" s="321"/>
      <c r="B1475" s="322"/>
      <c r="C1475" s="323" t="s">
        <v>1</v>
      </c>
      <c r="D1475" s="322"/>
      <c r="E1475" s="35">
        <v>58.62</v>
      </c>
      <c r="F1475" s="324"/>
      <c r="G1475" s="37"/>
      <c r="H1475" s="324"/>
      <c r="I1475" s="325"/>
      <c r="J1475" s="352"/>
      <c r="K1475" s="324"/>
    </row>
    <row r="1476" spans="1:13" s="291" customFormat="1" ht="12" outlineLevel="2" collapsed="1">
      <c r="A1476" s="283">
        <v>5</v>
      </c>
      <c r="B1476" s="284" t="s">
        <v>2873</v>
      </c>
      <c r="C1476" s="285" t="s">
        <v>2874</v>
      </c>
      <c r="D1476" s="286" t="s">
        <v>17</v>
      </c>
      <c r="E1476" s="30">
        <v>58.62</v>
      </c>
      <c r="F1476" s="287">
        <v>0</v>
      </c>
      <c r="G1476" s="30">
        <f>E1476*(1+F1476/100)</f>
        <v>58.62</v>
      </c>
      <c r="H1476" s="287"/>
      <c r="I1476" s="288">
        <f>G1476*H1476</f>
        <v>0</v>
      </c>
      <c r="J1476" s="289"/>
      <c r="K1476" s="290">
        <f>G1476*J1476</f>
        <v>0</v>
      </c>
      <c r="L1476" s="289"/>
      <c r="M1476" s="290">
        <f>G1476*L1476</f>
        <v>0</v>
      </c>
    </row>
    <row r="1477" spans="1:13" s="291" customFormat="1" ht="12" outlineLevel="2" collapsed="1">
      <c r="A1477" s="283">
        <v>6</v>
      </c>
      <c r="B1477" s="284" t="s">
        <v>2875</v>
      </c>
      <c r="C1477" s="285" t="s">
        <v>2876</v>
      </c>
      <c r="D1477" s="286" t="s">
        <v>17</v>
      </c>
      <c r="E1477" s="30">
        <v>58.62</v>
      </c>
      <c r="F1477" s="287">
        <v>5</v>
      </c>
      <c r="G1477" s="30">
        <f>E1477*(1+F1477/100)</f>
        <v>61.551000000000002</v>
      </c>
      <c r="H1477" s="287"/>
      <c r="I1477" s="288">
        <f>G1477*H1477</f>
        <v>0</v>
      </c>
      <c r="J1477" s="289"/>
      <c r="K1477" s="290">
        <f>G1477*J1477</f>
        <v>0</v>
      </c>
      <c r="L1477" s="289"/>
      <c r="M1477" s="290">
        <f>G1477*L1477</f>
        <v>0</v>
      </c>
    </row>
    <row r="1478" spans="1:13" s="291" customFormat="1" ht="12" outlineLevel="2">
      <c r="A1478" s="283">
        <v>7</v>
      </c>
      <c r="B1478" s="284" t="s">
        <v>173</v>
      </c>
      <c r="C1478" s="285" t="s">
        <v>691</v>
      </c>
      <c r="D1478" s="286" t="s">
        <v>17</v>
      </c>
      <c r="E1478" s="30">
        <v>58.62</v>
      </c>
      <c r="F1478" s="287">
        <v>0</v>
      </c>
      <c r="G1478" s="30">
        <f>E1478*(1+F1478/100)</f>
        <v>58.62</v>
      </c>
      <c r="H1478" s="287"/>
      <c r="I1478" s="288">
        <f>G1478*H1478</f>
        <v>0</v>
      </c>
      <c r="J1478" s="289"/>
      <c r="K1478" s="290">
        <f>G1478*J1478</f>
        <v>0</v>
      </c>
      <c r="L1478" s="289"/>
      <c r="M1478" s="290">
        <f>G1478*L1478</f>
        <v>0</v>
      </c>
    </row>
    <row r="1479" spans="1:13" s="291" customFormat="1" ht="24" outlineLevel="2" collapsed="1">
      <c r="A1479" s="283">
        <v>8</v>
      </c>
      <c r="B1479" s="284" t="s">
        <v>2878</v>
      </c>
      <c r="C1479" s="285" t="s">
        <v>2877</v>
      </c>
      <c r="D1479" s="286" t="s">
        <v>17</v>
      </c>
      <c r="E1479" s="30">
        <v>150</v>
      </c>
      <c r="F1479" s="287">
        <v>0</v>
      </c>
      <c r="G1479" s="30">
        <f>E1479*(1+F1479/100)</f>
        <v>150</v>
      </c>
      <c r="H1479" s="287"/>
      <c r="I1479" s="288">
        <f>G1479*H1479</f>
        <v>0</v>
      </c>
      <c r="J1479" s="289"/>
      <c r="K1479" s="290">
        <f>G1479*J1479</f>
        <v>0</v>
      </c>
      <c r="L1479" s="289"/>
      <c r="M1479" s="290">
        <f>G1479*L1479</f>
        <v>0</v>
      </c>
    </row>
    <row r="1480" spans="1:13" s="326" customFormat="1" ht="11.25" hidden="1" outlineLevel="3">
      <c r="A1480" s="321"/>
      <c r="B1480" s="322"/>
      <c r="C1480" s="323" t="s">
        <v>2696</v>
      </c>
      <c r="D1480" s="322"/>
      <c r="E1480" s="35">
        <v>0</v>
      </c>
      <c r="F1480" s="324"/>
      <c r="G1480" s="37"/>
      <c r="H1480" s="324"/>
      <c r="I1480" s="325"/>
      <c r="J1480" s="352"/>
      <c r="K1480" s="324"/>
    </row>
    <row r="1481" spans="1:13" s="326" customFormat="1" ht="11.25" hidden="1" outlineLevel="3">
      <c r="A1481" s="321"/>
      <c r="B1481" s="322"/>
      <c r="C1481" s="323" t="s">
        <v>47</v>
      </c>
      <c r="D1481" s="322"/>
      <c r="E1481" s="35">
        <v>150</v>
      </c>
      <c r="F1481" s="324"/>
      <c r="G1481" s="37"/>
      <c r="H1481" s="324"/>
      <c r="I1481" s="325"/>
      <c r="J1481" s="352"/>
      <c r="K1481" s="324"/>
    </row>
    <row r="1482" spans="1:13" s="291" customFormat="1" ht="12" outlineLevel="2">
      <c r="A1482" s="283">
        <v>9</v>
      </c>
      <c r="B1482" s="284" t="s">
        <v>172</v>
      </c>
      <c r="C1482" s="285" t="s">
        <v>767</v>
      </c>
      <c r="D1482" s="286" t="s">
        <v>17</v>
      </c>
      <c r="E1482" s="30">
        <v>150</v>
      </c>
      <c r="F1482" s="287">
        <v>0</v>
      </c>
      <c r="G1482" s="30">
        <f>E1482*(1+F1482/100)</f>
        <v>150</v>
      </c>
      <c r="H1482" s="287"/>
      <c r="I1482" s="288">
        <f>G1482*H1482</f>
        <v>0</v>
      </c>
      <c r="J1482" s="289"/>
      <c r="K1482" s="290">
        <f>G1482*J1482</f>
        <v>0</v>
      </c>
      <c r="L1482" s="289"/>
      <c r="M1482" s="290">
        <f>G1482*L1482</f>
        <v>0</v>
      </c>
    </row>
    <row r="1483" spans="1:13" s="291" customFormat="1" ht="24" outlineLevel="2">
      <c r="A1483" s="283">
        <v>10</v>
      </c>
      <c r="B1483" s="284" t="s">
        <v>189</v>
      </c>
      <c r="C1483" s="285" t="s">
        <v>893</v>
      </c>
      <c r="D1483" s="286" t="s">
        <v>0</v>
      </c>
      <c r="E1483" s="30">
        <f>SUM(I1454:I1482)/100</f>
        <v>0</v>
      </c>
      <c r="F1483" s="287">
        <v>0</v>
      </c>
      <c r="G1483" s="30">
        <f>E1483*(1+F1483/100)</f>
        <v>0</v>
      </c>
      <c r="H1483" s="30"/>
      <c r="I1483" s="288">
        <f>G1483*H1483</f>
        <v>0</v>
      </c>
      <c r="J1483" s="289"/>
      <c r="K1483" s="290">
        <f>G1483*J1483</f>
        <v>0</v>
      </c>
      <c r="L1483" s="289"/>
      <c r="M1483" s="290">
        <f>G1483*L1483</f>
        <v>0</v>
      </c>
    </row>
    <row r="1484" spans="1:13" s="48" customFormat="1" ht="12.75" customHeight="1" outlineLevel="2">
      <c r="A1484" s="49"/>
      <c r="B1484" s="50"/>
      <c r="C1484" s="51"/>
      <c r="D1484" s="50"/>
      <c r="E1484" s="52"/>
      <c r="F1484" s="53"/>
      <c r="G1484" s="52"/>
      <c r="H1484" s="53"/>
      <c r="I1484" s="54"/>
    </row>
    <row r="1485" spans="1:13" s="21" customFormat="1" ht="16.5" customHeight="1" outlineLevel="1">
      <c r="A1485" s="273"/>
      <c r="B1485" s="274"/>
      <c r="C1485" s="274" t="s">
        <v>625</v>
      </c>
      <c r="D1485" s="275"/>
      <c r="E1485" s="276"/>
      <c r="F1485" s="277"/>
      <c r="G1485" s="276"/>
      <c r="H1485" s="277"/>
      <c r="I1485" s="278">
        <f>SUBTOTAL(9,I1487:I1497)</f>
        <v>0</v>
      </c>
      <c r="J1485" s="279"/>
      <c r="K1485" s="280"/>
      <c r="L1485" s="277"/>
      <c r="M1485" s="280"/>
    </row>
    <row r="1486" spans="1:13" ht="12" customHeight="1" outlineLevel="2">
      <c r="A1486" s="57"/>
      <c r="B1486" s="58"/>
      <c r="C1486" s="295" t="s">
        <v>2908</v>
      </c>
      <c r="D1486" s="59"/>
      <c r="E1486" s="60"/>
      <c r="F1486" s="60"/>
      <c r="G1486" s="60"/>
      <c r="H1486" s="60"/>
      <c r="I1486" s="61"/>
    </row>
    <row r="1487" spans="1:13" ht="24" outlineLevel="2">
      <c r="A1487" s="62">
        <v>1</v>
      </c>
      <c r="B1487" s="63" t="s">
        <v>942</v>
      </c>
      <c r="C1487" s="64" t="s">
        <v>943</v>
      </c>
      <c r="D1487" s="65" t="s">
        <v>30</v>
      </c>
      <c r="E1487" s="66">
        <v>1</v>
      </c>
      <c r="F1487" s="15">
        <v>0</v>
      </c>
      <c r="G1487" s="30">
        <f t="shared" ref="G1487:G1495" si="0">E1487*(1+F1487/100)</f>
        <v>1</v>
      </c>
      <c r="H1487" s="66"/>
      <c r="I1487" s="67">
        <f>G1487*H1487</f>
        <v>0</v>
      </c>
      <c r="J1487" s="264"/>
      <c r="K1487" s="265">
        <f t="shared" ref="K1487:K1496" si="1">G1487*J1487</f>
        <v>0</v>
      </c>
      <c r="L1487" s="264"/>
      <c r="M1487" s="265">
        <f t="shared" ref="M1487:M1496" si="2">G1487*L1487</f>
        <v>0</v>
      </c>
    </row>
    <row r="1488" spans="1:13" ht="24" outlineLevel="2">
      <c r="A1488" s="62">
        <v>2</v>
      </c>
      <c r="B1488" s="63" t="s">
        <v>945</v>
      </c>
      <c r="C1488" s="64" t="s">
        <v>946</v>
      </c>
      <c r="D1488" s="65" t="s">
        <v>30</v>
      </c>
      <c r="E1488" s="66">
        <v>6</v>
      </c>
      <c r="F1488" s="15">
        <v>0</v>
      </c>
      <c r="G1488" s="30">
        <f t="shared" si="0"/>
        <v>6</v>
      </c>
      <c r="H1488" s="66"/>
      <c r="I1488" s="67">
        <f t="shared" ref="I1488:I1495" si="3">G1488*H1488</f>
        <v>0</v>
      </c>
      <c r="J1488" s="264"/>
      <c r="K1488" s="265">
        <f t="shared" si="1"/>
        <v>0</v>
      </c>
      <c r="L1488" s="264"/>
      <c r="M1488" s="265">
        <f t="shared" si="2"/>
        <v>0</v>
      </c>
    </row>
    <row r="1489" spans="1:13" ht="24" outlineLevel="2">
      <c r="A1489" s="62">
        <v>3</v>
      </c>
      <c r="B1489" s="63" t="s">
        <v>947</v>
      </c>
      <c r="C1489" s="64" t="s">
        <v>948</v>
      </c>
      <c r="D1489" s="65" t="s">
        <v>30</v>
      </c>
      <c r="E1489" s="66">
        <v>2</v>
      </c>
      <c r="F1489" s="15">
        <v>0</v>
      </c>
      <c r="G1489" s="30">
        <f t="shared" si="0"/>
        <v>2</v>
      </c>
      <c r="H1489" s="66"/>
      <c r="I1489" s="67">
        <f t="shared" si="3"/>
        <v>0</v>
      </c>
      <c r="J1489" s="264"/>
      <c r="K1489" s="265">
        <f t="shared" si="1"/>
        <v>0</v>
      </c>
      <c r="L1489" s="264"/>
      <c r="M1489" s="265">
        <f t="shared" si="2"/>
        <v>0</v>
      </c>
    </row>
    <row r="1490" spans="1:13" ht="24" outlineLevel="2">
      <c r="A1490" s="62">
        <v>4</v>
      </c>
      <c r="B1490" s="63" t="s">
        <v>949</v>
      </c>
      <c r="C1490" s="64" t="s">
        <v>950</v>
      </c>
      <c r="D1490" s="65" t="s">
        <v>30</v>
      </c>
      <c r="E1490" s="66">
        <v>6</v>
      </c>
      <c r="F1490" s="15">
        <v>0</v>
      </c>
      <c r="G1490" s="30">
        <f t="shared" si="0"/>
        <v>6</v>
      </c>
      <c r="H1490" s="66"/>
      <c r="I1490" s="67">
        <f t="shared" si="3"/>
        <v>0</v>
      </c>
      <c r="J1490" s="264"/>
      <c r="K1490" s="265">
        <f t="shared" si="1"/>
        <v>0</v>
      </c>
      <c r="L1490" s="264"/>
      <c r="M1490" s="265">
        <f t="shared" si="2"/>
        <v>0</v>
      </c>
    </row>
    <row r="1491" spans="1:13" ht="24" outlineLevel="2">
      <c r="A1491" s="62">
        <v>5</v>
      </c>
      <c r="B1491" s="63" t="s">
        <v>951</v>
      </c>
      <c r="C1491" s="64" t="s">
        <v>952</v>
      </c>
      <c r="D1491" s="65" t="s">
        <v>30</v>
      </c>
      <c r="E1491" s="66">
        <v>36</v>
      </c>
      <c r="F1491" s="15">
        <v>0</v>
      </c>
      <c r="G1491" s="30">
        <f t="shared" si="0"/>
        <v>36</v>
      </c>
      <c r="H1491" s="66"/>
      <c r="I1491" s="67">
        <f t="shared" si="3"/>
        <v>0</v>
      </c>
      <c r="J1491" s="264"/>
      <c r="K1491" s="265">
        <f t="shared" si="1"/>
        <v>0</v>
      </c>
      <c r="L1491" s="264"/>
      <c r="M1491" s="265">
        <f t="shared" si="2"/>
        <v>0</v>
      </c>
    </row>
    <row r="1492" spans="1:13" ht="24" outlineLevel="2">
      <c r="A1492" s="62">
        <v>6</v>
      </c>
      <c r="B1492" s="63" t="s">
        <v>953</v>
      </c>
      <c r="C1492" s="64" t="s">
        <v>954</v>
      </c>
      <c r="D1492" s="65" t="s">
        <v>30</v>
      </c>
      <c r="E1492" s="66">
        <v>9</v>
      </c>
      <c r="F1492" s="15">
        <v>0</v>
      </c>
      <c r="G1492" s="30">
        <f t="shared" si="0"/>
        <v>9</v>
      </c>
      <c r="H1492" s="66"/>
      <c r="I1492" s="67">
        <f t="shared" si="3"/>
        <v>0</v>
      </c>
      <c r="J1492" s="264"/>
      <c r="K1492" s="265">
        <f t="shared" si="1"/>
        <v>0</v>
      </c>
      <c r="L1492" s="264"/>
      <c r="M1492" s="265">
        <f t="shared" si="2"/>
        <v>0</v>
      </c>
    </row>
    <row r="1493" spans="1:13" ht="24" outlineLevel="2">
      <c r="A1493" s="62">
        <v>7</v>
      </c>
      <c r="B1493" s="63" t="s">
        <v>955</v>
      </c>
      <c r="C1493" s="64" t="s">
        <v>956</v>
      </c>
      <c r="D1493" s="65" t="s">
        <v>957</v>
      </c>
      <c r="E1493" s="66">
        <v>112</v>
      </c>
      <c r="F1493" s="15">
        <v>0</v>
      </c>
      <c r="G1493" s="30">
        <f t="shared" si="0"/>
        <v>112</v>
      </c>
      <c r="H1493" s="66"/>
      <c r="I1493" s="67">
        <f t="shared" si="3"/>
        <v>0</v>
      </c>
      <c r="J1493" s="264"/>
      <c r="K1493" s="265">
        <f t="shared" si="1"/>
        <v>0</v>
      </c>
      <c r="L1493" s="264"/>
      <c r="M1493" s="265">
        <f t="shared" si="2"/>
        <v>0</v>
      </c>
    </row>
    <row r="1494" spans="1:13" ht="24" outlineLevel="2">
      <c r="A1494" s="62">
        <v>8</v>
      </c>
      <c r="B1494" s="63" t="s">
        <v>958</v>
      </c>
      <c r="C1494" s="64" t="s">
        <v>959</v>
      </c>
      <c r="D1494" s="65" t="s">
        <v>30</v>
      </c>
      <c r="E1494" s="66">
        <v>1</v>
      </c>
      <c r="F1494" s="15">
        <v>0</v>
      </c>
      <c r="G1494" s="30">
        <f t="shared" si="0"/>
        <v>1</v>
      </c>
      <c r="H1494" s="66"/>
      <c r="I1494" s="67">
        <f t="shared" si="3"/>
        <v>0</v>
      </c>
      <c r="J1494" s="264"/>
      <c r="K1494" s="265">
        <f t="shared" si="1"/>
        <v>0</v>
      </c>
      <c r="L1494" s="264"/>
      <c r="M1494" s="265">
        <f t="shared" si="2"/>
        <v>0</v>
      </c>
    </row>
    <row r="1495" spans="1:13" ht="24" outlineLevel="2">
      <c r="A1495" s="62">
        <v>7</v>
      </c>
      <c r="B1495" s="63" t="s">
        <v>960</v>
      </c>
      <c r="C1495" s="64" t="s">
        <v>961</v>
      </c>
      <c r="D1495" s="65" t="s">
        <v>30</v>
      </c>
      <c r="E1495" s="66">
        <v>1</v>
      </c>
      <c r="F1495" s="15">
        <v>0</v>
      </c>
      <c r="G1495" s="30">
        <f t="shared" si="0"/>
        <v>1</v>
      </c>
      <c r="H1495" s="66"/>
      <c r="I1495" s="67">
        <f t="shared" si="3"/>
        <v>0</v>
      </c>
      <c r="J1495" s="264"/>
      <c r="K1495" s="265">
        <f t="shared" si="1"/>
        <v>0</v>
      </c>
      <c r="L1495" s="264"/>
      <c r="M1495" s="265">
        <f t="shared" si="2"/>
        <v>0</v>
      </c>
    </row>
    <row r="1496" spans="1:13" s="27" customFormat="1" ht="24" outlineLevel="2">
      <c r="A1496" s="13">
        <v>8</v>
      </c>
      <c r="B1496" s="28" t="s">
        <v>190</v>
      </c>
      <c r="C1496" s="29" t="s">
        <v>884</v>
      </c>
      <c r="D1496" s="14" t="s">
        <v>0</v>
      </c>
      <c r="E1496" s="30">
        <f>SUM(I1487:I1495)/100</f>
        <v>0</v>
      </c>
      <c r="F1496" s="15">
        <v>0</v>
      </c>
      <c r="G1496" s="30">
        <f>E1496*(1+F1496/100)</f>
        <v>0</v>
      </c>
      <c r="H1496" s="30"/>
      <c r="I1496" s="16">
        <f>G1496*H1496</f>
        <v>0</v>
      </c>
      <c r="J1496" s="264"/>
      <c r="K1496" s="265">
        <f t="shared" si="1"/>
        <v>0</v>
      </c>
      <c r="L1496" s="264"/>
      <c r="M1496" s="265">
        <f t="shared" si="2"/>
        <v>0</v>
      </c>
    </row>
    <row r="1497" spans="1:13" s="48" customFormat="1" ht="12.75" customHeight="1" outlineLevel="2">
      <c r="A1497" s="49"/>
      <c r="B1497" s="50"/>
      <c r="C1497" s="51"/>
      <c r="D1497" s="50"/>
      <c r="E1497" s="52"/>
      <c r="F1497" s="53"/>
      <c r="G1497" s="52"/>
      <c r="H1497" s="53"/>
      <c r="I1497" s="54"/>
    </row>
    <row r="1498" spans="1:13" s="21" customFormat="1" ht="16.5" customHeight="1" outlineLevel="1">
      <c r="A1498" s="273"/>
      <c r="B1498" s="274"/>
      <c r="C1498" s="274" t="s">
        <v>626</v>
      </c>
      <c r="D1498" s="275"/>
      <c r="E1498" s="276"/>
      <c r="F1498" s="277"/>
      <c r="G1498" s="276"/>
      <c r="H1498" s="277"/>
      <c r="I1498" s="278">
        <f>SUBTOTAL(9,I1500:I1511)</f>
        <v>0</v>
      </c>
      <c r="J1498" s="279"/>
      <c r="K1498" s="280"/>
      <c r="L1498" s="277"/>
      <c r="M1498" s="280"/>
    </row>
    <row r="1499" spans="1:13" ht="12" customHeight="1" outlineLevel="2">
      <c r="A1499" s="57"/>
      <c r="B1499" s="58"/>
      <c r="C1499" s="295" t="s">
        <v>2908</v>
      </c>
      <c r="D1499" s="59"/>
      <c r="E1499" s="60"/>
      <c r="F1499" s="60"/>
      <c r="G1499" s="60"/>
      <c r="H1499" s="60"/>
      <c r="I1499" s="61"/>
    </row>
    <row r="1500" spans="1:13" ht="24" outlineLevel="2">
      <c r="A1500" s="62">
        <v>1</v>
      </c>
      <c r="B1500" s="63" t="s">
        <v>1029</v>
      </c>
      <c r="C1500" s="64" t="s">
        <v>1030</v>
      </c>
      <c r="D1500" s="65" t="s">
        <v>30</v>
      </c>
      <c r="E1500" s="66">
        <v>2</v>
      </c>
      <c r="F1500" s="15">
        <v>0</v>
      </c>
      <c r="G1500" s="30">
        <f t="shared" ref="G1500:G1509" si="4">E1500*(1+F1500/100)</f>
        <v>2</v>
      </c>
      <c r="H1500" s="66"/>
      <c r="I1500" s="67">
        <f t="shared" ref="I1500:I1509" si="5">G1500*H1500</f>
        <v>0</v>
      </c>
      <c r="J1500" s="264"/>
      <c r="K1500" s="265">
        <f t="shared" ref="K1500:K1510" si="6">G1500*J1500</f>
        <v>0</v>
      </c>
      <c r="L1500" s="264"/>
      <c r="M1500" s="265">
        <f t="shared" ref="M1500:M1510" si="7">G1500*L1500</f>
        <v>0</v>
      </c>
    </row>
    <row r="1501" spans="1:13" ht="24" outlineLevel="2">
      <c r="A1501" s="62">
        <v>2</v>
      </c>
      <c r="B1501" s="63" t="s">
        <v>1031</v>
      </c>
      <c r="C1501" s="64" t="s">
        <v>1032</v>
      </c>
      <c r="D1501" s="65" t="s">
        <v>30</v>
      </c>
      <c r="E1501" s="66">
        <v>1</v>
      </c>
      <c r="F1501" s="15">
        <v>0</v>
      </c>
      <c r="G1501" s="30">
        <f t="shared" si="4"/>
        <v>1</v>
      </c>
      <c r="H1501" s="66"/>
      <c r="I1501" s="67">
        <f t="shared" si="5"/>
        <v>0</v>
      </c>
      <c r="J1501" s="264"/>
      <c r="K1501" s="265">
        <f t="shared" si="6"/>
        <v>0</v>
      </c>
      <c r="L1501" s="264"/>
      <c r="M1501" s="265">
        <f t="shared" si="7"/>
        <v>0</v>
      </c>
    </row>
    <row r="1502" spans="1:13" ht="24" outlineLevel="2">
      <c r="A1502" s="62">
        <v>3</v>
      </c>
      <c r="B1502" s="63" t="s">
        <v>1033</v>
      </c>
      <c r="C1502" s="64" t="s">
        <v>1034</v>
      </c>
      <c r="D1502" s="65" t="s">
        <v>30</v>
      </c>
      <c r="E1502" s="66">
        <v>2</v>
      </c>
      <c r="F1502" s="15">
        <v>0</v>
      </c>
      <c r="G1502" s="30">
        <f t="shared" si="4"/>
        <v>2</v>
      </c>
      <c r="H1502" s="66"/>
      <c r="I1502" s="67">
        <f t="shared" si="5"/>
        <v>0</v>
      </c>
      <c r="J1502" s="264"/>
      <c r="K1502" s="265">
        <f t="shared" si="6"/>
        <v>0</v>
      </c>
      <c r="L1502" s="264"/>
      <c r="M1502" s="265">
        <f t="shared" si="7"/>
        <v>0</v>
      </c>
    </row>
    <row r="1503" spans="1:13" ht="24" outlineLevel="2">
      <c r="A1503" s="62">
        <v>4</v>
      </c>
      <c r="B1503" s="63" t="s">
        <v>1035</v>
      </c>
      <c r="C1503" s="64" t="s">
        <v>1036</v>
      </c>
      <c r="D1503" s="65" t="s">
        <v>30</v>
      </c>
      <c r="E1503" s="66">
        <v>36</v>
      </c>
      <c r="F1503" s="15">
        <v>0</v>
      </c>
      <c r="G1503" s="30">
        <f t="shared" si="4"/>
        <v>36</v>
      </c>
      <c r="H1503" s="66"/>
      <c r="I1503" s="67">
        <f t="shared" si="5"/>
        <v>0</v>
      </c>
      <c r="J1503" s="264"/>
      <c r="K1503" s="265">
        <f t="shared" si="6"/>
        <v>0</v>
      </c>
      <c r="L1503" s="264"/>
      <c r="M1503" s="265">
        <f t="shared" si="7"/>
        <v>0</v>
      </c>
    </row>
    <row r="1504" spans="1:13" ht="24" outlineLevel="2">
      <c r="A1504" s="62">
        <v>5</v>
      </c>
      <c r="B1504" s="63" t="s">
        <v>1037</v>
      </c>
      <c r="C1504" s="64" t="s">
        <v>1036</v>
      </c>
      <c r="D1504" s="65" t="s">
        <v>30</v>
      </c>
      <c r="E1504" s="66">
        <v>6</v>
      </c>
      <c r="F1504" s="15">
        <v>0</v>
      </c>
      <c r="G1504" s="30">
        <f t="shared" si="4"/>
        <v>6</v>
      </c>
      <c r="H1504" s="66"/>
      <c r="I1504" s="67">
        <f t="shared" si="5"/>
        <v>0</v>
      </c>
      <c r="J1504" s="264"/>
      <c r="K1504" s="265">
        <f t="shared" si="6"/>
        <v>0</v>
      </c>
      <c r="L1504" s="264"/>
      <c r="M1504" s="265">
        <f t="shared" si="7"/>
        <v>0</v>
      </c>
    </row>
    <row r="1505" spans="1:13" ht="24" outlineLevel="2">
      <c r="A1505" s="62">
        <v>6</v>
      </c>
      <c r="B1505" s="63" t="s">
        <v>1038</v>
      </c>
      <c r="C1505" s="64" t="s">
        <v>1030</v>
      </c>
      <c r="D1505" s="65" t="s">
        <v>30</v>
      </c>
      <c r="E1505" s="66">
        <v>9</v>
      </c>
      <c r="F1505" s="15">
        <v>0</v>
      </c>
      <c r="G1505" s="30">
        <f t="shared" si="4"/>
        <v>9</v>
      </c>
      <c r="H1505" s="66"/>
      <c r="I1505" s="67">
        <f t="shared" si="5"/>
        <v>0</v>
      </c>
      <c r="J1505" s="264"/>
      <c r="K1505" s="265">
        <f t="shared" si="6"/>
        <v>0</v>
      </c>
      <c r="L1505" s="264"/>
      <c r="M1505" s="265">
        <f t="shared" si="7"/>
        <v>0</v>
      </c>
    </row>
    <row r="1506" spans="1:13" ht="24" outlineLevel="2">
      <c r="A1506" s="62">
        <v>7</v>
      </c>
      <c r="B1506" s="63" t="s">
        <v>1039</v>
      </c>
      <c r="C1506" s="64" t="s">
        <v>1040</v>
      </c>
      <c r="D1506" s="65" t="s">
        <v>957</v>
      </c>
      <c r="E1506" s="66">
        <v>50</v>
      </c>
      <c r="F1506" s="15">
        <v>0</v>
      </c>
      <c r="G1506" s="30">
        <f t="shared" si="4"/>
        <v>50</v>
      </c>
      <c r="H1506" s="66"/>
      <c r="I1506" s="67">
        <f t="shared" si="5"/>
        <v>0</v>
      </c>
      <c r="J1506" s="264"/>
      <c r="K1506" s="265">
        <f t="shared" si="6"/>
        <v>0</v>
      </c>
      <c r="L1506" s="264"/>
      <c r="M1506" s="265">
        <f t="shared" si="7"/>
        <v>0</v>
      </c>
    </row>
    <row r="1507" spans="1:13" ht="24" outlineLevel="2">
      <c r="A1507" s="298">
        <v>8</v>
      </c>
      <c r="B1507" s="299" t="s">
        <v>1041</v>
      </c>
      <c r="C1507" s="300" t="s">
        <v>1042</v>
      </c>
      <c r="D1507" s="301" t="s">
        <v>30</v>
      </c>
      <c r="E1507" s="302">
        <v>3</v>
      </c>
      <c r="F1507" s="15">
        <v>0</v>
      </c>
      <c r="G1507" s="30">
        <f t="shared" si="4"/>
        <v>3</v>
      </c>
      <c r="H1507" s="302"/>
      <c r="I1507" s="303">
        <f t="shared" si="5"/>
        <v>0</v>
      </c>
      <c r="J1507" s="264"/>
      <c r="K1507" s="265">
        <f t="shared" si="6"/>
        <v>0</v>
      </c>
      <c r="L1507" s="264"/>
      <c r="M1507" s="265">
        <f t="shared" si="7"/>
        <v>0</v>
      </c>
    </row>
    <row r="1508" spans="1:13" s="358" customFormat="1" ht="36" outlineLevel="2">
      <c r="A1508" s="298">
        <v>9</v>
      </c>
      <c r="B1508" s="299" t="s">
        <v>3013</v>
      </c>
      <c r="C1508" s="300" t="s">
        <v>3015</v>
      </c>
      <c r="D1508" s="301" t="s">
        <v>30</v>
      </c>
      <c r="E1508" s="302">
        <v>2</v>
      </c>
      <c r="F1508" s="287">
        <v>0</v>
      </c>
      <c r="G1508" s="30">
        <f t="shared" ref="G1508" si="8">E1508*(1+F1508/100)</f>
        <v>2</v>
      </c>
      <c r="H1508" s="302"/>
      <c r="I1508" s="303">
        <f t="shared" ref="I1508" si="9">G1508*H1508</f>
        <v>0</v>
      </c>
      <c r="J1508" s="289"/>
      <c r="K1508" s="290">
        <f t="shared" ref="K1508" si="10">G1508*J1508</f>
        <v>0</v>
      </c>
      <c r="L1508" s="289"/>
      <c r="M1508" s="290">
        <f t="shared" ref="M1508" si="11">G1508*L1508</f>
        <v>0</v>
      </c>
    </row>
    <row r="1509" spans="1:13" s="358" customFormat="1" ht="36" outlineLevel="2">
      <c r="A1509" s="298">
        <v>10</v>
      </c>
      <c r="B1509" s="299" t="s">
        <v>3014</v>
      </c>
      <c r="C1509" s="300" t="s">
        <v>3016</v>
      </c>
      <c r="D1509" s="301" t="s">
        <v>30</v>
      </c>
      <c r="E1509" s="302">
        <v>2</v>
      </c>
      <c r="F1509" s="287">
        <v>0</v>
      </c>
      <c r="G1509" s="30">
        <f t="shared" si="4"/>
        <v>2</v>
      </c>
      <c r="H1509" s="302"/>
      <c r="I1509" s="303">
        <f t="shared" si="5"/>
        <v>0</v>
      </c>
      <c r="J1509" s="289"/>
      <c r="K1509" s="290">
        <f t="shared" si="6"/>
        <v>0</v>
      </c>
      <c r="L1509" s="289"/>
      <c r="M1509" s="290">
        <f t="shared" si="7"/>
        <v>0</v>
      </c>
    </row>
    <row r="1510" spans="1:13" s="27" customFormat="1" ht="24" outlineLevel="2">
      <c r="A1510" s="13">
        <v>11</v>
      </c>
      <c r="B1510" s="28" t="s">
        <v>191</v>
      </c>
      <c r="C1510" s="29" t="s">
        <v>885</v>
      </c>
      <c r="D1510" s="14" t="s">
        <v>0</v>
      </c>
      <c r="E1510" s="30">
        <f>SUM(I1500:I1509)/100</f>
        <v>0</v>
      </c>
      <c r="F1510" s="15">
        <v>0</v>
      </c>
      <c r="G1510" s="30">
        <f>E1510*(1+F1510/100)</f>
        <v>0</v>
      </c>
      <c r="H1510" s="30"/>
      <c r="I1510" s="16">
        <f>G1510*H1510</f>
        <v>0</v>
      </c>
      <c r="J1510" s="264"/>
      <c r="K1510" s="265">
        <f t="shared" si="6"/>
        <v>0</v>
      </c>
      <c r="L1510" s="264"/>
      <c r="M1510" s="265">
        <f t="shared" si="7"/>
        <v>0</v>
      </c>
    </row>
    <row r="1511" spans="1:13" s="48" customFormat="1" ht="12.75" customHeight="1" outlineLevel="2">
      <c r="A1511" s="49"/>
      <c r="B1511" s="50"/>
      <c r="C1511" s="51"/>
      <c r="D1511" s="50"/>
      <c r="E1511" s="52"/>
      <c r="F1511" s="53"/>
      <c r="G1511" s="52"/>
      <c r="H1511" s="53"/>
      <c r="I1511" s="54"/>
    </row>
    <row r="1512" spans="1:13" s="21" customFormat="1" ht="16.5" customHeight="1" outlineLevel="1">
      <c r="A1512" s="273"/>
      <c r="B1512" s="274"/>
      <c r="C1512" s="274" t="s">
        <v>538</v>
      </c>
      <c r="D1512" s="275"/>
      <c r="E1512" s="276"/>
      <c r="F1512" s="277"/>
      <c r="G1512" s="276"/>
      <c r="H1512" s="277"/>
      <c r="I1512" s="278">
        <f>SUBTOTAL(9,I1514:I1518)</f>
        <v>0</v>
      </c>
      <c r="J1512" s="279"/>
      <c r="K1512" s="280"/>
      <c r="L1512" s="277"/>
      <c r="M1512" s="280"/>
    </row>
    <row r="1513" spans="1:13" ht="12" customHeight="1" outlineLevel="2">
      <c r="A1513" s="57"/>
      <c r="B1513" s="58"/>
      <c r="C1513" s="295" t="s">
        <v>2908</v>
      </c>
      <c r="D1513" s="59"/>
      <c r="E1513" s="60"/>
      <c r="F1513" s="60"/>
      <c r="G1513" s="60"/>
      <c r="H1513" s="60"/>
      <c r="I1513" s="61"/>
    </row>
    <row r="1514" spans="1:13" ht="36" outlineLevel="2">
      <c r="A1514" s="62">
        <v>1</v>
      </c>
      <c r="B1514" s="63" t="s">
        <v>971</v>
      </c>
      <c r="C1514" s="64" t="s">
        <v>2909</v>
      </c>
      <c r="D1514" s="65" t="s">
        <v>30</v>
      </c>
      <c r="E1514" s="66">
        <v>1</v>
      </c>
      <c r="F1514" s="15">
        <v>0</v>
      </c>
      <c r="G1514" s="30">
        <f t="shared" ref="G1514:G1516" si="12">E1514*(1+F1514/100)</f>
        <v>1</v>
      </c>
      <c r="H1514" s="66"/>
      <c r="I1514" s="67">
        <f t="shared" ref="I1514:I1516" si="13">G1514*H1514</f>
        <v>0</v>
      </c>
      <c r="J1514" s="264"/>
      <c r="K1514" s="265">
        <f>G1514*J1514</f>
        <v>0</v>
      </c>
      <c r="L1514" s="264"/>
      <c r="M1514" s="265">
        <f>G1514*L1514</f>
        <v>0</v>
      </c>
    </row>
    <row r="1515" spans="1:13" ht="36" outlineLevel="2">
      <c r="A1515" s="62">
        <v>2</v>
      </c>
      <c r="B1515" s="63" t="s">
        <v>972</v>
      </c>
      <c r="C1515" s="64" t="s">
        <v>2910</v>
      </c>
      <c r="D1515" s="65" t="s">
        <v>30</v>
      </c>
      <c r="E1515" s="66">
        <v>1</v>
      </c>
      <c r="F1515" s="15">
        <v>0</v>
      </c>
      <c r="G1515" s="30">
        <f t="shared" si="12"/>
        <v>1</v>
      </c>
      <c r="H1515" s="66"/>
      <c r="I1515" s="67">
        <f t="shared" si="13"/>
        <v>0</v>
      </c>
      <c r="J1515" s="264"/>
      <c r="K1515" s="265">
        <f>G1515*J1515</f>
        <v>0</v>
      </c>
      <c r="L1515" s="264"/>
      <c r="M1515" s="265">
        <f>G1515*L1515</f>
        <v>0</v>
      </c>
    </row>
    <row r="1516" spans="1:13" ht="24" outlineLevel="2">
      <c r="A1516" s="62">
        <v>3</v>
      </c>
      <c r="B1516" s="63" t="s">
        <v>973</v>
      </c>
      <c r="C1516" s="64" t="s">
        <v>2911</v>
      </c>
      <c r="D1516" s="65" t="s">
        <v>30</v>
      </c>
      <c r="E1516" s="66">
        <v>1</v>
      </c>
      <c r="F1516" s="15">
        <v>0</v>
      </c>
      <c r="G1516" s="30">
        <f t="shared" si="12"/>
        <v>1</v>
      </c>
      <c r="H1516" s="66"/>
      <c r="I1516" s="67">
        <f t="shared" si="13"/>
        <v>0</v>
      </c>
      <c r="J1516" s="264"/>
      <c r="K1516" s="265">
        <f>G1516*J1516</f>
        <v>0</v>
      </c>
      <c r="L1516" s="264"/>
      <c r="M1516" s="265">
        <f>G1516*L1516</f>
        <v>0</v>
      </c>
    </row>
    <row r="1517" spans="1:13" s="27" customFormat="1" ht="24" outlineLevel="2">
      <c r="A1517" s="13">
        <v>4</v>
      </c>
      <c r="B1517" s="28" t="s">
        <v>192</v>
      </c>
      <c r="C1517" s="29" t="s">
        <v>886</v>
      </c>
      <c r="D1517" s="14" t="s">
        <v>0</v>
      </c>
      <c r="E1517" s="30">
        <f>SUM(I1514:I1516)/100</f>
        <v>0</v>
      </c>
      <c r="F1517" s="15">
        <v>0</v>
      </c>
      <c r="G1517" s="30">
        <f>E1517*(1+F1517/100)</f>
        <v>0</v>
      </c>
      <c r="H1517" s="30"/>
      <c r="I1517" s="16">
        <f>G1517*H1517</f>
        <v>0</v>
      </c>
      <c r="J1517" s="264"/>
      <c r="K1517" s="265">
        <f>G1517*J1517</f>
        <v>0</v>
      </c>
      <c r="L1517" s="264"/>
      <c r="M1517" s="265">
        <f>G1517*L1517</f>
        <v>0</v>
      </c>
    </row>
    <row r="1518" spans="1:13" s="48" customFormat="1" ht="12.75" customHeight="1" outlineLevel="2">
      <c r="A1518" s="49"/>
      <c r="B1518" s="50"/>
      <c r="C1518" s="51"/>
      <c r="D1518" s="50"/>
      <c r="E1518" s="52"/>
      <c r="F1518" s="53"/>
      <c r="G1518" s="52"/>
      <c r="H1518" s="53"/>
      <c r="I1518" s="54"/>
    </row>
    <row r="1519" spans="1:13" s="21" customFormat="1" ht="16.5" customHeight="1" outlineLevel="1">
      <c r="A1519" s="273"/>
      <c r="B1519" s="274"/>
      <c r="C1519" s="274" t="s">
        <v>557</v>
      </c>
      <c r="D1519" s="275"/>
      <c r="E1519" s="276"/>
      <c r="F1519" s="277"/>
      <c r="G1519" s="276"/>
      <c r="H1519" s="277"/>
      <c r="I1519" s="278">
        <f>SUBTOTAL(9,I1521:I1574)</f>
        <v>0</v>
      </c>
      <c r="J1519" s="279"/>
      <c r="K1519" s="280"/>
      <c r="L1519" s="277"/>
      <c r="M1519" s="280"/>
    </row>
    <row r="1520" spans="1:13" ht="12" customHeight="1" outlineLevel="2">
      <c r="A1520" s="57"/>
      <c r="B1520" s="58"/>
      <c r="C1520" s="295" t="s">
        <v>2908</v>
      </c>
      <c r="D1520" s="59"/>
      <c r="E1520" s="60"/>
      <c r="F1520" s="60"/>
      <c r="G1520" s="60"/>
      <c r="H1520" s="60"/>
      <c r="I1520" s="61"/>
    </row>
    <row r="1521" spans="1:13" s="358" customFormat="1" ht="24" outlineLevel="2">
      <c r="A1521" s="298">
        <v>1</v>
      </c>
      <c r="B1521" s="299" t="s">
        <v>974</v>
      </c>
      <c r="C1521" s="300" t="s">
        <v>2913</v>
      </c>
      <c r="D1521" s="301" t="s">
        <v>30</v>
      </c>
      <c r="E1521" s="302">
        <v>12</v>
      </c>
      <c r="F1521" s="287">
        <v>0</v>
      </c>
      <c r="G1521" s="30">
        <f t="shared" ref="G1521:G1572" si="14">E1521*(1+F1521/100)</f>
        <v>12</v>
      </c>
      <c r="H1521" s="302"/>
      <c r="I1521" s="303">
        <f t="shared" ref="I1521:I1572" si="15">G1521*H1521</f>
        <v>0</v>
      </c>
      <c r="J1521" s="289"/>
      <c r="K1521" s="290">
        <f>G1521*J1521</f>
        <v>0</v>
      </c>
      <c r="L1521" s="289"/>
      <c r="M1521" s="290">
        <f>G1521*L1521</f>
        <v>0</v>
      </c>
    </row>
    <row r="1522" spans="1:13" s="358" customFormat="1" outlineLevel="2">
      <c r="A1522" s="298">
        <v>2</v>
      </c>
      <c r="B1522" s="299" t="s">
        <v>975</v>
      </c>
      <c r="C1522" s="300" t="s">
        <v>2912</v>
      </c>
      <c r="D1522" s="301" t="s">
        <v>30</v>
      </c>
      <c r="E1522" s="302">
        <v>12</v>
      </c>
      <c r="F1522" s="287">
        <v>0</v>
      </c>
      <c r="G1522" s="30">
        <f t="shared" si="14"/>
        <v>12</v>
      </c>
      <c r="H1522" s="302"/>
      <c r="I1522" s="303">
        <f t="shared" si="15"/>
        <v>0</v>
      </c>
      <c r="J1522" s="289"/>
      <c r="K1522" s="290">
        <f t="shared" ref="K1522:K1573" si="16">G1522*J1522</f>
        <v>0</v>
      </c>
      <c r="L1522" s="289"/>
      <c r="M1522" s="290">
        <f t="shared" ref="M1522:M1573" si="17">G1522*L1522</f>
        <v>0</v>
      </c>
    </row>
    <row r="1523" spans="1:13" s="358" customFormat="1" outlineLevel="2">
      <c r="A1523" s="298">
        <v>3</v>
      </c>
      <c r="B1523" s="299" t="s">
        <v>976</v>
      </c>
      <c r="C1523" s="300" t="s">
        <v>977</v>
      </c>
      <c r="D1523" s="301" t="s">
        <v>30</v>
      </c>
      <c r="E1523" s="302">
        <v>12</v>
      </c>
      <c r="F1523" s="287">
        <v>0</v>
      </c>
      <c r="G1523" s="30">
        <f t="shared" si="14"/>
        <v>12</v>
      </c>
      <c r="H1523" s="302"/>
      <c r="I1523" s="303">
        <f t="shared" si="15"/>
        <v>0</v>
      </c>
      <c r="J1523" s="289"/>
      <c r="K1523" s="290">
        <f t="shared" si="16"/>
        <v>0</v>
      </c>
      <c r="L1523" s="289"/>
      <c r="M1523" s="290">
        <f t="shared" si="17"/>
        <v>0</v>
      </c>
    </row>
    <row r="1524" spans="1:13" s="358" customFormat="1" ht="24" outlineLevel="2">
      <c r="A1524" s="298">
        <v>4</v>
      </c>
      <c r="B1524" s="299" t="s">
        <v>978</v>
      </c>
      <c r="C1524" s="300" t="s">
        <v>2913</v>
      </c>
      <c r="D1524" s="301" t="s">
        <v>30</v>
      </c>
      <c r="E1524" s="302">
        <v>8</v>
      </c>
      <c r="F1524" s="287">
        <v>0</v>
      </c>
      <c r="G1524" s="30">
        <f t="shared" si="14"/>
        <v>8</v>
      </c>
      <c r="H1524" s="302"/>
      <c r="I1524" s="303">
        <f t="shared" si="15"/>
        <v>0</v>
      </c>
      <c r="J1524" s="289"/>
      <c r="K1524" s="290">
        <f t="shared" si="16"/>
        <v>0</v>
      </c>
      <c r="L1524" s="289"/>
      <c r="M1524" s="290">
        <f t="shared" si="17"/>
        <v>0</v>
      </c>
    </row>
    <row r="1525" spans="1:13" s="358" customFormat="1" outlineLevel="2">
      <c r="A1525" s="298">
        <v>5</v>
      </c>
      <c r="B1525" s="299" t="s">
        <v>979</v>
      </c>
      <c r="C1525" s="300" t="s">
        <v>2912</v>
      </c>
      <c r="D1525" s="301" t="s">
        <v>30</v>
      </c>
      <c r="E1525" s="302">
        <v>8</v>
      </c>
      <c r="F1525" s="287">
        <v>0</v>
      </c>
      <c r="G1525" s="30">
        <f t="shared" si="14"/>
        <v>8</v>
      </c>
      <c r="H1525" s="302"/>
      <c r="I1525" s="303">
        <f t="shared" si="15"/>
        <v>0</v>
      </c>
      <c r="J1525" s="289"/>
      <c r="K1525" s="290">
        <f t="shared" si="16"/>
        <v>0</v>
      </c>
      <c r="L1525" s="289"/>
      <c r="M1525" s="290">
        <f t="shared" si="17"/>
        <v>0</v>
      </c>
    </row>
    <row r="1526" spans="1:13" s="358" customFormat="1" outlineLevel="2">
      <c r="A1526" s="298">
        <v>6</v>
      </c>
      <c r="B1526" s="299" t="s">
        <v>980</v>
      </c>
      <c r="C1526" s="300" t="s">
        <v>977</v>
      </c>
      <c r="D1526" s="301" t="s">
        <v>30</v>
      </c>
      <c r="E1526" s="302">
        <v>8</v>
      </c>
      <c r="F1526" s="287">
        <v>0</v>
      </c>
      <c r="G1526" s="30">
        <f t="shared" si="14"/>
        <v>8</v>
      </c>
      <c r="H1526" s="302"/>
      <c r="I1526" s="303">
        <f t="shared" si="15"/>
        <v>0</v>
      </c>
      <c r="J1526" s="289"/>
      <c r="K1526" s="290">
        <f t="shared" si="16"/>
        <v>0</v>
      </c>
      <c r="L1526" s="289"/>
      <c r="M1526" s="290">
        <f t="shared" si="17"/>
        <v>0</v>
      </c>
    </row>
    <row r="1527" spans="1:13" s="358" customFormat="1" ht="36" outlineLevel="2">
      <c r="A1527" s="298">
        <v>7</v>
      </c>
      <c r="B1527" s="299" t="s">
        <v>981</v>
      </c>
      <c r="C1527" s="300" t="s">
        <v>2914</v>
      </c>
      <c r="D1527" s="301" t="s">
        <v>30</v>
      </c>
      <c r="E1527" s="302">
        <v>2</v>
      </c>
      <c r="F1527" s="287">
        <v>0</v>
      </c>
      <c r="G1527" s="30">
        <f t="shared" si="14"/>
        <v>2</v>
      </c>
      <c r="H1527" s="302"/>
      <c r="I1527" s="303">
        <f t="shared" si="15"/>
        <v>0</v>
      </c>
      <c r="J1527" s="289"/>
      <c r="K1527" s="290">
        <f t="shared" si="16"/>
        <v>0</v>
      </c>
      <c r="L1527" s="289"/>
      <c r="M1527" s="290">
        <f t="shared" si="17"/>
        <v>0</v>
      </c>
    </row>
    <row r="1528" spans="1:13" s="358" customFormat="1" outlineLevel="2">
      <c r="A1528" s="298">
        <v>8</v>
      </c>
      <c r="B1528" s="299" t="s">
        <v>982</v>
      </c>
      <c r="C1528" s="300" t="s">
        <v>2912</v>
      </c>
      <c r="D1528" s="301" t="s">
        <v>30</v>
      </c>
      <c r="E1528" s="302">
        <v>2</v>
      </c>
      <c r="F1528" s="287">
        <v>0</v>
      </c>
      <c r="G1528" s="30">
        <f t="shared" si="14"/>
        <v>2</v>
      </c>
      <c r="H1528" s="302"/>
      <c r="I1528" s="303">
        <f t="shared" si="15"/>
        <v>0</v>
      </c>
      <c r="J1528" s="289"/>
      <c r="K1528" s="290">
        <f t="shared" si="16"/>
        <v>0</v>
      </c>
      <c r="L1528" s="289"/>
      <c r="M1528" s="290">
        <f t="shared" si="17"/>
        <v>0</v>
      </c>
    </row>
    <row r="1529" spans="1:13" s="358" customFormat="1" outlineLevel="2">
      <c r="A1529" s="298">
        <v>9</v>
      </c>
      <c r="B1529" s="299" t="s">
        <v>983</v>
      </c>
      <c r="C1529" s="300" t="s">
        <v>977</v>
      </c>
      <c r="D1529" s="301" t="s">
        <v>30</v>
      </c>
      <c r="E1529" s="302">
        <v>2</v>
      </c>
      <c r="F1529" s="287">
        <v>0</v>
      </c>
      <c r="G1529" s="30">
        <f t="shared" si="14"/>
        <v>2</v>
      </c>
      <c r="H1529" s="302"/>
      <c r="I1529" s="303">
        <f t="shared" si="15"/>
        <v>0</v>
      </c>
      <c r="J1529" s="289"/>
      <c r="K1529" s="290">
        <f t="shared" si="16"/>
        <v>0</v>
      </c>
      <c r="L1529" s="289"/>
      <c r="M1529" s="290">
        <f t="shared" si="17"/>
        <v>0</v>
      </c>
    </row>
    <row r="1530" spans="1:13" s="358" customFormat="1" ht="36" outlineLevel="2">
      <c r="A1530" s="298">
        <v>10</v>
      </c>
      <c r="B1530" s="299" t="s">
        <v>984</v>
      </c>
      <c r="C1530" s="300" t="s">
        <v>2915</v>
      </c>
      <c r="D1530" s="301" t="s">
        <v>30</v>
      </c>
      <c r="E1530" s="302">
        <v>2</v>
      </c>
      <c r="F1530" s="287">
        <v>0</v>
      </c>
      <c r="G1530" s="30">
        <f t="shared" si="14"/>
        <v>2</v>
      </c>
      <c r="H1530" s="302"/>
      <c r="I1530" s="303">
        <f t="shared" si="15"/>
        <v>0</v>
      </c>
      <c r="J1530" s="289"/>
      <c r="K1530" s="290">
        <f t="shared" si="16"/>
        <v>0</v>
      </c>
      <c r="L1530" s="289"/>
      <c r="M1530" s="290">
        <f t="shared" si="17"/>
        <v>0</v>
      </c>
    </row>
    <row r="1531" spans="1:13" s="358" customFormat="1" outlineLevel="2">
      <c r="A1531" s="298">
        <v>11</v>
      </c>
      <c r="B1531" s="299" t="s">
        <v>985</v>
      </c>
      <c r="C1531" s="300" t="s">
        <v>2912</v>
      </c>
      <c r="D1531" s="301" t="s">
        <v>30</v>
      </c>
      <c r="E1531" s="302">
        <v>2</v>
      </c>
      <c r="F1531" s="287">
        <v>0</v>
      </c>
      <c r="G1531" s="30">
        <f t="shared" si="14"/>
        <v>2</v>
      </c>
      <c r="H1531" s="302"/>
      <c r="I1531" s="303">
        <f t="shared" si="15"/>
        <v>0</v>
      </c>
      <c r="J1531" s="289"/>
      <c r="K1531" s="290">
        <f t="shared" si="16"/>
        <v>0</v>
      </c>
      <c r="L1531" s="289"/>
      <c r="M1531" s="290">
        <f t="shared" si="17"/>
        <v>0</v>
      </c>
    </row>
    <row r="1532" spans="1:13" s="358" customFormat="1" outlineLevel="2">
      <c r="A1532" s="298">
        <v>12</v>
      </c>
      <c r="B1532" s="299" t="s">
        <v>986</v>
      </c>
      <c r="C1532" s="300" t="s">
        <v>977</v>
      </c>
      <c r="D1532" s="301" t="s">
        <v>30</v>
      </c>
      <c r="E1532" s="302">
        <v>2</v>
      </c>
      <c r="F1532" s="287">
        <v>0</v>
      </c>
      <c r="G1532" s="30">
        <f t="shared" si="14"/>
        <v>2</v>
      </c>
      <c r="H1532" s="302"/>
      <c r="I1532" s="303">
        <f t="shared" si="15"/>
        <v>0</v>
      </c>
      <c r="J1532" s="289"/>
      <c r="K1532" s="290">
        <f t="shared" si="16"/>
        <v>0</v>
      </c>
      <c r="L1532" s="289"/>
      <c r="M1532" s="290">
        <f t="shared" si="17"/>
        <v>0</v>
      </c>
    </row>
    <row r="1533" spans="1:13" s="358" customFormat="1" ht="36" outlineLevel="2">
      <c r="A1533" s="298">
        <v>13</v>
      </c>
      <c r="B1533" s="299" t="s">
        <v>987</v>
      </c>
      <c r="C1533" s="300" t="s">
        <v>2915</v>
      </c>
      <c r="D1533" s="301" t="s">
        <v>30</v>
      </c>
      <c r="E1533" s="302">
        <v>1</v>
      </c>
      <c r="F1533" s="287">
        <v>0</v>
      </c>
      <c r="G1533" s="30">
        <f t="shared" si="14"/>
        <v>1</v>
      </c>
      <c r="H1533" s="302"/>
      <c r="I1533" s="303">
        <f t="shared" si="15"/>
        <v>0</v>
      </c>
      <c r="J1533" s="289"/>
      <c r="K1533" s="290">
        <f t="shared" si="16"/>
        <v>0</v>
      </c>
      <c r="L1533" s="289"/>
      <c r="M1533" s="290">
        <f t="shared" si="17"/>
        <v>0</v>
      </c>
    </row>
    <row r="1534" spans="1:13" s="358" customFormat="1" outlineLevel="2">
      <c r="A1534" s="298">
        <v>14</v>
      </c>
      <c r="B1534" s="299" t="s">
        <v>988</v>
      </c>
      <c r="C1534" s="300" t="s">
        <v>2912</v>
      </c>
      <c r="D1534" s="301" t="s">
        <v>30</v>
      </c>
      <c r="E1534" s="302">
        <v>1</v>
      </c>
      <c r="F1534" s="287">
        <v>0</v>
      </c>
      <c r="G1534" s="30">
        <f t="shared" si="14"/>
        <v>1</v>
      </c>
      <c r="H1534" s="302"/>
      <c r="I1534" s="303">
        <f t="shared" si="15"/>
        <v>0</v>
      </c>
      <c r="J1534" s="289"/>
      <c r="K1534" s="290">
        <f t="shared" si="16"/>
        <v>0</v>
      </c>
      <c r="L1534" s="289"/>
      <c r="M1534" s="290">
        <f t="shared" si="17"/>
        <v>0</v>
      </c>
    </row>
    <row r="1535" spans="1:13" s="358" customFormat="1" outlineLevel="2">
      <c r="A1535" s="298">
        <v>15</v>
      </c>
      <c r="B1535" s="299" t="s">
        <v>989</v>
      </c>
      <c r="C1535" s="300" t="s">
        <v>977</v>
      </c>
      <c r="D1535" s="301" t="s">
        <v>30</v>
      </c>
      <c r="E1535" s="302">
        <v>1</v>
      </c>
      <c r="F1535" s="287">
        <v>0</v>
      </c>
      <c r="G1535" s="30">
        <f t="shared" si="14"/>
        <v>1</v>
      </c>
      <c r="H1535" s="302"/>
      <c r="I1535" s="303">
        <f t="shared" si="15"/>
        <v>0</v>
      </c>
      <c r="J1535" s="289"/>
      <c r="K1535" s="290">
        <f t="shared" si="16"/>
        <v>0</v>
      </c>
      <c r="L1535" s="289"/>
      <c r="M1535" s="290">
        <f t="shared" si="17"/>
        <v>0</v>
      </c>
    </row>
    <row r="1536" spans="1:13" s="358" customFormat="1" ht="24" outlineLevel="2">
      <c r="A1536" s="298">
        <v>16</v>
      </c>
      <c r="B1536" s="299" t="s">
        <v>990</v>
      </c>
      <c r="C1536" s="300" t="s">
        <v>2916</v>
      </c>
      <c r="D1536" s="301" t="s">
        <v>30</v>
      </c>
      <c r="E1536" s="302">
        <v>3</v>
      </c>
      <c r="F1536" s="287">
        <v>0</v>
      </c>
      <c r="G1536" s="30">
        <f t="shared" si="14"/>
        <v>3</v>
      </c>
      <c r="H1536" s="302"/>
      <c r="I1536" s="303">
        <f t="shared" si="15"/>
        <v>0</v>
      </c>
      <c r="J1536" s="289"/>
      <c r="K1536" s="290">
        <f t="shared" si="16"/>
        <v>0</v>
      </c>
      <c r="L1536" s="289"/>
      <c r="M1536" s="290">
        <f t="shared" si="17"/>
        <v>0</v>
      </c>
    </row>
    <row r="1537" spans="1:13" s="358" customFormat="1" outlineLevel="2">
      <c r="A1537" s="298">
        <v>17</v>
      </c>
      <c r="B1537" s="299" t="s">
        <v>991</v>
      </c>
      <c r="C1537" s="300" t="s">
        <v>2912</v>
      </c>
      <c r="D1537" s="301" t="s">
        <v>30</v>
      </c>
      <c r="E1537" s="302">
        <v>3</v>
      </c>
      <c r="F1537" s="287">
        <v>0</v>
      </c>
      <c r="G1537" s="30">
        <f t="shared" si="14"/>
        <v>3</v>
      </c>
      <c r="H1537" s="302"/>
      <c r="I1537" s="303">
        <f t="shared" si="15"/>
        <v>0</v>
      </c>
      <c r="J1537" s="289"/>
      <c r="K1537" s="290">
        <f t="shared" si="16"/>
        <v>0</v>
      </c>
      <c r="L1537" s="289"/>
      <c r="M1537" s="290">
        <f t="shared" si="17"/>
        <v>0</v>
      </c>
    </row>
    <row r="1538" spans="1:13" s="358" customFormat="1" outlineLevel="2">
      <c r="A1538" s="298">
        <v>18</v>
      </c>
      <c r="B1538" s="299" t="s">
        <v>992</v>
      </c>
      <c r="C1538" s="300" t="s">
        <v>977</v>
      </c>
      <c r="D1538" s="301" t="s">
        <v>30</v>
      </c>
      <c r="E1538" s="302">
        <v>3</v>
      </c>
      <c r="F1538" s="287">
        <v>0</v>
      </c>
      <c r="G1538" s="30">
        <f t="shared" si="14"/>
        <v>3</v>
      </c>
      <c r="H1538" s="302"/>
      <c r="I1538" s="303">
        <f t="shared" si="15"/>
        <v>0</v>
      </c>
      <c r="J1538" s="289"/>
      <c r="K1538" s="290">
        <f t="shared" si="16"/>
        <v>0</v>
      </c>
      <c r="L1538" s="289"/>
      <c r="M1538" s="290">
        <f t="shared" si="17"/>
        <v>0</v>
      </c>
    </row>
    <row r="1539" spans="1:13" s="358" customFormat="1" ht="24" outlineLevel="2">
      <c r="A1539" s="298">
        <v>19</v>
      </c>
      <c r="B1539" s="299" t="s">
        <v>993</v>
      </c>
      <c r="C1539" s="300" t="s">
        <v>2916</v>
      </c>
      <c r="D1539" s="301" t="s">
        <v>30</v>
      </c>
      <c r="E1539" s="302">
        <v>5</v>
      </c>
      <c r="F1539" s="287">
        <v>0</v>
      </c>
      <c r="G1539" s="30">
        <f t="shared" si="14"/>
        <v>5</v>
      </c>
      <c r="H1539" s="302"/>
      <c r="I1539" s="303">
        <f t="shared" si="15"/>
        <v>0</v>
      </c>
      <c r="J1539" s="289"/>
      <c r="K1539" s="290">
        <f t="shared" si="16"/>
        <v>0</v>
      </c>
      <c r="L1539" s="289"/>
      <c r="M1539" s="290">
        <f t="shared" si="17"/>
        <v>0</v>
      </c>
    </row>
    <row r="1540" spans="1:13" s="358" customFormat="1" outlineLevel="2">
      <c r="A1540" s="298">
        <v>20</v>
      </c>
      <c r="B1540" s="299" t="s">
        <v>994</v>
      </c>
      <c r="C1540" s="300" t="s">
        <v>2912</v>
      </c>
      <c r="D1540" s="301" t="s">
        <v>30</v>
      </c>
      <c r="E1540" s="302">
        <v>5</v>
      </c>
      <c r="F1540" s="287">
        <v>0</v>
      </c>
      <c r="G1540" s="30">
        <f t="shared" si="14"/>
        <v>5</v>
      </c>
      <c r="H1540" s="302"/>
      <c r="I1540" s="303">
        <f t="shared" si="15"/>
        <v>0</v>
      </c>
      <c r="J1540" s="289"/>
      <c r="K1540" s="290">
        <f t="shared" si="16"/>
        <v>0</v>
      </c>
      <c r="L1540" s="289"/>
      <c r="M1540" s="290">
        <f t="shared" si="17"/>
        <v>0</v>
      </c>
    </row>
    <row r="1541" spans="1:13" s="358" customFormat="1" outlineLevel="2">
      <c r="A1541" s="298">
        <v>21</v>
      </c>
      <c r="B1541" s="299" t="s">
        <v>995</v>
      </c>
      <c r="C1541" s="300" t="s">
        <v>977</v>
      </c>
      <c r="D1541" s="301" t="s">
        <v>30</v>
      </c>
      <c r="E1541" s="302">
        <v>5</v>
      </c>
      <c r="F1541" s="287">
        <v>0</v>
      </c>
      <c r="G1541" s="30">
        <f t="shared" si="14"/>
        <v>5</v>
      </c>
      <c r="H1541" s="302"/>
      <c r="I1541" s="303">
        <f t="shared" si="15"/>
        <v>0</v>
      </c>
      <c r="J1541" s="289"/>
      <c r="K1541" s="290">
        <f t="shared" si="16"/>
        <v>0</v>
      </c>
      <c r="L1541" s="289"/>
      <c r="M1541" s="290">
        <f t="shared" si="17"/>
        <v>0</v>
      </c>
    </row>
    <row r="1542" spans="1:13" s="358" customFormat="1" ht="36" outlineLevel="2">
      <c r="A1542" s="298">
        <v>22</v>
      </c>
      <c r="B1542" s="299" t="s">
        <v>996</v>
      </c>
      <c r="C1542" s="300" t="s">
        <v>2917</v>
      </c>
      <c r="D1542" s="301" t="s">
        <v>30</v>
      </c>
      <c r="E1542" s="302">
        <v>2</v>
      </c>
      <c r="F1542" s="287">
        <v>0</v>
      </c>
      <c r="G1542" s="30">
        <f t="shared" si="14"/>
        <v>2</v>
      </c>
      <c r="H1542" s="302"/>
      <c r="I1542" s="303">
        <f t="shared" si="15"/>
        <v>0</v>
      </c>
      <c r="J1542" s="289"/>
      <c r="K1542" s="290">
        <f t="shared" si="16"/>
        <v>0</v>
      </c>
      <c r="L1542" s="289"/>
      <c r="M1542" s="290">
        <f t="shared" si="17"/>
        <v>0</v>
      </c>
    </row>
    <row r="1543" spans="1:13" s="358" customFormat="1" outlineLevel="2">
      <c r="A1543" s="298">
        <v>23</v>
      </c>
      <c r="B1543" s="299" t="s">
        <v>997</v>
      </c>
      <c r="C1543" s="300" t="s">
        <v>2912</v>
      </c>
      <c r="D1543" s="301" t="s">
        <v>30</v>
      </c>
      <c r="E1543" s="302">
        <v>2</v>
      </c>
      <c r="F1543" s="287">
        <v>0</v>
      </c>
      <c r="G1543" s="30">
        <f t="shared" si="14"/>
        <v>2</v>
      </c>
      <c r="H1543" s="302"/>
      <c r="I1543" s="303">
        <f t="shared" si="15"/>
        <v>0</v>
      </c>
      <c r="J1543" s="289"/>
      <c r="K1543" s="290">
        <f t="shared" si="16"/>
        <v>0</v>
      </c>
      <c r="L1543" s="289"/>
      <c r="M1543" s="290">
        <f t="shared" si="17"/>
        <v>0</v>
      </c>
    </row>
    <row r="1544" spans="1:13" s="358" customFormat="1" outlineLevel="2">
      <c r="A1544" s="298">
        <v>24</v>
      </c>
      <c r="B1544" s="299" t="s">
        <v>998</v>
      </c>
      <c r="C1544" s="300" t="s">
        <v>977</v>
      </c>
      <c r="D1544" s="301" t="s">
        <v>30</v>
      </c>
      <c r="E1544" s="302">
        <v>2</v>
      </c>
      <c r="F1544" s="287">
        <v>0</v>
      </c>
      <c r="G1544" s="30">
        <f t="shared" si="14"/>
        <v>2</v>
      </c>
      <c r="H1544" s="302"/>
      <c r="I1544" s="303">
        <f t="shared" si="15"/>
        <v>0</v>
      </c>
      <c r="J1544" s="289"/>
      <c r="K1544" s="290">
        <f t="shared" si="16"/>
        <v>0</v>
      </c>
      <c r="L1544" s="289"/>
      <c r="M1544" s="290">
        <f t="shared" si="17"/>
        <v>0</v>
      </c>
    </row>
    <row r="1545" spans="1:13" s="358" customFormat="1" ht="36" outlineLevel="2">
      <c r="A1545" s="298">
        <v>25</v>
      </c>
      <c r="B1545" s="299" t="s">
        <v>999</v>
      </c>
      <c r="C1545" s="300" t="s">
        <v>2917</v>
      </c>
      <c r="D1545" s="301" t="s">
        <v>30</v>
      </c>
      <c r="E1545" s="302">
        <v>2</v>
      </c>
      <c r="F1545" s="287">
        <v>0</v>
      </c>
      <c r="G1545" s="30">
        <f t="shared" si="14"/>
        <v>2</v>
      </c>
      <c r="H1545" s="302"/>
      <c r="I1545" s="303">
        <f t="shared" si="15"/>
        <v>0</v>
      </c>
      <c r="J1545" s="289"/>
      <c r="K1545" s="290">
        <f t="shared" si="16"/>
        <v>0</v>
      </c>
      <c r="L1545" s="289"/>
      <c r="M1545" s="290">
        <f t="shared" si="17"/>
        <v>0</v>
      </c>
    </row>
    <row r="1546" spans="1:13" s="358" customFormat="1" outlineLevel="2">
      <c r="A1546" s="298">
        <v>26</v>
      </c>
      <c r="B1546" s="299" t="s">
        <v>1000</v>
      </c>
      <c r="C1546" s="300" t="s">
        <v>2912</v>
      </c>
      <c r="D1546" s="301" t="s">
        <v>30</v>
      </c>
      <c r="E1546" s="302">
        <v>2</v>
      </c>
      <c r="F1546" s="287">
        <v>0</v>
      </c>
      <c r="G1546" s="30">
        <f t="shared" si="14"/>
        <v>2</v>
      </c>
      <c r="H1546" s="302"/>
      <c r="I1546" s="303">
        <f t="shared" si="15"/>
        <v>0</v>
      </c>
      <c r="J1546" s="289"/>
      <c r="K1546" s="290">
        <f t="shared" si="16"/>
        <v>0</v>
      </c>
      <c r="L1546" s="289"/>
      <c r="M1546" s="290">
        <f t="shared" si="17"/>
        <v>0</v>
      </c>
    </row>
    <row r="1547" spans="1:13" s="358" customFormat="1" outlineLevel="2">
      <c r="A1547" s="298">
        <v>27</v>
      </c>
      <c r="B1547" s="299" t="s">
        <v>1001</v>
      </c>
      <c r="C1547" s="300" t="s">
        <v>977</v>
      </c>
      <c r="D1547" s="301" t="s">
        <v>30</v>
      </c>
      <c r="E1547" s="302">
        <v>2</v>
      </c>
      <c r="F1547" s="287">
        <v>0</v>
      </c>
      <c r="G1547" s="30">
        <f t="shared" si="14"/>
        <v>2</v>
      </c>
      <c r="H1547" s="302"/>
      <c r="I1547" s="303">
        <f t="shared" si="15"/>
        <v>0</v>
      </c>
      <c r="J1547" s="289"/>
      <c r="K1547" s="290">
        <f t="shared" si="16"/>
        <v>0</v>
      </c>
      <c r="L1547" s="289"/>
      <c r="M1547" s="290">
        <f t="shared" si="17"/>
        <v>0</v>
      </c>
    </row>
    <row r="1548" spans="1:13" s="358" customFormat="1" ht="36" outlineLevel="2">
      <c r="A1548" s="298">
        <v>28</v>
      </c>
      <c r="B1548" s="299" t="s">
        <v>1002</v>
      </c>
      <c r="C1548" s="300" t="s">
        <v>2918</v>
      </c>
      <c r="D1548" s="301" t="s">
        <v>30</v>
      </c>
      <c r="E1548" s="302">
        <v>6</v>
      </c>
      <c r="F1548" s="287">
        <v>0</v>
      </c>
      <c r="G1548" s="30">
        <f t="shared" si="14"/>
        <v>6</v>
      </c>
      <c r="H1548" s="302"/>
      <c r="I1548" s="303">
        <f t="shared" si="15"/>
        <v>0</v>
      </c>
      <c r="J1548" s="289"/>
      <c r="K1548" s="290">
        <f t="shared" si="16"/>
        <v>0</v>
      </c>
      <c r="L1548" s="289"/>
      <c r="M1548" s="290">
        <f t="shared" si="17"/>
        <v>0</v>
      </c>
    </row>
    <row r="1549" spans="1:13" s="358" customFormat="1" outlineLevel="2">
      <c r="A1549" s="298">
        <v>29</v>
      </c>
      <c r="B1549" s="299" t="s">
        <v>1003</v>
      </c>
      <c r="C1549" s="300" t="s">
        <v>2912</v>
      </c>
      <c r="D1549" s="301" t="s">
        <v>30</v>
      </c>
      <c r="E1549" s="302">
        <v>6</v>
      </c>
      <c r="F1549" s="287">
        <v>0</v>
      </c>
      <c r="G1549" s="30">
        <f t="shared" si="14"/>
        <v>6</v>
      </c>
      <c r="H1549" s="302"/>
      <c r="I1549" s="303">
        <f t="shared" si="15"/>
        <v>0</v>
      </c>
      <c r="J1549" s="289"/>
      <c r="K1549" s="290">
        <f t="shared" si="16"/>
        <v>0</v>
      </c>
      <c r="L1549" s="289"/>
      <c r="M1549" s="290">
        <f t="shared" si="17"/>
        <v>0</v>
      </c>
    </row>
    <row r="1550" spans="1:13" s="358" customFormat="1" outlineLevel="2">
      <c r="A1550" s="298">
        <v>30</v>
      </c>
      <c r="B1550" s="299" t="s">
        <v>1004</v>
      </c>
      <c r="C1550" s="300" t="s">
        <v>977</v>
      </c>
      <c r="D1550" s="301" t="s">
        <v>30</v>
      </c>
      <c r="E1550" s="302">
        <v>6</v>
      </c>
      <c r="F1550" s="287">
        <v>0</v>
      </c>
      <c r="G1550" s="30">
        <f t="shared" si="14"/>
        <v>6</v>
      </c>
      <c r="H1550" s="302"/>
      <c r="I1550" s="303">
        <f t="shared" si="15"/>
        <v>0</v>
      </c>
      <c r="J1550" s="289"/>
      <c r="K1550" s="290">
        <f t="shared" si="16"/>
        <v>0</v>
      </c>
      <c r="L1550" s="289"/>
      <c r="M1550" s="290">
        <f t="shared" si="17"/>
        <v>0</v>
      </c>
    </row>
    <row r="1551" spans="1:13" s="358" customFormat="1" ht="36" outlineLevel="2">
      <c r="A1551" s="298">
        <v>31</v>
      </c>
      <c r="B1551" s="299" t="s">
        <v>1005</v>
      </c>
      <c r="C1551" s="300" t="s">
        <v>2918</v>
      </c>
      <c r="D1551" s="301" t="s">
        <v>30</v>
      </c>
      <c r="E1551" s="302">
        <v>3</v>
      </c>
      <c r="F1551" s="287">
        <v>0</v>
      </c>
      <c r="G1551" s="30">
        <f t="shared" si="14"/>
        <v>3</v>
      </c>
      <c r="H1551" s="302"/>
      <c r="I1551" s="303">
        <f t="shared" si="15"/>
        <v>0</v>
      </c>
      <c r="J1551" s="289"/>
      <c r="K1551" s="290">
        <f t="shared" si="16"/>
        <v>0</v>
      </c>
      <c r="L1551" s="289"/>
      <c r="M1551" s="290">
        <f t="shared" si="17"/>
        <v>0</v>
      </c>
    </row>
    <row r="1552" spans="1:13" s="358" customFormat="1" outlineLevel="2">
      <c r="A1552" s="298">
        <v>32</v>
      </c>
      <c r="B1552" s="299" t="s">
        <v>1006</v>
      </c>
      <c r="C1552" s="300" t="s">
        <v>2912</v>
      </c>
      <c r="D1552" s="301" t="s">
        <v>30</v>
      </c>
      <c r="E1552" s="302">
        <v>3</v>
      </c>
      <c r="F1552" s="287">
        <v>0</v>
      </c>
      <c r="G1552" s="30">
        <f t="shared" si="14"/>
        <v>3</v>
      </c>
      <c r="H1552" s="302"/>
      <c r="I1552" s="303">
        <f t="shared" si="15"/>
        <v>0</v>
      </c>
      <c r="J1552" s="289"/>
      <c r="K1552" s="290">
        <f t="shared" si="16"/>
        <v>0</v>
      </c>
      <c r="L1552" s="289"/>
      <c r="M1552" s="290">
        <f t="shared" si="17"/>
        <v>0</v>
      </c>
    </row>
    <row r="1553" spans="1:13" s="358" customFormat="1" outlineLevel="2">
      <c r="A1553" s="298">
        <v>33</v>
      </c>
      <c r="B1553" s="299" t="s">
        <v>1007</v>
      </c>
      <c r="C1553" s="300" t="s">
        <v>977</v>
      </c>
      <c r="D1553" s="301" t="s">
        <v>30</v>
      </c>
      <c r="E1553" s="302">
        <v>3</v>
      </c>
      <c r="F1553" s="287">
        <v>0</v>
      </c>
      <c r="G1553" s="30">
        <f t="shared" si="14"/>
        <v>3</v>
      </c>
      <c r="H1553" s="302"/>
      <c r="I1553" s="303">
        <f t="shared" si="15"/>
        <v>0</v>
      </c>
      <c r="J1553" s="289"/>
      <c r="K1553" s="290">
        <f t="shared" si="16"/>
        <v>0</v>
      </c>
      <c r="L1553" s="289"/>
      <c r="M1553" s="290">
        <f t="shared" si="17"/>
        <v>0</v>
      </c>
    </row>
    <row r="1554" spans="1:13" s="358" customFormat="1" ht="36" outlineLevel="2">
      <c r="A1554" s="298">
        <v>34</v>
      </c>
      <c r="B1554" s="299" t="s">
        <v>1008</v>
      </c>
      <c r="C1554" s="300" t="s">
        <v>2919</v>
      </c>
      <c r="D1554" s="301" t="s">
        <v>30</v>
      </c>
      <c r="E1554" s="302">
        <v>1</v>
      </c>
      <c r="F1554" s="287">
        <v>0</v>
      </c>
      <c r="G1554" s="30">
        <f t="shared" si="14"/>
        <v>1</v>
      </c>
      <c r="H1554" s="302"/>
      <c r="I1554" s="303">
        <f t="shared" si="15"/>
        <v>0</v>
      </c>
      <c r="J1554" s="289"/>
      <c r="K1554" s="290">
        <f t="shared" si="16"/>
        <v>0</v>
      </c>
      <c r="L1554" s="289"/>
      <c r="M1554" s="290">
        <f t="shared" si="17"/>
        <v>0</v>
      </c>
    </row>
    <row r="1555" spans="1:13" s="358" customFormat="1" outlineLevel="2">
      <c r="A1555" s="298">
        <v>35</v>
      </c>
      <c r="B1555" s="299" t="s">
        <v>1009</v>
      </c>
      <c r="C1555" s="300" t="s">
        <v>2912</v>
      </c>
      <c r="D1555" s="301" t="s">
        <v>30</v>
      </c>
      <c r="E1555" s="302">
        <v>1</v>
      </c>
      <c r="F1555" s="287">
        <v>0</v>
      </c>
      <c r="G1555" s="30">
        <f t="shared" si="14"/>
        <v>1</v>
      </c>
      <c r="H1555" s="302"/>
      <c r="I1555" s="303">
        <f t="shared" si="15"/>
        <v>0</v>
      </c>
      <c r="J1555" s="289"/>
      <c r="K1555" s="290">
        <f t="shared" si="16"/>
        <v>0</v>
      </c>
      <c r="L1555" s="289"/>
      <c r="M1555" s="290">
        <f t="shared" si="17"/>
        <v>0</v>
      </c>
    </row>
    <row r="1556" spans="1:13" s="358" customFormat="1" outlineLevel="2">
      <c r="A1556" s="298">
        <v>36</v>
      </c>
      <c r="B1556" s="299" t="s">
        <v>1010</v>
      </c>
      <c r="C1556" s="300" t="s">
        <v>977</v>
      </c>
      <c r="D1556" s="301" t="s">
        <v>30</v>
      </c>
      <c r="E1556" s="302">
        <v>1</v>
      </c>
      <c r="F1556" s="287">
        <v>0</v>
      </c>
      <c r="G1556" s="30">
        <f t="shared" si="14"/>
        <v>1</v>
      </c>
      <c r="H1556" s="302"/>
      <c r="I1556" s="303">
        <f t="shared" si="15"/>
        <v>0</v>
      </c>
      <c r="J1556" s="289"/>
      <c r="K1556" s="290">
        <f t="shared" si="16"/>
        <v>0</v>
      </c>
      <c r="L1556" s="289"/>
      <c r="M1556" s="290">
        <f t="shared" si="17"/>
        <v>0</v>
      </c>
    </row>
    <row r="1557" spans="1:13" s="358" customFormat="1" ht="36" outlineLevel="2">
      <c r="A1557" s="298">
        <v>37</v>
      </c>
      <c r="B1557" s="299" t="s">
        <v>1011</v>
      </c>
      <c r="C1557" s="300" t="s">
        <v>2920</v>
      </c>
      <c r="D1557" s="301" t="s">
        <v>30</v>
      </c>
      <c r="E1557" s="302">
        <v>1</v>
      </c>
      <c r="F1557" s="287">
        <v>0</v>
      </c>
      <c r="G1557" s="30">
        <f t="shared" si="14"/>
        <v>1</v>
      </c>
      <c r="H1557" s="302"/>
      <c r="I1557" s="303">
        <f t="shared" si="15"/>
        <v>0</v>
      </c>
      <c r="J1557" s="289"/>
      <c r="K1557" s="290">
        <f t="shared" si="16"/>
        <v>0</v>
      </c>
      <c r="L1557" s="289"/>
      <c r="M1557" s="290">
        <f t="shared" si="17"/>
        <v>0</v>
      </c>
    </row>
    <row r="1558" spans="1:13" s="358" customFormat="1" outlineLevel="2">
      <c r="A1558" s="298">
        <v>38</v>
      </c>
      <c r="B1558" s="299" t="s">
        <v>1012</v>
      </c>
      <c r="C1558" s="300" t="s">
        <v>2912</v>
      </c>
      <c r="D1558" s="301" t="s">
        <v>30</v>
      </c>
      <c r="E1558" s="302">
        <v>1</v>
      </c>
      <c r="F1558" s="287">
        <v>0</v>
      </c>
      <c r="G1558" s="30">
        <f t="shared" si="14"/>
        <v>1</v>
      </c>
      <c r="H1558" s="302"/>
      <c r="I1558" s="303">
        <f t="shared" si="15"/>
        <v>0</v>
      </c>
      <c r="J1558" s="289"/>
      <c r="K1558" s="290">
        <f t="shared" si="16"/>
        <v>0</v>
      </c>
      <c r="L1558" s="289"/>
      <c r="M1558" s="290">
        <f t="shared" si="17"/>
        <v>0</v>
      </c>
    </row>
    <row r="1559" spans="1:13" s="358" customFormat="1" outlineLevel="2">
      <c r="A1559" s="298">
        <v>39</v>
      </c>
      <c r="B1559" s="299" t="s">
        <v>1013</v>
      </c>
      <c r="C1559" s="300" t="s">
        <v>977</v>
      </c>
      <c r="D1559" s="301" t="s">
        <v>30</v>
      </c>
      <c r="E1559" s="302">
        <v>1</v>
      </c>
      <c r="F1559" s="287">
        <v>0</v>
      </c>
      <c r="G1559" s="30">
        <f t="shared" si="14"/>
        <v>1</v>
      </c>
      <c r="H1559" s="302"/>
      <c r="I1559" s="303">
        <f t="shared" si="15"/>
        <v>0</v>
      </c>
      <c r="J1559" s="289"/>
      <c r="K1559" s="290">
        <f t="shared" si="16"/>
        <v>0</v>
      </c>
      <c r="L1559" s="289"/>
      <c r="M1559" s="290">
        <f t="shared" si="17"/>
        <v>0</v>
      </c>
    </row>
    <row r="1560" spans="1:13" s="358" customFormat="1" ht="36" outlineLevel="2">
      <c r="A1560" s="298">
        <v>40</v>
      </c>
      <c r="B1560" s="299" t="s">
        <v>1014</v>
      </c>
      <c r="C1560" s="300" t="s">
        <v>2921</v>
      </c>
      <c r="D1560" s="301" t="s">
        <v>30</v>
      </c>
      <c r="E1560" s="302">
        <v>1</v>
      </c>
      <c r="F1560" s="287">
        <v>0</v>
      </c>
      <c r="G1560" s="30">
        <f t="shared" si="14"/>
        <v>1</v>
      </c>
      <c r="H1560" s="302"/>
      <c r="I1560" s="303">
        <f t="shared" si="15"/>
        <v>0</v>
      </c>
      <c r="J1560" s="289"/>
      <c r="K1560" s="290">
        <f t="shared" si="16"/>
        <v>0</v>
      </c>
      <c r="L1560" s="289"/>
      <c r="M1560" s="290">
        <f t="shared" si="17"/>
        <v>0</v>
      </c>
    </row>
    <row r="1561" spans="1:13" s="358" customFormat="1" outlineLevel="2">
      <c r="A1561" s="298">
        <v>41</v>
      </c>
      <c r="B1561" s="299" t="s">
        <v>1015</v>
      </c>
      <c r="C1561" s="300" t="s">
        <v>2912</v>
      </c>
      <c r="D1561" s="301" t="s">
        <v>30</v>
      </c>
      <c r="E1561" s="302">
        <v>1</v>
      </c>
      <c r="F1561" s="287">
        <v>0</v>
      </c>
      <c r="G1561" s="30">
        <f t="shared" si="14"/>
        <v>1</v>
      </c>
      <c r="H1561" s="302"/>
      <c r="I1561" s="303">
        <f t="shared" si="15"/>
        <v>0</v>
      </c>
      <c r="J1561" s="289"/>
      <c r="K1561" s="290">
        <f t="shared" si="16"/>
        <v>0</v>
      </c>
      <c r="L1561" s="289"/>
      <c r="M1561" s="290">
        <f t="shared" si="17"/>
        <v>0</v>
      </c>
    </row>
    <row r="1562" spans="1:13" s="358" customFormat="1" outlineLevel="2">
      <c r="A1562" s="298">
        <v>42</v>
      </c>
      <c r="B1562" s="299" t="s">
        <v>1016</v>
      </c>
      <c r="C1562" s="300" t="s">
        <v>977</v>
      </c>
      <c r="D1562" s="301" t="s">
        <v>30</v>
      </c>
      <c r="E1562" s="302">
        <v>1</v>
      </c>
      <c r="F1562" s="287">
        <v>0</v>
      </c>
      <c r="G1562" s="30">
        <f t="shared" si="14"/>
        <v>1</v>
      </c>
      <c r="H1562" s="302"/>
      <c r="I1562" s="303">
        <f t="shared" si="15"/>
        <v>0</v>
      </c>
      <c r="J1562" s="289"/>
      <c r="K1562" s="290">
        <f t="shared" si="16"/>
        <v>0</v>
      </c>
      <c r="L1562" s="289"/>
      <c r="M1562" s="290">
        <f t="shared" si="17"/>
        <v>0</v>
      </c>
    </row>
    <row r="1563" spans="1:13" s="358" customFormat="1" ht="24" outlineLevel="2">
      <c r="A1563" s="298">
        <v>43</v>
      </c>
      <c r="B1563" s="299" t="s">
        <v>1017</v>
      </c>
      <c r="C1563" s="300" t="s">
        <v>2922</v>
      </c>
      <c r="D1563" s="301" t="s">
        <v>30</v>
      </c>
      <c r="E1563" s="302">
        <v>1</v>
      </c>
      <c r="F1563" s="287">
        <v>0</v>
      </c>
      <c r="G1563" s="30">
        <f t="shared" si="14"/>
        <v>1</v>
      </c>
      <c r="H1563" s="302"/>
      <c r="I1563" s="303">
        <f t="shared" si="15"/>
        <v>0</v>
      </c>
      <c r="J1563" s="289"/>
      <c r="K1563" s="290">
        <f t="shared" si="16"/>
        <v>0</v>
      </c>
      <c r="L1563" s="289"/>
      <c r="M1563" s="290">
        <f t="shared" si="17"/>
        <v>0</v>
      </c>
    </row>
    <row r="1564" spans="1:13" s="358" customFormat="1" outlineLevel="2">
      <c r="A1564" s="298">
        <v>44</v>
      </c>
      <c r="B1564" s="299" t="s">
        <v>1018</v>
      </c>
      <c r="C1564" s="300" t="s">
        <v>2912</v>
      </c>
      <c r="D1564" s="301" t="s">
        <v>30</v>
      </c>
      <c r="E1564" s="302">
        <v>1</v>
      </c>
      <c r="F1564" s="287">
        <v>0</v>
      </c>
      <c r="G1564" s="30">
        <f t="shared" si="14"/>
        <v>1</v>
      </c>
      <c r="H1564" s="302"/>
      <c r="I1564" s="303">
        <f t="shared" si="15"/>
        <v>0</v>
      </c>
      <c r="J1564" s="289"/>
      <c r="K1564" s="290">
        <f t="shared" si="16"/>
        <v>0</v>
      </c>
      <c r="L1564" s="289"/>
      <c r="M1564" s="290">
        <f t="shared" si="17"/>
        <v>0</v>
      </c>
    </row>
    <row r="1565" spans="1:13" s="358" customFormat="1" outlineLevel="2">
      <c r="A1565" s="298">
        <v>45</v>
      </c>
      <c r="B1565" s="299" t="s">
        <v>1019</v>
      </c>
      <c r="C1565" s="300" t="s">
        <v>1020</v>
      </c>
      <c r="D1565" s="301" t="s">
        <v>30</v>
      </c>
      <c r="E1565" s="302">
        <v>1</v>
      </c>
      <c r="F1565" s="287">
        <v>0</v>
      </c>
      <c r="G1565" s="30">
        <f t="shared" si="14"/>
        <v>1</v>
      </c>
      <c r="H1565" s="302"/>
      <c r="I1565" s="303">
        <f t="shared" si="15"/>
        <v>0</v>
      </c>
      <c r="J1565" s="289"/>
      <c r="K1565" s="290">
        <f t="shared" si="16"/>
        <v>0</v>
      </c>
      <c r="L1565" s="289"/>
      <c r="M1565" s="290">
        <f t="shared" si="17"/>
        <v>0</v>
      </c>
    </row>
    <row r="1566" spans="1:13" s="358" customFormat="1" ht="36" outlineLevel="2">
      <c r="A1566" s="298">
        <v>46</v>
      </c>
      <c r="B1566" s="299" t="s">
        <v>1021</v>
      </c>
      <c r="C1566" s="300" t="s">
        <v>2923</v>
      </c>
      <c r="D1566" s="301" t="s">
        <v>30</v>
      </c>
      <c r="E1566" s="302">
        <v>1</v>
      </c>
      <c r="F1566" s="287">
        <v>0</v>
      </c>
      <c r="G1566" s="30">
        <f t="shared" si="14"/>
        <v>1</v>
      </c>
      <c r="H1566" s="302"/>
      <c r="I1566" s="303">
        <f t="shared" si="15"/>
        <v>0</v>
      </c>
      <c r="J1566" s="289"/>
      <c r="K1566" s="290">
        <f t="shared" si="16"/>
        <v>0</v>
      </c>
      <c r="L1566" s="289"/>
      <c r="M1566" s="290">
        <f t="shared" si="17"/>
        <v>0</v>
      </c>
    </row>
    <row r="1567" spans="1:13" s="358" customFormat="1" outlineLevel="2">
      <c r="A1567" s="298">
        <v>47</v>
      </c>
      <c r="B1567" s="299" t="s">
        <v>1022</v>
      </c>
      <c r="C1567" s="300" t="s">
        <v>2912</v>
      </c>
      <c r="D1567" s="301" t="s">
        <v>30</v>
      </c>
      <c r="E1567" s="302">
        <v>1</v>
      </c>
      <c r="F1567" s="287">
        <v>0</v>
      </c>
      <c r="G1567" s="30">
        <f t="shared" si="14"/>
        <v>1</v>
      </c>
      <c r="H1567" s="302"/>
      <c r="I1567" s="303">
        <f t="shared" si="15"/>
        <v>0</v>
      </c>
      <c r="J1567" s="289"/>
      <c r="K1567" s="290">
        <f t="shared" si="16"/>
        <v>0</v>
      </c>
      <c r="L1567" s="289"/>
      <c r="M1567" s="290">
        <f t="shared" si="17"/>
        <v>0</v>
      </c>
    </row>
    <row r="1568" spans="1:13" s="358" customFormat="1" outlineLevel="2">
      <c r="A1568" s="298">
        <v>48</v>
      </c>
      <c r="B1568" s="299" t="s">
        <v>1023</v>
      </c>
      <c r="C1568" s="300" t="s">
        <v>1020</v>
      </c>
      <c r="D1568" s="301" t="s">
        <v>30</v>
      </c>
      <c r="E1568" s="302">
        <v>1</v>
      </c>
      <c r="F1568" s="287">
        <v>0</v>
      </c>
      <c r="G1568" s="30">
        <f t="shared" si="14"/>
        <v>1</v>
      </c>
      <c r="H1568" s="302"/>
      <c r="I1568" s="303">
        <f t="shared" si="15"/>
        <v>0</v>
      </c>
      <c r="J1568" s="289"/>
      <c r="K1568" s="290">
        <f t="shared" si="16"/>
        <v>0</v>
      </c>
      <c r="L1568" s="289"/>
      <c r="M1568" s="290">
        <f t="shared" si="17"/>
        <v>0</v>
      </c>
    </row>
    <row r="1569" spans="1:13" s="358" customFormat="1" ht="36" outlineLevel="2">
      <c r="A1569" s="298">
        <v>49</v>
      </c>
      <c r="B1569" s="299" t="s">
        <v>1024</v>
      </c>
      <c r="C1569" s="300" t="s">
        <v>2924</v>
      </c>
      <c r="D1569" s="301" t="s">
        <v>30</v>
      </c>
      <c r="E1569" s="302">
        <v>3</v>
      </c>
      <c r="F1569" s="287">
        <v>0</v>
      </c>
      <c r="G1569" s="30">
        <f t="shared" si="14"/>
        <v>3</v>
      </c>
      <c r="H1569" s="302"/>
      <c r="I1569" s="303">
        <f t="shared" si="15"/>
        <v>0</v>
      </c>
      <c r="J1569" s="289"/>
      <c r="K1569" s="290">
        <f t="shared" si="16"/>
        <v>0</v>
      </c>
      <c r="L1569" s="289"/>
      <c r="M1569" s="290">
        <f t="shared" si="17"/>
        <v>0</v>
      </c>
    </row>
    <row r="1570" spans="1:13" s="358" customFormat="1" outlineLevel="2">
      <c r="A1570" s="298">
        <v>50</v>
      </c>
      <c r="B1570" s="299" t="s">
        <v>1025</v>
      </c>
      <c r="C1570" s="300" t="s">
        <v>2912</v>
      </c>
      <c r="D1570" s="301" t="s">
        <v>30</v>
      </c>
      <c r="E1570" s="302">
        <v>3</v>
      </c>
      <c r="F1570" s="287">
        <v>0</v>
      </c>
      <c r="G1570" s="30">
        <f t="shared" si="14"/>
        <v>3</v>
      </c>
      <c r="H1570" s="302"/>
      <c r="I1570" s="303">
        <f t="shared" si="15"/>
        <v>0</v>
      </c>
      <c r="J1570" s="289"/>
      <c r="K1570" s="290">
        <f t="shared" si="16"/>
        <v>0</v>
      </c>
      <c r="L1570" s="289"/>
      <c r="M1570" s="290">
        <f t="shared" si="17"/>
        <v>0</v>
      </c>
    </row>
    <row r="1571" spans="1:13" s="358" customFormat="1" outlineLevel="2">
      <c r="A1571" s="298">
        <v>51</v>
      </c>
      <c r="B1571" s="299" t="s">
        <v>1026</v>
      </c>
      <c r="C1571" s="300" t="s">
        <v>1020</v>
      </c>
      <c r="D1571" s="301" t="s">
        <v>30</v>
      </c>
      <c r="E1571" s="302">
        <v>3</v>
      </c>
      <c r="F1571" s="287">
        <v>0</v>
      </c>
      <c r="G1571" s="30">
        <f t="shared" si="14"/>
        <v>3</v>
      </c>
      <c r="H1571" s="302"/>
      <c r="I1571" s="303">
        <f t="shared" si="15"/>
        <v>0</v>
      </c>
      <c r="J1571" s="289"/>
      <c r="K1571" s="290">
        <f t="shared" si="16"/>
        <v>0</v>
      </c>
      <c r="L1571" s="289"/>
      <c r="M1571" s="290">
        <f t="shared" si="17"/>
        <v>0</v>
      </c>
    </row>
    <row r="1572" spans="1:13" s="358" customFormat="1" ht="24" outlineLevel="2">
      <c r="A1572" s="298">
        <v>52</v>
      </c>
      <c r="B1572" s="299" t="s">
        <v>1027</v>
      </c>
      <c r="C1572" s="300" t="s">
        <v>1028</v>
      </c>
      <c r="D1572" s="301" t="s">
        <v>30</v>
      </c>
      <c r="E1572" s="302">
        <v>1</v>
      </c>
      <c r="F1572" s="287">
        <v>0</v>
      </c>
      <c r="G1572" s="30">
        <f t="shared" si="14"/>
        <v>1</v>
      </c>
      <c r="H1572" s="302"/>
      <c r="I1572" s="303">
        <f t="shared" si="15"/>
        <v>0</v>
      </c>
      <c r="J1572" s="289"/>
      <c r="K1572" s="290">
        <f t="shared" si="16"/>
        <v>0</v>
      </c>
      <c r="L1572" s="289"/>
      <c r="M1572" s="290">
        <f t="shared" si="17"/>
        <v>0</v>
      </c>
    </row>
    <row r="1573" spans="1:13" s="291" customFormat="1" ht="24" outlineLevel="2">
      <c r="A1573" s="283">
        <v>53</v>
      </c>
      <c r="B1573" s="284" t="s">
        <v>191</v>
      </c>
      <c r="C1573" s="285" t="s">
        <v>885</v>
      </c>
      <c r="D1573" s="286" t="s">
        <v>0</v>
      </c>
      <c r="E1573" s="30">
        <f>SUM(I1521:I1572)/100</f>
        <v>0</v>
      </c>
      <c r="F1573" s="287">
        <v>0</v>
      </c>
      <c r="G1573" s="30">
        <f>E1573*(1+F1573/100)</f>
        <v>0</v>
      </c>
      <c r="H1573" s="30"/>
      <c r="I1573" s="288">
        <f>G1573*H1573</f>
        <v>0</v>
      </c>
      <c r="J1573" s="289"/>
      <c r="K1573" s="290">
        <f t="shared" si="16"/>
        <v>0</v>
      </c>
      <c r="L1573" s="289"/>
      <c r="M1573" s="290">
        <f t="shared" si="17"/>
        <v>0</v>
      </c>
    </row>
    <row r="1574" spans="1:13" s="48" customFormat="1" ht="12.75" customHeight="1" outlineLevel="2">
      <c r="A1574" s="49"/>
      <c r="B1574" s="50"/>
      <c r="C1574" s="51"/>
      <c r="D1574" s="50"/>
      <c r="E1574" s="52"/>
      <c r="F1574" s="53"/>
      <c r="G1574" s="52"/>
      <c r="H1574" s="53"/>
      <c r="I1574" s="54"/>
    </row>
    <row r="1575" spans="1:13" s="21" customFormat="1" ht="16.5" customHeight="1" outlineLevel="1">
      <c r="A1575" s="273"/>
      <c r="B1575" s="274"/>
      <c r="C1575" s="274" t="s">
        <v>627</v>
      </c>
      <c r="D1575" s="275"/>
      <c r="E1575" s="276"/>
      <c r="F1575" s="277"/>
      <c r="G1575" s="276"/>
      <c r="H1575" s="277"/>
      <c r="I1575" s="278">
        <f>SUBTOTAL(9,I1577:I1589)</f>
        <v>0</v>
      </c>
      <c r="J1575" s="279"/>
      <c r="K1575" s="280"/>
      <c r="L1575" s="277"/>
      <c r="M1575" s="280"/>
    </row>
    <row r="1576" spans="1:13" ht="12" customHeight="1" outlineLevel="2">
      <c r="A1576" s="57"/>
      <c r="B1576" s="58"/>
      <c r="C1576" s="295" t="s">
        <v>2908</v>
      </c>
      <c r="D1576" s="59"/>
      <c r="E1576" s="60"/>
      <c r="F1576" s="60"/>
      <c r="G1576" s="60"/>
      <c r="H1576" s="60"/>
      <c r="I1576" s="61"/>
    </row>
    <row r="1577" spans="1:13" ht="24" outlineLevel="2">
      <c r="A1577" s="62">
        <v>1</v>
      </c>
      <c r="B1577" s="63" t="s">
        <v>1043</v>
      </c>
      <c r="C1577" s="64" t="s">
        <v>2291</v>
      </c>
      <c r="D1577" s="65" t="s">
        <v>30</v>
      </c>
      <c r="E1577" s="66">
        <v>1</v>
      </c>
      <c r="F1577" s="15">
        <v>0</v>
      </c>
      <c r="G1577" s="30">
        <f t="shared" ref="G1577:G1587" si="18">E1577*(1+F1577/100)</f>
        <v>1</v>
      </c>
      <c r="H1577" s="66"/>
      <c r="I1577" s="67">
        <f t="shared" ref="I1577:I1587" si="19">G1577*H1577</f>
        <v>0</v>
      </c>
      <c r="J1577" s="264"/>
      <c r="K1577" s="265">
        <f t="shared" ref="K1577:K1588" si="20">G1577*J1577</f>
        <v>0</v>
      </c>
      <c r="L1577" s="264"/>
      <c r="M1577" s="265">
        <f t="shared" ref="M1577:M1588" si="21">G1577*L1577</f>
        <v>0</v>
      </c>
    </row>
    <row r="1578" spans="1:13" ht="24" outlineLevel="2">
      <c r="A1578" s="62">
        <v>2</v>
      </c>
      <c r="B1578" s="63" t="s">
        <v>1044</v>
      </c>
      <c r="C1578" s="64" t="s">
        <v>2292</v>
      </c>
      <c r="D1578" s="65" t="s">
        <v>30</v>
      </c>
      <c r="E1578" s="66">
        <v>6</v>
      </c>
      <c r="F1578" s="15">
        <v>0</v>
      </c>
      <c r="G1578" s="30">
        <f t="shared" si="18"/>
        <v>6</v>
      </c>
      <c r="H1578" s="66"/>
      <c r="I1578" s="67">
        <f t="shared" si="19"/>
        <v>0</v>
      </c>
      <c r="J1578" s="264"/>
      <c r="K1578" s="265">
        <f t="shared" si="20"/>
        <v>0</v>
      </c>
      <c r="L1578" s="264"/>
      <c r="M1578" s="265">
        <f t="shared" si="21"/>
        <v>0</v>
      </c>
    </row>
    <row r="1579" spans="1:13" outlineLevel="2">
      <c r="A1579" s="62">
        <v>3</v>
      </c>
      <c r="B1579" s="63" t="s">
        <v>1045</v>
      </c>
      <c r="C1579" s="64" t="s">
        <v>2279</v>
      </c>
      <c r="D1579" s="65" t="s">
        <v>30</v>
      </c>
      <c r="E1579" s="66">
        <v>1</v>
      </c>
      <c r="F1579" s="15">
        <v>0</v>
      </c>
      <c r="G1579" s="30">
        <f t="shared" si="18"/>
        <v>1</v>
      </c>
      <c r="H1579" s="66"/>
      <c r="I1579" s="67">
        <f t="shared" si="19"/>
        <v>0</v>
      </c>
      <c r="J1579" s="264"/>
      <c r="K1579" s="265">
        <f t="shared" si="20"/>
        <v>0</v>
      </c>
      <c r="L1579" s="264"/>
      <c r="M1579" s="265">
        <f t="shared" si="21"/>
        <v>0</v>
      </c>
    </row>
    <row r="1580" spans="1:13" ht="24" outlineLevel="2">
      <c r="A1580" s="62">
        <v>4</v>
      </c>
      <c r="B1580" s="63" t="s">
        <v>1046</v>
      </c>
      <c r="C1580" s="64" t="s">
        <v>2295</v>
      </c>
      <c r="D1580" s="65" t="s">
        <v>30</v>
      </c>
      <c r="E1580" s="66">
        <v>4</v>
      </c>
      <c r="F1580" s="15">
        <v>0</v>
      </c>
      <c r="G1580" s="30">
        <f t="shared" si="18"/>
        <v>4</v>
      </c>
      <c r="H1580" s="66"/>
      <c r="I1580" s="67">
        <f t="shared" si="19"/>
        <v>0</v>
      </c>
      <c r="J1580" s="264"/>
      <c r="K1580" s="265">
        <f t="shared" si="20"/>
        <v>0</v>
      </c>
      <c r="L1580" s="264"/>
      <c r="M1580" s="265">
        <f t="shared" si="21"/>
        <v>0</v>
      </c>
    </row>
    <row r="1581" spans="1:13" ht="24" outlineLevel="2">
      <c r="A1581" s="62">
        <v>5</v>
      </c>
      <c r="B1581" s="63" t="s">
        <v>1047</v>
      </c>
      <c r="C1581" s="64" t="s">
        <v>2296</v>
      </c>
      <c r="D1581" s="65" t="s">
        <v>30</v>
      </c>
      <c r="E1581" s="66">
        <v>1</v>
      </c>
      <c r="F1581" s="15">
        <v>0</v>
      </c>
      <c r="G1581" s="30">
        <f t="shared" si="18"/>
        <v>1</v>
      </c>
      <c r="H1581" s="66"/>
      <c r="I1581" s="67">
        <f t="shared" si="19"/>
        <v>0</v>
      </c>
      <c r="J1581" s="264"/>
      <c r="K1581" s="265">
        <f t="shared" si="20"/>
        <v>0</v>
      </c>
      <c r="L1581" s="264"/>
      <c r="M1581" s="265">
        <f t="shared" si="21"/>
        <v>0</v>
      </c>
    </row>
    <row r="1582" spans="1:13" ht="36" outlineLevel="2">
      <c r="A1582" s="62">
        <v>6</v>
      </c>
      <c r="B1582" s="63" t="s">
        <v>1048</v>
      </c>
      <c r="C1582" s="64" t="s">
        <v>2297</v>
      </c>
      <c r="D1582" s="65" t="s">
        <v>30</v>
      </c>
      <c r="E1582" s="66">
        <v>1</v>
      </c>
      <c r="F1582" s="15">
        <v>0</v>
      </c>
      <c r="G1582" s="30">
        <f t="shared" si="18"/>
        <v>1</v>
      </c>
      <c r="H1582" s="66"/>
      <c r="I1582" s="67">
        <f t="shared" si="19"/>
        <v>0</v>
      </c>
      <c r="J1582" s="264"/>
      <c r="K1582" s="265">
        <f t="shared" si="20"/>
        <v>0</v>
      </c>
      <c r="L1582" s="264"/>
      <c r="M1582" s="265">
        <f t="shared" si="21"/>
        <v>0</v>
      </c>
    </row>
    <row r="1583" spans="1:13" ht="24" outlineLevel="2">
      <c r="A1583" s="62">
        <v>7</v>
      </c>
      <c r="B1583" s="63" t="s">
        <v>1049</v>
      </c>
      <c r="C1583" s="64" t="s">
        <v>2298</v>
      </c>
      <c r="D1583" s="65" t="s">
        <v>30</v>
      </c>
      <c r="E1583" s="66">
        <v>1</v>
      </c>
      <c r="F1583" s="15">
        <v>0</v>
      </c>
      <c r="G1583" s="30">
        <f t="shared" si="18"/>
        <v>1</v>
      </c>
      <c r="H1583" s="66"/>
      <c r="I1583" s="67">
        <f t="shared" si="19"/>
        <v>0</v>
      </c>
      <c r="J1583" s="264"/>
      <c r="K1583" s="265">
        <f t="shared" si="20"/>
        <v>0</v>
      </c>
      <c r="L1583" s="264"/>
      <c r="M1583" s="265">
        <f t="shared" si="21"/>
        <v>0</v>
      </c>
    </row>
    <row r="1584" spans="1:13" ht="36" outlineLevel="2">
      <c r="A1584" s="62">
        <v>8</v>
      </c>
      <c r="B1584" s="63" t="s">
        <v>1050</v>
      </c>
      <c r="C1584" s="64" t="s">
        <v>2297</v>
      </c>
      <c r="D1584" s="65" t="s">
        <v>30</v>
      </c>
      <c r="E1584" s="66">
        <v>6</v>
      </c>
      <c r="F1584" s="15">
        <v>0</v>
      </c>
      <c r="G1584" s="30">
        <f t="shared" si="18"/>
        <v>6</v>
      </c>
      <c r="H1584" s="66"/>
      <c r="I1584" s="67">
        <f t="shared" si="19"/>
        <v>0</v>
      </c>
      <c r="J1584" s="264"/>
      <c r="K1584" s="265">
        <f t="shared" si="20"/>
        <v>0</v>
      </c>
      <c r="L1584" s="264"/>
      <c r="M1584" s="265">
        <f t="shared" si="21"/>
        <v>0</v>
      </c>
    </row>
    <row r="1585" spans="1:13" ht="24" outlineLevel="2">
      <c r="A1585" s="62">
        <v>9</v>
      </c>
      <c r="B1585" s="63" t="s">
        <v>1051</v>
      </c>
      <c r="C1585" s="64" t="s">
        <v>2293</v>
      </c>
      <c r="D1585" s="65" t="s">
        <v>30</v>
      </c>
      <c r="E1585" s="66">
        <v>1</v>
      </c>
      <c r="F1585" s="15">
        <v>0</v>
      </c>
      <c r="G1585" s="30">
        <f t="shared" si="18"/>
        <v>1</v>
      </c>
      <c r="H1585" s="66"/>
      <c r="I1585" s="67">
        <f t="shared" si="19"/>
        <v>0</v>
      </c>
      <c r="J1585" s="264"/>
      <c r="K1585" s="265">
        <f t="shared" si="20"/>
        <v>0</v>
      </c>
      <c r="L1585" s="264"/>
      <c r="M1585" s="265">
        <f t="shared" si="21"/>
        <v>0</v>
      </c>
    </row>
    <row r="1586" spans="1:13" outlineLevel="2">
      <c r="A1586" s="62">
        <v>10</v>
      </c>
      <c r="B1586" s="63" t="s">
        <v>1052</v>
      </c>
      <c r="C1586" s="64" t="s">
        <v>2294</v>
      </c>
      <c r="D1586" s="65" t="s">
        <v>30</v>
      </c>
      <c r="E1586" s="66">
        <v>4</v>
      </c>
      <c r="F1586" s="15">
        <v>0</v>
      </c>
      <c r="G1586" s="30">
        <f t="shared" si="18"/>
        <v>4</v>
      </c>
      <c r="H1586" s="66"/>
      <c r="I1586" s="67">
        <f t="shared" si="19"/>
        <v>0</v>
      </c>
      <c r="J1586" s="264"/>
      <c r="K1586" s="265">
        <f t="shared" si="20"/>
        <v>0</v>
      </c>
      <c r="L1586" s="264"/>
      <c r="M1586" s="265">
        <f t="shared" si="21"/>
        <v>0</v>
      </c>
    </row>
    <row r="1587" spans="1:13" ht="24" outlineLevel="2">
      <c r="A1587" s="62">
        <v>11</v>
      </c>
      <c r="B1587" s="63" t="s">
        <v>1053</v>
      </c>
      <c r="C1587" s="64" t="s">
        <v>2925</v>
      </c>
      <c r="D1587" s="65" t="s">
        <v>30</v>
      </c>
      <c r="E1587" s="66">
        <v>1</v>
      </c>
      <c r="F1587" s="15">
        <v>0</v>
      </c>
      <c r="G1587" s="30">
        <f t="shared" si="18"/>
        <v>1</v>
      </c>
      <c r="H1587" s="66"/>
      <c r="I1587" s="67">
        <f t="shared" si="19"/>
        <v>0</v>
      </c>
      <c r="J1587" s="264"/>
      <c r="K1587" s="265">
        <f t="shared" si="20"/>
        <v>0</v>
      </c>
      <c r="L1587" s="264"/>
      <c r="M1587" s="265">
        <f t="shared" si="21"/>
        <v>0</v>
      </c>
    </row>
    <row r="1588" spans="1:13" s="27" customFormat="1" ht="24" outlineLevel="2">
      <c r="A1588" s="13">
        <v>12</v>
      </c>
      <c r="B1588" s="28" t="s">
        <v>192</v>
      </c>
      <c r="C1588" s="29" t="s">
        <v>886</v>
      </c>
      <c r="D1588" s="14" t="s">
        <v>0</v>
      </c>
      <c r="E1588" s="30">
        <f>SUM(I1577:I1587)/100</f>
        <v>0</v>
      </c>
      <c r="F1588" s="15">
        <v>0</v>
      </c>
      <c r="G1588" s="30">
        <f>E1588*(1+F1588/100)</f>
        <v>0</v>
      </c>
      <c r="H1588" s="30"/>
      <c r="I1588" s="16">
        <f>G1588*H1588</f>
        <v>0</v>
      </c>
      <c r="J1588" s="264"/>
      <c r="K1588" s="265">
        <f t="shared" si="20"/>
        <v>0</v>
      </c>
      <c r="L1588" s="264"/>
      <c r="M1588" s="265">
        <f t="shared" si="21"/>
        <v>0</v>
      </c>
    </row>
    <row r="1589" spans="1:13" s="48" customFormat="1" ht="12.75" customHeight="1" outlineLevel="2">
      <c r="A1589" s="49"/>
      <c r="B1589" s="50"/>
      <c r="C1589" s="51"/>
      <c r="D1589" s="50"/>
      <c r="E1589" s="52"/>
      <c r="F1589" s="53"/>
      <c r="G1589" s="52"/>
      <c r="H1589" s="53"/>
      <c r="I1589" s="54"/>
    </row>
    <row r="1590" spans="1:13" s="21" customFormat="1" ht="16.5" customHeight="1" outlineLevel="1">
      <c r="A1590" s="273"/>
      <c r="B1590" s="274"/>
      <c r="C1590" s="274" t="s">
        <v>628</v>
      </c>
      <c r="D1590" s="275"/>
      <c r="E1590" s="276"/>
      <c r="F1590" s="277"/>
      <c r="G1590" s="276"/>
      <c r="H1590" s="277"/>
      <c r="I1590" s="278">
        <f>SUBTOTAL(9,I1592:I1602)</f>
        <v>0</v>
      </c>
      <c r="J1590" s="279"/>
      <c r="K1590" s="280"/>
      <c r="L1590" s="277"/>
      <c r="M1590" s="280"/>
    </row>
    <row r="1591" spans="1:13" ht="12" customHeight="1" outlineLevel="2">
      <c r="A1591" s="57"/>
      <c r="B1591" s="58"/>
      <c r="C1591" s="295" t="s">
        <v>2908</v>
      </c>
      <c r="D1591" s="59"/>
      <c r="E1591" s="60"/>
      <c r="F1591" s="60"/>
      <c r="G1591" s="60"/>
      <c r="H1591" s="60"/>
      <c r="I1591" s="61"/>
    </row>
    <row r="1592" spans="1:13" ht="36" outlineLevel="2">
      <c r="A1592" s="62">
        <v>1</v>
      </c>
      <c r="B1592" s="63" t="s">
        <v>962</v>
      </c>
      <c r="C1592" s="64" t="s">
        <v>2271</v>
      </c>
      <c r="D1592" s="65" t="s">
        <v>30</v>
      </c>
      <c r="E1592" s="66">
        <v>6</v>
      </c>
      <c r="F1592" s="15">
        <v>0</v>
      </c>
      <c r="G1592" s="30">
        <f t="shared" ref="G1592:G1600" si="22">E1592*(1+F1592/100)</f>
        <v>6</v>
      </c>
      <c r="H1592" s="66"/>
      <c r="I1592" s="67">
        <f t="shared" ref="I1592:I1600" si="23">G1592*H1592</f>
        <v>0</v>
      </c>
      <c r="J1592" s="264"/>
      <c r="K1592" s="265">
        <f t="shared" ref="K1592:K1601" si="24">G1592*J1592</f>
        <v>0</v>
      </c>
      <c r="L1592" s="264"/>
      <c r="M1592" s="265">
        <f t="shared" ref="M1592:M1601" si="25">G1592*L1592</f>
        <v>0</v>
      </c>
    </row>
    <row r="1593" spans="1:13" ht="36" outlineLevel="2">
      <c r="A1593" s="62">
        <v>2</v>
      </c>
      <c r="B1593" s="63" t="s">
        <v>963</v>
      </c>
      <c r="C1593" s="64" t="s">
        <v>2272</v>
      </c>
      <c r="D1593" s="65" t="s">
        <v>30</v>
      </c>
      <c r="E1593" s="66">
        <v>1</v>
      </c>
      <c r="F1593" s="15">
        <v>0</v>
      </c>
      <c r="G1593" s="30">
        <f t="shared" si="22"/>
        <v>1</v>
      </c>
      <c r="H1593" s="66"/>
      <c r="I1593" s="67">
        <f t="shared" si="23"/>
        <v>0</v>
      </c>
      <c r="J1593" s="264"/>
      <c r="K1593" s="265">
        <f t="shared" si="24"/>
        <v>0</v>
      </c>
      <c r="L1593" s="264"/>
      <c r="M1593" s="265">
        <f t="shared" si="25"/>
        <v>0</v>
      </c>
    </row>
    <row r="1594" spans="1:13" ht="36" outlineLevel="2">
      <c r="A1594" s="62">
        <v>3</v>
      </c>
      <c r="B1594" s="63" t="s">
        <v>964</v>
      </c>
      <c r="C1594" s="64" t="s">
        <v>2273</v>
      </c>
      <c r="D1594" s="65" t="s">
        <v>30</v>
      </c>
      <c r="E1594" s="66">
        <v>5</v>
      </c>
      <c r="F1594" s="15">
        <v>0</v>
      </c>
      <c r="G1594" s="30">
        <f t="shared" si="22"/>
        <v>5</v>
      </c>
      <c r="H1594" s="66"/>
      <c r="I1594" s="67">
        <f t="shared" si="23"/>
        <v>0</v>
      </c>
      <c r="J1594" s="264"/>
      <c r="K1594" s="265">
        <f t="shared" si="24"/>
        <v>0</v>
      </c>
      <c r="L1594" s="264"/>
      <c r="M1594" s="265">
        <f t="shared" si="25"/>
        <v>0</v>
      </c>
    </row>
    <row r="1595" spans="1:13" ht="36" outlineLevel="2">
      <c r="A1595" s="62">
        <v>4</v>
      </c>
      <c r="B1595" s="63" t="s">
        <v>965</v>
      </c>
      <c r="C1595" s="64" t="s">
        <v>2274</v>
      </c>
      <c r="D1595" s="65" t="s">
        <v>30</v>
      </c>
      <c r="E1595" s="66">
        <v>2</v>
      </c>
      <c r="F1595" s="15">
        <v>0</v>
      </c>
      <c r="G1595" s="30">
        <f t="shared" si="22"/>
        <v>2</v>
      </c>
      <c r="H1595" s="66"/>
      <c r="I1595" s="67">
        <f t="shared" si="23"/>
        <v>0</v>
      </c>
      <c r="J1595" s="264"/>
      <c r="K1595" s="265">
        <f t="shared" si="24"/>
        <v>0</v>
      </c>
      <c r="L1595" s="264"/>
      <c r="M1595" s="265">
        <f t="shared" si="25"/>
        <v>0</v>
      </c>
    </row>
    <row r="1596" spans="1:13" ht="36" outlineLevel="2">
      <c r="A1596" s="62">
        <v>5</v>
      </c>
      <c r="B1596" s="63" t="s">
        <v>966</v>
      </c>
      <c r="C1596" s="64" t="s">
        <v>2275</v>
      </c>
      <c r="D1596" s="65" t="s">
        <v>30</v>
      </c>
      <c r="E1596" s="66">
        <v>6</v>
      </c>
      <c r="F1596" s="15">
        <v>0</v>
      </c>
      <c r="G1596" s="30">
        <f t="shared" si="22"/>
        <v>6</v>
      </c>
      <c r="H1596" s="66"/>
      <c r="I1596" s="67">
        <f t="shared" si="23"/>
        <v>0</v>
      </c>
      <c r="J1596" s="264"/>
      <c r="K1596" s="265">
        <f t="shared" si="24"/>
        <v>0</v>
      </c>
      <c r="L1596" s="264"/>
      <c r="M1596" s="265">
        <f t="shared" si="25"/>
        <v>0</v>
      </c>
    </row>
    <row r="1597" spans="1:13" ht="36" outlineLevel="2">
      <c r="A1597" s="62">
        <v>6</v>
      </c>
      <c r="B1597" s="63" t="s">
        <v>967</v>
      </c>
      <c r="C1597" s="64" t="s">
        <v>2273</v>
      </c>
      <c r="D1597" s="65" t="s">
        <v>30</v>
      </c>
      <c r="E1597" s="66">
        <v>2</v>
      </c>
      <c r="F1597" s="15">
        <v>0</v>
      </c>
      <c r="G1597" s="30">
        <f t="shared" si="22"/>
        <v>2</v>
      </c>
      <c r="H1597" s="66"/>
      <c r="I1597" s="67">
        <f t="shared" si="23"/>
        <v>0</v>
      </c>
      <c r="J1597" s="264"/>
      <c r="K1597" s="265">
        <f t="shared" si="24"/>
        <v>0</v>
      </c>
      <c r="L1597" s="264"/>
      <c r="M1597" s="265">
        <f t="shared" si="25"/>
        <v>0</v>
      </c>
    </row>
    <row r="1598" spans="1:13" ht="36" outlineLevel="2">
      <c r="A1598" s="62">
        <v>7</v>
      </c>
      <c r="B1598" s="63" t="s">
        <v>968</v>
      </c>
      <c r="C1598" s="64" t="s">
        <v>2276</v>
      </c>
      <c r="D1598" s="65" t="s">
        <v>30</v>
      </c>
      <c r="E1598" s="66">
        <v>2</v>
      </c>
      <c r="F1598" s="15">
        <v>0</v>
      </c>
      <c r="G1598" s="30">
        <f t="shared" si="22"/>
        <v>2</v>
      </c>
      <c r="H1598" s="66"/>
      <c r="I1598" s="67">
        <f t="shared" si="23"/>
        <v>0</v>
      </c>
      <c r="J1598" s="264"/>
      <c r="K1598" s="265">
        <f t="shared" si="24"/>
        <v>0</v>
      </c>
      <c r="L1598" s="264"/>
      <c r="M1598" s="265">
        <f t="shared" si="25"/>
        <v>0</v>
      </c>
    </row>
    <row r="1599" spans="1:13" ht="36" outlineLevel="2">
      <c r="A1599" s="62">
        <v>8</v>
      </c>
      <c r="B1599" s="63" t="s">
        <v>969</v>
      </c>
      <c r="C1599" s="64" t="s">
        <v>2277</v>
      </c>
      <c r="D1599" s="65" t="s">
        <v>30</v>
      </c>
      <c r="E1599" s="66">
        <v>30</v>
      </c>
      <c r="F1599" s="15">
        <v>0</v>
      </c>
      <c r="G1599" s="30">
        <f t="shared" si="22"/>
        <v>30</v>
      </c>
      <c r="H1599" s="66"/>
      <c r="I1599" s="67">
        <f t="shared" si="23"/>
        <v>0</v>
      </c>
      <c r="J1599" s="264"/>
      <c r="K1599" s="265">
        <f t="shared" si="24"/>
        <v>0</v>
      </c>
      <c r="L1599" s="264"/>
      <c r="M1599" s="265">
        <f t="shared" si="25"/>
        <v>0</v>
      </c>
    </row>
    <row r="1600" spans="1:13" ht="36" outlineLevel="2">
      <c r="A1600" s="62">
        <v>9</v>
      </c>
      <c r="B1600" s="63" t="s">
        <v>970</v>
      </c>
      <c r="C1600" s="64" t="s">
        <v>2278</v>
      </c>
      <c r="D1600" s="65" t="s">
        <v>30</v>
      </c>
      <c r="E1600" s="66">
        <v>6</v>
      </c>
      <c r="F1600" s="15">
        <v>0</v>
      </c>
      <c r="G1600" s="30">
        <f t="shared" si="22"/>
        <v>6</v>
      </c>
      <c r="H1600" s="66"/>
      <c r="I1600" s="67">
        <f t="shared" si="23"/>
        <v>0</v>
      </c>
      <c r="J1600" s="264"/>
      <c r="K1600" s="265">
        <f t="shared" si="24"/>
        <v>0</v>
      </c>
      <c r="L1600" s="264"/>
      <c r="M1600" s="265">
        <f t="shared" si="25"/>
        <v>0</v>
      </c>
    </row>
    <row r="1601" spans="1:13" s="27" customFormat="1" ht="24" outlineLevel="2">
      <c r="A1601" s="13">
        <v>10</v>
      </c>
      <c r="B1601" s="28" t="s">
        <v>192</v>
      </c>
      <c r="C1601" s="29" t="s">
        <v>886</v>
      </c>
      <c r="D1601" s="14" t="s">
        <v>0</v>
      </c>
      <c r="E1601" s="30">
        <f>SUM(I1592:I1600)/100</f>
        <v>0</v>
      </c>
      <c r="F1601" s="15">
        <v>0</v>
      </c>
      <c r="G1601" s="30">
        <f>E1601*(1+F1601/100)</f>
        <v>0</v>
      </c>
      <c r="H1601" s="30"/>
      <c r="I1601" s="16">
        <f>G1601*H1601</f>
        <v>0</v>
      </c>
      <c r="J1601" s="264"/>
      <c r="K1601" s="265">
        <f t="shared" si="24"/>
        <v>0</v>
      </c>
      <c r="L1601" s="264"/>
      <c r="M1601" s="265">
        <f t="shared" si="25"/>
        <v>0</v>
      </c>
    </row>
    <row r="1602" spans="1:13" s="48" customFormat="1" ht="12.75" customHeight="1" outlineLevel="2">
      <c r="A1602" s="49"/>
      <c r="B1602" s="50"/>
      <c r="C1602" s="51"/>
      <c r="D1602" s="50"/>
      <c r="E1602" s="52"/>
      <c r="F1602" s="53"/>
      <c r="G1602" s="52"/>
      <c r="H1602" s="53"/>
      <c r="I1602" s="54"/>
    </row>
    <row r="1603" spans="1:13" s="21" customFormat="1" ht="16.5" customHeight="1" outlineLevel="1">
      <c r="A1603" s="273"/>
      <c r="B1603" s="274"/>
      <c r="C1603" s="274" t="s">
        <v>347</v>
      </c>
      <c r="D1603" s="275"/>
      <c r="E1603" s="276"/>
      <c r="F1603" s="277"/>
      <c r="G1603" s="276"/>
      <c r="H1603" s="277"/>
      <c r="I1603" s="278">
        <f>SUBTOTAL(9,I1605:I1621)</f>
        <v>0</v>
      </c>
      <c r="J1603" s="279"/>
      <c r="K1603" s="280"/>
      <c r="L1603" s="277"/>
      <c r="M1603" s="280"/>
    </row>
    <row r="1604" spans="1:13" ht="12" customHeight="1" outlineLevel="2">
      <c r="A1604" s="57"/>
      <c r="B1604" s="58"/>
      <c r="C1604" s="295" t="s">
        <v>2908</v>
      </c>
      <c r="D1604" s="59"/>
      <c r="E1604" s="60"/>
      <c r="F1604" s="60"/>
      <c r="G1604" s="60"/>
      <c r="H1604" s="60"/>
      <c r="I1604" s="61"/>
    </row>
    <row r="1605" spans="1:13" ht="24" outlineLevel="2">
      <c r="A1605" s="62">
        <v>1</v>
      </c>
      <c r="B1605" s="63" t="s">
        <v>1054</v>
      </c>
      <c r="C1605" s="64" t="s">
        <v>1055</v>
      </c>
      <c r="D1605" s="65" t="s">
        <v>30</v>
      </c>
      <c r="E1605" s="66">
        <v>2</v>
      </c>
      <c r="F1605" s="15">
        <v>0</v>
      </c>
      <c r="G1605" s="30">
        <f t="shared" ref="G1605:G1615" si="26">E1605*(1+F1605/100)</f>
        <v>2</v>
      </c>
      <c r="H1605" s="66"/>
      <c r="I1605" s="67">
        <f t="shared" ref="I1605:I1615" si="27">G1605*H1605</f>
        <v>0</v>
      </c>
      <c r="J1605" s="264"/>
      <c r="K1605" s="265">
        <f t="shared" ref="K1605:K1620" si="28">G1605*J1605</f>
        <v>0</v>
      </c>
      <c r="L1605" s="264"/>
      <c r="M1605" s="265">
        <f t="shared" ref="M1605:M1620" si="29">G1605*L1605</f>
        <v>0</v>
      </c>
    </row>
    <row r="1606" spans="1:13" ht="24" outlineLevel="2">
      <c r="A1606" s="298">
        <v>2</v>
      </c>
      <c r="B1606" s="63" t="s">
        <v>1056</v>
      </c>
      <c r="C1606" s="64" t="s">
        <v>1057</v>
      </c>
      <c r="D1606" s="65" t="s">
        <v>30</v>
      </c>
      <c r="E1606" s="66">
        <v>30</v>
      </c>
      <c r="F1606" s="15">
        <v>0</v>
      </c>
      <c r="G1606" s="30">
        <f t="shared" si="26"/>
        <v>30</v>
      </c>
      <c r="H1606" s="66"/>
      <c r="I1606" s="67">
        <f t="shared" si="27"/>
        <v>0</v>
      </c>
      <c r="J1606" s="264"/>
      <c r="K1606" s="265">
        <f t="shared" si="28"/>
        <v>0</v>
      </c>
      <c r="L1606" s="264"/>
      <c r="M1606" s="265">
        <f t="shared" si="29"/>
        <v>0</v>
      </c>
    </row>
    <row r="1607" spans="1:13" ht="24" outlineLevel="2">
      <c r="A1607" s="298">
        <v>3</v>
      </c>
      <c r="B1607" s="63" t="s">
        <v>1058</v>
      </c>
      <c r="C1607" s="64" t="s">
        <v>1059</v>
      </c>
      <c r="D1607" s="65" t="s">
        <v>30</v>
      </c>
      <c r="E1607" s="66">
        <v>6</v>
      </c>
      <c r="F1607" s="15">
        <v>0</v>
      </c>
      <c r="G1607" s="30">
        <f t="shared" si="26"/>
        <v>6</v>
      </c>
      <c r="H1607" s="66"/>
      <c r="I1607" s="67">
        <f t="shared" si="27"/>
        <v>0</v>
      </c>
      <c r="J1607" s="264"/>
      <c r="K1607" s="265">
        <f t="shared" si="28"/>
        <v>0</v>
      </c>
      <c r="L1607" s="264"/>
      <c r="M1607" s="265">
        <f t="shared" si="29"/>
        <v>0</v>
      </c>
    </row>
    <row r="1608" spans="1:13" ht="24" outlineLevel="2">
      <c r="A1608" s="298">
        <v>4</v>
      </c>
      <c r="B1608" s="63" t="s">
        <v>1060</v>
      </c>
      <c r="C1608" s="64" t="s">
        <v>1061</v>
      </c>
      <c r="D1608" s="65" t="s">
        <v>30</v>
      </c>
      <c r="E1608" s="66">
        <v>1</v>
      </c>
      <c r="F1608" s="15">
        <v>0</v>
      </c>
      <c r="G1608" s="30">
        <f t="shared" si="26"/>
        <v>1</v>
      </c>
      <c r="H1608" s="66"/>
      <c r="I1608" s="67">
        <f t="shared" si="27"/>
        <v>0</v>
      </c>
      <c r="J1608" s="264"/>
      <c r="K1608" s="265">
        <f t="shared" si="28"/>
        <v>0</v>
      </c>
      <c r="L1608" s="264"/>
      <c r="M1608" s="265">
        <f t="shared" si="29"/>
        <v>0</v>
      </c>
    </row>
    <row r="1609" spans="1:13" outlineLevel="2">
      <c r="A1609" s="298">
        <v>5</v>
      </c>
      <c r="B1609" s="63" t="s">
        <v>1062</v>
      </c>
      <c r="C1609" s="64" t="s">
        <v>1063</v>
      </c>
      <c r="D1609" s="65" t="s">
        <v>30</v>
      </c>
      <c r="E1609" s="66">
        <v>1</v>
      </c>
      <c r="F1609" s="15">
        <v>0</v>
      </c>
      <c r="G1609" s="30">
        <f t="shared" si="26"/>
        <v>1</v>
      </c>
      <c r="H1609" s="66"/>
      <c r="I1609" s="67">
        <f t="shared" si="27"/>
        <v>0</v>
      </c>
      <c r="J1609" s="264"/>
      <c r="K1609" s="265">
        <f t="shared" si="28"/>
        <v>0</v>
      </c>
      <c r="L1609" s="264"/>
      <c r="M1609" s="265">
        <f t="shared" si="29"/>
        <v>0</v>
      </c>
    </row>
    <row r="1610" spans="1:13" outlineLevel="2">
      <c r="A1610" s="298">
        <v>6</v>
      </c>
      <c r="B1610" s="63" t="s">
        <v>1064</v>
      </c>
      <c r="C1610" s="64" t="s">
        <v>1065</v>
      </c>
      <c r="D1610" s="65" t="s">
        <v>30</v>
      </c>
      <c r="E1610" s="66">
        <v>4</v>
      </c>
      <c r="F1610" s="15">
        <v>0</v>
      </c>
      <c r="G1610" s="30">
        <f t="shared" si="26"/>
        <v>4</v>
      </c>
      <c r="H1610" s="66"/>
      <c r="I1610" s="67">
        <f t="shared" si="27"/>
        <v>0</v>
      </c>
      <c r="J1610" s="264"/>
      <c r="K1610" s="265">
        <f t="shared" si="28"/>
        <v>0</v>
      </c>
      <c r="L1610" s="264"/>
      <c r="M1610" s="265">
        <f t="shared" si="29"/>
        <v>0</v>
      </c>
    </row>
    <row r="1611" spans="1:13" outlineLevel="2">
      <c r="A1611" s="298">
        <v>7</v>
      </c>
      <c r="B1611" s="63" t="s">
        <v>1066</v>
      </c>
      <c r="C1611" s="64" t="s">
        <v>1067</v>
      </c>
      <c r="D1611" s="65" t="s">
        <v>30</v>
      </c>
      <c r="E1611" s="66">
        <v>1</v>
      </c>
      <c r="F1611" s="15">
        <v>0</v>
      </c>
      <c r="G1611" s="30">
        <f t="shared" si="26"/>
        <v>1</v>
      </c>
      <c r="H1611" s="66"/>
      <c r="I1611" s="67">
        <f t="shared" si="27"/>
        <v>0</v>
      </c>
      <c r="J1611" s="264"/>
      <c r="K1611" s="265">
        <f t="shared" si="28"/>
        <v>0</v>
      </c>
      <c r="L1611" s="264"/>
      <c r="M1611" s="265">
        <f t="shared" si="29"/>
        <v>0</v>
      </c>
    </row>
    <row r="1612" spans="1:13" outlineLevel="2">
      <c r="A1612" s="298">
        <v>8</v>
      </c>
      <c r="B1612" s="63" t="s">
        <v>2288</v>
      </c>
      <c r="C1612" s="64" t="s">
        <v>2290</v>
      </c>
      <c r="D1612" s="65" t="s">
        <v>30</v>
      </c>
      <c r="E1612" s="66">
        <v>1</v>
      </c>
      <c r="F1612" s="15">
        <v>0</v>
      </c>
      <c r="G1612" s="30">
        <f t="shared" si="26"/>
        <v>1</v>
      </c>
      <c r="H1612" s="66"/>
      <c r="I1612" s="67">
        <f t="shared" si="27"/>
        <v>0</v>
      </c>
      <c r="J1612" s="264"/>
      <c r="K1612" s="265">
        <f t="shared" si="28"/>
        <v>0</v>
      </c>
      <c r="L1612" s="264"/>
      <c r="M1612" s="265">
        <f t="shared" si="29"/>
        <v>0</v>
      </c>
    </row>
    <row r="1613" spans="1:13" outlineLevel="2">
      <c r="A1613" s="298">
        <v>9</v>
      </c>
      <c r="B1613" s="63" t="s">
        <v>2289</v>
      </c>
      <c r="C1613" s="64" t="s">
        <v>2926</v>
      </c>
      <c r="D1613" s="65" t="s">
        <v>2</v>
      </c>
      <c r="E1613" s="66">
        <v>4</v>
      </c>
      <c r="F1613" s="15">
        <v>0</v>
      </c>
      <c r="G1613" s="30">
        <f t="shared" ref="G1613" si="30">E1613*(1+F1613/100)</f>
        <v>4</v>
      </c>
      <c r="H1613" s="66"/>
      <c r="I1613" s="67">
        <f t="shared" ref="I1613" si="31">G1613*H1613</f>
        <v>0</v>
      </c>
      <c r="J1613" s="264"/>
      <c r="K1613" s="265">
        <f t="shared" si="28"/>
        <v>0</v>
      </c>
      <c r="L1613" s="264"/>
      <c r="M1613" s="265">
        <f t="shared" si="29"/>
        <v>0</v>
      </c>
    </row>
    <row r="1614" spans="1:13" outlineLevel="2">
      <c r="A1614" s="298">
        <v>10</v>
      </c>
      <c r="B1614" s="63" t="s">
        <v>1068</v>
      </c>
      <c r="C1614" s="64" t="s">
        <v>2927</v>
      </c>
      <c r="D1614" s="65" t="s">
        <v>30</v>
      </c>
      <c r="E1614" s="66">
        <v>12</v>
      </c>
      <c r="F1614" s="15">
        <v>0</v>
      </c>
      <c r="G1614" s="30">
        <f t="shared" si="26"/>
        <v>12</v>
      </c>
      <c r="H1614" s="66"/>
      <c r="I1614" s="67">
        <f t="shared" si="27"/>
        <v>0</v>
      </c>
      <c r="J1614" s="264"/>
      <c r="K1614" s="265">
        <f t="shared" si="28"/>
        <v>0</v>
      </c>
      <c r="L1614" s="264"/>
      <c r="M1614" s="265">
        <f t="shared" si="29"/>
        <v>0</v>
      </c>
    </row>
    <row r="1615" spans="1:13" outlineLevel="2">
      <c r="A1615" s="298">
        <v>11</v>
      </c>
      <c r="B1615" s="63" t="s">
        <v>1069</v>
      </c>
      <c r="C1615" s="64" t="s">
        <v>1070</v>
      </c>
      <c r="D1615" s="65" t="s">
        <v>30</v>
      </c>
      <c r="E1615" s="66">
        <v>2</v>
      </c>
      <c r="F1615" s="15">
        <v>0</v>
      </c>
      <c r="G1615" s="30">
        <f t="shared" si="26"/>
        <v>2</v>
      </c>
      <c r="H1615" s="66"/>
      <c r="I1615" s="67">
        <f t="shared" si="27"/>
        <v>0</v>
      </c>
      <c r="J1615" s="264"/>
      <c r="K1615" s="265">
        <f t="shared" si="28"/>
        <v>0</v>
      </c>
      <c r="L1615" s="264"/>
      <c r="M1615" s="265">
        <f t="shared" si="29"/>
        <v>0</v>
      </c>
    </row>
    <row r="1616" spans="1:13" s="358" customFormat="1" outlineLevel="2">
      <c r="A1616" s="298">
        <v>12</v>
      </c>
      <c r="B1616" s="413" t="s">
        <v>2280</v>
      </c>
      <c r="C1616" s="414" t="s">
        <v>2281</v>
      </c>
      <c r="D1616" s="415" t="s">
        <v>957</v>
      </c>
      <c r="E1616" s="416">
        <v>200</v>
      </c>
      <c r="F1616" s="417">
        <v>0</v>
      </c>
      <c r="G1616" s="412">
        <f t="shared" ref="G1616:G1619" si="32">E1616*(1+F1616/100)</f>
        <v>200</v>
      </c>
      <c r="H1616" s="302"/>
      <c r="I1616" s="303">
        <f t="shared" ref="I1616:I1619" si="33">G1616*H1616</f>
        <v>0</v>
      </c>
      <c r="J1616" s="418"/>
      <c r="K1616" s="419">
        <f t="shared" si="28"/>
        <v>0</v>
      </c>
      <c r="L1616" s="418"/>
      <c r="M1616" s="419">
        <f t="shared" si="29"/>
        <v>0</v>
      </c>
    </row>
    <row r="1617" spans="1:13" s="358" customFormat="1" outlineLevel="2">
      <c r="A1617" s="298">
        <v>13</v>
      </c>
      <c r="B1617" s="299" t="s">
        <v>3007</v>
      </c>
      <c r="C1617" s="300" t="s">
        <v>3008</v>
      </c>
      <c r="D1617" s="301" t="s">
        <v>944</v>
      </c>
      <c r="E1617" s="302">
        <v>1</v>
      </c>
      <c r="F1617" s="287">
        <v>0</v>
      </c>
      <c r="G1617" s="30">
        <f t="shared" si="32"/>
        <v>1</v>
      </c>
      <c r="H1617" s="302"/>
      <c r="I1617" s="303">
        <f t="shared" si="33"/>
        <v>0</v>
      </c>
      <c r="J1617" s="418"/>
      <c r="K1617" s="419">
        <f t="shared" si="28"/>
        <v>0</v>
      </c>
      <c r="L1617" s="418"/>
      <c r="M1617" s="419">
        <f t="shared" si="29"/>
        <v>0</v>
      </c>
    </row>
    <row r="1618" spans="1:13" s="358" customFormat="1" outlineLevel="2">
      <c r="A1618" s="298">
        <v>14</v>
      </c>
      <c r="B1618" s="299" t="s">
        <v>3007</v>
      </c>
      <c r="C1618" s="300" t="s">
        <v>3009</v>
      </c>
      <c r="D1618" s="301" t="s">
        <v>944</v>
      </c>
      <c r="E1618" s="302">
        <v>1</v>
      </c>
      <c r="F1618" s="287">
        <v>0</v>
      </c>
      <c r="G1618" s="30">
        <f t="shared" si="32"/>
        <v>1</v>
      </c>
      <c r="H1618" s="302"/>
      <c r="I1618" s="303">
        <f t="shared" si="33"/>
        <v>0</v>
      </c>
      <c r="J1618" s="418"/>
      <c r="K1618" s="419">
        <f t="shared" si="28"/>
        <v>0</v>
      </c>
      <c r="L1618" s="418"/>
      <c r="M1618" s="419">
        <f t="shared" si="29"/>
        <v>0</v>
      </c>
    </row>
    <row r="1619" spans="1:13" s="358" customFormat="1" outlineLevel="2">
      <c r="A1619" s="298">
        <v>15</v>
      </c>
      <c r="B1619" s="299" t="s">
        <v>3010</v>
      </c>
      <c r="C1619" s="300" t="s">
        <v>3011</v>
      </c>
      <c r="D1619" s="301" t="s">
        <v>944</v>
      </c>
      <c r="E1619" s="302">
        <v>1</v>
      </c>
      <c r="F1619" s="287">
        <v>0</v>
      </c>
      <c r="G1619" s="30">
        <f t="shared" si="32"/>
        <v>1</v>
      </c>
      <c r="H1619" s="302"/>
      <c r="I1619" s="303">
        <f t="shared" si="33"/>
        <v>0</v>
      </c>
      <c r="J1619" s="418"/>
      <c r="K1619" s="419">
        <f t="shared" si="28"/>
        <v>0</v>
      </c>
      <c r="L1619" s="418"/>
      <c r="M1619" s="419">
        <f t="shared" si="29"/>
        <v>0</v>
      </c>
    </row>
    <row r="1620" spans="1:13" s="27" customFormat="1" ht="24" outlineLevel="2">
      <c r="A1620" s="298">
        <v>16</v>
      </c>
      <c r="B1620" s="28" t="s">
        <v>192</v>
      </c>
      <c r="C1620" s="29" t="s">
        <v>886</v>
      </c>
      <c r="D1620" s="14" t="s">
        <v>0</v>
      </c>
      <c r="E1620" s="30">
        <f>SUM(I1605:I1615)/100</f>
        <v>0</v>
      </c>
      <c r="F1620" s="15">
        <v>0</v>
      </c>
      <c r="G1620" s="30">
        <f>E1620*(1+F1620/100)</f>
        <v>0</v>
      </c>
      <c r="H1620" s="30"/>
      <c r="I1620" s="16">
        <f>G1620*H1620</f>
        <v>0</v>
      </c>
      <c r="J1620" s="264"/>
      <c r="K1620" s="265">
        <f t="shared" si="28"/>
        <v>0</v>
      </c>
      <c r="L1620" s="264"/>
      <c r="M1620" s="265">
        <f t="shared" si="29"/>
        <v>0</v>
      </c>
    </row>
    <row r="1621" spans="1:13" s="48" customFormat="1" ht="12.75" customHeight="1" outlineLevel="2">
      <c r="A1621" s="49"/>
      <c r="B1621" s="50"/>
      <c r="C1621" s="51"/>
      <c r="D1621" s="50"/>
      <c r="E1621" s="52"/>
      <c r="F1621" s="53"/>
      <c r="G1621" s="52"/>
      <c r="H1621" s="53"/>
      <c r="I1621" s="54"/>
    </row>
    <row r="1622" spans="1:13" s="21" customFormat="1" ht="16.5" customHeight="1" outlineLevel="1">
      <c r="A1622" s="273"/>
      <c r="B1622" s="274"/>
      <c r="C1622" s="274" t="s">
        <v>596</v>
      </c>
      <c r="D1622" s="275"/>
      <c r="E1622" s="276"/>
      <c r="F1622" s="277"/>
      <c r="G1622" s="276"/>
      <c r="H1622" s="277"/>
      <c r="I1622" s="278">
        <f>SUBTOTAL(9,I1623:I1752)</f>
        <v>0</v>
      </c>
      <c r="J1622" s="279"/>
      <c r="K1622" s="280"/>
      <c r="L1622" s="277"/>
      <c r="M1622" s="280"/>
    </row>
    <row r="1623" spans="1:13" s="27" customFormat="1" ht="12" outlineLevel="2" collapsed="1">
      <c r="A1623" s="13">
        <v>1</v>
      </c>
      <c r="B1623" s="28" t="s">
        <v>174</v>
      </c>
      <c r="C1623" s="29" t="s">
        <v>417</v>
      </c>
      <c r="D1623" s="14" t="s">
        <v>17</v>
      </c>
      <c r="E1623" s="30">
        <v>620.18999999999994</v>
      </c>
      <c r="F1623" s="15">
        <v>0</v>
      </c>
      <c r="G1623" s="30">
        <f>E1623*(1+F1623/100)</f>
        <v>620.18999999999994</v>
      </c>
      <c r="H1623" s="15"/>
      <c r="I1623" s="16">
        <f>G1623*H1623</f>
        <v>0</v>
      </c>
      <c r="J1623" s="264">
        <v>2.9999999999999997E-4</v>
      </c>
      <c r="K1623" s="265">
        <f>G1623*J1623</f>
        <v>0.18605699999999997</v>
      </c>
      <c r="L1623" s="264"/>
      <c r="M1623" s="265">
        <f t="shared" ref="M1623" si="34">G1623*L1623</f>
        <v>0</v>
      </c>
    </row>
    <row r="1624" spans="1:13" s="31" customFormat="1" ht="11.25" hidden="1" outlineLevel="3">
      <c r="A1624" s="32"/>
      <c r="B1624" s="33"/>
      <c r="C1624" s="34" t="s">
        <v>334</v>
      </c>
      <c r="D1624" s="33"/>
      <c r="E1624" s="35">
        <v>570.51</v>
      </c>
      <c r="F1624" s="36"/>
      <c r="G1624" s="37"/>
      <c r="H1624" s="36"/>
      <c r="I1624" s="38"/>
    </row>
    <row r="1625" spans="1:13" s="31" customFormat="1" ht="11.25" hidden="1" outlineLevel="3">
      <c r="A1625" s="32"/>
      <c r="B1625" s="33"/>
      <c r="C1625" s="34" t="s">
        <v>349</v>
      </c>
      <c r="D1625" s="33"/>
      <c r="E1625" s="35">
        <v>49.679999999999993</v>
      </c>
      <c r="F1625" s="36"/>
      <c r="G1625" s="37"/>
      <c r="H1625" s="36"/>
      <c r="I1625" s="38"/>
    </row>
    <row r="1626" spans="1:13" s="291" customFormat="1" ht="12" outlineLevel="2" collapsed="1">
      <c r="A1626" s="347">
        <v>2</v>
      </c>
      <c r="B1626" s="348" t="s">
        <v>2574</v>
      </c>
      <c r="C1626" s="271" t="s">
        <v>2575</v>
      </c>
      <c r="D1626" s="349" t="s">
        <v>17</v>
      </c>
      <c r="E1626" s="261">
        <v>570.51</v>
      </c>
      <c r="F1626" s="350">
        <v>0</v>
      </c>
      <c r="G1626" s="261">
        <f>E1626*(1+F1626/100)</f>
        <v>570.51</v>
      </c>
      <c r="H1626" s="350"/>
      <c r="I1626" s="351">
        <f>G1626*H1626</f>
        <v>0</v>
      </c>
      <c r="J1626" s="289">
        <v>7.1500000000000001E-3</v>
      </c>
      <c r="K1626" s="290">
        <f>G1626*J1626</f>
        <v>4.0791465000000002</v>
      </c>
      <c r="L1626" s="289"/>
      <c r="M1626" s="290">
        <f t="shared" ref="M1626" si="35">G1626*L1626</f>
        <v>0</v>
      </c>
    </row>
    <row r="1627" spans="1:13" s="31" customFormat="1" ht="11.25" hidden="1" outlineLevel="3">
      <c r="A1627" s="32"/>
      <c r="B1627" s="33"/>
      <c r="C1627" s="34" t="s">
        <v>225</v>
      </c>
      <c r="D1627" s="33"/>
      <c r="E1627" s="35">
        <v>44.97</v>
      </c>
      <c r="F1627" s="36"/>
      <c r="G1627" s="37"/>
      <c r="H1627" s="36"/>
      <c r="I1627" s="38"/>
      <c r="J1627" s="266"/>
      <c r="K1627" s="36"/>
    </row>
    <row r="1628" spans="1:13" s="31" customFormat="1" ht="11.25" hidden="1" outlineLevel="3">
      <c r="A1628" s="32"/>
      <c r="B1628" s="33"/>
      <c r="C1628" s="34" t="s">
        <v>257</v>
      </c>
      <c r="D1628" s="33"/>
      <c r="E1628" s="35">
        <v>104.27</v>
      </c>
      <c r="F1628" s="36"/>
      <c r="G1628" s="37"/>
      <c r="H1628" s="36"/>
      <c r="I1628" s="38"/>
      <c r="J1628" s="266"/>
      <c r="K1628" s="36"/>
    </row>
    <row r="1629" spans="1:13" s="31" customFormat="1" ht="11.25" hidden="1" outlineLevel="3">
      <c r="A1629" s="32"/>
      <c r="B1629" s="33"/>
      <c r="C1629" s="34" t="s">
        <v>2576</v>
      </c>
      <c r="D1629" s="33"/>
      <c r="E1629" s="35">
        <v>13.95</v>
      </c>
      <c r="F1629" s="36"/>
      <c r="G1629" s="37"/>
      <c r="H1629" s="36"/>
      <c r="I1629" s="38"/>
      <c r="J1629" s="266"/>
      <c r="K1629" s="36"/>
    </row>
    <row r="1630" spans="1:13" s="31" customFormat="1" ht="11.25" hidden="1" outlineLevel="3">
      <c r="A1630" s="32"/>
      <c r="B1630" s="33"/>
      <c r="C1630" s="34" t="s">
        <v>258</v>
      </c>
      <c r="D1630" s="33"/>
      <c r="E1630" s="35">
        <v>403.28</v>
      </c>
      <c r="F1630" s="36"/>
      <c r="G1630" s="37"/>
      <c r="H1630" s="36"/>
      <c r="I1630" s="38"/>
      <c r="J1630" s="266"/>
      <c r="K1630" s="36"/>
    </row>
    <row r="1631" spans="1:13" s="31" customFormat="1" ht="11.25" hidden="1" outlineLevel="3">
      <c r="A1631" s="32"/>
      <c r="B1631" s="33"/>
      <c r="C1631" s="34" t="s">
        <v>203</v>
      </c>
      <c r="D1631" s="33"/>
      <c r="E1631" s="35">
        <v>4.04</v>
      </c>
      <c r="F1631" s="36"/>
      <c r="G1631" s="37"/>
      <c r="H1631" s="36"/>
      <c r="I1631" s="38"/>
      <c r="J1631" s="266"/>
      <c r="K1631" s="36"/>
    </row>
    <row r="1632" spans="1:13" s="27" customFormat="1" ht="12" outlineLevel="2" collapsed="1">
      <c r="A1632" s="13">
        <v>3</v>
      </c>
      <c r="B1632" s="28" t="s">
        <v>175</v>
      </c>
      <c r="C1632" s="29" t="s">
        <v>796</v>
      </c>
      <c r="D1632" s="14" t="s">
        <v>17</v>
      </c>
      <c r="E1632" s="30">
        <v>556.55999999999995</v>
      </c>
      <c r="F1632" s="15">
        <v>0</v>
      </c>
      <c r="G1632" s="30">
        <f>E1632*(1+F1632/100)</f>
        <v>556.55999999999995</v>
      </c>
      <c r="H1632" s="15"/>
      <c r="I1632" s="16">
        <f>G1632*H1632</f>
        <v>0</v>
      </c>
      <c r="J1632" s="264">
        <v>7.7000000000000002E-3</v>
      </c>
      <c r="K1632" s="265">
        <f>G1632*J1632</f>
        <v>4.2855119999999998</v>
      </c>
      <c r="L1632" s="264"/>
      <c r="M1632" s="265">
        <f t="shared" ref="M1632" si="36">G1632*L1632</f>
        <v>0</v>
      </c>
    </row>
    <row r="1633" spans="1:13" s="31" customFormat="1" ht="11.25" hidden="1" outlineLevel="3">
      <c r="A1633" s="32"/>
      <c r="B1633" s="33"/>
      <c r="C1633" s="34" t="s">
        <v>225</v>
      </c>
      <c r="D1633" s="33"/>
      <c r="E1633" s="35">
        <v>44.97</v>
      </c>
      <c r="F1633" s="36"/>
      <c r="G1633" s="37"/>
      <c r="H1633" s="36"/>
      <c r="I1633" s="38"/>
      <c r="J1633" s="266"/>
      <c r="K1633" s="36"/>
    </row>
    <row r="1634" spans="1:13" s="31" customFormat="1" ht="11.25" hidden="1" outlineLevel="3">
      <c r="A1634" s="32"/>
      <c r="B1634" s="33"/>
      <c r="C1634" s="34" t="s">
        <v>257</v>
      </c>
      <c r="D1634" s="33"/>
      <c r="E1634" s="35">
        <v>104.27</v>
      </c>
      <c r="F1634" s="36"/>
      <c r="G1634" s="37"/>
      <c r="H1634" s="36"/>
      <c r="I1634" s="38"/>
      <c r="J1634" s="266"/>
      <c r="K1634" s="36"/>
    </row>
    <row r="1635" spans="1:13" s="31" customFormat="1" ht="11.25" hidden="1" outlineLevel="3">
      <c r="A1635" s="32"/>
      <c r="B1635" s="33"/>
      <c r="C1635" s="34" t="s">
        <v>258</v>
      </c>
      <c r="D1635" s="33"/>
      <c r="E1635" s="35">
        <v>403.28</v>
      </c>
      <c r="F1635" s="36"/>
      <c r="G1635" s="37"/>
      <c r="H1635" s="36"/>
      <c r="I1635" s="38"/>
      <c r="J1635" s="266"/>
      <c r="K1635" s="36"/>
    </row>
    <row r="1636" spans="1:13" s="31" customFormat="1" ht="11.25" hidden="1" outlineLevel="3">
      <c r="A1636" s="32"/>
      <c r="B1636" s="33"/>
      <c r="C1636" s="34" t="s">
        <v>203</v>
      </c>
      <c r="D1636" s="33"/>
      <c r="E1636" s="35">
        <v>4.04</v>
      </c>
      <c r="F1636" s="36"/>
      <c r="G1636" s="37"/>
      <c r="H1636" s="36"/>
      <c r="I1636" s="38"/>
      <c r="J1636" s="266"/>
      <c r="K1636" s="36"/>
    </row>
    <row r="1637" spans="1:13" s="27" customFormat="1" ht="24" outlineLevel="2">
      <c r="A1637" s="13">
        <v>4</v>
      </c>
      <c r="B1637" s="28" t="s">
        <v>2929</v>
      </c>
      <c r="C1637" s="29" t="s">
        <v>2928</v>
      </c>
      <c r="D1637" s="14" t="s">
        <v>17</v>
      </c>
      <c r="E1637" s="30">
        <v>570.51</v>
      </c>
      <c r="F1637" s="15">
        <v>0</v>
      </c>
      <c r="G1637" s="30">
        <f>E1637*(1+F1637/100)</f>
        <v>570.51</v>
      </c>
      <c r="H1637" s="15"/>
      <c r="I1637" s="16">
        <f>G1637*H1637</f>
        <v>0</v>
      </c>
      <c r="J1637" s="264">
        <v>3.6600000000000001E-3</v>
      </c>
      <c r="K1637" s="265">
        <f>G1637*J1637</f>
        <v>2.0880665999999999</v>
      </c>
      <c r="L1637" s="264"/>
      <c r="M1637" s="265">
        <f t="shared" ref="M1637:M1638" si="37">G1637*L1637</f>
        <v>0</v>
      </c>
    </row>
    <row r="1638" spans="1:13" s="27" customFormat="1" ht="36" outlineLevel="2" collapsed="1">
      <c r="A1638" s="13">
        <v>5</v>
      </c>
      <c r="B1638" s="28" t="s">
        <v>52</v>
      </c>
      <c r="C1638" s="421" t="s">
        <v>3018</v>
      </c>
      <c r="D1638" s="14" t="s">
        <v>17</v>
      </c>
      <c r="E1638" s="30">
        <v>44.970000000000006</v>
      </c>
      <c r="F1638" s="15">
        <v>20</v>
      </c>
      <c r="G1638" s="30">
        <f>E1638*(1+F1638/100)</f>
        <v>53.964000000000006</v>
      </c>
      <c r="H1638" s="15"/>
      <c r="I1638" s="16">
        <f>G1638*H1638</f>
        <v>0</v>
      </c>
      <c r="J1638" s="264"/>
      <c r="K1638" s="265">
        <f t="shared" ref="K1638" si="38">G1638*J1638</f>
        <v>0</v>
      </c>
      <c r="L1638" s="264"/>
      <c r="M1638" s="265">
        <f t="shared" si="37"/>
        <v>0</v>
      </c>
    </row>
    <row r="1639" spans="1:13" s="31" customFormat="1" ht="11.25" hidden="1" outlineLevel="3">
      <c r="A1639" s="32"/>
      <c r="B1639" s="33"/>
      <c r="C1639" s="34" t="s">
        <v>6</v>
      </c>
      <c r="D1639" s="33"/>
      <c r="E1639" s="35">
        <v>0</v>
      </c>
      <c r="F1639" s="36"/>
      <c r="G1639" s="37"/>
      <c r="H1639" s="36"/>
      <c r="I1639" s="38"/>
    </row>
    <row r="1640" spans="1:13" s="31" customFormat="1" ht="11.25" hidden="1" outlineLevel="3">
      <c r="A1640" s="32"/>
      <c r="B1640" s="33"/>
      <c r="C1640" s="34" t="s">
        <v>21</v>
      </c>
      <c r="D1640" s="33"/>
      <c r="E1640" s="35">
        <v>0</v>
      </c>
      <c r="F1640" s="36"/>
      <c r="G1640" s="37"/>
      <c r="H1640" s="36"/>
      <c r="I1640" s="38"/>
    </row>
    <row r="1641" spans="1:13" s="31" customFormat="1" ht="11.25" hidden="1" outlineLevel="3">
      <c r="A1641" s="32"/>
      <c r="B1641" s="33"/>
      <c r="C1641" s="34" t="s">
        <v>567</v>
      </c>
      <c r="D1641" s="33"/>
      <c r="E1641" s="35">
        <v>7.2</v>
      </c>
      <c r="F1641" s="36"/>
      <c r="G1641" s="37"/>
      <c r="H1641" s="36"/>
      <c r="I1641" s="38"/>
    </row>
    <row r="1642" spans="1:13" s="31" customFormat="1" ht="11.25" hidden="1" outlineLevel="3">
      <c r="A1642" s="32"/>
      <c r="B1642" s="33"/>
      <c r="C1642" s="34" t="s">
        <v>593</v>
      </c>
      <c r="D1642" s="33"/>
      <c r="E1642" s="35">
        <v>37.770000000000003</v>
      </c>
      <c r="F1642" s="36"/>
      <c r="G1642" s="37"/>
      <c r="H1642" s="36"/>
      <c r="I1642" s="38"/>
    </row>
    <row r="1643" spans="1:13" s="31" customFormat="1" ht="11.25" hidden="1" outlineLevel="3">
      <c r="A1643" s="32"/>
      <c r="B1643" s="33"/>
      <c r="C1643" s="34" t="s">
        <v>1</v>
      </c>
      <c r="D1643" s="33"/>
      <c r="E1643" s="35">
        <v>44.970000000000006</v>
      </c>
      <c r="F1643" s="36"/>
      <c r="G1643" s="37"/>
      <c r="H1643" s="36"/>
      <c r="I1643" s="38"/>
    </row>
    <row r="1644" spans="1:13" s="27" customFormat="1" ht="36" outlineLevel="2" collapsed="1">
      <c r="A1644" s="13">
        <v>6</v>
      </c>
      <c r="B1644" s="28" t="s">
        <v>53</v>
      </c>
      <c r="C1644" s="421" t="s">
        <v>3019</v>
      </c>
      <c r="D1644" s="14" t="s">
        <v>17</v>
      </c>
      <c r="E1644" s="30">
        <v>104.27</v>
      </c>
      <c r="F1644" s="15">
        <v>20</v>
      </c>
      <c r="G1644" s="30">
        <f>E1644*(1+F1644/100)</f>
        <v>125.124</v>
      </c>
      <c r="H1644" s="15"/>
      <c r="I1644" s="16">
        <f>G1644*H1644</f>
        <v>0</v>
      </c>
      <c r="J1644" s="264"/>
      <c r="K1644" s="265">
        <f t="shared" ref="K1644" si="39">G1644*J1644</f>
        <v>0</v>
      </c>
      <c r="L1644" s="264"/>
      <c r="M1644" s="265">
        <f t="shared" ref="M1644" si="40">G1644*L1644</f>
        <v>0</v>
      </c>
    </row>
    <row r="1645" spans="1:13" s="31" customFormat="1" ht="11.25" hidden="1" outlineLevel="3">
      <c r="A1645" s="32"/>
      <c r="B1645" s="33"/>
      <c r="C1645" s="34" t="s">
        <v>7</v>
      </c>
      <c r="D1645" s="33"/>
      <c r="E1645" s="35">
        <v>0</v>
      </c>
      <c r="F1645" s="36"/>
      <c r="G1645" s="37"/>
      <c r="H1645" s="36"/>
      <c r="I1645" s="38"/>
    </row>
    <row r="1646" spans="1:13" s="31" customFormat="1" ht="11.25" hidden="1" outlineLevel="3">
      <c r="A1646" s="32"/>
      <c r="B1646" s="33"/>
      <c r="C1646" s="34" t="s">
        <v>21</v>
      </c>
      <c r="D1646" s="33"/>
      <c r="E1646" s="35">
        <v>0</v>
      </c>
      <c r="F1646" s="36"/>
      <c r="G1646" s="37"/>
      <c r="H1646" s="36"/>
      <c r="I1646" s="38"/>
    </row>
    <row r="1647" spans="1:13" s="31" customFormat="1" ht="11.25" hidden="1" outlineLevel="3">
      <c r="A1647" s="32"/>
      <c r="B1647" s="33"/>
      <c r="C1647" s="34" t="s">
        <v>505</v>
      </c>
      <c r="D1647" s="33"/>
      <c r="E1647" s="35">
        <v>104.27</v>
      </c>
      <c r="F1647" s="36"/>
      <c r="G1647" s="37"/>
      <c r="H1647" s="36"/>
      <c r="I1647" s="38"/>
    </row>
    <row r="1648" spans="1:13" s="31" customFormat="1" ht="11.25" hidden="1" outlineLevel="3">
      <c r="A1648" s="32"/>
      <c r="B1648" s="33"/>
      <c r="C1648" s="34" t="s">
        <v>1</v>
      </c>
      <c r="D1648" s="33"/>
      <c r="E1648" s="35">
        <v>104.27</v>
      </c>
      <c r="F1648" s="36"/>
      <c r="G1648" s="37"/>
      <c r="H1648" s="36"/>
      <c r="I1648" s="38"/>
    </row>
    <row r="1649" spans="1:13" s="27" customFormat="1" ht="36" outlineLevel="2" collapsed="1">
      <c r="A1649" s="13">
        <v>7</v>
      </c>
      <c r="B1649" s="28" t="s">
        <v>54</v>
      </c>
      <c r="C1649" s="421" t="s">
        <v>3020</v>
      </c>
      <c r="D1649" s="14" t="s">
        <v>17</v>
      </c>
      <c r="E1649" s="30">
        <v>13.95</v>
      </c>
      <c r="F1649" s="15">
        <v>20</v>
      </c>
      <c r="G1649" s="30">
        <f>E1649*(1+F1649/100)</f>
        <v>16.739999999999998</v>
      </c>
      <c r="H1649" s="15"/>
      <c r="I1649" s="16">
        <f>G1649*H1649</f>
        <v>0</v>
      </c>
      <c r="J1649" s="264"/>
      <c r="K1649" s="265">
        <f t="shared" ref="K1649" si="41">G1649*J1649</f>
        <v>0</v>
      </c>
      <c r="L1649" s="264"/>
      <c r="M1649" s="265">
        <f t="shared" ref="M1649" si="42">G1649*L1649</f>
        <v>0</v>
      </c>
    </row>
    <row r="1650" spans="1:13" s="31" customFormat="1" ht="11.25" hidden="1" outlineLevel="3">
      <c r="A1650" s="32"/>
      <c r="B1650" s="33"/>
      <c r="C1650" s="34" t="s">
        <v>9</v>
      </c>
      <c r="D1650" s="33"/>
      <c r="E1650" s="35">
        <v>0</v>
      </c>
      <c r="F1650" s="36"/>
      <c r="G1650" s="37"/>
      <c r="H1650" s="36"/>
      <c r="I1650" s="38"/>
    </row>
    <row r="1651" spans="1:13" s="31" customFormat="1" ht="11.25" hidden="1" outlineLevel="3">
      <c r="A1651" s="32"/>
      <c r="B1651" s="33"/>
      <c r="C1651" s="34" t="s">
        <v>21</v>
      </c>
      <c r="D1651" s="33"/>
      <c r="E1651" s="35">
        <v>0</v>
      </c>
      <c r="F1651" s="36"/>
      <c r="G1651" s="37"/>
      <c r="H1651" s="36"/>
      <c r="I1651" s="38"/>
    </row>
    <row r="1652" spans="1:13" s="31" customFormat="1" ht="11.25" hidden="1" outlineLevel="3">
      <c r="A1652" s="32"/>
      <c r="B1652" s="33"/>
      <c r="C1652" s="34" t="s">
        <v>673</v>
      </c>
      <c r="D1652" s="33"/>
      <c r="E1652" s="35">
        <v>4.6500000000000004</v>
      </c>
      <c r="F1652" s="36"/>
      <c r="G1652" s="37"/>
      <c r="H1652" s="36"/>
      <c r="I1652" s="38"/>
    </row>
    <row r="1653" spans="1:13" s="31" customFormat="1" ht="11.25" hidden="1" outlineLevel="3">
      <c r="A1653" s="32"/>
      <c r="B1653" s="33"/>
      <c r="C1653" s="34" t="s">
        <v>20</v>
      </c>
      <c r="D1653" s="33"/>
      <c r="E1653" s="35">
        <v>0</v>
      </c>
      <c r="F1653" s="36"/>
      <c r="G1653" s="37"/>
      <c r="H1653" s="36"/>
      <c r="I1653" s="38"/>
    </row>
    <row r="1654" spans="1:13" s="31" customFormat="1" ht="11.25" hidden="1" outlineLevel="3">
      <c r="A1654" s="32"/>
      <c r="B1654" s="33"/>
      <c r="C1654" s="34" t="s">
        <v>673</v>
      </c>
      <c r="D1654" s="33"/>
      <c r="E1654" s="35">
        <v>4.6500000000000004</v>
      </c>
      <c r="F1654" s="36"/>
      <c r="G1654" s="37"/>
      <c r="H1654" s="36"/>
      <c r="I1654" s="38"/>
    </row>
    <row r="1655" spans="1:13" s="31" customFormat="1" ht="11.25" hidden="1" outlineLevel="3">
      <c r="A1655" s="32"/>
      <c r="B1655" s="33"/>
      <c r="C1655" s="34" t="s">
        <v>22</v>
      </c>
      <c r="D1655" s="33"/>
      <c r="E1655" s="35">
        <v>0</v>
      </c>
      <c r="F1655" s="36"/>
      <c r="G1655" s="37"/>
      <c r="H1655" s="36"/>
      <c r="I1655" s="38"/>
    </row>
    <row r="1656" spans="1:13" s="31" customFormat="1" ht="11.25" hidden="1" outlineLevel="3">
      <c r="A1656" s="32"/>
      <c r="B1656" s="33"/>
      <c r="C1656" s="34" t="s">
        <v>673</v>
      </c>
      <c r="D1656" s="33"/>
      <c r="E1656" s="35">
        <v>4.6500000000000004</v>
      </c>
      <c r="F1656" s="36"/>
      <c r="G1656" s="37"/>
      <c r="H1656" s="36"/>
      <c r="I1656" s="38"/>
    </row>
    <row r="1657" spans="1:13" s="31" customFormat="1" ht="11.25" hidden="1" outlineLevel="3">
      <c r="A1657" s="32"/>
      <c r="B1657" s="33"/>
      <c r="C1657" s="34" t="s">
        <v>1</v>
      </c>
      <c r="D1657" s="33"/>
      <c r="E1657" s="35">
        <v>13.95</v>
      </c>
      <c r="F1657" s="36"/>
      <c r="G1657" s="37"/>
      <c r="H1657" s="36"/>
      <c r="I1657" s="38"/>
    </row>
    <row r="1658" spans="1:13" s="27" customFormat="1" ht="36" outlineLevel="2" collapsed="1">
      <c r="A1658" s="13">
        <v>8</v>
      </c>
      <c r="B1658" s="28" t="s">
        <v>55</v>
      </c>
      <c r="C1658" s="421" t="s">
        <v>3021</v>
      </c>
      <c r="D1658" s="14" t="s">
        <v>17</v>
      </c>
      <c r="E1658" s="30">
        <v>403.28</v>
      </c>
      <c r="F1658" s="15">
        <v>20</v>
      </c>
      <c r="G1658" s="30">
        <f>E1658*(1+F1658/100)</f>
        <v>483.93599999999992</v>
      </c>
      <c r="H1658" s="15"/>
      <c r="I1658" s="16">
        <f>G1658*H1658</f>
        <v>0</v>
      </c>
      <c r="J1658" s="264"/>
      <c r="K1658" s="265">
        <f t="shared" ref="K1658" si="43">G1658*J1658</f>
        <v>0</v>
      </c>
      <c r="L1658" s="264"/>
      <c r="M1658" s="265">
        <f t="shared" ref="M1658" si="44">G1658*L1658</f>
        <v>0</v>
      </c>
    </row>
    <row r="1659" spans="1:13" s="31" customFormat="1" ht="11.25" hidden="1" outlineLevel="3">
      <c r="A1659" s="32"/>
      <c r="B1659" s="33"/>
      <c r="C1659" s="34" t="s">
        <v>10</v>
      </c>
      <c r="D1659" s="33"/>
      <c r="E1659" s="35">
        <v>0</v>
      </c>
      <c r="F1659" s="36"/>
      <c r="G1659" s="37"/>
      <c r="H1659" s="36"/>
      <c r="I1659" s="38"/>
    </row>
    <row r="1660" spans="1:13" s="31" customFormat="1" ht="11.25" hidden="1" outlineLevel="3">
      <c r="A1660" s="32"/>
      <c r="B1660" s="33"/>
      <c r="C1660" s="34" t="s">
        <v>31</v>
      </c>
      <c r="D1660" s="33"/>
      <c r="E1660" s="35">
        <v>0</v>
      </c>
      <c r="F1660" s="36"/>
      <c r="G1660" s="37"/>
      <c r="H1660" s="36"/>
      <c r="I1660" s="38"/>
    </row>
    <row r="1661" spans="1:13" s="31" customFormat="1" ht="11.25" hidden="1" outlineLevel="3">
      <c r="A1661" s="32"/>
      <c r="B1661" s="33"/>
      <c r="C1661" s="34" t="s">
        <v>345</v>
      </c>
      <c r="D1661" s="33"/>
      <c r="E1661" s="35">
        <v>177.22</v>
      </c>
      <c r="F1661" s="36"/>
      <c r="G1661" s="37"/>
      <c r="H1661" s="36"/>
      <c r="I1661" s="38"/>
    </row>
    <row r="1662" spans="1:13" s="31" customFormat="1" ht="11.25" hidden="1" outlineLevel="3">
      <c r="A1662" s="32"/>
      <c r="B1662" s="33"/>
      <c r="C1662" s="34" t="s">
        <v>566</v>
      </c>
      <c r="D1662" s="33"/>
      <c r="E1662" s="35">
        <v>10.199999999999999</v>
      </c>
      <c r="F1662" s="36"/>
      <c r="G1662" s="37"/>
      <c r="H1662" s="36"/>
      <c r="I1662" s="38"/>
    </row>
    <row r="1663" spans="1:13" s="31" customFormat="1" ht="11.25" hidden="1" outlineLevel="3">
      <c r="A1663" s="32"/>
      <c r="B1663" s="33"/>
      <c r="C1663" s="34" t="s">
        <v>276</v>
      </c>
      <c r="D1663" s="33"/>
      <c r="E1663" s="35">
        <v>3.58</v>
      </c>
      <c r="F1663" s="36"/>
      <c r="G1663" s="37"/>
      <c r="H1663" s="36"/>
      <c r="I1663" s="38"/>
    </row>
    <row r="1664" spans="1:13" s="31" customFormat="1" ht="11.25" hidden="1" outlineLevel="3">
      <c r="A1664" s="32"/>
      <c r="B1664" s="33"/>
      <c r="C1664" s="34" t="s">
        <v>22</v>
      </c>
      <c r="D1664" s="33"/>
      <c r="E1664" s="35">
        <v>0</v>
      </c>
      <c r="F1664" s="36"/>
      <c r="G1664" s="37"/>
      <c r="H1664" s="36"/>
      <c r="I1664" s="38"/>
    </row>
    <row r="1665" spans="1:13" s="31" customFormat="1" ht="11.25" hidden="1" outlineLevel="3">
      <c r="A1665" s="32"/>
      <c r="B1665" s="33"/>
      <c r="C1665" s="34" t="s">
        <v>566</v>
      </c>
      <c r="D1665" s="33"/>
      <c r="E1665" s="35">
        <v>10.199999999999999</v>
      </c>
      <c r="F1665" s="36"/>
      <c r="G1665" s="37"/>
      <c r="H1665" s="36"/>
      <c r="I1665" s="38"/>
    </row>
    <row r="1666" spans="1:13" s="31" customFormat="1" ht="11.25" hidden="1" outlineLevel="3">
      <c r="A1666" s="32"/>
      <c r="B1666" s="33"/>
      <c r="C1666" s="34" t="s">
        <v>616</v>
      </c>
      <c r="D1666" s="33"/>
      <c r="E1666" s="35">
        <v>95.35</v>
      </c>
      <c r="F1666" s="36"/>
      <c r="G1666" s="37"/>
      <c r="H1666" s="36"/>
      <c r="I1666" s="38"/>
    </row>
    <row r="1667" spans="1:13" s="31" customFormat="1" ht="11.25" hidden="1" outlineLevel="3">
      <c r="A1667" s="32"/>
      <c r="B1667" s="33"/>
      <c r="C1667" s="34" t="s">
        <v>23</v>
      </c>
      <c r="D1667" s="33"/>
      <c r="E1667" s="35">
        <v>0</v>
      </c>
      <c r="F1667" s="36"/>
      <c r="G1667" s="37"/>
      <c r="H1667" s="36"/>
      <c r="I1667" s="38"/>
    </row>
    <row r="1668" spans="1:13" s="31" customFormat="1" ht="11.25" hidden="1" outlineLevel="3">
      <c r="A1668" s="32"/>
      <c r="B1668" s="33"/>
      <c r="C1668" s="34" t="s">
        <v>566</v>
      </c>
      <c r="D1668" s="33"/>
      <c r="E1668" s="35">
        <v>10.199999999999999</v>
      </c>
      <c r="F1668" s="36"/>
      <c r="G1668" s="37"/>
      <c r="H1668" s="36"/>
      <c r="I1668" s="38"/>
    </row>
    <row r="1669" spans="1:13" s="31" customFormat="1" ht="11.25" hidden="1" outlineLevel="3">
      <c r="A1669" s="32"/>
      <c r="B1669" s="33"/>
      <c r="C1669" s="34" t="s">
        <v>617</v>
      </c>
      <c r="D1669" s="33"/>
      <c r="E1669" s="35">
        <v>96.53</v>
      </c>
      <c r="F1669" s="36"/>
      <c r="G1669" s="37"/>
      <c r="H1669" s="36"/>
      <c r="I1669" s="38"/>
    </row>
    <row r="1670" spans="1:13" s="31" customFormat="1" ht="11.25" hidden="1" outlineLevel="3">
      <c r="A1670" s="32"/>
      <c r="B1670" s="33"/>
      <c r="C1670" s="34" t="s">
        <v>1</v>
      </c>
      <c r="D1670" s="33"/>
      <c r="E1670" s="35">
        <v>403.28</v>
      </c>
      <c r="F1670" s="36"/>
      <c r="G1670" s="37"/>
      <c r="H1670" s="36"/>
      <c r="I1670" s="38"/>
    </row>
    <row r="1671" spans="1:13" s="27" customFormat="1" ht="36" outlineLevel="2" collapsed="1">
      <c r="A1671" s="13">
        <v>9</v>
      </c>
      <c r="B1671" s="28" t="s">
        <v>56</v>
      </c>
      <c r="C1671" s="421" t="s">
        <v>3022</v>
      </c>
      <c r="D1671" s="14" t="s">
        <v>17</v>
      </c>
      <c r="E1671" s="30">
        <v>4.0399999999999991</v>
      </c>
      <c r="F1671" s="15">
        <v>20</v>
      </c>
      <c r="G1671" s="30">
        <f>E1671*(1+F1671/100)</f>
        <v>4.847999999999999</v>
      </c>
      <c r="H1671" s="15"/>
      <c r="I1671" s="16">
        <f>G1671*H1671</f>
        <v>0</v>
      </c>
      <c r="J1671" s="264"/>
      <c r="K1671" s="265">
        <f t="shared" ref="K1671" si="45">G1671*J1671</f>
        <v>0</v>
      </c>
      <c r="L1671" s="264"/>
      <c r="M1671" s="265">
        <f t="shared" ref="M1671" si="46">G1671*L1671</f>
        <v>0</v>
      </c>
    </row>
    <row r="1672" spans="1:13" s="31" customFormat="1" ht="11.25" hidden="1" outlineLevel="3">
      <c r="A1672" s="32"/>
      <c r="B1672" s="33"/>
      <c r="C1672" s="34" t="s">
        <v>11</v>
      </c>
      <c r="D1672" s="33"/>
      <c r="E1672" s="35">
        <v>0</v>
      </c>
      <c r="F1672" s="36"/>
      <c r="G1672" s="37"/>
      <c r="H1672" s="36"/>
      <c r="I1672" s="38"/>
    </row>
    <row r="1673" spans="1:13" s="31" customFormat="1" ht="11.25" hidden="1" outlineLevel="3">
      <c r="A1673" s="32"/>
      <c r="B1673" s="33"/>
      <c r="C1673" s="34" t="s">
        <v>20</v>
      </c>
      <c r="D1673" s="33"/>
      <c r="E1673" s="35">
        <v>0</v>
      </c>
      <c r="F1673" s="36"/>
      <c r="G1673" s="37"/>
      <c r="H1673" s="36"/>
      <c r="I1673" s="38"/>
    </row>
    <row r="1674" spans="1:13" s="31" customFormat="1" ht="11.25" hidden="1" outlineLevel="3">
      <c r="A1674" s="32"/>
      <c r="B1674" s="33"/>
      <c r="C1674" s="34" t="s">
        <v>260</v>
      </c>
      <c r="D1674" s="33"/>
      <c r="E1674" s="35">
        <v>1.1299999999999999</v>
      </c>
      <c r="F1674" s="36"/>
      <c r="G1674" s="37"/>
      <c r="H1674" s="36"/>
      <c r="I1674" s="38"/>
    </row>
    <row r="1675" spans="1:13" s="31" customFormat="1" ht="11.25" hidden="1" outlineLevel="3">
      <c r="A1675" s="32"/>
      <c r="B1675" s="33"/>
      <c r="C1675" s="34" t="s">
        <v>22</v>
      </c>
      <c r="D1675" s="33"/>
      <c r="E1675" s="35">
        <v>0</v>
      </c>
      <c r="F1675" s="36"/>
      <c r="G1675" s="37"/>
      <c r="H1675" s="36"/>
      <c r="I1675" s="38"/>
    </row>
    <row r="1676" spans="1:13" s="31" customFormat="1" ht="11.25" hidden="1" outlineLevel="3">
      <c r="A1676" s="32"/>
      <c r="B1676" s="33"/>
      <c r="C1676" s="34" t="s">
        <v>261</v>
      </c>
      <c r="D1676" s="33"/>
      <c r="E1676" s="35">
        <v>1.43</v>
      </c>
      <c r="F1676" s="36"/>
      <c r="G1676" s="37"/>
      <c r="H1676" s="36"/>
      <c r="I1676" s="38"/>
    </row>
    <row r="1677" spans="1:13" s="31" customFormat="1" ht="11.25" hidden="1" outlineLevel="3">
      <c r="A1677" s="32"/>
      <c r="B1677" s="33"/>
      <c r="C1677" s="34" t="s">
        <v>23</v>
      </c>
      <c r="D1677" s="33"/>
      <c r="E1677" s="35">
        <v>0</v>
      </c>
      <c r="F1677" s="36"/>
      <c r="G1677" s="37"/>
      <c r="H1677" s="36"/>
      <c r="I1677" s="38"/>
    </row>
    <row r="1678" spans="1:13" s="31" customFormat="1" ht="11.25" hidden="1" outlineLevel="3">
      <c r="A1678" s="32"/>
      <c r="B1678" s="33"/>
      <c r="C1678" s="34" t="s">
        <v>262</v>
      </c>
      <c r="D1678" s="33"/>
      <c r="E1678" s="35">
        <v>1.48</v>
      </c>
      <c r="F1678" s="36"/>
      <c r="G1678" s="37"/>
      <c r="H1678" s="36"/>
      <c r="I1678" s="38"/>
    </row>
    <row r="1679" spans="1:13" s="31" customFormat="1" ht="11.25" hidden="1" outlineLevel="3">
      <c r="A1679" s="32"/>
      <c r="B1679" s="33"/>
      <c r="C1679" s="34" t="s">
        <v>1</v>
      </c>
      <c r="D1679" s="33"/>
      <c r="E1679" s="35">
        <v>4.0399999999999991</v>
      </c>
      <c r="F1679" s="36"/>
      <c r="G1679" s="37"/>
      <c r="H1679" s="36"/>
      <c r="I1679" s="38"/>
    </row>
    <row r="1680" spans="1:13" s="291" customFormat="1" ht="12" outlineLevel="2">
      <c r="A1680" s="347">
        <v>10</v>
      </c>
      <c r="B1680" s="348" t="s">
        <v>2713</v>
      </c>
      <c r="C1680" s="271" t="s">
        <v>2714</v>
      </c>
      <c r="D1680" s="349" t="s">
        <v>2</v>
      </c>
      <c r="E1680" s="261">
        <v>317.14999999999998</v>
      </c>
      <c r="F1680" s="350">
        <v>0</v>
      </c>
      <c r="G1680" s="261">
        <f>E1680*(1+F1680/100)</f>
        <v>317.14999999999998</v>
      </c>
      <c r="H1680" s="350"/>
      <c r="I1680" s="351">
        <f>G1680*H1680</f>
        <v>0</v>
      </c>
      <c r="J1680" s="289">
        <v>6.2E-4</v>
      </c>
      <c r="K1680" s="290">
        <f>G1680*J1680</f>
        <v>0.19663299999999997</v>
      </c>
      <c r="L1680" s="289"/>
      <c r="M1680" s="290">
        <f t="shared" ref="M1680:M1681" si="47">G1680*L1680</f>
        <v>0</v>
      </c>
    </row>
    <row r="1681" spans="1:13" s="291" customFormat="1" ht="12" outlineLevel="2" collapsed="1">
      <c r="A1681" s="347">
        <v>11</v>
      </c>
      <c r="B1681" s="348" t="s">
        <v>2577</v>
      </c>
      <c r="C1681" s="271" t="s">
        <v>2709</v>
      </c>
      <c r="D1681" s="349" t="s">
        <v>2</v>
      </c>
      <c r="E1681" s="261">
        <v>32.624999999999993</v>
      </c>
      <c r="F1681" s="350">
        <v>15</v>
      </c>
      <c r="G1681" s="261">
        <f>E1681*(1+F1681/100)</f>
        <v>37.51874999999999</v>
      </c>
      <c r="H1681" s="350"/>
      <c r="I1681" s="351">
        <f>G1681*H1681</f>
        <v>0</v>
      </c>
      <c r="J1681" s="289"/>
      <c r="K1681" s="290">
        <f>G1681*J1681</f>
        <v>0</v>
      </c>
      <c r="L1681" s="289"/>
      <c r="M1681" s="290">
        <f t="shared" si="47"/>
        <v>0</v>
      </c>
    </row>
    <row r="1682" spans="1:13" s="326" customFormat="1" ht="11.25" hidden="1" outlineLevel="3">
      <c r="A1682" s="321"/>
      <c r="B1682" s="322"/>
      <c r="C1682" s="323" t="s">
        <v>6</v>
      </c>
      <c r="D1682" s="322"/>
      <c r="E1682" s="35">
        <v>0</v>
      </c>
      <c r="F1682" s="324"/>
      <c r="G1682" s="37"/>
      <c r="H1682" s="324"/>
      <c r="I1682" s="325"/>
      <c r="J1682" s="352"/>
      <c r="K1682" s="324"/>
    </row>
    <row r="1683" spans="1:13" s="326" customFormat="1" ht="11.25" hidden="1" outlineLevel="3">
      <c r="A1683" s="321"/>
      <c r="B1683" s="322"/>
      <c r="C1683" s="323" t="s">
        <v>21</v>
      </c>
      <c r="D1683" s="322"/>
      <c r="E1683" s="35">
        <v>0</v>
      </c>
      <c r="F1683" s="324"/>
      <c r="G1683" s="37"/>
      <c r="H1683" s="324"/>
      <c r="I1683" s="325"/>
      <c r="J1683" s="352"/>
      <c r="K1683" s="324"/>
    </row>
    <row r="1684" spans="1:13" s="326" customFormat="1" ht="11.25" hidden="1" outlineLevel="3">
      <c r="A1684" s="321"/>
      <c r="B1684" s="322"/>
      <c r="C1684" s="323" t="s">
        <v>2578</v>
      </c>
      <c r="D1684" s="322"/>
      <c r="E1684" s="35">
        <v>7.1199999999999992</v>
      </c>
      <c r="F1684" s="324"/>
      <c r="G1684" s="37"/>
      <c r="H1684" s="324"/>
      <c r="I1684" s="325"/>
      <c r="J1684" s="352"/>
      <c r="K1684" s="324"/>
    </row>
    <row r="1685" spans="1:13" s="326" customFormat="1" ht="11.25" hidden="1" outlineLevel="3">
      <c r="A1685" s="321"/>
      <c r="B1685" s="322"/>
      <c r="C1685" s="323" t="s">
        <v>2534</v>
      </c>
      <c r="D1685" s="322"/>
      <c r="E1685" s="35">
        <v>11.57</v>
      </c>
      <c r="F1685" s="324"/>
      <c r="G1685" s="37"/>
      <c r="H1685" s="324"/>
      <c r="I1685" s="325"/>
      <c r="J1685" s="352"/>
      <c r="K1685" s="324"/>
    </row>
    <row r="1686" spans="1:13" s="326" customFormat="1" ht="11.25" hidden="1" outlineLevel="3">
      <c r="A1686" s="321"/>
      <c r="B1686" s="322"/>
      <c r="C1686" s="323" t="s">
        <v>2537</v>
      </c>
      <c r="D1686" s="322"/>
      <c r="E1686" s="35">
        <v>10.134999999999998</v>
      </c>
      <c r="F1686" s="324"/>
      <c r="G1686" s="37"/>
      <c r="H1686" s="324"/>
      <c r="I1686" s="325"/>
      <c r="J1686" s="352"/>
      <c r="K1686" s="324"/>
    </row>
    <row r="1687" spans="1:13" s="326" customFormat="1" ht="11.25" hidden="1" outlineLevel="3">
      <c r="A1687" s="321"/>
      <c r="B1687" s="322"/>
      <c r="C1687" s="323" t="s">
        <v>2540</v>
      </c>
      <c r="D1687" s="322"/>
      <c r="E1687" s="35">
        <v>3.8</v>
      </c>
      <c r="F1687" s="324"/>
      <c r="G1687" s="37"/>
      <c r="H1687" s="324"/>
      <c r="I1687" s="325"/>
      <c r="J1687" s="352"/>
      <c r="K1687" s="324"/>
    </row>
    <row r="1688" spans="1:13" s="326" customFormat="1" ht="11.25" hidden="1" outlineLevel="3">
      <c r="A1688" s="321"/>
      <c r="B1688" s="322"/>
      <c r="C1688" s="323" t="s">
        <v>1</v>
      </c>
      <c r="D1688" s="322"/>
      <c r="E1688" s="35">
        <v>32.624999999999993</v>
      </c>
      <c r="F1688" s="324"/>
      <c r="G1688" s="37"/>
      <c r="H1688" s="324"/>
      <c r="I1688" s="325"/>
      <c r="J1688" s="352"/>
      <c r="K1688" s="324"/>
    </row>
    <row r="1689" spans="1:13" s="291" customFormat="1" ht="12" outlineLevel="2" collapsed="1">
      <c r="A1689" s="347">
        <v>12</v>
      </c>
      <c r="B1689" s="348" t="s">
        <v>2579</v>
      </c>
      <c r="C1689" s="271" t="s">
        <v>2710</v>
      </c>
      <c r="D1689" s="349" t="s">
        <v>2</v>
      </c>
      <c r="E1689" s="261">
        <v>94.635000000000005</v>
      </c>
      <c r="F1689" s="350">
        <v>15</v>
      </c>
      <c r="G1689" s="261">
        <f>E1689*(1+F1689/100)</f>
        <v>108.83024999999999</v>
      </c>
      <c r="H1689" s="350"/>
      <c r="I1689" s="351">
        <f>G1689*H1689</f>
        <v>0</v>
      </c>
      <c r="J1689" s="289"/>
      <c r="K1689" s="290">
        <f>G1689*J1689</f>
        <v>0</v>
      </c>
      <c r="L1689" s="289"/>
      <c r="M1689" s="290">
        <f t="shared" ref="M1689" si="48">G1689*L1689</f>
        <v>0</v>
      </c>
    </row>
    <row r="1690" spans="1:13" s="326" customFormat="1" ht="11.25" hidden="1" outlineLevel="3">
      <c r="A1690" s="321"/>
      <c r="B1690" s="322"/>
      <c r="C1690" s="323" t="s">
        <v>7</v>
      </c>
      <c r="D1690" s="322"/>
      <c r="E1690" s="35">
        <v>0</v>
      </c>
      <c r="F1690" s="324"/>
      <c r="G1690" s="37"/>
      <c r="H1690" s="324"/>
      <c r="I1690" s="325"/>
      <c r="J1690" s="352"/>
      <c r="K1690" s="324"/>
    </row>
    <row r="1691" spans="1:13" s="326" customFormat="1" ht="11.25" hidden="1" outlineLevel="3">
      <c r="A1691" s="321"/>
      <c r="B1691" s="322"/>
      <c r="C1691" s="323" t="s">
        <v>2529</v>
      </c>
      <c r="D1691" s="322"/>
      <c r="E1691" s="35">
        <v>20.86</v>
      </c>
      <c r="F1691" s="324"/>
      <c r="G1691" s="37"/>
      <c r="H1691" s="324"/>
      <c r="I1691" s="325"/>
      <c r="J1691" s="352"/>
      <c r="K1691" s="324"/>
    </row>
    <row r="1692" spans="1:13" s="326" customFormat="1" ht="11.25" hidden="1" outlineLevel="3">
      <c r="A1692" s="321"/>
      <c r="B1692" s="322"/>
      <c r="C1692" s="323" t="s">
        <v>2580</v>
      </c>
      <c r="D1692" s="322"/>
      <c r="E1692" s="35">
        <v>29.725000000000001</v>
      </c>
      <c r="F1692" s="324"/>
      <c r="G1692" s="37"/>
      <c r="H1692" s="324"/>
      <c r="I1692" s="325"/>
      <c r="J1692" s="352"/>
      <c r="K1692" s="324"/>
    </row>
    <row r="1693" spans="1:13" s="326" customFormat="1" ht="11.25" hidden="1" outlineLevel="3">
      <c r="A1693" s="321"/>
      <c r="B1693" s="322"/>
      <c r="C1693" s="323" t="s">
        <v>2543</v>
      </c>
      <c r="D1693" s="322"/>
      <c r="E1693" s="35">
        <v>20.100000000000001</v>
      </c>
      <c r="F1693" s="324"/>
      <c r="G1693" s="37"/>
      <c r="H1693" s="324"/>
      <c r="I1693" s="325"/>
      <c r="J1693" s="352"/>
      <c r="K1693" s="324"/>
    </row>
    <row r="1694" spans="1:13" s="326" customFormat="1" ht="11.25" hidden="1" outlineLevel="3">
      <c r="A1694" s="321"/>
      <c r="B1694" s="322"/>
      <c r="C1694" s="323" t="s">
        <v>2544</v>
      </c>
      <c r="D1694" s="322"/>
      <c r="E1694" s="35">
        <v>12.15</v>
      </c>
      <c r="F1694" s="324"/>
      <c r="G1694" s="37"/>
      <c r="H1694" s="324"/>
      <c r="I1694" s="325"/>
      <c r="J1694" s="352"/>
      <c r="K1694" s="324"/>
    </row>
    <row r="1695" spans="1:13" s="326" customFormat="1" ht="11.25" hidden="1" outlineLevel="3">
      <c r="A1695" s="321"/>
      <c r="B1695" s="322"/>
      <c r="C1695" s="323" t="s">
        <v>2545</v>
      </c>
      <c r="D1695" s="322"/>
      <c r="E1695" s="35">
        <v>11.799999999999997</v>
      </c>
      <c r="F1695" s="324"/>
      <c r="G1695" s="37"/>
      <c r="H1695" s="324"/>
      <c r="I1695" s="325"/>
      <c r="J1695" s="352"/>
      <c r="K1695" s="324"/>
    </row>
    <row r="1696" spans="1:13" s="326" customFormat="1" ht="11.25" hidden="1" outlineLevel="3">
      <c r="A1696" s="321"/>
      <c r="B1696" s="322"/>
      <c r="C1696" s="323" t="s">
        <v>1</v>
      </c>
      <c r="D1696" s="322"/>
      <c r="E1696" s="35">
        <v>94.635000000000005</v>
      </c>
      <c r="F1696" s="324"/>
      <c r="G1696" s="37"/>
      <c r="H1696" s="324"/>
      <c r="I1696" s="325"/>
      <c r="J1696" s="352"/>
      <c r="K1696" s="324"/>
    </row>
    <row r="1697" spans="1:13" s="291" customFormat="1" ht="12" outlineLevel="2" collapsed="1">
      <c r="A1697" s="347">
        <v>13</v>
      </c>
      <c r="B1697" s="348" t="s">
        <v>2581</v>
      </c>
      <c r="C1697" s="271" t="s">
        <v>2711</v>
      </c>
      <c r="D1697" s="349" t="s">
        <v>2</v>
      </c>
      <c r="E1697" s="261">
        <v>18.299999999999997</v>
      </c>
      <c r="F1697" s="350">
        <v>15</v>
      </c>
      <c r="G1697" s="261">
        <f>E1697*(1+F1697/100)</f>
        <v>21.044999999999995</v>
      </c>
      <c r="H1697" s="350"/>
      <c r="I1697" s="351">
        <f>G1697*H1697</f>
        <v>0</v>
      </c>
      <c r="J1697" s="289"/>
      <c r="K1697" s="290">
        <f>G1697*J1697</f>
        <v>0</v>
      </c>
      <c r="L1697" s="289"/>
      <c r="M1697" s="290">
        <f t="shared" ref="M1697" si="49">G1697*L1697</f>
        <v>0</v>
      </c>
    </row>
    <row r="1698" spans="1:13" s="326" customFormat="1" ht="11.25" hidden="1" outlineLevel="3">
      <c r="A1698" s="321"/>
      <c r="B1698" s="322"/>
      <c r="C1698" s="323" t="s">
        <v>9</v>
      </c>
      <c r="D1698" s="322"/>
      <c r="E1698" s="35">
        <v>0</v>
      </c>
      <c r="F1698" s="324"/>
      <c r="G1698" s="37"/>
      <c r="H1698" s="324"/>
      <c r="I1698" s="325"/>
      <c r="J1698" s="352"/>
      <c r="K1698" s="324"/>
    </row>
    <row r="1699" spans="1:13" s="326" customFormat="1" ht="11.25" hidden="1" outlineLevel="3">
      <c r="A1699" s="321"/>
      <c r="B1699" s="322"/>
      <c r="C1699" s="323" t="s">
        <v>2582</v>
      </c>
      <c r="D1699" s="322"/>
      <c r="E1699" s="35">
        <v>0</v>
      </c>
      <c r="F1699" s="324"/>
      <c r="G1699" s="37"/>
      <c r="H1699" s="324"/>
      <c r="I1699" s="325"/>
      <c r="J1699" s="352"/>
      <c r="K1699" s="324"/>
    </row>
    <row r="1700" spans="1:13" s="326" customFormat="1" ht="11.25" hidden="1" outlineLevel="3">
      <c r="A1700" s="321"/>
      <c r="B1700" s="322"/>
      <c r="C1700" s="323" t="s">
        <v>2583</v>
      </c>
      <c r="D1700" s="322"/>
      <c r="E1700" s="35">
        <v>18.299999999999997</v>
      </c>
      <c r="F1700" s="324"/>
      <c r="G1700" s="37"/>
      <c r="H1700" s="324"/>
      <c r="I1700" s="325"/>
      <c r="J1700" s="352"/>
      <c r="K1700" s="324"/>
    </row>
    <row r="1701" spans="1:13" s="326" customFormat="1" ht="11.25" hidden="1" outlineLevel="3">
      <c r="A1701" s="321"/>
      <c r="B1701" s="322"/>
      <c r="C1701" s="323" t="s">
        <v>1</v>
      </c>
      <c r="D1701" s="322"/>
      <c r="E1701" s="35">
        <v>18.299999999999997</v>
      </c>
      <c r="F1701" s="324"/>
      <c r="G1701" s="37"/>
      <c r="H1701" s="324"/>
      <c r="I1701" s="325"/>
      <c r="J1701" s="352"/>
      <c r="K1701" s="324"/>
    </row>
    <row r="1702" spans="1:13" s="291" customFormat="1" ht="12" outlineLevel="2" collapsed="1">
      <c r="A1702" s="347">
        <v>14</v>
      </c>
      <c r="B1702" s="348" t="s">
        <v>2584</v>
      </c>
      <c r="C1702" s="271" t="s">
        <v>2712</v>
      </c>
      <c r="D1702" s="349" t="s">
        <v>2</v>
      </c>
      <c r="E1702" s="261">
        <v>171.58999999999997</v>
      </c>
      <c r="F1702" s="350">
        <v>15</v>
      </c>
      <c r="G1702" s="261">
        <f>E1702*(1+F1702/100)</f>
        <v>197.32849999999996</v>
      </c>
      <c r="H1702" s="350"/>
      <c r="I1702" s="351">
        <f>G1702*H1702</f>
        <v>0</v>
      </c>
      <c r="J1702" s="289"/>
      <c r="K1702" s="290">
        <f>G1702*J1702</f>
        <v>0</v>
      </c>
      <c r="L1702" s="289"/>
      <c r="M1702" s="290">
        <f t="shared" ref="M1702" si="50">G1702*L1702</f>
        <v>0</v>
      </c>
    </row>
    <row r="1703" spans="1:13" s="326" customFormat="1" ht="11.25" hidden="1" outlineLevel="3">
      <c r="A1703" s="321"/>
      <c r="B1703" s="322"/>
      <c r="C1703" s="323" t="s">
        <v>10</v>
      </c>
      <c r="D1703" s="322"/>
      <c r="E1703" s="35">
        <v>0</v>
      </c>
      <c r="F1703" s="324"/>
      <c r="G1703" s="37"/>
      <c r="H1703" s="324"/>
      <c r="I1703" s="325"/>
      <c r="J1703" s="352"/>
      <c r="K1703" s="324"/>
    </row>
    <row r="1704" spans="1:13" s="326" customFormat="1" ht="11.25" hidden="1" outlineLevel="3">
      <c r="A1704" s="321"/>
      <c r="B1704" s="322"/>
      <c r="C1704" s="323" t="s">
        <v>20</v>
      </c>
      <c r="D1704" s="322"/>
      <c r="E1704" s="35">
        <v>0</v>
      </c>
      <c r="F1704" s="324"/>
      <c r="G1704" s="37"/>
      <c r="H1704" s="324"/>
      <c r="I1704" s="325"/>
      <c r="J1704" s="352"/>
      <c r="K1704" s="324"/>
    </row>
    <row r="1705" spans="1:13" s="31" customFormat="1" ht="22.5" hidden="1" outlineLevel="3">
      <c r="A1705" s="32"/>
      <c r="B1705" s="33"/>
      <c r="C1705" s="34" t="s">
        <v>2547</v>
      </c>
      <c r="D1705" s="33"/>
      <c r="E1705" s="35">
        <v>67.77</v>
      </c>
      <c r="F1705" s="36"/>
      <c r="G1705" s="37"/>
      <c r="H1705" s="36"/>
      <c r="I1705" s="38"/>
      <c r="J1705" s="266"/>
      <c r="K1705" s="36"/>
    </row>
    <row r="1706" spans="1:13" s="31" customFormat="1" ht="11.25" hidden="1" outlineLevel="3">
      <c r="A1706" s="32"/>
      <c r="B1706" s="33"/>
      <c r="C1706" s="34" t="s">
        <v>2585</v>
      </c>
      <c r="D1706" s="33"/>
      <c r="E1706" s="35">
        <v>9.5400000000000009</v>
      </c>
      <c r="F1706" s="36"/>
      <c r="G1706" s="37"/>
      <c r="H1706" s="36"/>
      <c r="I1706" s="38"/>
      <c r="J1706" s="266"/>
      <c r="K1706" s="36"/>
    </row>
    <row r="1707" spans="1:13" s="31" customFormat="1" ht="11.25" hidden="1" outlineLevel="3">
      <c r="A1707" s="32"/>
      <c r="B1707" s="33"/>
      <c r="C1707" s="34" t="s">
        <v>1</v>
      </c>
      <c r="D1707" s="33"/>
      <c r="E1707" s="35">
        <v>77.31</v>
      </c>
      <c r="F1707" s="36"/>
      <c r="G1707" s="37"/>
      <c r="H1707" s="36"/>
      <c r="I1707" s="38"/>
      <c r="J1707" s="266"/>
      <c r="K1707" s="36"/>
    </row>
    <row r="1708" spans="1:13" s="31" customFormat="1" ht="11.25" hidden="1" outlineLevel="3">
      <c r="A1708" s="32"/>
      <c r="B1708" s="33"/>
      <c r="C1708" s="34" t="s">
        <v>22</v>
      </c>
      <c r="D1708" s="33"/>
      <c r="E1708" s="35">
        <v>0</v>
      </c>
      <c r="F1708" s="36"/>
      <c r="G1708" s="37"/>
      <c r="H1708" s="36"/>
      <c r="I1708" s="38"/>
      <c r="J1708" s="266"/>
      <c r="K1708" s="36"/>
    </row>
    <row r="1709" spans="1:13" s="31" customFormat="1" ht="11.25" hidden="1" outlineLevel="3">
      <c r="A1709" s="32"/>
      <c r="B1709" s="33"/>
      <c r="C1709" s="34" t="s">
        <v>2554</v>
      </c>
      <c r="D1709" s="33"/>
      <c r="E1709" s="35">
        <v>11.34</v>
      </c>
      <c r="F1709" s="36"/>
      <c r="G1709" s="37"/>
      <c r="H1709" s="36"/>
      <c r="I1709" s="38"/>
      <c r="J1709" s="266"/>
      <c r="K1709" s="36"/>
    </row>
    <row r="1710" spans="1:13" s="31" customFormat="1" ht="22.5" hidden="1" outlineLevel="3">
      <c r="A1710" s="32"/>
      <c r="B1710" s="33"/>
      <c r="C1710" s="34" t="s">
        <v>2555</v>
      </c>
      <c r="D1710" s="33"/>
      <c r="E1710" s="35">
        <v>35.799999999999997</v>
      </c>
      <c r="F1710" s="36"/>
      <c r="G1710" s="37"/>
      <c r="H1710" s="36"/>
      <c r="I1710" s="38"/>
      <c r="J1710" s="266"/>
      <c r="K1710" s="36"/>
    </row>
    <row r="1711" spans="1:13" s="31" customFormat="1" ht="11.25" hidden="1" outlineLevel="3">
      <c r="A1711" s="32"/>
      <c r="B1711" s="33"/>
      <c r="C1711" s="34" t="s">
        <v>1</v>
      </c>
      <c r="D1711" s="33"/>
      <c r="E1711" s="35">
        <v>47.14</v>
      </c>
      <c r="F1711" s="36"/>
      <c r="G1711" s="37"/>
      <c r="H1711" s="36"/>
      <c r="I1711" s="38"/>
      <c r="J1711" s="266"/>
      <c r="K1711" s="36"/>
    </row>
    <row r="1712" spans="1:13" s="31" customFormat="1" ht="11.25" hidden="1" outlineLevel="3">
      <c r="A1712" s="32"/>
      <c r="B1712" s="33"/>
      <c r="C1712" s="34" t="s">
        <v>23</v>
      </c>
      <c r="D1712" s="33"/>
      <c r="E1712" s="35">
        <v>0</v>
      </c>
      <c r="F1712" s="36"/>
      <c r="G1712" s="37"/>
      <c r="H1712" s="36"/>
      <c r="I1712" s="38"/>
      <c r="J1712" s="266"/>
      <c r="K1712" s="36"/>
    </row>
    <row r="1713" spans="1:13" s="31" customFormat="1" ht="11.25" hidden="1" outlineLevel="3">
      <c r="A1713" s="32"/>
      <c r="B1713" s="33"/>
      <c r="C1713" s="34" t="s">
        <v>2554</v>
      </c>
      <c r="D1713" s="33"/>
      <c r="E1713" s="35">
        <v>11.34</v>
      </c>
      <c r="F1713" s="36"/>
      <c r="G1713" s="37"/>
      <c r="H1713" s="36"/>
      <c r="I1713" s="38"/>
      <c r="J1713" s="266"/>
      <c r="K1713" s="36"/>
    </row>
    <row r="1714" spans="1:13" s="31" customFormat="1" ht="22.5" hidden="1" outlineLevel="3">
      <c r="A1714" s="32"/>
      <c r="B1714" s="33"/>
      <c r="C1714" s="34" t="s">
        <v>2555</v>
      </c>
      <c r="D1714" s="33"/>
      <c r="E1714" s="35">
        <v>35.799999999999997</v>
      </c>
      <c r="F1714" s="36"/>
      <c r="G1714" s="37"/>
      <c r="H1714" s="36"/>
      <c r="I1714" s="38"/>
      <c r="J1714" s="266"/>
      <c r="K1714" s="36"/>
    </row>
    <row r="1715" spans="1:13" s="31" customFormat="1" ht="11.25" hidden="1" outlineLevel="3">
      <c r="A1715" s="32"/>
      <c r="B1715" s="33"/>
      <c r="C1715" s="34" t="s">
        <v>1</v>
      </c>
      <c r="D1715" s="33"/>
      <c r="E1715" s="35">
        <v>47.14</v>
      </c>
      <c r="F1715" s="36"/>
      <c r="G1715" s="37"/>
      <c r="H1715" s="36"/>
      <c r="I1715" s="38"/>
      <c r="J1715" s="266"/>
      <c r="K1715" s="36"/>
    </row>
    <row r="1716" spans="1:13" s="27" customFormat="1" ht="24" outlineLevel="2" collapsed="1">
      <c r="A1716" s="257">
        <v>15</v>
      </c>
      <c r="B1716" s="258" t="s">
        <v>246</v>
      </c>
      <c r="C1716" s="259" t="s">
        <v>2587</v>
      </c>
      <c r="D1716" s="260" t="s">
        <v>2</v>
      </c>
      <c r="E1716" s="261">
        <v>108</v>
      </c>
      <c r="F1716" s="262">
        <v>0</v>
      </c>
      <c r="G1716" s="261">
        <f>E1716*(1+F1716/100)</f>
        <v>108</v>
      </c>
      <c r="H1716" s="262"/>
      <c r="I1716" s="263">
        <f>G1716*H1716</f>
        <v>0</v>
      </c>
      <c r="J1716" s="264">
        <v>1.47E-3</v>
      </c>
      <c r="K1716" s="265">
        <f>G1716*J1716</f>
        <v>0.15875999999999998</v>
      </c>
      <c r="L1716" s="264"/>
      <c r="M1716" s="265">
        <f t="shared" ref="M1716" si="51">G1716*L1716</f>
        <v>0</v>
      </c>
    </row>
    <row r="1717" spans="1:13" s="31" customFormat="1" ht="11.25" hidden="1" outlineLevel="3">
      <c r="A1717" s="32"/>
      <c r="B1717" s="33"/>
      <c r="C1717" s="34" t="s">
        <v>524</v>
      </c>
      <c r="D1717" s="33"/>
      <c r="E1717" s="35">
        <v>0</v>
      </c>
      <c r="F1717" s="36"/>
      <c r="G1717" s="37"/>
      <c r="H1717" s="36"/>
      <c r="I1717" s="38"/>
      <c r="J1717" s="266"/>
      <c r="K1717" s="36"/>
    </row>
    <row r="1718" spans="1:13" s="31" customFormat="1" ht="11.25" hidden="1" outlineLevel="3">
      <c r="A1718" s="32"/>
      <c r="B1718" s="33"/>
      <c r="C1718" s="34" t="s">
        <v>236</v>
      </c>
      <c r="D1718" s="33"/>
      <c r="E1718" s="35">
        <v>108</v>
      </c>
      <c r="F1718" s="36"/>
      <c r="G1718" s="37"/>
      <c r="H1718" s="36"/>
      <c r="I1718" s="38"/>
      <c r="J1718" s="266"/>
      <c r="K1718" s="36"/>
    </row>
    <row r="1719" spans="1:13" s="27" customFormat="1" ht="12" outlineLevel="2">
      <c r="A1719" s="257">
        <v>16</v>
      </c>
      <c r="B1719" s="258" t="s">
        <v>57</v>
      </c>
      <c r="C1719" s="259" t="s">
        <v>854</v>
      </c>
      <c r="D1719" s="260" t="s">
        <v>2</v>
      </c>
      <c r="E1719" s="261">
        <v>108</v>
      </c>
      <c r="F1719" s="262">
        <v>15</v>
      </c>
      <c r="G1719" s="261">
        <f>E1719*(1+F1719/100)</f>
        <v>124.19999999999999</v>
      </c>
      <c r="H1719" s="262"/>
      <c r="I1719" s="263">
        <f>G1719*H1719</f>
        <v>0</v>
      </c>
      <c r="J1719" s="264"/>
      <c r="K1719" s="265">
        <f>G1719*J1719</f>
        <v>0</v>
      </c>
      <c r="L1719" s="264"/>
      <c r="M1719" s="265">
        <f t="shared" ref="M1719:M1720" si="52">G1719*L1719</f>
        <v>0</v>
      </c>
    </row>
    <row r="1720" spans="1:13" s="27" customFormat="1" ht="24" outlineLevel="2" collapsed="1">
      <c r="A1720" s="257">
        <v>17</v>
      </c>
      <c r="B1720" s="258" t="s">
        <v>245</v>
      </c>
      <c r="C1720" s="259" t="s">
        <v>2586</v>
      </c>
      <c r="D1720" s="260" t="s">
        <v>2</v>
      </c>
      <c r="E1720" s="261">
        <v>108</v>
      </c>
      <c r="F1720" s="262">
        <v>0</v>
      </c>
      <c r="G1720" s="261">
        <f>E1720*(1+F1720/100)</f>
        <v>108</v>
      </c>
      <c r="H1720" s="262"/>
      <c r="I1720" s="263">
        <f>G1720*H1720</f>
        <v>0</v>
      </c>
      <c r="J1720" s="264">
        <v>7.7999999999999999E-4</v>
      </c>
      <c r="K1720" s="265">
        <f>G1720*J1720</f>
        <v>8.4239999999999995E-2</v>
      </c>
      <c r="L1720" s="264"/>
      <c r="M1720" s="265">
        <f t="shared" si="52"/>
        <v>0</v>
      </c>
    </row>
    <row r="1721" spans="1:13" s="31" customFormat="1" ht="11.25" hidden="1" outlineLevel="3">
      <c r="A1721" s="32"/>
      <c r="B1721" s="33"/>
      <c r="C1721" s="34" t="s">
        <v>524</v>
      </c>
      <c r="D1721" s="33"/>
      <c r="E1721" s="35">
        <v>0</v>
      </c>
      <c r="F1721" s="36"/>
      <c r="G1721" s="37"/>
      <c r="H1721" s="36"/>
      <c r="I1721" s="38"/>
      <c r="J1721" s="266"/>
      <c r="K1721" s="36"/>
    </row>
    <row r="1722" spans="1:13" s="31" customFormat="1" ht="11.25" hidden="1" outlineLevel="3">
      <c r="A1722" s="32"/>
      <c r="B1722" s="33"/>
      <c r="C1722" s="34" t="s">
        <v>236</v>
      </c>
      <c r="D1722" s="33"/>
      <c r="E1722" s="35">
        <v>108</v>
      </c>
      <c r="F1722" s="36"/>
      <c r="G1722" s="37"/>
      <c r="H1722" s="36"/>
      <c r="I1722" s="38"/>
      <c r="J1722" s="266"/>
      <c r="K1722" s="36"/>
    </row>
    <row r="1723" spans="1:13" s="27" customFormat="1" ht="12" outlineLevel="2">
      <c r="A1723" s="257">
        <v>18</v>
      </c>
      <c r="B1723" s="258" t="s">
        <v>58</v>
      </c>
      <c r="C1723" s="259" t="s">
        <v>870</v>
      </c>
      <c r="D1723" s="260" t="s">
        <v>2</v>
      </c>
      <c r="E1723" s="261">
        <v>108</v>
      </c>
      <c r="F1723" s="262">
        <v>15</v>
      </c>
      <c r="G1723" s="261">
        <f>E1723*(1+F1723/100)</f>
        <v>124.19999999999999</v>
      </c>
      <c r="H1723" s="262"/>
      <c r="I1723" s="263">
        <f>G1723*H1723</f>
        <v>0</v>
      </c>
      <c r="J1723" s="264"/>
      <c r="K1723" s="265">
        <f>G1723*J1723</f>
        <v>0</v>
      </c>
      <c r="L1723" s="264"/>
      <c r="M1723" s="265">
        <f t="shared" ref="M1723" si="53">G1723*L1723</f>
        <v>0</v>
      </c>
    </row>
    <row r="1724" spans="1:13" s="291" customFormat="1" ht="24" outlineLevel="2">
      <c r="A1724" s="347">
        <v>19</v>
      </c>
      <c r="B1724" s="348" t="s">
        <v>2713</v>
      </c>
      <c r="C1724" s="271" t="s">
        <v>2716</v>
      </c>
      <c r="D1724" s="349" t="s">
        <v>2</v>
      </c>
      <c r="E1724" s="261">
        <v>31.32</v>
      </c>
      <c r="F1724" s="350">
        <v>0</v>
      </c>
      <c r="G1724" s="261">
        <f>E1724*(1+F1724/100)</f>
        <v>31.32</v>
      </c>
      <c r="H1724" s="350"/>
      <c r="I1724" s="351">
        <f>G1724*H1724</f>
        <v>0</v>
      </c>
      <c r="J1724" s="289">
        <v>6.2E-4</v>
      </c>
      <c r="K1724" s="290">
        <f>G1724*J1724</f>
        <v>1.9418399999999999E-2</v>
      </c>
      <c r="L1724" s="289"/>
      <c r="M1724" s="290">
        <f t="shared" ref="M1724:M1725" si="54">G1724*L1724</f>
        <v>0</v>
      </c>
    </row>
    <row r="1725" spans="1:13" s="291" customFormat="1" ht="12" outlineLevel="2" collapsed="1">
      <c r="A1725" s="347">
        <v>20</v>
      </c>
      <c r="B1725" s="348" t="s">
        <v>2588</v>
      </c>
      <c r="C1725" s="271" t="s">
        <v>2715</v>
      </c>
      <c r="D1725" s="349" t="s">
        <v>2</v>
      </c>
      <c r="E1725" s="261">
        <v>31.32</v>
      </c>
      <c r="F1725" s="350">
        <v>15</v>
      </c>
      <c r="G1725" s="261">
        <f>E1725*(1+F1725/100)</f>
        <v>36.018000000000001</v>
      </c>
      <c r="H1725" s="350"/>
      <c r="I1725" s="351">
        <f>G1725*H1725</f>
        <v>0</v>
      </c>
      <c r="J1725" s="289"/>
      <c r="K1725" s="290">
        <f>G1725*J1725</f>
        <v>0</v>
      </c>
      <c r="L1725" s="289"/>
      <c r="M1725" s="290">
        <f t="shared" si="54"/>
        <v>0</v>
      </c>
    </row>
    <row r="1726" spans="1:13" s="326" customFormat="1" ht="11.25" hidden="1" outlineLevel="3">
      <c r="A1726" s="321"/>
      <c r="B1726" s="322"/>
      <c r="C1726" s="323" t="s">
        <v>2589</v>
      </c>
      <c r="D1726" s="322"/>
      <c r="E1726" s="35">
        <v>0</v>
      </c>
      <c r="F1726" s="324"/>
      <c r="G1726" s="37"/>
      <c r="H1726" s="324"/>
      <c r="I1726" s="325"/>
      <c r="J1726" s="352"/>
      <c r="K1726" s="324"/>
    </row>
    <row r="1727" spans="1:13" s="326" customFormat="1" ht="11.25" hidden="1" outlineLevel="3">
      <c r="A1727" s="321"/>
      <c r="B1727" s="322"/>
      <c r="C1727" s="323" t="s">
        <v>2590</v>
      </c>
      <c r="D1727" s="322"/>
      <c r="E1727" s="35">
        <v>31.32</v>
      </c>
      <c r="F1727" s="324"/>
      <c r="G1727" s="37"/>
      <c r="H1727" s="324"/>
      <c r="I1727" s="325"/>
      <c r="J1727" s="352"/>
      <c r="K1727" s="324"/>
    </row>
    <row r="1728" spans="1:13" s="326" customFormat="1" ht="11.25" hidden="1" outlineLevel="3">
      <c r="A1728" s="321"/>
      <c r="B1728" s="322"/>
      <c r="C1728" s="323" t="s">
        <v>1</v>
      </c>
      <c r="D1728" s="322"/>
      <c r="E1728" s="35">
        <v>31.32</v>
      </c>
      <c r="F1728" s="324"/>
      <c r="G1728" s="37"/>
      <c r="H1728" s="324"/>
      <c r="I1728" s="325"/>
      <c r="J1728" s="352"/>
      <c r="K1728" s="324"/>
    </row>
    <row r="1729" spans="1:13" s="291" customFormat="1" ht="24" outlineLevel="2">
      <c r="A1729" s="347">
        <v>21</v>
      </c>
      <c r="B1729" s="348" t="s">
        <v>2591</v>
      </c>
      <c r="C1729" s="271" t="s">
        <v>2592</v>
      </c>
      <c r="D1729" s="349" t="s">
        <v>2</v>
      </c>
      <c r="E1729" s="261">
        <v>52.8</v>
      </c>
      <c r="F1729" s="350">
        <v>0</v>
      </c>
      <c r="G1729" s="261">
        <f>E1729*(1+F1729/100)</f>
        <v>52.8</v>
      </c>
      <c r="H1729" s="350"/>
      <c r="I1729" s="351">
        <f>G1729*H1729</f>
        <v>0</v>
      </c>
      <c r="J1729" s="289">
        <v>2.0000000000000001E-4</v>
      </c>
      <c r="K1729" s="290">
        <f>G1729*J1729</f>
        <v>1.056E-2</v>
      </c>
      <c r="L1729" s="289"/>
      <c r="M1729" s="290">
        <f t="shared" ref="M1729:M1730" si="55">G1729*L1729</f>
        <v>0</v>
      </c>
    </row>
    <row r="1730" spans="1:13" s="291" customFormat="1" ht="12" outlineLevel="2" collapsed="1">
      <c r="A1730" s="347">
        <v>22</v>
      </c>
      <c r="B1730" s="348" t="s">
        <v>2593</v>
      </c>
      <c r="C1730" s="271" t="s">
        <v>2594</v>
      </c>
      <c r="D1730" s="349" t="s">
        <v>2</v>
      </c>
      <c r="E1730" s="261">
        <v>52.800000000000011</v>
      </c>
      <c r="F1730" s="350">
        <v>15</v>
      </c>
      <c r="G1730" s="261">
        <f>E1730*(1+F1730/100)</f>
        <v>60.720000000000006</v>
      </c>
      <c r="H1730" s="350"/>
      <c r="I1730" s="351">
        <f>G1730*H1730</f>
        <v>0</v>
      </c>
      <c r="J1730" s="289"/>
      <c r="K1730" s="290">
        <f>G1730*J1730</f>
        <v>0</v>
      </c>
      <c r="L1730" s="289"/>
      <c r="M1730" s="290">
        <f t="shared" si="55"/>
        <v>0</v>
      </c>
    </row>
    <row r="1731" spans="1:13" s="326" customFormat="1" ht="11.25" hidden="1" outlineLevel="3">
      <c r="A1731" s="321"/>
      <c r="B1731" s="322"/>
      <c r="C1731" s="323" t="s">
        <v>2595</v>
      </c>
      <c r="D1731" s="322"/>
      <c r="E1731" s="35">
        <v>0</v>
      </c>
      <c r="F1731" s="324"/>
      <c r="G1731" s="37"/>
      <c r="H1731" s="324"/>
      <c r="I1731" s="325"/>
      <c r="J1731" s="352"/>
      <c r="K1731" s="324"/>
    </row>
    <row r="1732" spans="1:13" s="326" customFormat="1" ht="11.25" hidden="1" outlineLevel="3">
      <c r="A1732" s="321"/>
      <c r="B1732" s="322"/>
      <c r="C1732" s="323" t="s">
        <v>2596</v>
      </c>
      <c r="D1732" s="322"/>
      <c r="E1732" s="35">
        <v>8.3999999999999986</v>
      </c>
      <c r="F1732" s="324"/>
      <c r="G1732" s="37"/>
      <c r="H1732" s="324"/>
      <c r="I1732" s="325"/>
      <c r="J1732" s="352"/>
      <c r="K1732" s="324"/>
    </row>
    <row r="1733" spans="1:13" s="326" customFormat="1" ht="11.25" hidden="1" outlineLevel="3">
      <c r="A1733" s="321"/>
      <c r="B1733" s="322"/>
      <c r="C1733" s="323" t="s">
        <v>2597</v>
      </c>
      <c r="D1733" s="322"/>
      <c r="E1733" s="35">
        <v>5.6</v>
      </c>
      <c r="F1733" s="324"/>
      <c r="G1733" s="37"/>
      <c r="H1733" s="324"/>
      <c r="I1733" s="325"/>
      <c r="J1733" s="352"/>
      <c r="K1733" s="324"/>
    </row>
    <row r="1734" spans="1:13" s="326" customFormat="1" ht="11.25" hidden="1" outlineLevel="3">
      <c r="A1734" s="321"/>
      <c r="B1734" s="322"/>
      <c r="C1734" s="323" t="s">
        <v>2598</v>
      </c>
      <c r="D1734" s="322"/>
      <c r="E1734" s="35">
        <v>1.6</v>
      </c>
      <c r="F1734" s="324"/>
      <c r="G1734" s="37"/>
      <c r="H1734" s="324"/>
      <c r="I1734" s="325"/>
      <c r="J1734" s="352"/>
      <c r="K1734" s="324"/>
    </row>
    <row r="1735" spans="1:13" s="326" customFormat="1" ht="11.25" hidden="1" outlineLevel="3">
      <c r="A1735" s="321"/>
      <c r="B1735" s="322"/>
      <c r="C1735" s="323" t="s">
        <v>2598</v>
      </c>
      <c r="D1735" s="322"/>
      <c r="E1735" s="35">
        <v>1.6</v>
      </c>
      <c r="F1735" s="324"/>
      <c r="G1735" s="37"/>
      <c r="H1735" s="324"/>
      <c r="I1735" s="325"/>
      <c r="J1735" s="352"/>
      <c r="K1735" s="324"/>
    </row>
    <row r="1736" spans="1:13" s="326" customFormat="1" ht="11.25" hidden="1" outlineLevel="3">
      <c r="A1736" s="321"/>
      <c r="B1736" s="322"/>
      <c r="C1736" s="323" t="s">
        <v>2599</v>
      </c>
      <c r="D1736" s="322"/>
      <c r="E1736" s="35">
        <v>0.8</v>
      </c>
      <c r="F1736" s="324"/>
      <c r="G1736" s="37"/>
      <c r="H1736" s="324"/>
      <c r="I1736" s="325"/>
      <c r="J1736" s="352"/>
      <c r="K1736" s="324"/>
    </row>
    <row r="1737" spans="1:13" s="31" customFormat="1" ht="11.25" hidden="1" outlineLevel="3">
      <c r="A1737" s="32"/>
      <c r="B1737" s="33"/>
      <c r="C1737" s="34" t="s">
        <v>2600</v>
      </c>
      <c r="D1737" s="33"/>
      <c r="E1737" s="35">
        <v>2.7</v>
      </c>
      <c r="F1737" s="36"/>
      <c r="G1737" s="37"/>
      <c r="H1737" s="36"/>
      <c r="I1737" s="38"/>
      <c r="J1737" s="266"/>
      <c r="K1737" s="36"/>
    </row>
    <row r="1738" spans="1:13" s="31" customFormat="1" ht="11.25" hidden="1" outlineLevel="3">
      <c r="A1738" s="32"/>
      <c r="B1738" s="33"/>
      <c r="C1738" s="34" t="s">
        <v>2601</v>
      </c>
      <c r="D1738" s="33"/>
      <c r="E1738" s="35">
        <v>4.5</v>
      </c>
      <c r="F1738" s="36"/>
      <c r="G1738" s="37"/>
      <c r="H1738" s="36"/>
      <c r="I1738" s="38"/>
      <c r="J1738" s="266"/>
      <c r="K1738" s="36"/>
    </row>
    <row r="1739" spans="1:13" s="31" customFormat="1" ht="11.25" hidden="1" outlineLevel="3">
      <c r="A1739" s="32"/>
      <c r="B1739" s="33"/>
      <c r="C1739" s="34" t="s">
        <v>2602</v>
      </c>
      <c r="D1739" s="33"/>
      <c r="E1739" s="35">
        <v>1.8</v>
      </c>
      <c r="F1739" s="36"/>
      <c r="G1739" s="37"/>
      <c r="H1739" s="36"/>
      <c r="I1739" s="38"/>
      <c r="J1739" s="266"/>
      <c r="K1739" s="36"/>
    </row>
    <row r="1740" spans="1:13" s="31" customFormat="1" ht="11.25" hidden="1" outlineLevel="3">
      <c r="A1740" s="32"/>
      <c r="B1740" s="33"/>
      <c r="C1740" s="34" t="s">
        <v>2602</v>
      </c>
      <c r="D1740" s="33"/>
      <c r="E1740" s="35">
        <v>1.8</v>
      </c>
      <c r="F1740" s="36"/>
      <c r="G1740" s="37"/>
      <c r="H1740" s="36"/>
      <c r="I1740" s="38"/>
      <c r="J1740" s="266"/>
      <c r="K1740" s="36"/>
    </row>
    <row r="1741" spans="1:13" s="31" customFormat="1" ht="11.25" hidden="1" outlineLevel="3">
      <c r="A1741" s="32"/>
      <c r="B1741" s="33"/>
      <c r="C1741" s="34" t="s">
        <v>2603</v>
      </c>
      <c r="D1741" s="33"/>
      <c r="E1741" s="35">
        <v>5.4</v>
      </c>
      <c r="F1741" s="36"/>
      <c r="G1741" s="37"/>
      <c r="H1741" s="36"/>
      <c r="I1741" s="38"/>
      <c r="J1741" s="266"/>
      <c r="K1741" s="36"/>
    </row>
    <row r="1742" spans="1:13" s="31" customFormat="1" ht="11.25" hidden="1" outlineLevel="3">
      <c r="A1742" s="32"/>
      <c r="B1742" s="33"/>
      <c r="C1742" s="34" t="s">
        <v>2600</v>
      </c>
      <c r="D1742" s="33"/>
      <c r="E1742" s="35">
        <v>2.7</v>
      </c>
      <c r="F1742" s="36"/>
      <c r="G1742" s="37"/>
      <c r="H1742" s="36"/>
      <c r="I1742" s="38"/>
      <c r="J1742" s="266"/>
      <c r="K1742" s="36"/>
    </row>
    <row r="1743" spans="1:13" s="31" customFormat="1" ht="11.25" hidden="1" outlineLevel="3">
      <c r="A1743" s="32"/>
      <c r="B1743" s="33"/>
      <c r="C1743" s="34" t="s">
        <v>2604</v>
      </c>
      <c r="D1743" s="33"/>
      <c r="E1743" s="35">
        <v>1</v>
      </c>
      <c r="F1743" s="36"/>
      <c r="G1743" s="37"/>
      <c r="H1743" s="36"/>
      <c r="I1743" s="38"/>
      <c r="J1743" s="266"/>
      <c r="K1743" s="36"/>
    </row>
    <row r="1744" spans="1:13" s="31" customFormat="1" ht="11.25" hidden="1" outlineLevel="3">
      <c r="A1744" s="32"/>
      <c r="B1744" s="33"/>
      <c r="C1744" s="34" t="s">
        <v>2604</v>
      </c>
      <c r="D1744" s="33"/>
      <c r="E1744" s="35">
        <v>1</v>
      </c>
      <c r="F1744" s="36"/>
      <c r="G1744" s="37"/>
      <c r="H1744" s="36"/>
      <c r="I1744" s="38"/>
      <c r="J1744" s="266"/>
      <c r="K1744" s="36"/>
    </row>
    <row r="1745" spans="1:13" s="31" customFormat="1" ht="11.25" hidden="1" outlineLevel="3">
      <c r="A1745" s="32"/>
      <c r="B1745" s="33"/>
      <c r="C1745" s="34" t="s">
        <v>2605</v>
      </c>
      <c r="D1745" s="33"/>
      <c r="E1745" s="35">
        <v>1.2</v>
      </c>
      <c r="F1745" s="36"/>
      <c r="G1745" s="37"/>
      <c r="H1745" s="36"/>
      <c r="I1745" s="38"/>
      <c r="J1745" s="266"/>
      <c r="K1745" s="36"/>
    </row>
    <row r="1746" spans="1:13" s="31" customFormat="1" ht="11.25" hidden="1" outlineLevel="3">
      <c r="A1746" s="32"/>
      <c r="B1746" s="33"/>
      <c r="C1746" s="34" t="s">
        <v>2606</v>
      </c>
      <c r="D1746" s="33"/>
      <c r="E1746" s="35">
        <v>2</v>
      </c>
      <c r="F1746" s="36"/>
      <c r="G1746" s="37"/>
      <c r="H1746" s="36"/>
      <c r="I1746" s="38"/>
      <c r="J1746" s="266"/>
      <c r="K1746" s="36"/>
    </row>
    <row r="1747" spans="1:13" s="31" customFormat="1" ht="11.25" hidden="1" outlineLevel="3">
      <c r="A1747" s="32"/>
      <c r="B1747" s="33"/>
      <c r="C1747" s="34" t="s">
        <v>2606</v>
      </c>
      <c r="D1747" s="33"/>
      <c r="E1747" s="35">
        <v>2</v>
      </c>
      <c r="F1747" s="36"/>
      <c r="G1747" s="37"/>
      <c r="H1747" s="36"/>
      <c r="I1747" s="38"/>
      <c r="J1747" s="266"/>
      <c r="K1747" s="36"/>
    </row>
    <row r="1748" spans="1:13" s="31" customFormat="1" ht="11.25" hidden="1" outlineLevel="3">
      <c r="A1748" s="32"/>
      <c r="B1748" s="33"/>
      <c r="C1748" s="34" t="s">
        <v>2607</v>
      </c>
      <c r="D1748" s="33"/>
      <c r="E1748" s="35">
        <v>6</v>
      </c>
      <c r="F1748" s="36"/>
      <c r="G1748" s="37"/>
      <c r="H1748" s="36"/>
      <c r="I1748" s="38"/>
      <c r="J1748" s="266"/>
      <c r="K1748" s="36"/>
    </row>
    <row r="1749" spans="1:13" s="31" customFormat="1" ht="11.25" hidden="1" outlineLevel="3">
      <c r="A1749" s="32"/>
      <c r="B1749" s="33"/>
      <c r="C1749" s="34" t="s">
        <v>2608</v>
      </c>
      <c r="D1749" s="33"/>
      <c r="E1749" s="35">
        <v>2.7</v>
      </c>
      <c r="F1749" s="36"/>
      <c r="G1749" s="37"/>
      <c r="H1749" s="36"/>
      <c r="I1749" s="38"/>
      <c r="J1749" s="266"/>
      <c r="K1749" s="36"/>
    </row>
    <row r="1750" spans="1:13" s="31" customFormat="1" ht="11.25" hidden="1" outlineLevel="3">
      <c r="A1750" s="32"/>
      <c r="B1750" s="33"/>
      <c r="C1750" s="34" t="s">
        <v>1</v>
      </c>
      <c r="D1750" s="33"/>
      <c r="E1750" s="35">
        <v>52.800000000000011</v>
      </c>
      <c r="F1750" s="36"/>
      <c r="G1750" s="37"/>
      <c r="H1750" s="36"/>
      <c r="I1750" s="38"/>
      <c r="J1750" s="266"/>
      <c r="K1750" s="36"/>
    </row>
    <row r="1751" spans="1:13" s="27" customFormat="1" ht="12" outlineLevel="2">
      <c r="A1751" s="257">
        <v>23</v>
      </c>
      <c r="B1751" s="258" t="s">
        <v>193</v>
      </c>
      <c r="C1751" s="259" t="s">
        <v>874</v>
      </c>
      <c r="D1751" s="260" t="s">
        <v>0</v>
      </c>
      <c r="E1751" s="261">
        <f>SUM(I1623:I1750)/100</f>
        <v>0</v>
      </c>
      <c r="F1751" s="262">
        <v>0</v>
      </c>
      <c r="G1751" s="261">
        <f>E1751*(1+F1751/100)</f>
        <v>0</v>
      </c>
      <c r="H1751" s="262"/>
      <c r="I1751" s="263">
        <f>G1751*H1751</f>
        <v>0</v>
      </c>
      <c r="J1751" s="264"/>
      <c r="K1751" s="265">
        <f>G1751*J1751</f>
        <v>0</v>
      </c>
      <c r="L1751" s="264"/>
      <c r="M1751" s="265">
        <f t="shared" ref="M1751" si="56">G1751*L1751</f>
        <v>0</v>
      </c>
    </row>
    <row r="1752" spans="1:13" s="48" customFormat="1" ht="12.75" customHeight="1" outlineLevel="2">
      <c r="A1752" s="49"/>
      <c r="B1752" s="50"/>
      <c r="C1752" s="51"/>
      <c r="D1752" s="50"/>
      <c r="E1752" s="52"/>
      <c r="F1752" s="53"/>
      <c r="G1752" s="52"/>
      <c r="H1752" s="53"/>
      <c r="I1752" s="54"/>
    </row>
    <row r="1753" spans="1:13" s="21" customFormat="1" ht="16.5" customHeight="1" outlineLevel="1">
      <c r="A1753" s="273"/>
      <c r="B1753" s="274"/>
      <c r="C1753" s="274" t="s">
        <v>376</v>
      </c>
      <c r="D1753" s="275"/>
      <c r="E1753" s="276"/>
      <c r="F1753" s="277"/>
      <c r="G1753" s="276"/>
      <c r="H1753" s="277"/>
      <c r="I1753" s="278">
        <f>SUBTOTAL(9,I1754:I1807)</f>
        <v>0</v>
      </c>
      <c r="J1753" s="279"/>
      <c r="K1753" s="280"/>
      <c r="L1753" s="277"/>
      <c r="M1753" s="280"/>
    </row>
    <row r="1754" spans="1:13" s="27" customFormat="1" ht="12" outlineLevel="2" collapsed="1">
      <c r="A1754" s="13">
        <v>1</v>
      </c>
      <c r="B1754" s="28" t="s">
        <v>176</v>
      </c>
      <c r="C1754" s="29" t="s">
        <v>554</v>
      </c>
      <c r="D1754" s="14" t="s">
        <v>17</v>
      </c>
      <c r="E1754" s="30">
        <v>1042.5</v>
      </c>
      <c r="F1754" s="15">
        <v>0</v>
      </c>
      <c r="G1754" s="30">
        <f>E1754*(1+F1754/100)</f>
        <v>1042.5</v>
      </c>
      <c r="H1754" s="15"/>
      <c r="I1754" s="16">
        <f>G1754*H1754</f>
        <v>0</v>
      </c>
      <c r="J1754" s="264">
        <v>2.0000000000000001E-4</v>
      </c>
      <c r="K1754" s="265">
        <f>G1754*J1754</f>
        <v>0.20850000000000002</v>
      </c>
      <c r="L1754" s="264"/>
      <c r="M1754" s="265">
        <f t="shared" ref="M1754" si="57">G1754*L1754</f>
        <v>0</v>
      </c>
    </row>
    <row r="1755" spans="1:13" s="31" customFormat="1" ht="11.25" hidden="1" outlineLevel="3">
      <c r="A1755" s="32"/>
      <c r="B1755" s="33"/>
      <c r="C1755" s="34" t="s">
        <v>227</v>
      </c>
      <c r="D1755" s="33"/>
      <c r="E1755" s="35">
        <v>240.14</v>
      </c>
      <c r="F1755" s="36"/>
      <c r="G1755" s="37"/>
      <c r="H1755" s="36"/>
      <c r="I1755" s="38"/>
    </row>
    <row r="1756" spans="1:13" s="31" customFormat="1" ht="11.25" hidden="1" outlineLevel="3">
      <c r="A1756" s="32"/>
      <c r="B1756" s="33"/>
      <c r="C1756" s="34" t="s">
        <v>229</v>
      </c>
      <c r="D1756" s="33"/>
      <c r="E1756" s="35">
        <v>793.18</v>
      </c>
      <c r="F1756" s="36"/>
      <c r="G1756" s="37"/>
      <c r="H1756" s="36"/>
      <c r="I1756" s="38"/>
    </row>
    <row r="1757" spans="1:13" s="31" customFormat="1" ht="11.25" hidden="1" outlineLevel="3">
      <c r="A1757" s="32"/>
      <c r="B1757" s="33"/>
      <c r="C1757" s="34" t="s">
        <v>79</v>
      </c>
      <c r="D1757" s="33"/>
      <c r="E1757" s="35">
        <v>9.18</v>
      </c>
      <c r="F1757" s="36"/>
      <c r="G1757" s="37"/>
      <c r="H1757" s="36"/>
      <c r="I1757" s="38"/>
    </row>
    <row r="1758" spans="1:13" s="27" customFormat="1" ht="12" outlineLevel="2" collapsed="1">
      <c r="A1758" s="13">
        <v>2</v>
      </c>
      <c r="B1758" s="28" t="s">
        <v>177</v>
      </c>
      <c r="C1758" s="29" t="s">
        <v>667</v>
      </c>
      <c r="D1758" s="14" t="s">
        <v>17</v>
      </c>
      <c r="E1758" s="30">
        <v>1042.5</v>
      </c>
      <c r="F1758" s="15">
        <v>0</v>
      </c>
      <c r="G1758" s="30">
        <f>E1758*(1+F1758/100)</f>
        <v>1042.5</v>
      </c>
      <c r="H1758" s="15"/>
      <c r="I1758" s="16">
        <f>G1758*H1758</f>
        <v>0</v>
      </c>
      <c r="J1758" s="264">
        <v>4.4999999999999997E-3</v>
      </c>
      <c r="K1758" s="265">
        <f>G1758*J1758</f>
        <v>4.6912499999999993</v>
      </c>
      <c r="L1758" s="264"/>
      <c r="M1758" s="265">
        <f t="shared" ref="M1758" si="58">G1758*L1758</f>
        <v>0</v>
      </c>
    </row>
    <row r="1759" spans="1:13" s="31" customFormat="1" ht="11.25" hidden="1" outlineLevel="3">
      <c r="A1759" s="32"/>
      <c r="B1759" s="33"/>
      <c r="C1759" s="34" t="s">
        <v>227</v>
      </c>
      <c r="D1759" s="33"/>
      <c r="E1759" s="35">
        <v>240.14</v>
      </c>
      <c r="F1759" s="36"/>
      <c r="G1759" s="37"/>
      <c r="H1759" s="36"/>
      <c r="I1759" s="38"/>
    </row>
    <row r="1760" spans="1:13" s="31" customFormat="1" ht="11.25" hidden="1" outlineLevel="3">
      <c r="A1760" s="32"/>
      <c r="B1760" s="33"/>
      <c r="C1760" s="34" t="s">
        <v>229</v>
      </c>
      <c r="D1760" s="33"/>
      <c r="E1760" s="35">
        <v>793.18</v>
      </c>
      <c r="F1760" s="36"/>
      <c r="G1760" s="37"/>
      <c r="H1760" s="36"/>
      <c r="I1760" s="38"/>
    </row>
    <row r="1761" spans="1:13" s="31" customFormat="1" ht="11.25" hidden="1" outlineLevel="3">
      <c r="A1761" s="32"/>
      <c r="B1761" s="33"/>
      <c r="C1761" s="34" t="s">
        <v>79</v>
      </c>
      <c r="D1761" s="33"/>
      <c r="E1761" s="35">
        <v>9.18</v>
      </c>
      <c r="F1761" s="36"/>
      <c r="G1761" s="37"/>
      <c r="H1761" s="36"/>
      <c r="I1761" s="38"/>
    </row>
    <row r="1762" spans="1:13" s="27" customFormat="1" ht="12" outlineLevel="2">
      <c r="A1762" s="13">
        <v>3</v>
      </c>
      <c r="B1762" s="28" t="s">
        <v>247</v>
      </c>
      <c r="C1762" s="29" t="s">
        <v>2609</v>
      </c>
      <c r="D1762" s="14" t="s">
        <v>17</v>
      </c>
      <c r="E1762" s="30">
        <v>1033.32</v>
      </c>
      <c r="F1762" s="15">
        <v>0</v>
      </c>
      <c r="G1762" s="30">
        <f>E1762*(1+F1762/100)</f>
        <v>1033.32</v>
      </c>
      <c r="H1762" s="15"/>
      <c r="I1762" s="16">
        <f>G1762*H1762</f>
        <v>0</v>
      </c>
      <c r="J1762" s="264">
        <v>4.0000000000000002E-4</v>
      </c>
      <c r="K1762" s="265">
        <f>G1762*J1762</f>
        <v>0.41332799999999997</v>
      </c>
      <c r="L1762" s="264"/>
      <c r="M1762" s="265">
        <f t="shared" ref="M1762" si="59">G1762*L1762</f>
        <v>0</v>
      </c>
    </row>
    <row r="1763" spans="1:13" s="27" customFormat="1" ht="24" outlineLevel="2" collapsed="1">
      <c r="A1763" s="13">
        <v>4</v>
      </c>
      <c r="B1763" s="28" t="s">
        <v>59</v>
      </c>
      <c r="C1763" s="29" t="s">
        <v>938</v>
      </c>
      <c r="D1763" s="14" t="s">
        <v>17</v>
      </c>
      <c r="E1763" s="30">
        <v>1033.32</v>
      </c>
      <c r="F1763" s="15">
        <v>15</v>
      </c>
      <c r="G1763" s="30">
        <f>E1763*(1+F1763/100)</f>
        <v>1188.3179999999998</v>
      </c>
      <c r="H1763" s="15"/>
      <c r="I1763" s="16">
        <f>G1763*H1763</f>
        <v>0</v>
      </c>
    </row>
    <row r="1764" spans="1:13" s="31" customFormat="1" ht="11.25" hidden="1" outlineLevel="3">
      <c r="A1764" s="32"/>
      <c r="B1764" s="33"/>
      <c r="C1764" s="34" t="s">
        <v>8</v>
      </c>
      <c r="D1764" s="33"/>
      <c r="E1764" s="35">
        <v>0</v>
      </c>
      <c r="F1764" s="36"/>
      <c r="G1764" s="37"/>
      <c r="H1764" s="36"/>
      <c r="I1764" s="38"/>
    </row>
    <row r="1765" spans="1:13" s="31" customFormat="1" ht="11.25" hidden="1" outlineLevel="3">
      <c r="A1765" s="32"/>
      <c r="B1765" s="33"/>
      <c r="C1765" s="34" t="s">
        <v>372</v>
      </c>
      <c r="D1765" s="33"/>
      <c r="E1765" s="35">
        <v>240.14</v>
      </c>
      <c r="F1765" s="36"/>
      <c r="G1765" s="37"/>
      <c r="H1765" s="36"/>
      <c r="I1765" s="38"/>
    </row>
    <row r="1766" spans="1:13" s="31" customFormat="1" ht="11.25" hidden="1" outlineLevel="3">
      <c r="A1766" s="32"/>
      <c r="B1766" s="33"/>
      <c r="C1766" s="34" t="s">
        <v>1</v>
      </c>
      <c r="D1766" s="33"/>
      <c r="E1766" s="35">
        <v>240.14</v>
      </c>
      <c r="F1766" s="36"/>
      <c r="G1766" s="37"/>
      <c r="H1766" s="36"/>
      <c r="I1766" s="38"/>
    </row>
    <row r="1767" spans="1:13" s="31" customFormat="1" ht="11.25" hidden="1" outlineLevel="3">
      <c r="A1767" s="32"/>
      <c r="B1767" s="33"/>
      <c r="C1767" s="34" t="s">
        <v>12</v>
      </c>
      <c r="D1767" s="33"/>
      <c r="E1767" s="35">
        <v>0</v>
      </c>
      <c r="F1767" s="36"/>
      <c r="G1767" s="37"/>
      <c r="H1767" s="36"/>
      <c r="I1767" s="38"/>
    </row>
    <row r="1768" spans="1:13" s="31" customFormat="1" ht="11.25" hidden="1" outlineLevel="3">
      <c r="A1768" s="32"/>
      <c r="B1768" s="33"/>
      <c r="C1768" s="34" t="s">
        <v>462</v>
      </c>
      <c r="D1768" s="33"/>
      <c r="E1768" s="35">
        <v>213.17</v>
      </c>
      <c r="F1768" s="36"/>
      <c r="G1768" s="37"/>
      <c r="H1768" s="36"/>
      <c r="I1768" s="38"/>
    </row>
    <row r="1769" spans="1:13" s="31" customFormat="1" ht="11.25" hidden="1" outlineLevel="3">
      <c r="A1769" s="32"/>
      <c r="B1769" s="33"/>
      <c r="C1769" s="34" t="s">
        <v>574</v>
      </c>
      <c r="D1769" s="33"/>
      <c r="E1769" s="35">
        <v>290.49</v>
      </c>
      <c r="F1769" s="36"/>
      <c r="G1769" s="37"/>
      <c r="H1769" s="36"/>
      <c r="I1769" s="38"/>
    </row>
    <row r="1770" spans="1:13" s="326" customFormat="1" ht="11.25" hidden="1" outlineLevel="3">
      <c r="A1770" s="321"/>
      <c r="B1770" s="322"/>
      <c r="C1770" s="323" t="s">
        <v>546</v>
      </c>
      <c r="D1770" s="322"/>
      <c r="E1770" s="35">
        <v>289.52</v>
      </c>
      <c r="F1770" s="324"/>
      <c r="G1770" s="37"/>
      <c r="H1770" s="324"/>
      <c r="I1770" s="325"/>
    </row>
    <row r="1771" spans="1:13" s="326" customFormat="1" ht="11.25" hidden="1" outlineLevel="3">
      <c r="A1771" s="321"/>
      <c r="B1771" s="322"/>
      <c r="C1771" s="323" t="s">
        <v>1</v>
      </c>
      <c r="D1771" s="322"/>
      <c r="E1771" s="35">
        <v>793.18</v>
      </c>
      <c r="F1771" s="324"/>
      <c r="G1771" s="37"/>
      <c r="H1771" s="324"/>
      <c r="I1771" s="325"/>
    </row>
    <row r="1772" spans="1:13" s="291" customFormat="1" ht="12" outlineLevel="2">
      <c r="A1772" s="347">
        <v>5</v>
      </c>
      <c r="B1772" s="348" t="s">
        <v>2610</v>
      </c>
      <c r="C1772" s="271" t="s">
        <v>2611</v>
      </c>
      <c r="D1772" s="349" t="s">
        <v>2</v>
      </c>
      <c r="E1772" s="261">
        <v>531.52</v>
      </c>
      <c r="F1772" s="350">
        <v>0</v>
      </c>
      <c r="G1772" s="261">
        <f>E1772*(1+F1772/100)</f>
        <v>531.52</v>
      </c>
      <c r="H1772" s="350"/>
      <c r="I1772" s="351">
        <f>G1772*H1772</f>
        <v>0</v>
      </c>
      <c r="J1772" s="289">
        <v>3.0000000000000001E-5</v>
      </c>
      <c r="K1772" s="290">
        <f>G1772*J1772</f>
        <v>1.5945600000000001E-2</v>
      </c>
      <c r="L1772" s="289"/>
      <c r="M1772" s="290">
        <f t="shared" ref="M1772:M1773" si="60">G1772*L1772</f>
        <v>0</v>
      </c>
    </row>
    <row r="1773" spans="1:13" s="291" customFormat="1" ht="12" outlineLevel="2" collapsed="1">
      <c r="A1773" s="347">
        <v>6</v>
      </c>
      <c r="B1773" s="348" t="s">
        <v>2612</v>
      </c>
      <c r="C1773" s="271" t="s">
        <v>2613</v>
      </c>
      <c r="D1773" s="349" t="s">
        <v>2</v>
      </c>
      <c r="E1773" s="261">
        <v>531.51999999999987</v>
      </c>
      <c r="F1773" s="350">
        <v>15</v>
      </c>
      <c r="G1773" s="261">
        <f>E1773*(1+F1773/100)</f>
        <v>611.24799999999982</v>
      </c>
      <c r="H1773" s="350"/>
      <c r="I1773" s="351">
        <f>G1773*H1773</f>
        <v>0</v>
      </c>
      <c r="J1773" s="289"/>
      <c r="K1773" s="290">
        <f>G1773*J1773</f>
        <v>0</v>
      </c>
      <c r="L1773" s="289"/>
      <c r="M1773" s="290">
        <f t="shared" si="60"/>
        <v>0</v>
      </c>
    </row>
    <row r="1774" spans="1:13" s="326" customFormat="1" ht="11.25" hidden="1" outlineLevel="3">
      <c r="A1774" s="321"/>
      <c r="B1774" s="322"/>
      <c r="C1774" s="323" t="s">
        <v>2614</v>
      </c>
      <c r="D1774" s="322"/>
      <c r="E1774" s="35">
        <v>0</v>
      </c>
      <c r="F1774" s="324"/>
      <c r="G1774" s="37"/>
      <c r="H1774" s="324"/>
      <c r="I1774" s="325"/>
      <c r="J1774" s="352"/>
      <c r="K1774" s="324"/>
    </row>
    <row r="1775" spans="1:13" s="326" customFormat="1" ht="11.25" hidden="1" outlineLevel="3">
      <c r="A1775" s="321"/>
      <c r="B1775" s="322"/>
      <c r="C1775" s="323" t="s">
        <v>21</v>
      </c>
      <c r="D1775" s="322"/>
      <c r="E1775" s="35">
        <v>0</v>
      </c>
      <c r="F1775" s="324"/>
      <c r="G1775" s="37"/>
      <c r="H1775" s="324"/>
      <c r="I1775" s="325"/>
      <c r="J1775" s="352"/>
      <c r="K1775" s="324"/>
    </row>
    <row r="1776" spans="1:13" s="326" customFormat="1" ht="22.5" hidden="1" outlineLevel="3">
      <c r="A1776" s="321"/>
      <c r="B1776" s="322"/>
      <c r="C1776" s="323" t="s">
        <v>2530</v>
      </c>
      <c r="D1776" s="322"/>
      <c r="E1776" s="35">
        <v>61.529999999999987</v>
      </c>
      <c r="F1776" s="324"/>
      <c r="G1776" s="37"/>
      <c r="H1776" s="324"/>
      <c r="I1776" s="325"/>
      <c r="J1776" s="352"/>
      <c r="K1776" s="324"/>
    </row>
    <row r="1777" spans="1:11" s="31" customFormat="1" ht="11.25" hidden="1" outlineLevel="3">
      <c r="A1777" s="32"/>
      <c r="B1777" s="33"/>
      <c r="C1777" s="34" t="s">
        <v>2531</v>
      </c>
      <c r="D1777" s="33"/>
      <c r="E1777" s="35">
        <v>20.3</v>
      </c>
      <c r="F1777" s="36"/>
      <c r="G1777" s="37"/>
      <c r="H1777" s="36"/>
      <c r="I1777" s="38"/>
      <c r="J1777" s="266"/>
      <c r="K1777" s="36"/>
    </row>
    <row r="1778" spans="1:11" s="31" customFormat="1" ht="11.25" hidden="1" outlineLevel="3">
      <c r="A1778" s="32"/>
      <c r="B1778" s="33"/>
      <c r="C1778" s="34" t="s">
        <v>2532</v>
      </c>
      <c r="D1778" s="33"/>
      <c r="E1778" s="35">
        <v>16.700000000000003</v>
      </c>
      <c r="F1778" s="36"/>
      <c r="G1778" s="37"/>
      <c r="H1778" s="36"/>
      <c r="I1778" s="38"/>
      <c r="J1778" s="266"/>
      <c r="K1778" s="36"/>
    </row>
    <row r="1779" spans="1:11" s="31" customFormat="1" ht="11.25" hidden="1" outlineLevel="3">
      <c r="A1779" s="32"/>
      <c r="B1779" s="33"/>
      <c r="C1779" s="34" t="s">
        <v>1</v>
      </c>
      <c r="D1779" s="33"/>
      <c r="E1779" s="35">
        <v>98.529999999999987</v>
      </c>
      <c r="F1779" s="36"/>
      <c r="G1779" s="37"/>
      <c r="H1779" s="36"/>
      <c r="I1779" s="38"/>
      <c r="J1779" s="266"/>
      <c r="K1779" s="36"/>
    </row>
    <row r="1780" spans="1:11" s="31" customFormat="1" ht="11.25" hidden="1" outlineLevel="3">
      <c r="A1780" s="32"/>
      <c r="B1780" s="33"/>
      <c r="C1780" s="34" t="s">
        <v>20</v>
      </c>
      <c r="D1780" s="33"/>
      <c r="E1780" s="35">
        <v>0</v>
      </c>
      <c r="F1780" s="36"/>
      <c r="G1780" s="37"/>
      <c r="H1780" s="36"/>
      <c r="I1780" s="38"/>
      <c r="J1780" s="266"/>
      <c r="K1780" s="36"/>
    </row>
    <row r="1781" spans="1:11" s="31" customFormat="1" ht="11.25" hidden="1" outlineLevel="3">
      <c r="A1781" s="32"/>
      <c r="B1781" s="33"/>
      <c r="C1781" s="34" t="s">
        <v>2550</v>
      </c>
      <c r="D1781" s="33"/>
      <c r="E1781" s="35">
        <v>25.17</v>
      </c>
      <c r="F1781" s="36"/>
      <c r="G1781" s="37"/>
      <c r="H1781" s="36"/>
      <c r="I1781" s="38"/>
      <c r="J1781" s="266"/>
      <c r="K1781" s="36"/>
    </row>
    <row r="1782" spans="1:11" s="31" customFormat="1" ht="11.25" hidden="1" outlineLevel="3">
      <c r="A1782" s="32"/>
      <c r="B1782" s="33"/>
      <c r="C1782" s="34" t="s">
        <v>2551</v>
      </c>
      <c r="D1782" s="33"/>
      <c r="E1782" s="35">
        <v>34.700000000000003</v>
      </c>
      <c r="F1782" s="36"/>
      <c r="G1782" s="37"/>
      <c r="H1782" s="36"/>
      <c r="I1782" s="38"/>
      <c r="J1782" s="266"/>
      <c r="K1782" s="36"/>
    </row>
    <row r="1783" spans="1:11" s="31" customFormat="1" ht="11.25" hidden="1" outlineLevel="3">
      <c r="A1783" s="32"/>
      <c r="B1783" s="33"/>
      <c r="C1783" s="34" t="s">
        <v>2552</v>
      </c>
      <c r="D1783" s="33"/>
      <c r="E1783" s="35">
        <v>19.2</v>
      </c>
      <c r="F1783" s="36"/>
      <c r="G1783" s="37"/>
      <c r="H1783" s="36"/>
      <c r="I1783" s="38"/>
      <c r="J1783" s="266"/>
      <c r="K1783" s="36"/>
    </row>
    <row r="1784" spans="1:11" s="31" customFormat="1" ht="11.25" hidden="1" outlineLevel="3">
      <c r="A1784" s="32"/>
      <c r="B1784" s="33"/>
      <c r="C1784" s="34" t="s">
        <v>2553</v>
      </c>
      <c r="D1784" s="33"/>
      <c r="E1784" s="35">
        <v>34.65</v>
      </c>
      <c r="F1784" s="36"/>
      <c r="G1784" s="37"/>
      <c r="H1784" s="36"/>
      <c r="I1784" s="38"/>
      <c r="J1784" s="266"/>
      <c r="K1784" s="36"/>
    </row>
    <row r="1785" spans="1:11" s="31" customFormat="1" ht="11.25" hidden="1" outlineLevel="3">
      <c r="A1785" s="32"/>
      <c r="B1785" s="33"/>
      <c r="C1785" s="34" t="s">
        <v>1</v>
      </c>
      <c r="D1785" s="33"/>
      <c r="E1785" s="35">
        <v>113.72</v>
      </c>
      <c r="F1785" s="36"/>
      <c r="G1785" s="37"/>
      <c r="H1785" s="36"/>
      <c r="I1785" s="38"/>
      <c r="J1785" s="266"/>
      <c r="K1785" s="36"/>
    </row>
    <row r="1786" spans="1:11" s="31" customFormat="1" ht="11.25" hidden="1" outlineLevel="3">
      <c r="A1786" s="32"/>
      <c r="B1786" s="33"/>
      <c r="C1786" s="34" t="s">
        <v>22</v>
      </c>
      <c r="D1786" s="33"/>
      <c r="E1786" s="35">
        <v>0</v>
      </c>
      <c r="F1786" s="36"/>
      <c r="G1786" s="37"/>
      <c r="H1786" s="36"/>
      <c r="I1786" s="38"/>
      <c r="J1786" s="266"/>
      <c r="K1786" s="36"/>
    </row>
    <row r="1787" spans="1:11" s="31" customFormat="1" ht="11.25" hidden="1" outlineLevel="3">
      <c r="A1787" s="32"/>
      <c r="B1787" s="33"/>
      <c r="C1787" s="34" t="s">
        <v>2556</v>
      </c>
      <c r="D1787" s="33"/>
      <c r="E1787" s="35">
        <v>25.17</v>
      </c>
      <c r="F1787" s="36"/>
      <c r="G1787" s="37"/>
      <c r="H1787" s="36"/>
      <c r="I1787" s="38"/>
      <c r="J1787" s="266"/>
      <c r="K1787" s="36"/>
    </row>
    <row r="1788" spans="1:11" s="31" customFormat="1" ht="11.25" hidden="1" outlineLevel="3">
      <c r="A1788" s="32"/>
      <c r="B1788" s="33"/>
      <c r="C1788" s="34" t="s">
        <v>2557</v>
      </c>
      <c r="D1788" s="33"/>
      <c r="E1788" s="35">
        <v>34.700000000000003</v>
      </c>
      <c r="F1788" s="36"/>
      <c r="G1788" s="37"/>
      <c r="H1788" s="36"/>
      <c r="I1788" s="38"/>
      <c r="J1788" s="266"/>
      <c r="K1788" s="36"/>
    </row>
    <row r="1789" spans="1:11" s="31" customFormat="1" ht="11.25" hidden="1" outlineLevel="3">
      <c r="A1789" s="32"/>
      <c r="B1789" s="33"/>
      <c r="C1789" s="34" t="s">
        <v>2558</v>
      </c>
      <c r="D1789" s="33"/>
      <c r="E1789" s="35">
        <v>19.2</v>
      </c>
      <c r="F1789" s="36"/>
      <c r="G1789" s="37"/>
      <c r="H1789" s="36"/>
      <c r="I1789" s="38"/>
      <c r="J1789" s="266"/>
      <c r="K1789" s="36"/>
    </row>
    <row r="1790" spans="1:11" s="31" customFormat="1" ht="11.25" hidden="1" outlineLevel="3">
      <c r="A1790" s="32"/>
      <c r="B1790" s="33"/>
      <c r="C1790" s="34" t="s">
        <v>2559</v>
      </c>
      <c r="D1790" s="33"/>
      <c r="E1790" s="35">
        <v>34.65</v>
      </c>
      <c r="F1790" s="36"/>
      <c r="G1790" s="37"/>
      <c r="H1790" s="36"/>
      <c r="I1790" s="38"/>
      <c r="J1790" s="266"/>
      <c r="K1790" s="36"/>
    </row>
    <row r="1791" spans="1:11" s="31" customFormat="1" ht="11.25" hidden="1" outlineLevel="3">
      <c r="A1791" s="32"/>
      <c r="B1791" s="33"/>
      <c r="C1791" s="34" t="s">
        <v>2560</v>
      </c>
      <c r="D1791" s="33"/>
      <c r="E1791" s="35">
        <v>16.600000000000001</v>
      </c>
      <c r="F1791" s="36"/>
      <c r="G1791" s="37"/>
      <c r="H1791" s="36"/>
      <c r="I1791" s="38"/>
      <c r="J1791" s="266"/>
      <c r="K1791" s="36"/>
    </row>
    <row r="1792" spans="1:11" s="31" customFormat="1" ht="11.25" hidden="1" outlineLevel="3">
      <c r="A1792" s="32"/>
      <c r="B1792" s="33"/>
      <c r="C1792" s="34" t="s">
        <v>2561</v>
      </c>
      <c r="D1792" s="33"/>
      <c r="E1792" s="35">
        <v>29.650000000000006</v>
      </c>
      <c r="F1792" s="36"/>
      <c r="G1792" s="37"/>
      <c r="H1792" s="36"/>
      <c r="I1792" s="38"/>
      <c r="J1792" s="266"/>
      <c r="K1792" s="36"/>
    </row>
    <row r="1793" spans="1:13" s="31" customFormat="1" ht="11.25" hidden="1" outlineLevel="3">
      <c r="A1793" s="32"/>
      <c r="B1793" s="33"/>
      <c r="C1793" s="34" t="s">
        <v>1</v>
      </c>
      <c r="D1793" s="33"/>
      <c r="E1793" s="35">
        <v>159.97</v>
      </c>
      <c r="F1793" s="36"/>
      <c r="G1793" s="37"/>
      <c r="H1793" s="36"/>
      <c r="I1793" s="38"/>
      <c r="J1793" s="266"/>
      <c r="K1793" s="36"/>
    </row>
    <row r="1794" spans="1:13" s="31" customFormat="1" ht="11.25" hidden="1" outlineLevel="3">
      <c r="A1794" s="32"/>
      <c r="B1794" s="33"/>
      <c r="C1794" s="34" t="s">
        <v>23</v>
      </c>
      <c r="D1794" s="33"/>
      <c r="E1794" s="35">
        <v>0</v>
      </c>
      <c r="F1794" s="36"/>
      <c r="G1794" s="37"/>
      <c r="H1794" s="36"/>
      <c r="I1794" s="38"/>
      <c r="J1794" s="266"/>
      <c r="K1794" s="36"/>
    </row>
    <row r="1795" spans="1:13" s="31" customFormat="1" ht="11.25" hidden="1" outlineLevel="3">
      <c r="A1795" s="32"/>
      <c r="B1795" s="33"/>
      <c r="C1795" s="34" t="s">
        <v>2570</v>
      </c>
      <c r="D1795" s="33"/>
      <c r="E1795" s="35">
        <v>20.2</v>
      </c>
      <c r="F1795" s="36"/>
      <c r="G1795" s="37"/>
      <c r="H1795" s="36"/>
      <c r="I1795" s="38"/>
      <c r="J1795" s="266"/>
      <c r="K1795" s="36"/>
    </row>
    <row r="1796" spans="1:13" s="31" customFormat="1" ht="11.25" hidden="1" outlineLevel="3">
      <c r="A1796" s="32"/>
      <c r="B1796" s="33"/>
      <c r="C1796" s="34" t="s">
        <v>2571</v>
      </c>
      <c r="D1796" s="33"/>
      <c r="E1796" s="35">
        <v>30.9</v>
      </c>
      <c r="F1796" s="36"/>
      <c r="G1796" s="37"/>
      <c r="H1796" s="36"/>
      <c r="I1796" s="38"/>
      <c r="J1796" s="266"/>
      <c r="K1796" s="36"/>
    </row>
    <row r="1797" spans="1:13" s="31" customFormat="1" ht="11.25" hidden="1" outlineLevel="3">
      <c r="A1797" s="32"/>
      <c r="B1797" s="33"/>
      <c r="C1797" s="34" t="s">
        <v>2572</v>
      </c>
      <c r="D1797" s="33"/>
      <c r="E1797" s="35">
        <v>30.9</v>
      </c>
      <c r="F1797" s="36"/>
      <c r="G1797" s="37"/>
      <c r="H1797" s="36"/>
      <c r="I1797" s="38"/>
      <c r="J1797" s="266"/>
      <c r="K1797" s="36"/>
    </row>
    <row r="1798" spans="1:13" s="31" customFormat="1" ht="11.25" hidden="1" outlineLevel="3">
      <c r="A1798" s="32"/>
      <c r="B1798" s="33"/>
      <c r="C1798" s="34" t="s">
        <v>2573</v>
      </c>
      <c r="D1798" s="33"/>
      <c r="E1798" s="35">
        <v>31.049999999999997</v>
      </c>
      <c r="F1798" s="36"/>
      <c r="G1798" s="37"/>
      <c r="H1798" s="36"/>
      <c r="I1798" s="38"/>
      <c r="J1798" s="266"/>
      <c r="K1798" s="36"/>
    </row>
    <row r="1799" spans="1:13" s="31" customFormat="1" ht="11.25" hidden="1" outlineLevel="3">
      <c r="A1799" s="32"/>
      <c r="B1799" s="33"/>
      <c r="C1799" s="34" t="s">
        <v>2560</v>
      </c>
      <c r="D1799" s="33"/>
      <c r="E1799" s="35">
        <v>16.600000000000001</v>
      </c>
      <c r="F1799" s="36"/>
      <c r="G1799" s="37"/>
      <c r="H1799" s="36"/>
      <c r="I1799" s="38"/>
      <c r="J1799" s="266"/>
      <c r="K1799" s="36"/>
    </row>
    <row r="1800" spans="1:13" s="31" customFormat="1" ht="11.25" hidden="1" outlineLevel="3">
      <c r="A1800" s="32"/>
      <c r="B1800" s="33"/>
      <c r="C1800" s="34" t="s">
        <v>2561</v>
      </c>
      <c r="D1800" s="33"/>
      <c r="E1800" s="35">
        <v>29.650000000000006</v>
      </c>
      <c r="F1800" s="36"/>
      <c r="G1800" s="37"/>
      <c r="H1800" s="36"/>
      <c r="I1800" s="38"/>
      <c r="J1800" s="266"/>
      <c r="K1800" s="36"/>
    </row>
    <row r="1801" spans="1:13" s="31" customFormat="1" ht="11.25" hidden="1" outlineLevel="3">
      <c r="A1801" s="32"/>
      <c r="B1801" s="33"/>
      <c r="C1801" s="34" t="s">
        <v>1</v>
      </c>
      <c r="D1801" s="33"/>
      <c r="E1801" s="35">
        <v>159.30000000000001</v>
      </c>
      <c r="F1801" s="36"/>
      <c r="G1801" s="37"/>
      <c r="H1801" s="36"/>
      <c r="I1801" s="38"/>
      <c r="J1801" s="266"/>
      <c r="K1801" s="36"/>
    </row>
    <row r="1802" spans="1:13" s="27" customFormat="1" ht="12" outlineLevel="2" collapsed="1">
      <c r="A1802" s="257">
        <v>7</v>
      </c>
      <c r="B1802" s="258" t="s">
        <v>60</v>
      </c>
      <c r="C1802" s="259" t="s">
        <v>2930</v>
      </c>
      <c r="D1802" s="260" t="s">
        <v>17</v>
      </c>
      <c r="E1802" s="261">
        <v>9.18</v>
      </c>
      <c r="F1802" s="262"/>
      <c r="G1802" s="261">
        <f>E1802*(1+F1802/100)</f>
        <v>9.18</v>
      </c>
      <c r="H1802" s="262"/>
      <c r="I1802" s="263">
        <f>G1802*H1802</f>
        <v>0</v>
      </c>
      <c r="J1802" s="264"/>
      <c r="K1802" s="265">
        <f>G1802*J1802</f>
        <v>0</v>
      </c>
      <c r="L1802" s="264"/>
      <c r="M1802" s="265">
        <f t="shared" ref="M1802" si="61">G1802*L1802</f>
        <v>0</v>
      </c>
    </row>
    <row r="1803" spans="1:13" s="31" customFormat="1" ht="11.25" hidden="1" outlineLevel="3">
      <c r="A1803" s="32"/>
      <c r="B1803" s="33"/>
      <c r="C1803" s="34" t="s">
        <v>13</v>
      </c>
      <c r="D1803" s="33"/>
      <c r="E1803" s="35">
        <v>0</v>
      </c>
      <c r="F1803" s="36"/>
      <c r="G1803" s="37"/>
      <c r="H1803" s="36"/>
      <c r="I1803" s="38"/>
      <c r="J1803" s="266"/>
      <c r="K1803" s="36"/>
    </row>
    <row r="1804" spans="1:13" s="31" customFormat="1" ht="11.25" hidden="1" outlineLevel="3">
      <c r="A1804" s="32"/>
      <c r="B1804" s="33"/>
      <c r="C1804" s="34" t="s">
        <v>90</v>
      </c>
      <c r="D1804" s="33"/>
      <c r="E1804" s="35">
        <v>9.18</v>
      </c>
      <c r="F1804" s="36"/>
      <c r="G1804" s="37"/>
      <c r="H1804" s="36"/>
      <c r="I1804" s="38"/>
      <c r="J1804" s="266"/>
      <c r="K1804" s="36"/>
    </row>
    <row r="1805" spans="1:13" s="27" customFormat="1" ht="12" outlineLevel="2">
      <c r="A1805" s="257">
        <v>8</v>
      </c>
      <c r="B1805" s="258" t="s">
        <v>2932</v>
      </c>
      <c r="C1805" s="259" t="s">
        <v>2931</v>
      </c>
      <c r="D1805" s="260" t="s">
        <v>17</v>
      </c>
      <c r="E1805" s="261">
        <v>9.18</v>
      </c>
      <c r="F1805" s="262">
        <v>0</v>
      </c>
      <c r="G1805" s="261">
        <f>E1805*(1+F1805/100)</f>
        <v>9.18</v>
      </c>
      <c r="H1805" s="262"/>
      <c r="I1805" s="263">
        <f>G1805*H1805</f>
        <v>0</v>
      </c>
      <c r="J1805" s="264">
        <v>7.7000000000000002E-3</v>
      </c>
      <c r="K1805" s="265">
        <f>G1805*J1805</f>
        <v>7.0685999999999999E-2</v>
      </c>
      <c r="L1805" s="264"/>
      <c r="M1805" s="265">
        <f t="shared" ref="M1805" si="62">G1805*L1805</f>
        <v>0</v>
      </c>
    </row>
    <row r="1806" spans="1:13" s="27" customFormat="1" ht="12" outlineLevel="2">
      <c r="A1806" s="257">
        <v>9</v>
      </c>
      <c r="B1806" s="258" t="s">
        <v>194</v>
      </c>
      <c r="C1806" s="259" t="s">
        <v>873</v>
      </c>
      <c r="D1806" s="260" t="s">
        <v>0</v>
      </c>
      <c r="E1806" s="261">
        <f>SUM(I1754:I1805)/100</f>
        <v>0</v>
      </c>
      <c r="F1806" s="262">
        <v>0</v>
      </c>
      <c r="G1806" s="261">
        <f>E1806*(1+F1806/100)</f>
        <v>0</v>
      </c>
      <c r="H1806" s="262"/>
      <c r="I1806" s="263">
        <f>G1806*H1806</f>
        <v>0</v>
      </c>
      <c r="J1806" s="264"/>
      <c r="K1806" s="265">
        <f>G1806*J1806</f>
        <v>0</v>
      </c>
      <c r="L1806" s="264"/>
      <c r="M1806" s="265">
        <f t="shared" ref="M1806" si="63">G1806*L1806</f>
        <v>0</v>
      </c>
    </row>
    <row r="1807" spans="1:13" s="48" customFormat="1" ht="12.75" customHeight="1" outlineLevel="2">
      <c r="A1807" s="49"/>
      <c r="B1807" s="50"/>
      <c r="C1807" s="51"/>
      <c r="D1807" s="50"/>
      <c r="E1807" s="52"/>
      <c r="F1807" s="53"/>
      <c r="G1807" s="52"/>
      <c r="H1807" s="53"/>
      <c r="I1807" s="54"/>
    </row>
    <row r="1808" spans="1:13" s="21" customFormat="1" ht="16.5" customHeight="1" outlineLevel="1">
      <c r="A1808" s="273"/>
      <c r="B1808" s="274"/>
      <c r="C1808" s="274" t="s">
        <v>324</v>
      </c>
      <c r="D1808" s="275"/>
      <c r="E1808" s="276"/>
      <c r="F1808" s="277"/>
      <c r="G1808" s="276"/>
      <c r="H1808" s="277"/>
      <c r="I1808" s="278">
        <f>SUBTOTAL(9,I1809:I1814)</f>
        <v>0</v>
      </c>
      <c r="J1808" s="279"/>
      <c r="K1808" s="280"/>
      <c r="L1808" s="277"/>
      <c r="M1808" s="280"/>
    </row>
    <row r="1809" spans="1:13" s="27" customFormat="1" ht="12" outlineLevel="2" collapsed="1">
      <c r="A1809" s="13">
        <v>1</v>
      </c>
      <c r="B1809" s="28" t="s">
        <v>178</v>
      </c>
      <c r="C1809" s="29" t="s">
        <v>2934</v>
      </c>
      <c r="D1809" s="14" t="s">
        <v>17</v>
      </c>
      <c r="E1809" s="30">
        <v>2.8</v>
      </c>
      <c r="F1809" s="15">
        <v>0</v>
      </c>
      <c r="G1809" s="30">
        <f>E1809*(1+F1809/100)</f>
        <v>2.8</v>
      </c>
      <c r="H1809" s="15"/>
      <c r="I1809" s="16">
        <f>G1809*H1809</f>
        <v>0</v>
      </c>
      <c r="J1809" s="264">
        <v>1.49E-3</v>
      </c>
      <c r="K1809" s="265">
        <f>G1809*J1809</f>
        <v>4.1719999999999995E-3</v>
      </c>
      <c r="L1809" s="264"/>
      <c r="M1809" s="265">
        <f t="shared" ref="M1809" si="64">G1809*L1809</f>
        <v>0</v>
      </c>
    </row>
    <row r="1810" spans="1:13" s="31" customFormat="1" ht="11.25" hidden="1" outlineLevel="3">
      <c r="A1810" s="32"/>
      <c r="B1810" s="33"/>
      <c r="C1810" s="34" t="s">
        <v>26</v>
      </c>
      <c r="D1810" s="33"/>
      <c r="E1810" s="35">
        <v>0</v>
      </c>
      <c r="F1810" s="36"/>
      <c r="G1810" s="37"/>
      <c r="H1810" s="36"/>
      <c r="I1810" s="38"/>
    </row>
    <row r="1811" spans="1:13" s="31" customFormat="1" ht="11.25" hidden="1" outlineLevel="3">
      <c r="A1811" s="32"/>
      <c r="B1811" s="33"/>
      <c r="C1811" s="34" t="s">
        <v>34</v>
      </c>
      <c r="D1811" s="33"/>
      <c r="E1811" s="35">
        <v>2.8</v>
      </c>
      <c r="F1811" s="36"/>
      <c r="G1811" s="37"/>
      <c r="H1811" s="36"/>
      <c r="I1811" s="38"/>
    </row>
    <row r="1812" spans="1:13" s="291" customFormat="1" ht="12" outlineLevel="2">
      <c r="A1812" s="347">
        <v>2</v>
      </c>
      <c r="B1812" s="348" t="s">
        <v>2933</v>
      </c>
      <c r="C1812" s="271" t="s">
        <v>667</v>
      </c>
      <c r="D1812" s="349" t="s">
        <v>17</v>
      </c>
      <c r="E1812" s="261">
        <v>2.8</v>
      </c>
      <c r="F1812" s="350">
        <v>0</v>
      </c>
      <c r="G1812" s="261">
        <f>E1812*(1+F1812/100)</f>
        <v>2.8</v>
      </c>
      <c r="H1812" s="350"/>
      <c r="I1812" s="351">
        <f>G1812*H1812</f>
        <v>0</v>
      </c>
      <c r="J1812" s="289">
        <v>4.4999999999999997E-3</v>
      </c>
      <c r="K1812" s="290">
        <f>G1812*J1812</f>
        <v>1.2599999999999998E-2</v>
      </c>
      <c r="L1812" s="289"/>
      <c r="M1812" s="290">
        <f t="shared" ref="M1812" si="65">G1812*L1812</f>
        <v>0</v>
      </c>
    </row>
    <row r="1813" spans="1:13" s="27" customFormat="1" ht="12" outlineLevel="2">
      <c r="A1813" s="13">
        <v>3</v>
      </c>
      <c r="B1813" s="28" t="s">
        <v>195</v>
      </c>
      <c r="C1813" s="29" t="s">
        <v>849</v>
      </c>
      <c r="D1813" s="14" t="s">
        <v>0</v>
      </c>
      <c r="E1813" s="30">
        <f>SUM(I1809:I1812)/100</f>
        <v>0</v>
      </c>
      <c r="F1813" s="15">
        <v>0</v>
      </c>
      <c r="G1813" s="30">
        <f>E1813*(1+F1813/100)</f>
        <v>0</v>
      </c>
      <c r="H1813" s="30"/>
      <c r="I1813" s="16">
        <f>G1813*H1813</f>
        <v>0</v>
      </c>
    </row>
    <row r="1814" spans="1:13" s="48" customFormat="1" ht="12.75" customHeight="1" outlineLevel="2">
      <c r="A1814" s="49"/>
      <c r="B1814" s="50"/>
      <c r="C1814" s="51"/>
      <c r="D1814" s="50"/>
      <c r="E1814" s="52"/>
      <c r="F1814" s="53"/>
      <c r="G1814" s="52"/>
      <c r="H1814" s="53"/>
      <c r="I1814" s="54"/>
    </row>
    <row r="1815" spans="1:13" s="21" customFormat="1" ht="16.5" customHeight="1" outlineLevel="1">
      <c r="A1815" s="273"/>
      <c r="B1815" s="274"/>
      <c r="C1815" s="274" t="s">
        <v>377</v>
      </c>
      <c r="D1815" s="275"/>
      <c r="E1815" s="276"/>
      <c r="F1815" s="277"/>
      <c r="G1815" s="276"/>
      <c r="H1815" s="277"/>
      <c r="I1815" s="278">
        <f>SUBTOTAL(9,I1816:I1912)</f>
        <v>0</v>
      </c>
      <c r="J1815" s="279"/>
      <c r="K1815" s="280"/>
      <c r="L1815" s="277"/>
      <c r="M1815" s="280"/>
    </row>
    <row r="1816" spans="1:13" s="291" customFormat="1" ht="24" outlineLevel="2">
      <c r="A1816" s="283">
        <v>1</v>
      </c>
      <c r="B1816" s="284" t="s">
        <v>2935</v>
      </c>
      <c r="C1816" s="285" t="s">
        <v>2615</v>
      </c>
      <c r="D1816" s="286" t="s">
        <v>17</v>
      </c>
      <c r="E1816" s="30">
        <v>367.30900000000003</v>
      </c>
      <c r="F1816" s="287">
        <v>0</v>
      </c>
      <c r="G1816" s="30">
        <f>E1816*(1+F1816/100)</f>
        <v>367.30900000000003</v>
      </c>
      <c r="H1816" s="287"/>
      <c r="I1816" s="288">
        <f>G1816*H1816</f>
        <v>0</v>
      </c>
      <c r="J1816" s="289">
        <v>3.0000000000000001E-3</v>
      </c>
      <c r="K1816" s="290">
        <f>G1816*J1816</f>
        <v>1.1019270000000001</v>
      </c>
      <c r="L1816" s="289"/>
      <c r="M1816" s="290">
        <f t="shared" ref="M1816:M1817" si="66">G1816*L1816</f>
        <v>0</v>
      </c>
    </row>
    <row r="1817" spans="1:13" s="291" customFormat="1" ht="24" outlineLevel="2" collapsed="1">
      <c r="A1817" s="283">
        <v>2</v>
      </c>
      <c r="B1817" s="284" t="s">
        <v>61</v>
      </c>
      <c r="C1817" s="421" t="s">
        <v>3023</v>
      </c>
      <c r="D1817" s="286" t="s">
        <v>17</v>
      </c>
      <c r="E1817" s="30">
        <v>333.07900000000001</v>
      </c>
      <c r="F1817" s="287">
        <v>15</v>
      </c>
      <c r="G1817" s="30">
        <f>E1817*(1+F1817/100)</f>
        <v>383.04084999999998</v>
      </c>
      <c r="H1817" s="287"/>
      <c r="I1817" s="288">
        <f>G1817*H1817</f>
        <v>0</v>
      </c>
      <c r="J1817" s="289"/>
      <c r="K1817" s="290">
        <f>G1817*J1817</f>
        <v>0</v>
      </c>
      <c r="L1817" s="289"/>
      <c r="M1817" s="290">
        <f t="shared" si="66"/>
        <v>0</v>
      </c>
    </row>
    <row r="1818" spans="1:13" s="326" customFormat="1" ht="11.25" hidden="1" outlineLevel="3">
      <c r="A1818" s="321"/>
      <c r="B1818" s="322"/>
      <c r="C1818" s="323" t="s">
        <v>523</v>
      </c>
      <c r="D1818" s="322"/>
      <c r="E1818" s="35">
        <v>0</v>
      </c>
      <c r="F1818" s="324"/>
      <c r="G1818" s="37"/>
      <c r="H1818" s="324"/>
      <c r="I1818" s="325"/>
    </row>
    <row r="1819" spans="1:13" s="326" customFormat="1" ht="11.25" hidden="1" outlineLevel="3">
      <c r="A1819" s="321"/>
      <c r="B1819" s="322"/>
      <c r="C1819" s="323" t="s">
        <v>21</v>
      </c>
      <c r="D1819" s="322"/>
      <c r="E1819" s="35">
        <v>0</v>
      </c>
      <c r="F1819" s="324"/>
      <c r="G1819" s="37"/>
      <c r="H1819" s="324"/>
      <c r="I1819" s="325"/>
    </row>
    <row r="1820" spans="1:13" s="326" customFormat="1" ht="22.5" hidden="1" outlineLevel="3">
      <c r="A1820" s="321"/>
      <c r="B1820" s="322"/>
      <c r="C1820" s="323" t="s">
        <v>677</v>
      </c>
      <c r="D1820" s="322"/>
      <c r="E1820" s="35">
        <v>27.147999999999996</v>
      </c>
      <c r="F1820" s="324"/>
      <c r="G1820" s="37"/>
      <c r="H1820" s="324"/>
      <c r="I1820" s="325"/>
    </row>
    <row r="1821" spans="1:13" s="31" customFormat="1" ht="11.25" hidden="1" outlineLevel="3">
      <c r="A1821" s="32"/>
      <c r="B1821" s="33"/>
      <c r="C1821" s="34" t="s">
        <v>533</v>
      </c>
      <c r="D1821" s="33"/>
      <c r="E1821" s="35">
        <v>8.1150000000000002</v>
      </c>
      <c r="F1821" s="36"/>
      <c r="G1821" s="37"/>
      <c r="H1821" s="36"/>
      <c r="I1821" s="38"/>
    </row>
    <row r="1822" spans="1:13" s="31" customFormat="1" ht="22.5" hidden="1" outlineLevel="3">
      <c r="A1822" s="32"/>
      <c r="B1822" s="33"/>
      <c r="C1822" s="34" t="s">
        <v>655</v>
      </c>
      <c r="D1822" s="33"/>
      <c r="E1822" s="35">
        <v>20.279999999999998</v>
      </c>
      <c r="F1822" s="36"/>
      <c r="G1822" s="37"/>
      <c r="H1822" s="36"/>
      <c r="I1822" s="38"/>
    </row>
    <row r="1823" spans="1:13" s="31" customFormat="1" ht="11.25" hidden="1" outlineLevel="3">
      <c r="A1823" s="32"/>
      <c r="B1823" s="33"/>
      <c r="C1823" s="34" t="s">
        <v>534</v>
      </c>
      <c r="D1823" s="33"/>
      <c r="E1823" s="35">
        <v>7.7110000000000003</v>
      </c>
      <c r="F1823" s="36"/>
      <c r="G1823" s="37"/>
      <c r="H1823" s="36"/>
      <c r="I1823" s="38"/>
    </row>
    <row r="1824" spans="1:13" s="31" customFormat="1" ht="11.25" hidden="1" outlineLevel="3">
      <c r="A1824" s="32"/>
      <c r="B1824" s="33"/>
      <c r="C1824" s="34" t="s">
        <v>742</v>
      </c>
      <c r="D1824" s="33"/>
      <c r="E1824" s="35">
        <v>7.7460000000000013</v>
      </c>
      <c r="F1824" s="36"/>
      <c r="G1824" s="37"/>
      <c r="H1824" s="36"/>
      <c r="I1824" s="38"/>
    </row>
    <row r="1825" spans="1:9" s="31" customFormat="1" ht="11.25" hidden="1" outlineLevel="3">
      <c r="A1825" s="32"/>
      <c r="B1825" s="33"/>
      <c r="C1825" s="34" t="s">
        <v>551</v>
      </c>
      <c r="D1825" s="33"/>
      <c r="E1825" s="35">
        <v>9.2260000000000009</v>
      </c>
      <c r="F1825" s="36"/>
      <c r="G1825" s="37"/>
      <c r="H1825" s="36"/>
      <c r="I1825" s="38"/>
    </row>
    <row r="1826" spans="1:9" s="31" customFormat="1" ht="11.25" hidden="1" outlineLevel="3">
      <c r="A1826" s="32"/>
      <c r="B1826" s="33"/>
      <c r="C1826" s="34" t="s">
        <v>561</v>
      </c>
      <c r="D1826" s="33"/>
      <c r="E1826" s="35">
        <v>11.145</v>
      </c>
      <c r="F1826" s="36"/>
      <c r="G1826" s="37"/>
      <c r="H1826" s="36"/>
      <c r="I1826" s="38"/>
    </row>
    <row r="1827" spans="1:9" s="31" customFormat="1" ht="11.25" hidden="1" outlineLevel="3">
      <c r="A1827" s="32"/>
      <c r="B1827" s="33"/>
      <c r="C1827" s="34" t="s">
        <v>20</v>
      </c>
      <c r="D1827" s="33"/>
      <c r="E1827" s="35">
        <v>0</v>
      </c>
      <c r="F1827" s="36"/>
      <c r="G1827" s="37"/>
      <c r="H1827" s="36"/>
      <c r="I1827" s="38"/>
    </row>
    <row r="1828" spans="1:9" s="31" customFormat="1" ht="11.25" hidden="1" outlineLevel="3">
      <c r="A1828" s="32"/>
      <c r="B1828" s="33"/>
      <c r="C1828" s="34" t="s">
        <v>565</v>
      </c>
      <c r="D1828" s="33"/>
      <c r="E1828" s="35">
        <v>7.2060000000000013</v>
      </c>
      <c r="F1828" s="36"/>
      <c r="G1828" s="37"/>
      <c r="H1828" s="36"/>
      <c r="I1828" s="38"/>
    </row>
    <row r="1829" spans="1:9" s="31" customFormat="1" ht="11.25" hidden="1" outlineLevel="3">
      <c r="A1829" s="32"/>
      <c r="B1829" s="33"/>
      <c r="C1829" s="34" t="s">
        <v>22</v>
      </c>
      <c r="D1829" s="33"/>
      <c r="E1829" s="35">
        <v>0</v>
      </c>
      <c r="F1829" s="36"/>
      <c r="G1829" s="37"/>
      <c r="H1829" s="36"/>
      <c r="I1829" s="38"/>
    </row>
    <row r="1830" spans="1:9" s="31" customFormat="1" ht="11.25" hidden="1" outlineLevel="3">
      <c r="A1830" s="32"/>
      <c r="B1830" s="33"/>
      <c r="C1830" s="34" t="s">
        <v>740</v>
      </c>
      <c r="D1830" s="33"/>
      <c r="E1830" s="35">
        <v>18.048000000000002</v>
      </c>
      <c r="F1830" s="36"/>
      <c r="G1830" s="37"/>
      <c r="H1830" s="36"/>
      <c r="I1830" s="38"/>
    </row>
    <row r="1831" spans="1:9" s="31" customFormat="1" ht="22.5" hidden="1" outlineLevel="3">
      <c r="A1831" s="32"/>
      <c r="B1831" s="33"/>
      <c r="C1831" s="34" t="s">
        <v>2717</v>
      </c>
      <c r="D1831" s="33"/>
      <c r="E1831" s="35">
        <v>21.699000000000002</v>
      </c>
      <c r="F1831" s="36"/>
      <c r="G1831" s="37"/>
      <c r="H1831" s="36"/>
      <c r="I1831" s="38"/>
    </row>
    <row r="1832" spans="1:9" s="31" customFormat="1" ht="11.25" hidden="1" outlineLevel="3">
      <c r="A1832" s="32"/>
      <c r="B1832" s="33"/>
      <c r="C1832" s="34" t="s">
        <v>741</v>
      </c>
      <c r="D1832" s="33"/>
      <c r="E1832" s="35">
        <v>16.634000000000004</v>
      </c>
      <c r="F1832" s="36"/>
      <c r="G1832" s="37"/>
      <c r="H1832" s="36"/>
      <c r="I1832" s="38"/>
    </row>
    <row r="1833" spans="1:9" s="31" customFormat="1" ht="22.5" hidden="1" outlineLevel="3">
      <c r="A1833" s="32"/>
      <c r="B1833" s="33"/>
      <c r="C1833" s="34" t="s">
        <v>2718</v>
      </c>
      <c r="D1833" s="33"/>
      <c r="E1833" s="35">
        <v>21.295000000000002</v>
      </c>
      <c r="F1833" s="36"/>
      <c r="G1833" s="37"/>
      <c r="H1833" s="36"/>
      <c r="I1833" s="38"/>
    </row>
    <row r="1834" spans="1:9" s="31" customFormat="1" ht="11.25" hidden="1" outlineLevel="3">
      <c r="A1834" s="32"/>
      <c r="B1834" s="33"/>
      <c r="C1834" s="34" t="s">
        <v>535</v>
      </c>
      <c r="D1834" s="33"/>
      <c r="E1834" s="35">
        <v>12.770999999999999</v>
      </c>
      <c r="F1834" s="36"/>
      <c r="G1834" s="37"/>
      <c r="H1834" s="36"/>
      <c r="I1834" s="38"/>
    </row>
    <row r="1835" spans="1:9" s="31" customFormat="1" ht="11.25" hidden="1" outlineLevel="3">
      <c r="A1835" s="32"/>
      <c r="B1835" s="33"/>
      <c r="C1835" s="34" t="s">
        <v>743</v>
      </c>
      <c r="D1835" s="33"/>
      <c r="E1835" s="35">
        <v>12.190000000000001</v>
      </c>
      <c r="F1835" s="36"/>
      <c r="G1835" s="37"/>
      <c r="H1835" s="36"/>
      <c r="I1835" s="38"/>
    </row>
    <row r="1836" spans="1:9" s="31" customFormat="1" ht="11.25" hidden="1" outlineLevel="3">
      <c r="A1836" s="32"/>
      <c r="B1836" s="33"/>
      <c r="C1836" s="34" t="s">
        <v>536</v>
      </c>
      <c r="D1836" s="33"/>
      <c r="E1836" s="35">
        <v>6.7010000000000005</v>
      </c>
      <c r="F1836" s="36"/>
      <c r="G1836" s="37"/>
      <c r="H1836" s="36"/>
      <c r="I1836" s="38"/>
    </row>
    <row r="1837" spans="1:9" s="31" customFormat="1" ht="11.25" hidden="1" outlineLevel="3">
      <c r="A1837" s="32"/>
      <c r="B1837" s="33"/>
      <c r="C1837" s="34" t="s">
        <v>562</v>
      </c>
      <c r="D1837" s="33"/>
      <c r="E1837" s="35">
        <v>7.9130000000000003</v>
      </c>
      <c r="F1837" s="36"/>
      <c r="G1837" s="37"/>
      <c r="H1837" s="36"/>
      <c r="I1837" s="38"/>
    </row>
    <row r="1838" spans="1:9" s="31" customFormat="1" ht="11.25" hidden="1" outlineLevel="3">
      <c r="A1838" s="32"/>
      <c r="B1838" s="33"/>
      <c r="C1838" s="34" t="s">
        <v>23</v>
      </c>
      <c r="D1838" s="33"/>
      <c r="E1838" s="35">
        <v>0</v>
      </c>
      <c r="F1838" s="36"/>
      <c r="G1838" s="37"/>
      <c r="H1838" s="36"/>
      <c r="I1838" s="38"/>
    </row>
    <row r="1839" spans="1:9" s="31" customFormat="1" ht="11.25" hidden="1" outlineLevel="3">
      <c r="A1839" s="32"/>
      <c r="B1839" s="33"/>
      <c r="C1839" s="34" t="s">
        <v>740</v>
      </c>
      <c r="D1839" s="33"/>
      <c r="E1839" s="35">
        <v>18.048000000000002</v>
      </c>
      <c r="F1839" s="36"/>
      <c r="G1839" s="37"/>
      <c r="H1839" s="36"/>
      <c r="I1839" s="38"/>
    </row>
    <row r="1840" spans="1:9" s="31" customFormat="1" ht="22.5" hidden="1" outlineLevel="3">
      <c r="A1840" s="32"/>
      <c r="B1840" s="33"/>
      <c r="C1840" s="34" t="s">
        <v>2717</v>
      </c>
      <c r="D1840" s="33"/>
      <c r="E1840" s="35">
        <v>21.699000000000002</v>
      </c>
      <c r="F1840" s="36"/>
      <c r="G1840" s="37"/>
      <c r="H1840" s="36"/>
      <c r="I1840" s="38"/>
    </row>
    <row r="1841" spans="1:13" s="31" customFormat="1" ht="11.25" hidden="1" outlineLevel="3">
      <c r="A1841" s="32"/>
      <c r="B1841" s="33"/>
      <c r="C1841" s="34" t="s">
        <v>741</v>
      </c>
      <c r="D1841" s="33"/>
      <c r="E1841" s="35">
        <v>16.634000000000004</v>
      </c>
      <c r="F1841" s="36"/>
      <c r="G1841" s="37"/>
      <c r="H1841" s="36"/>
      <c r="I1841" s="38"/>
    </row>
    <row r="1842" spans="1:13" s="31" customFormat="1" ht="22.5" hidden="1" outlineLevel="3">
      <c r="A1842" s="32"/>
      <c r="B1842" s="33"/>
      <c r="C1842" s="34" t="s">
        <v>2718</v>
      </c>
      <c r="D1842" s="33"/>
      <c r="E1842" s="35">
        <v>21.295000000000002</v>
      </c>
      <c r="F1842" s="36"/>
      <c r="G1842" s="37"/>
      <c r="H1842" s="36"/>
      <c r="I1842" s="38"/>
    </row>
    <row r="1843" spans="1:13" s="31" customFormat="1" ht="11.25" hidden="1" outlineLevel="3">
      <c r="A1843" s="32"/>
      <c r="B1843" s="33"/>
      <c r="C1843" s="34" t="s">
        <v>535</v>
      </c>
      <c r="D1843" s="33"/>
      <c r="E1843" s="35">
        <v>12.770999999999999</v>
      </c>
      <c r="F1843" s="36"/>
      <c r="G1843" s="37"/>
      <c r="H1843" s="36"/>
      <c r="I1843" s="38"/>
    </row>
    <row r="1844" spans="1:13" s="31" customFormat="1" ht="11.25" hidden="1" outlineLevel="3">
      <c r="A1844" s="32"/>
      <c r="B1844" s="33"/>
      <c r="C1844" s="34" t="s">
        <v>743</v>
      </c>
      <c r="D1844" s="33"/>
      <c r="E1844" s="35">
        <v>12.190000000000001</v>
      </c>
      <c r="F1844" s="36"/>
      <c r="G1844" s="37"/>
      <c r="H1844" s="36"/>
      <c r="I1844" s="38"/>
    </row>
    <row r="1845" spans="1:13" s="31" customFormat="1" ht="11.25" hidden="1" outlineLevel="3">
      <c r="A1845" s="32"/>
      <c r="B1845" s="33"/>
      <c r="C1845" s="34" t="s">
        <v>536</v>
      </c>
      <c r="D1845" s="33"/>
      <c r="E1845" s="35">
        <v>6.7010000000000005</v>
      </c>
      <c r="F1845" s="36"/>
      <c r="G1845" s="37"/>
      <c r="H1845" s="36"/>
      <c r="I1845" s="38"/>
    </row>
    <row r="1846" spans="1:13" s="31" customFormat="1" ht="11.25" hidden="1" outlineLevel="3">
      <c r="A1846" s="32"/>
      <c r="B1846" s="33"/>
      <c r="C1846" s="34" t="s">
        <v>562</v>
      </c>
      <c r="D1846" s="33"/>
      <c r="E1846" s="35">
        <v>7.9130000000000003</v>
      </c>
      <c r="F1846" s="36"/>
      <c r="G1846" s="37"/>
      <c r="H1846" s="36"/>
      <c r="I1846" s="38"/>
    </row>
    <row r="1847" spans="1:13" s="31" customFormat="1" ht="11.25" hidden="1" outlineLevel="3">
      <c r="A1847" s="32"/>
      <c r="B1847" s="33"/>
      <c r="C1847" s="34" t="s">
        <v>1</v>
      </c>
      <c r="D1847" s="33"/>
      <c r="E1847" s="35">
        <v>333.07900000000001</v>
      </c>
      <c r="F1847" s="36"/>
      <c r="G1847" s="37"/>
      <c r="H1847" s="36"/>
      <c r="I1847" s="38"/>
    </row>
    <row r="1848" spans="1:13" s="27" customFormat="1" ht="24" outlineLevel="2" collapsed="1">
      <c r="A1848" s="13">
        <v>3</v>
      </c>
      <c r="B1848" s="28" t="s">
        <v>62</v>
      </c>
      <c r="C1848" s="421" t="s">
        <v>3024</v>
      </c>
      <c r="D1848" s="14" t="s">
        <v>17</v>
      </c>
      <c r="E1848" s="30">
        <v>2.88</v>
      </c>
      <c r="F1848" s="15">
        <v>10</v>
      </c>
      <c r="G1848" s="30">
        <f>E1848*(1+F1848/100)</f>
        <v>3.1680000000000001</v>
      </c>
      <c r="H1848" s="15"/>
      <c r="I1848" s="16">
        <f>G1848*H1848</f>
        <v>0</v>
      </c>
      <c r="J1848" s="264"/>
      <c r="K1848" s="265">
        <f>G1848*J1848</f>
        <v>0</v>
      </c>
      <c r="L1848" s="264"/>
      <c r="M1848" s="265">
        <f t="shared" ref="M1848" si="67">G1848*L1848</f>
        <v>0</v>
      </c>
    </row>
    <row r="1849" spans="1:13" s="31" customFormat="1" ht="11.25" hidden="1" outlineLevel="3">
      <c r="A1849" s="32"/>
      <c r="B1849" s="33"/>
      <c r="C1849" s="34" t="s">
        <v>459</v>
      </c>
      <c r="D1849" s="33"/>
      <c r="E1849" s="35">
        <v>0</v>
      </c>
      <c r="F1849" s="36"/>
      <c r="G1849" s="37"/>
      <c r="H1849" s="36"/>
      <c r="I1849" s="38"/>
    </row>
    <row r="1850" spans="1:13" s="31" customFormat="1" ht="11.25" hidden="1" outlineLevel="3">
      <c r="A1850" s="32"/>
      <c r="B1850" s="33"/>
      <c r="C1850" s="34" t="s">
        <v>20</v>
      </c>
      <c r="D1850" s="33"/>
      <c r="E1850" s="35">
        <v>0</v>
      </c>
      <c r="F1850" s="36"/>
      <c r="G1850" s="37"/>
      <c r="H1850" s="36"/>
      <c r="I1850" s="38"/>
    </row>
    <row r="1851" spans="1:13" s="31" customFormat="1" ht="11.25" hidden="1" outlineLevel="3">
      <c r="A1851" s="32"/>
      <c r="B1851" s="33"/>
      <c r="C1851" s="34" t="s">
        <v>470</v>
      </c>
      <c r="D1851" s="33"/>
      <c r="E1851" s="35">
        <v>1.0799999999999998</v>
      </c>
      <c r="F1851" s="36"/>
      <c r="G1851" s="37"/>
      <c r="H1851" s="36"/>
      <c r="I1851" s="38"/>
    </row>
    <row r="1852" spans="1:13" s="31" customFormat="1" ht="11.25" hidden="1" outlineLevel="3">
      <c r="A1852" s="32"/>
      <c r="B1852" s="33"/>
      <c r="C1852" s="34" t="s">
        <v>22</v>
      </c>
      <c r="D1852" s="33"/>
      <c r="E1852" s="35">
        <v>0</v>
      </c>
      <c r="F1852" s="36"/>
      <c r="G1852" s="37"/>
      <c r="H1852" s="36"/>
      <c r="I1852" s="38"/>
    </row>
    <row r="1853" spans="1:13" s="31" customFormat="1" ht="11.25" hidden="1" outlineLevel="3">
      <c r="A1853" s="32"/>
      <c r="B1853" s="33"/>
      <c r="C1853" s="34" t="s">
        <v>469</v>
      </c>
      <c r="D1853" s="33"/>
      <c r="E1853" s="35">
        <v>1.0799999999999998</v>
      </c>
      <c r="F1853" s="36"/>
      <c r="G1853" s="37"/>
      <c r="H1853" s="36"/>
      <c r="I1853" s="38"/>
    </row>
    <row r="1854" spans="1:13" s="31" customFormat="1" ht="11.25" hidden="1" outlineLevel="3">
      <c r="A1854" s="32"/>
      <c r="B1854" s="33"/>
      <c r="C1854" s="34" t="s">
        <v>23</v>
      </c>
      <c r="D1854" s="33"/>
      <c r="E1854" s="35">
        <v>0</v>
      </c>
      <c r="F1854" s="36"/>
      <c r="G1854" s="37"/>
      <c r="H1854" s="36"/>
      <c r="I1854" s="38"/>
    </row>
    <row r="1855" spans="1:13" s="31" customFormat="1" ht="11.25" hidden="1" outlineLevel="3">
      <c r="A1855" s="32"/>
      <c r="B1855" s="33"/>
      <c r="C1855" s="34" t="s">
        <v>358</v>
      </c>
      <c r="D1855" s="33"/>
      <c r="E1855" s="35">
        <v>0.72</v>
      </c>
      <c r="F1855" s="36"/>
      <c r="G1855" s="37"/>
      <c r="H1855" s="36"/>
      <c r="I1855" s="38"/>
    </row>
    <row r="1856" spans="1:13" s="31" customFormat="1" ht="11.25" hidden="1" outlineLevel="3">
      <c r="A1856" s="32"/>
      <c r="B1856" s="33"/>
      <c r="C1856" s="34" t="s">
        <v>1</v>
      </c>
      <c r="D1856" s="33"/>
      <c r="E1856" s="35">
        <v>2.88</v>
      </c>
      <c r="F1856" s="36"/>
      <c r="G1856" s="37"/>
      <c r="H1856" s="36"/>
      <c r="I1856" s="38"/>
    </row>
    <row r="1857" spans="1:13" s="27" customFormat="1" ht="24" outlineLevel="2" collapsed="1">
      <c r="A1857" s="13">
        <v>4</v>
      </c>
      <c r="B1857" s="28" t="s">
        <v>63</v>
      </c>
      <c r="C1857" s="421" t="s">
        <v>3025</v>
      </c>
      <c r="D1857" s="14" t="s">
        <v>17</v>
      </c>
      <c r="E1857" s="30">
        <v>31.349999999999994</v>
      </c>
      <c r="F1857" s="15">
        <v>10</v>
      </c>
      <c r="G1857" s="30">
        <f>E1857*(1+F1857/100)</f>
        <v>34.484999999999999</v>
      </c>
      <c r="H1857" s="15"/>
      <c r="I1857" s="16">
        <f>G1857*H1857</f>
        <v>0</v>
      </c>
      <c r="J1857" s="264"/>
      <c r="K1857" s="265">
        <f>G1857*J1857</f>
        <v>0</v>
      </c>
      <c r="L1857" s="264"/>
      <c r="M1857" s="265">
        <f t="shared" ref="M1857" si="68">G1857*L1857</f>
        <v>0</v>
      </c>
    </row>
    <row r="1858" spans="1:13" s="31" customFormat="1" ht="11.25" hidden="1" outlineLevel="3">
      <c r="A1858" s="32"/>
      <c r="B1858" s="33"/>
      <c r="C1858" s="34" t="s">
        <v>485</v>
      </c>
      <c r="D1858" s="33"/>
      <c r="E1858" s="35">
        <v>0</v>
      </c>
      <c r="F1858" s="36"/>
      <c r="G1858" s="37"/>
      <c r="H1858" s="36"/>
      <c r="I1858" s="38"/>
    </row>
    <row r="1859" spans="1:13" s="31" customFormat="1" ht="11.25" hidden="1" outlineLevel="3">
      <c r="A1859" s="32"/>
      <c r="B1859" s="33"/>
      <c r="C1859" s="34" t="s">
        <v>21</v>
      </c>
      <c r="D1859" s="33"/>
      <c r="E1859" s="35">
        <v>0</v>
      </c>
      <c r="F1859" s="36"/>
      <c r="G1859" s="37"/>
      <c r="H1859" s="36"/>
      <c r="I1859" s="38"/>
    </row>
    <row r="1860" spans="1:13" s="31" customFormat="1" ht="11.25" hidden="1" outlineLevel="3">
      <c r="A1860" s="32"/>
      <c r="B1860" s="33"/>
      <c r="C1860" s="34" t="s">
        <v>468</v>
      </c>
      <c r="D1860" s="33"/>
      <c r="E1860" s="35">
        <v>2.5500000000000003</v>
      </c>
      <c r="F1860" s="36"/>
      <c r="G1860" s="37"/>
      <c r="H1860" s="36"/>
      <c r="I1860" s="38"/>
    </row>
    <row r="1861" spans="1:13" s="31" customFormat="1" ht="11.25" hidden="1" outlineLevel="3">
      <c r="A1861" s="32"/>
      <c r="B1861" s="33"/>
      <c r="C1861" s="34" t="s">
        <v>20</v>
      </c>
      <c r="D1861" s="33"/>
      <c r="E1861" s="35">
        <v>0</v>
      </c>
      <c r="F1861" s="36"/>
      <c r="G1861" s="37"/>
      <c r="H1861" s="36"/>
      <c r="I1861" s="38"/>
    </row>
    <row r="1862" spans="1:13" s="31" customFormat="1" ht="11.25" hidden="1" outlineLevel="3">
      <c r="A1862" s="32"/>
      <c r="B1862" s="33"/>
      <c r="C1862" s="34" t="s">
        <v>632</v>
      </c>
      <c r="D1862" s="33"/>
      <c r="E1862" s="35">
        <v>2.7</v>
      </c>
      <c r="F1862" s="36"/>
      <c r="G1862" s="37"/>
      <c r="H1862" s="36"/>
      <c r="I1862" s="38"/>
    </row>
    <row r="1863" spans="1:13" s="31" customFormat="1" ht="11.25" hidden="1" outlineLevel="3">
      <c r="A1863" s="32"/>
      <c r="B1863" s="33"/>
      <c r="C1863" s="34" t="s">
        <v>633</v>
      </c>
      <c r="D1863" s="33"/>
      <c r="E1863" s="35">
        <v>2.7</v>
      </c>
      <c r="F1863" s="36"/>
      <c r="G1863" s="37"/>
      <c r="H1863" s="36"/>
      <c r="I1863" s="38"/>
    </row>
    <row r="1864" spans="1:13" s="31" customFormat="1" ht="11.25" hidden="1" outlineLevel="3">
      <c r="A1864" s="32"/>
      <c r="B1864" s="33"/>
      <c r="C1864" s="34" t="s">
        <v>634</v>
      </c>
      <c r="D1864" s="33"/>
      <c r="E1864" s="35">
        <v>2.7</v>
      </c>
      <c r="F1864" s="36"/>
      <c r="G1864" s="37"/>
      <c r="H1864" s="36"/>
      <c r="I1864" s="38"/>
    </row>
    <row r="1865" spans="1:13" s="31" customFormat="1" ht="11.25" hidden="1" outlineLevel="3">
      <c r="A1865" s="32"/>
      <c r="B1865" s="33"/>
      <c r="C1865" s="34" t="s">
        <v>22</v>
      </c>
      <c r="D1865" s="33"/>
      <c r="E1865" s="35">
        <v>0</v>
      </c>
      <c r="F1865" s="36"/>
      <c r="G1865" s="37"/>
      <c r="H1865" s="36"/>
      <c r="I1865" s="38"/>
    </row>
    <row r="1866" spans="1:13" s="31" customFormat="1" ht="11.25" hidden="1" outlineLevel="3">
      <c r="A1866" s="32"/>
      <c r="B1866" s="33"/>
      <c r="C1866" s="34" t="s">
        <v>629</v>
      </c>
      <c r="D1866" s="33"/>
      <c r="E1866" s="35">
        <v>2.7</v>
      </c>
      <c r="F1866" s="36"/>
      <c r="G1866" s="37"/>
      <c r="H1866" s="36"/>
      <c r="I1866" s="38"/>
    </row>
    <row r="1867" spans="1:13" s="31" customFormat="1" ht="11.25" hidden="1" outlineLevel="3">
      <c r="A1867" s="32"/>
      <c r="B1867" s="33"/>
      <c r="C1867" s="34" t="s">
        <v>630</v>
      </c>
      <c r="D1867" s="33"/>
      <c r="E1867" s="35">
        <v>2.7</v>
      </c>
      <c r="F1867" s="36"/>
      <c r="G1867" s="37"/>
      <c r="H1867" s="36"/>
      <c r="I1867" s="38"/>
    </row>
    <row r="1868" spans="1:13" s="31" customFormat="1" ht="11.25" hidden="1" outlineLevel="3">
      <c r="A1868" s="32"/>
      <c r="B1868" s="33"/>
      <c r="C1868" s="34" t="s">
        <v>632</v>
      </c>
      <c r="D1868" s="33"/>
      <c r="E1868" s="35">
        <v>2.7</v>
      </c>
      <c r="F1868" s="36"/>
      <c r="G1868" s="37"/>
      <c r="H1868" s="36"/>
      <c r="I1868" s="38"/>
    </row>
    <row r="1869" spans="1:13" s="31" customFormat="1" ht="11.25" hidden="1" outlineLevel="3">
      <c r="A1869" s="32"/>
      <c r="B1869" s="33"/>
      <c r="C1869" s="34" t="s">
        <v>572</v>
      </c>
      <c r="D1869" s="33"/>
      <c r="E1869" s="35">
        <v>2.25</v>
      </c>
      <c r="F1869" s="36"/>
      <c r="G1869" s="37"/>
      <c r="H1869" s="36"/>
      <c r="I1869" s="38"/>
    </row>
    <row r="1870" spans="1:13" s="31" customFormat="1" ht="11.25" hidden="1" outlineLevel="3">
      <c r="A1870" s="32"/>
      <c r="B1870" s="33"/>
      <c r="C1870" s="34" t="s">
        <v>23</v>
      </c>
      <c r="D1870" s="33"/>
      <c r="E1870" s="35">
        <v>0</v>
      </c>
      <c r="F1870" s="36"/>
      <c r="G1870" s="37"/>
      <c r="H1870" s="36"/>
      <c r="I1870" s="38"/>
    </row>
    <row r="1871" spans="1:13" s="31" customFormat="1" ht="11.25" hidden="1" outlineLevel="3">
      <c r="A1871" s="32"/>
      <c r="B1871" s="33"/>
      <c r="C1871" s="34" t="s">
        <v>630</v>
      </c>
      <c r="D1871" s="33"/>
      <c r="E1871" s="35">
        <v>2.7</v>
      </c>
      <c r="F1871" s="36"/>
      <c r="G1871" s="37"/>
      <c r="H1871" s="36"/>
      <c r="I1871" s="38"/>
    </row>
    <row r="1872" spans="1:13" s="31" customFormat="1" ht="11.25" hidden="1" outlineLevel="3">
      <c r="A1872" s="32"/>
      <c r="B1872" s="33"/>
      <c r="C1872" s="34" t="s">
        <v>631</v>
      </c>
      <c r="D1872" s="33"/>
      <c r="E1872" s="35">
        <v>2.7</v>
      </c>
      <c r="F1872" s="36"/>
      <c r="G1872" s="37"/>
      <c r="H1872" s="36"/>
      <c r="I1872" s="38"/>
    </row>
    <row r="1873" spans="1:13" s="31" customFormat="1" ht="11.25" hidden="1" outlineLevel="3">
      <c r="A1873" s="32"/>
      <c r="B1873" s="33"/>
      <c r="C1873" s="34" t="s">
        <v>632</v>
      </c>
      <c r="D1873" s="33"/>
      <c r="E1873" s="35">
        <v>2.7</v>
      </c>
      <c r="F1873" s="36"/>
      <c r="G1873" s="37"/>
      <c r="H1873" s="36"/>
      <c r="I1873" s="38"/>
    </row>
    <row r="1874" spans="1:13" s="31" customFormat="1" ht="11.25" hidden="1" outlineLevel="3">
      <c r="A1874" s="32"/>
      <c r="B1874" s="33"/>
      <c r="C1874" s="34" t="s">
        <v>572</v>
      </c>
      <c r="D1874" s="33"/>
      <c r="E1874" s="35">
        <v>2.25</v>
      </c>
      <c r="F1874" s="36"/>
      <c r="G1874" s="37"/>
      <c r="H1874" s="36"/>
      <c r="I1874" s="38"/>
    </row>
    <row r="1875" spans="1:13" s="31" customFormat="1" ht="11.25" hidden="1" outlineLevel="3">
      <c r="A1875" s="32"/>
      <c r="B1875" s="33"/>
      <c r="C1875" s="34" t="s">
        <v>1</v>
      </c>
      <c r="D1875" s="33"/>
      <c r="E1875" s="35">
        <v>31.349999999999994</v>
      </c>
      <c r="F1875" s="36"/>
      <c r="G1875" s="37"/>
      <c r="H1875" s="36"/>
      <c r="I1875" s="38"/>
    </row>
    <row r="1876" spans="1:13" s="27" customFormat="1" ht="12" outlineLevel="2" collapsed="1">
      <c r="A1876" s="13">
        <v>5</v>
      </c>
      <c r="B1876" s="258" t="s">
        <v>2936</v>
      </c>
      <c r="C1876" s="29" t="s">
        <v>867</v>
      </c>
      <c r="D1876" s="14" t="s">
        <v>17</v>
      </c>
      <c r="E1876" s="30">
        <v>19.392000000000003</v>
      </c>
      <c r="F1876" s="15">
        <v>0</v>
      </c>
      <c r="G1876" s="30">
        <f>E1876*(1+F1876/100)</f>
        <v>19.392000000000003</v>
      </c>
      <c r="H1876" s="15"/>
      <c r="I1876" s="16">
        <f>G1876*H1876</f>
        <v>0</v>
      </c>
      <c r="J1876" s="264">
        <v>4.4999999999999997E-3</v>
      </c>
      <c r="K1876" s="265">
        <f>G1876*J1876</f>
        <v>8.7264000000000008E-2</v>
      </c>
      <c r="L1876" s="264"/>
      <c r="M1876" s="265">
        <f t="shared" ref="M1876" si="69">G1876*L1876</f>
        <v>0</v>
      </c>
    </row>
    <row r="1877" spans="1:13" s="31" customFormat="1" ht="11.25" hidden="1" outlineLevel="3">
      <c r="A1877" s="32"/>
      <c r="B1877" s="33"/>
      <c r="C1877" s="34" t="s">
        <v>21</v>
      </c>
      <c r="D1877" s="33"/>
      <c r="E1877" s="35">
        <v>0</v>
      </c>
      <c r="F1877" s="36"/>
      <c r="G1877" s="37"/>
      <c r="H1877" s="36"/>
      <c r="I1877" s="38"/>
    </row>
    <row r="1878" spans="1:13" s="31" customFormat="1" ht="11.25" hidden="1" outlineLevel="3">
      <c r="A1878" s="32"/>
      <c r="B1878" s="33"/>
      <c r="C1878" s="34" t="s">
        <v>289</v>
      </c>
      <c r="D1878" s="33"/>
      <c r="E1878" s="35">
        <v>19.392000000000003</v>
      </c>
      <c r="F1878" s="36"/>
      <c r="G1878" s="37"/>
      <c r="H1878" s="36"/>
      <c r="I1878" s="38"/>
    </row>
    <row r="1879" spans="1:13" s="31" customFormat="1" ht="11.25" hidden="1" outlineLevel="3">
      <c r="A1879" s="32"/>
      <c r="B1879" s="33"/>
      <c r="C1879" s="34" t="s">
        <v>1</v>
      </c>
      <c r="D1879" s="33"/>
      <c r="E1879" s="35">
        <v>19.392000000000003</v>
      </c>
      <c r="F1879" s="36"/>
      <c r="G1879" s="37"/>
      <c r="H1879" s="36"/>
      <c r="I1879" s="38"/>
    </row>
    <row r="1880" spans="1:13" s="291" customFormat="1" ht="24" outlineLevel="2" collapsed="1">
      <c r="A1880" s="347">
        <v>6</v>
      </c>
      <c r="B1880" s="348" t="s">
        <v>2616</v>
      </c>
      <c r="C1880" s="271" t="s">
        <v>2937</v>
      </c>
      <c r="D1880" s="349" t="s">
        <v>2</v>
      </c>
      <c r="E1880" s="261">
        <v>51.740000000000009</v>
      </c>
      <c r="F1880" s="350">
        <v>0</v>
      </c>
      <c r="G1880" s="261">
        <f>E1880*(1+F1880/100)</f>
        <v>51.740000000000009</v>
      </c>
      <c r="H1880" s="350"/>
      <c r="I1880" s="351">
        <f>G1880*H1880</f>
        <v>0</v>
      </c>
      <c r="J1880" s="289">
        <v>3.1E-4</v>
      </c>
      <c r="K1880" s="290">
        <f>G1880*J1880</f>
        <v>1.6039400000000002E-2</v>
      </c>
      <c r="L1880" s="289"/>
      <c r="M1880" s="290">
        <f t="shared" ref="M1880" si="70">G1880*L1880</f>
        <v>0</v>
      </c>
    </row>
    <row r="1881" spans="1:13" s="31" customFormat="1" ht="11.25" hidden="1" outlineLevel="3">
      <c r="A1881" s="32"/>
      <c r="B1881" s="33"/>
      <c r="C1881" s="34" t="s">
        <v>21</v>
      </c>
      <c r="D1881" s="33"/>
      <c r="E1881" s="35">
        <v>0</v>
      </c>
      <c r="F1881" s="36"/>
      <c r="G1881" s="37"/>
      <c r="H1881" s="36"/>
      <c r="I1881" s="38"/>
      <c r="J1881" s="266"/>
      <c r="K1881" s="36"/>
    </row>
    <row r="1882" spans="1:13" s="31" customFormat="1" ht="11.25" hidden="1" outlineLevel="3">
      <c r="A1882" s="32"/>
      <c r="B1882" s="33"/>
      <c r="C1882" s="34" t="s">
        <v>2617</v>
      </c>
      <c r="D1882" s="33"/>
      <c r="E1882" s="35">
        <v>10.1</v>
      </c>
      <c r="F1882" s="36"/>
      <c r="G1882" s="37"/>
      <c r="H1882" s="36"/>
      <c r="I1882" s="38"/>
      <c r="J1882" s="266"/>
      <c r="K1882" s="36"/>
    </row>
    <row r="1883" spans="1:13" s="31" customFormat="1" ht="11.25" hidden="1" outlineLevel="3">
      <c r="A1883" s="32"/>
      <c r="B1883" s="33"/>
      <c r="C1883" s="34" t="s">
        <v>2618</v>
      </c>
      <c r="D1883" s="33"/>
      <c r="E1883" s="35">
        <v>10.1</v>
      </c>
      <c r="F1883" s="36"/>
      <c r="G1883" s="37"/>
      <c r="H1883" s="36"/>
      <c r="I1883" s="38"/>
      <c r="J1883" s="266"/>
      <c r="K1883" s="36"/>
    </row>
    <row r="1884" spans="1:13" s="31" customFormat="1" ht="11.25" hidden="1" outlineLevel="3">
      <c r="A1884" s="32"/>
      <c r="B1884" s="33"/>
      <c r="C1884" s="34" t="s">
        <v>2619</v>
      </c>
      <c r="D1884" s="33"/>
      <c r="E1884" s="35">
        <v>4.04</v>
      </c>
      <c r="F1884" s="36"/>
      <c r="G1884" s="37"/>
      <c r="H1884" s="36"/>
      <c r="I1884" s="38"/>
      <c r="J1884" s="266"/>
      <c r="K1884" s="36"/>
    </row>
    <row r="1885" spans="1:13" s="31" customFormat="1" ht="11.25" hidden="1" outlineLevel="3">
      <c r="A1885" s="32"/>
      <c r="B1885" s="33"/>
      <c r="C1885" s="34" t="s">
        <v>2620</v>
      </c>
      <c r="D1885" s="33"/>
      <c r="E1885" s="35">
        <v>2.02</v>
      </c>
      <c r="F1885" s="36"/>
      <c r="G1885" s="37"/>
      <c r="H1885" s="36"/>
      <c r="I1885" s="38"/>
      <c r="J1885" s="266"/>
      <c r="K1885" s="36"/>
    </row>
    <row r="1886" spans="1:13" s="31" customFormat="1" ht="11.25" hidden="1" outlineLevel="3">
      <c r="A1886" s="32"/>
      <c r="B1886" s="33"/>
      <c r="C1886" s="34" t="s">
        <v>1</v>
      </c>
      <c r="D1886" s="33"/>
      <c r="E1886" s="35">
        <v>26.26</v>
      </c>
      <c r="F1886" s="36"/>
      <c r="G1886" s="37"/>
      <c r="H1886" s="36"/>
      <c r="I1886" s="38"/>
      <c r="J1886" s="266"/>
      <c r="K1886" s="36"/>
    </row>
    <row r="1887" spans="1:13" s="31" customFormat="1" ht="11.25" hidden="1" outlineLevel="3">
      <c r="A1887" s="32"/>
      <c r="B1887" s="33"/>
      <c r="C1887" s="34" t="s">
        <v>22</v>
      </c>
      <c r="D1887" s="33"/>
      <c r="E1887" s="35">
        <v>0</v>
      </c>
      <c r="F1887" s="36"/>
      <c r="G1887" s="37"/>
      <c r="H1887" s="36"/>
      <c r="I1887" s="38"/>
      <c r="J1887" s="266"/>
      <c r="K1887" s="36"/>
    </row>
    <row r="1888" spans="1:13" s="31" customFormat="1" ht="11.25" hidden="1" outlineLevel="3">
      <c r="A1888" s="32"/>
      <c r="B1888" s="33"/>
      <c r="C1888" s="34" t="s">
        <v>2621</v>
      </c>
      <c r="D1888" s="33"/>
      <c r="E1888" s="35">
        <v>5.36</v>
      </c>
      <c r="F1888" s="36"/>
      <c r="G1888" s="37"/>
      <c r="H1888" s="36"/>
      <c r="I1888" s="38"/>
      <c r="J1888" s="266"/>
      <c r="K1888" s="36"/>
    </row>
    <row r="1889" spans="1:13" s="31" customFormat="1" ht="11.25" hidden="1" outlineLevel="3">
      <c r="A1889" s="32"/>
      <c r="B1889" s="33"/>
      <c r="C1889" s="34" t="s">
        <v>2622</v>
      </c>
      <c r="D1889" s="33"/>
      <c r="E1889" s="35">
        <v>3.34</v>
      </c>
      <c r="F1889" s="36"/>
      <c r="G1889" s="37"/>
      <c r="H1889" s="36"/>
      <c r="I1889" s="38"/>
      <c r="J1889" s="266"/>
      <c r="K1889" s="36"/>
    </row>
    <row r="1890" spans="1:13" s="31" customFormat="1" ht="11.25" hidden="1" outlineLevel="3">
      <c r="A1890" s="32"/>
      <c r="B1890" s="33"/>
      <c r="C1890" s="34" t="s">
        <v>2623</v>
      </c>
      <c r="D1890" s="33"/>
      <c r="E1890" s="35">
        <v>2.02</v>
      </c>
      <c r="F1890" s="36"/>
      <c r="G1890" s="37"/>
      <c r="H1890" s="36"/>
      <c r="I1890" s="38"/>
      <c r="J1890" s="266"/>
      <c r="K1890" s="36"/>
    </row>
    <row r="1891" spans="1:13" s="31" customFormat="1" ht="11.25" hidden="1" outlineLevel="3">
      <c r="A1891" s="32"/>
      <c r="B1891" s="33"/>
      <c r="C1891" s="34" t="s">
        <v>2624</v>
      </c>
      <c r="D1891" s="33"/>
      <c r="E1891" s="35">
        <v>2.02</v>
      </c>
      <c r="F1891" s="36"/>
      <c r="G1891" s="37"/>
      <c r="H1891" s="36"/>
      <c r="I1891" s="38"/>
      <c r="J1891" s="266"/>
      <c r="K1891" s="36"/>
    </row>
    <row r="1892" spans="1:13" s="31" customFormat="1" ht="11.25" hidden="1" outlineLevel="3">
      <c r="A1892" s="32"/>
      <c r="B1892" s="33"/>
      <c r="C1892" s="34" t="s">
        <v>1</v>
      </c>
      <c r="D1892" s="33"/>
      <c r="E1892" s="35">
        <v>12.739999999999998</v>
      </c>
      <c r="F1892" s="36"/>
      <c r="G1892" s="37"/>
      <c r="H1892" s="36"/>
      <c r="I1892" s="38"/>
      <c r="J1892" s="266"/>
      <c r="K1892" s="36"/>
    </row>
    <row r="1893" spans="1:13" s="31" customFormat="1" ht="11.25" hidden="1" outlineLevel="3">
      <c r="A1893" s="32"/>
      <c r="B1893" s="33"/>
      <c r="C1893" s="34" t="s">
        <v>23</v>
      </c>
      <c r="D1893" s="33"/>
      <c r="E1893" s="35">
        <v>0</v>
      </c>
      <c r="F1893" s="36"/>
      <c r="G1893" s="37"/>
      <c r="H1893" s="36"/>
      <c r="I1893" s="38"/>
      <c r="J1893" s="266"/>
      <c r="K1893" s="36"/>
    </row>
    <row r="1894" spans="1:13" s="31" customFormat="1" ht="11.25" hidden="1" outlineLevel="3">
      <c r="A1894" s="32"/>
      <c r="B1894" s="33"/>
      <c r="C1894" s="34" t="s">
        <v>2621</v>
      </c>
      <c r="D1894" s="33"/>
      <c r="E1894" s="35">
        <v>5.36</v>
      </c>
      <c r="F1894" s="36"/>
      <c r="G1894" s="37"/>
      <c r="H1894" s="36"/>
      <c r="I1894" s="38"/>
      <c r="J1894" s="266"/>
      <c r="K1894" s="36"/>
    </row>
    <row r="1895" spans="1:13" s="31" customFormat="1" ht="11.25" hidden="1" outlineLevel="3">
      <c r="A1895" s="32"/>
      <c r="B1895" s="33"/>
      <c r="C1895" s="34" t="s">
        <v>2622</v>
      </c>
      <c r="D1895" s="33"/>
      <c r="E1895" s="35">
        <v>3.34</v>
      </c>
      <c r="F1895" s="36"/>
      <c r="G1895" s="37"/>
      <c r="H1895" s="36"/>
      <c r="I1895" s="38"/>
      <c r="J1895" s="266"/>
      <c r="K1895" s="36"/>
    </row>
    <row r="1896" spans="1:13" s="31" customFormat="1" ht="11.25" hidden="1" outlineLevel="3">
      <c r="A1896" s="32"/>
      <c r="B1896" s="33"/>
      <c r="C1896" s="34" t="s">
        <v>2623</v>
      </c>
      <c r="D1896" s="33"/>
      <c r="E1896" s="35">
        <v>2.02</v>
      </c>
      <c r="F1896" s="36"/>
      <c r="G1896" s="37"/>
      <c r="H1896" s="36"/>
      <c r="I1896" s="38"/>
      <c r="J1896" s="266"/>
      <c r="K1896" s="36"/>
    </row>
    <row r="1897" spans="1:13" s="31" customFormat="1" ht="11.25" hidden="1" outlineLevel="3">
      <c r="A1897" s="32"/>
      <c r="B1897" s="33"/>
      <c r="C1897" s="34" t="s">
        <v>2624</v>
      </c>
      <c r="D1897" s="33"/>
      <c r="E1897" s="35">
        <v>2.02</v>
      </c>
      <c r="F1897" s="36"/>
      <c r="G1897" s="37"/>
      <c r="H1897" s="36"/>
      <c r="I1897" s="38"/>
      <c r="J1897" s="266"/>
      <c r="K1897" s="36"/>
    </row>
    <row r="1898" spans="1:13" s="31" customFormat="1" ht="11.25" hidden="1" outlineLevel="3">
      <c r="A1898" s="32"/>
      <c r="B1898" s="33"/>
      <c r="C1898" s="34" t="s">
        <v>1</v>
      </c>
      <c r="D1898" s="33"/>
      <c r="E1898" s="35">
        <v>12.739999999999998</v>
      </c>
      <c r="F1898" s="36"/>
      <c r="G1898" s="37"/>
      <c r="H1898" s="36"/>
      <c r="I1898" s="38"/>
      <c r="J1898" s="266"/>
      <c r="K1898" s="36"/>
    </row>
    <row r="1899" spans="1:13" s="27" customFormat="1" ht="24" outlineLevel="2" collapsed="1">
      <c r="A1899" s="13">
        <v>7</v>
      </c>
      <c r="B1899" s="28" t="s">
        <v>179</v>
      </c>
      <c r="C1899" s="29" t="s">
        <v>919</v>
      </c>
      <c r="D1899" s="14" t="s">
        <v>17</v>
      </c>
      <c r="E1899" s="30">
        <v>155.77951999999993</v>
      </c>
      <c r="F1899" s="15">
        <v>0</v>
      </c>
      <c r="G1899" s="30">
        <f>E1899*(1+F1899/100)</f>
        <v>155.77951999999993</v>
      </c>
      <c r="H1899" s="15"/>
      <c r="I1899" s="16">
        <f>G1899*H1899</f>
        <v>0</v>
      </c>
      <c r="J1899" s="264"/>
      <c r="K1899" s="265">
        <f>G1899*J1899</f>
        <v>0</v>
      </c>
      <c r="L1899" s="264"/>
      <c r="M1899" s="265">
        <f t="shared" ref="M1899" si="71">G1899*L1899</f>
        <v>0</v>
      </c>
    </row>
    <row r="1900" spans="1:13" s="31" customFormat="1" ht="11.25" hidden="1" outlineLevel="3">
      <c r="A1900" s="32"/>
      <c r="B1900" s="33"/>
      <c r="C1900" s="34" t="s">
        <v>4</v>
      </c>
      <c r="D1900" s="33"/>
      <c r="E1900" s="35">
        <v>0</v>
      </c>
      <c r="F1900" s="36"/>
      <c r="G1900" s="37"/>
      <c r="H1900" s="36"/>
      <c r="I1900" s="38"/>
    </row>
    <row r="1901" spans="1:13" s="31" customFormat="1" ht="11.25" hidden="1" outlineLevel="3">
      <c r="A1901" s="32"/>
      <c r="B1901" s="33"/>
      <c r="C1901" s="34" t="s">
        <v>41</v>
      </c>
      <c r="D1901" s="33"/>
      <c r="E1901" s="35">
        <v>15.95</v>
      </c>
      <c r="F1901" s="36"/>
      <c r="G1901" s="37"/>
      <c r="H1901" s="36"/>
      <c r="I1901" s="38"/>
    </row>
    <row r="1902" spans="1:13" s="31" customFormat="1" ht="11.25" hidden="1" outlineLevel="3">
      <c r="A1902" s="32"/>
      <c r="B1902" s="33"/>
      <c r="C1902" s="34" t="s">
        <v>24</v>
      </c>
      <c r="D1902" s="33"/>
      <c r="E1902" s="35">
        <v>0</v>
      </c>
      <c r="F1902" s="36"/>
      <c r="G1902" s="37"/>
      <c r="H1902" s="36"/>
      <c r="I1902" s="38"/>
    </row>
    <row r="1903" spans="1:13" s="31" customFormat="1" ht="11.25" hidden="1" outlineLevel="3">
      <c r="A1903" s="32"/>
      <c r="B1903" s="33"/>
      <c r="C1903" s="34" t="s">
        <v>240</v>
      </c>
      <c r="D1903" s="33"/>
      <c r="E1903" s="35">
        <v>133.75451999999999</v>
      </c>
      <c r="F1903" s="36"/>
      <c r="G1903" s="37"/>
      <c r="H1903" s="36"/>
      <c r="I1903" s="38"/>
    </row>
    <row r="1904" spans="1:13" s="31" customFormat="1" ht="11.25" hidden="1" outlineLevel="3">
      <c r="A1904" s="32"/>
      <c r="B1904" s="33"/>
      <c r="C1904" s="34" t="s">
        <v>503</v>
      </c>
      <c r="D1904" s="33"/>
      <c r="E1904" s="35">
        <v>-41.71</v>
      </c>
      <c r="F1904" s="36"/>
      <c r="G1904" s="37"/>
      <c r="H1904" s="36"/>
      <c r="I1904" s="38"/>
    </row>
    <row r="1905" spans="1:13" s="31" customFormat="1" ht="22.5" hidden="1" outlineLevel="3">
      <c r="A1905" s="32"/>
      <c r="B1905" s="33"/>
      <c r="C1905" s="34" t="s">
        <v>830</v>
      </c>
      <c r="D1905" s="33"/>
      <c r="E1905" s="35">
        <v>8.1449999999999996</v>
      </c>
      <c r="F1905" s="36"/>
      <c r="G1905" s="37"/>
      <c r="H1905" s="36"/>
      <c r="I1905" s="38"/>
    </row>
    <row r="1906" spans="1:13" s="31" customFormat="1" ht="11.25" hidden="1" outlineLevel="3">
      <c r="A1906" s="32"/>
      <c r="B1906" s="33"/>
      <c r="C1906" s="34" t="s">
        <v>14</v>
      </c>
      <c r="D1906" s="33"/>
      <c r="E1906" s="35">
        <v>0</v>
      </c>
      <c r="F1906" s="36"/>
      <c r="G1906" s="37"/>
      <c r="H1906" s="36"/>
      <c r="I1906" s="38"/>
    </row>
    <row r="1907" spans="1:13" s="31" customFormat="1" ht="11.25" hidden="1" outlineLevel="3">
      <c r="A1907" s="32"/>
      <c r="B1907" s="33"/>
      <c r="C1907" s="34" t="s">
        <v>43</v>
      </c>
      <c r="D1907" s="33"/>
      <c r="E1907" s="35">
        <v>23.5</v>
      </c>
      <c r="F1907" s="36"/>
      <c r="G1907" s="37"/>
      <c r="H1907" s="36"/>
      <c r="I1907" s="38"/>
    </row>
    <row r="1908" spans="1:13" s="31" customFormat="1" ht="11.25" hidden="1" outlineLevel="3">
      <c r="A1908" s="32"/>
      <c r="B1908" s="33"/>
      <c r="C1908" s="34" t="s">
        <v>15</v>
      </c>
      <c r="D1908" s="33"/>
      <c r="E1908" s="35">
        <v>0</v>
      </c>
      <c r="F1908" s="36"/>
      <c r="G1908" s="37"/>
      <c r="H1908" s="36"/>
      <c r="I1908" s="38"/>
    </row>
    <row r="1909" spans="1:13" s="31" customFormat="1" ht="11.25" hidden="1" outlineLevel="3">
      <c r="A1909" s="32"/>
      <c r="B1909" s="33"/>
      <c r="C1909" s="34" t="s">
        <v>415</v>
      </c>
      <c r="D1909" s="33"/>
      <c r="E1909" s="35">
        <v>16.14</v>
      </c>
      <c r="F1909" s="36"/>
      <c r="G1909" s="37"/>
      <c r="H1909" s="36"/>
      <c r="I1909" s="38"/>
    </row>
    <row r="1910" spans="1:13" s="27" customFormat="1" ht="24" outlineLevel="2">
      <c r="A1910" s="13">
        <v>8</v>
      </c>
      <c r="B1910" s="28" t="s">
        <v>65</v>
      </c>
      <c r="C1910" s="420" t="s">
        <v>3017</v>
      </c>
      <c r="D1910" s="14" t="s">
        <v>17</v>
      </c>
      <c r="E1910" s="30">
        <v>155.78</v>
      </c>
      <c r="F1910" s="15">
        <v>10</v>
      </c>
      <c r="G1910" s="30">
        <f>E1910*(1+F1910/100)</f>
        <v>171.358</v>
      </c>
      <c r="H1910" s="15"/>
      <c r="I1910" s="16">
        <f>G1910*H1910</f>
        <v>0</v>
      </c>
      <c r="J1910" s="264"/>
      <c r="K1910" s="265">
        <f>G1910*J1910</f>
        <v>0</v>
      </c>
      <c r="L1910" s="264"/>
      <c r="M1910" s="265">
        <f t="shared" ref="M1910:M1915" si="72">G1910*L1910</f>
        <v>0</v>
      </c>
    </row>
    <row r="1911" spans="1:13" s="27" customFormat="1" ht="12" outlineLevel="2">
      <c r="A1911" s="13">
        <v>9</v>
      </c>
      <c r="B1911" s="28" t="s">
        <v>196</v>
      </c>
      <c r="C1911" s="29" t="s">
        <v>872</v>
      </c>
      <c r="D1911" s="14" t="s">
        <v>0</v>
      </c>
      <c r="E1911" s="30">
        <f>SUM(I1816:I1910)/100</f>
        <v>0</v>
      </c>
      <c r="F1911" s="15">
        <v>0</v>
      </c>
      <c r="G1911" s="30">
        <f>E1911*(1+F1911/100)</f>
        <v>0</v>
      </c>
      <c r="H1911" s="30"/>
      <c r="I1911" s="16">
        <f>G1911*H1911</f>
        <v>0</v>
      </c>
      <c r="J1911" s="264"/>
      <c r="K1911" s="265">
        <f>G1911*J1911</f>
        <v>0</v>
      </c>
      <c r="L1911" s="264"/>
      <c r="M1911" s="265">
        <f t="shared" si="72"/>
        <v>0</v>
      </c>
    </row>
    <row r="1912" spans="1:13" s="48" customFormat="1" ht="12.75" customHeight="1" outlineLevel="2">
      <c r="A1912" s="49"/>
      <c r="B1912" s="50"/>
      <c r="C1912" s="51"/>
      <c r="D1912" s="50"/>
      <c r="E1912" s="52"/>
      <c r="F1912" s="53"/>
      <c r="G1912" s="52"/>
      <c r="H1912" s="53"/>
      <c r="I1912" s="54"/>
    </row>
    <row r="1913" spans="1:13" s="21" customFormat="1" ht="16.5" customHeight="1" outlineLevel="1">
      <c r="A1913" s="273"/>
      <c r="B1913" s="274"/>
      <c r="C1913" s="274" t="s">
        <v>248</v>
      </c>
      <c r="D1913" s="275"/>
      <c r="E1913" s="276"/>
      <c r="F1913" s="277"/>
      <c r="G1913" s="276"/>
      <c r="H1913" s="277"/>
      <c r="I1913" s="278">
        <f>SUBTOTAL(9,I1915:I1985)</f>
        <v>0</v>
      </c>
      <c r="J1913" s="279"/>
      <c r="K1913" s="280"/>
      <c r="L1913" s="277"/>
      <c r="M1913" s="280"/>
    </row>
    <row r="1914" spans="1:13" ht="12" customHeight="1" outlineLevel="2">
      <c r="A1914" s="293"/>
      <c r="B1914" s="294"/>
      <c r="C1914" s="295" t="s">
        <v>2939</v>
      </c>
      <c r="D1914" s="296"/>
      <c r="E1914" s="297"/>
      <c r="F1914" s="297"/>
      <c r="G1914" s="297"/>
      <c r="H1914" s="297"/>
      <c r="I1914" s="61"/>
    </row>
    <row r="1915" spans="1:13" s="291" customFormat="1" ht="24" outlineLevel="2" collapsed="1">
      <c r="A1915" s="283">
        <v>1</v>
      </c>
      <c r="B1915" s="284" t="s">
        <v>2938</v>
      </c>
      <c r="C1915" s="285" t="s">
        <v>917</v>
      </c>
      <c r="D1915" s="286" t="s">
        <v>17</v>
      </c>
      <c r="E1915" s="30">
        <v>2343.6709999999998</v>
      </c>
      <c r="F1915" s="287">
        <v>0</v>
      </c>
      <c r="G1915" s="30">
        <f>E1915*(1+F1915/100)</f>
        <v>2343.6709999999998</v>
      </c>
      <c r="H1915" s="287"/>
      <c r="I1915" s="288">
        <f>G1915*H1915</f>
        <v>0</v>
      </c>
      <c r="J1915" s="289">
        <v>2.9E-4</v>
      </c>
      <c r="K1915" s="290">
        <f>G1915*J1915</f>
        <v>0.6796645899999999</v>
      </c>
      <c r="L1915" s="289"/>
      <c r="M1915" s="290">
        <f t="shared" si="72"/>
        <v>0</v>
      </c>
    </row>
    <row r="1916" spans="1:13" s="326" customFormat="1" ht="11.25" hidden="1" outlineLevel="3">
      <c r="A1916" s="321"/>
      <c r="B1916" s="322"/>
      <c r="C1916" s="323" t="s">
        <v>2748</v>
      </c>
      <c r="D1916" s="322"/>
      <c r="E1916" s="35">
        <v>2946.741</v>
      </c>
      <c r="F1916" s="324"/>
      <c r="G1916" s="37"/>
      <c r="H1916" s="324"/>
      <c r="I1916" s="325"/>
      <c r="J1916" s="352"/>
      <c r="K1916" s="324"/>
    </row>
    <row r="1917" spans="1:13" s="326" customFormat="1" ht="11.25" hidden="1" outlineLevel="3">
      <c r="A1917" s="321"/>
      <c r="B1917" s="322"/>
      <c r="C1917" s="323" t="s">
        <v>709</v>
      </c>
      <c r="D1917" s="322"/>
      <c r="E1917" s="35">
        <v>-1007.46</v>
      </c>
      <c r="F1917" s="324"/>
      <c r="G1917" s="37"/>
      <c r="H1917" s="324"/>
      <c r="I1917" s="325"/>
      <c r="J1917" s="352"/>
      <c r="K1917" s="324"/>
    </row>
    <row r="1918" spans="1:13" s="326" customFormat="1" ht="11.25" hidden="1" outlineLevel="3">
      <c r="A1918" s="321"/>
      <c r="B1918" s="322"/>
      <c r="C1918" s="323" t="s">
        <v>332</v>
      </c>
      <c r="D1918" s="322"/>
      <c r="E1918" s="35">
        <v>97.897000000000006</v>
      </c>
      <c r="F1918" s="324"/>
      <c r="G1918" s="37"/>
      <c r="H1918" s="324"/>
      <c r="I1918" s="325"/>
      <c r="J1918" s="352"/>
      <c r="K1918" s="324"/>
    </row>
    <row r="1919" spans="1:13" s="326" customFormat="1" ht="11.25" hidden="1" outlineLevel="3">
      <c r="A1919" s="321"/>
      <c r="B1919" s="322"/>
      <c r="C1919" s="323" t="s">
        <v>592</v>
      </c>
      <c r="D1919" s="322"/>
      <c r="E1919" s="35">
        <v>97.873000000000005</v>
      </c>
      <c r="F1919" s="324"/>
      <c r="G1919" s="37"/>
      <c r="H1919" s="324"/>
      <c r="I1919" s="325"/>
      <c r="J1919" s="352"/>
      <c r="K1919" s="324"/>
    </row>
    <row r="1920" spans="1:13" s="326" customFormat="1" ht="11.25" hidden="1" outlineLevel="3">
      <c r="A1920" s="321"/>
      <c r="B1920" s="322"/>
      <c r="C1920" s="323" t="s">
        <v>395</v>
      </c>
      <c r="D1920" s="322"/>
      <c r="E1920" s="35">
        <v>58.62</v>
      </c>
      <c r="F1920" s="324"/>
      <c r="G1920" s="37"/>
      <c r="H1920" s="324"/>
      <c r="I1920" s="325"/>
      <c r="J1920" s="352"/>
      <c r="K1920" s="324"/>
    </row>
    <row r="1921" spans="1:13" s="326" customFormat="1" ht="11.25" hidden="1" outlineLevel="3">
      <c r="A1921" s="321"/>
      <c r="B1921" s="322"/>
      <c r="C1921" s="323" t="s">
        <v>293</v>
      </c>
      <c r="D1921" s="322"/>
      <c r="E1921" s="35">
        <v>150</v>
      </c>
      <c r="F1921" s="324"/>
      <c r="G1921" s="37"/>
      <c r="H1921" s="324"/>
      <c r="I1921" s="325"/>
      <c r="J1921" s="352"/>
      <c r="K1921" s="324"/>
    </row>
    <row r="1922" spans="1:13" s="326" customFormat="1" ht="11.25" hidden="1" outlineLevel="3">
      <c r="A1922" s="321"/>
      <c r="B1922" s="322"/>
      <c r="C1922" s="323" t="s">
        <v>1</v>
      </c>
      <c r="D1922" s="322"/>
      <c r="E1922" s="35">
        <v>2343.6709999999998</v>
      </c>
      <c r="F1922" s="324"/>
      <c r="G1922" s="37"/>
      <c r="H1922" s="324"/>
      <c r="I1922" s="325"/>
      <c r="J1922" s="352"/>
      <c r="K1922" s="324"/>
    </row>
    <row r="1923" spans="1:13" s="291" customFormat="1" ht="24" outlineLevel="2" collapsed="1">
      <c r="A1923" s="283">
        <v>2</v>
      </c>
      <c r="B1923" s="348" t="s">
        <v>2626</v>
      </c>
      <c r="C1923" s="271" t="s">
        <v>2625</v>
      </c>
      <c r="D1923" s="286" t="s">
        <v>17</v>
      </c>
      <c r="E1923" s="30">
        <v>3142.511</v>
      </c>
      <c r="F1923" s="287">
        <v>0</v>
      </c>
      <c r="G1923" s="30">
        <f>E1923*(1+F1923/100)</f>
        <v>3142.511</v>
      </c>
      <c r="H1923" s="287"/>
      <c r="I1923" s="288">
        <f>G1923*H1923</f>
        <v>0</v>
      </c>
      <c r="J1923" s="289">
        <v>2.0000000000000001E-4</v>
      </c>
      <c r="K1923" s="290">
        <f>G1923*J1923</f>
        <v>0.62850220000000001</v>
      </c>
      <c r="L1923" s="289"/>
      <c r="M1923" s="290">
        <f t="shared" ref="M1923" si="73">G1923*L1923</f>
        <v>0</v>
      </c>
    </row>
    <row r="1924" spans="1:13" s="326" customFormat="1" ht="11.25" hidden="1" outlineLevel="3">
      <c r="A1924" s="321"/>
      <c r="B1924" s="322"/>
      <c r="C1924" s="323" t="s">
        <v>2748</v>
      </c>
      <c r="D1924" s="322"/>
      <c r="E1924" s="35">
        <v>2946.741</v>
      </c>
      <c r="F1924" s="324"/>
      <c r="G1924" s="37"/>
      <c r="H1924" s="324"/>
      <c r="I1924" s="325"/>
      <c r="J1924" s="352"/>
      <c r="K1924" s="324"/>
    </row>
    <row r="1925" spans="1:13" s="326" customFormat="1" ht="11.25" hidden="1" outlineLevel="3">
      <c r="A1925" s="321"/>
      <c r="B1925" s="322"/>
      <c r="C1925" s="323" t="s">
        <v>332</v>
      </c>
      <c r="D1925" s="322"/>
      <c r="E1925" s="35">
        <v>97.897000000000006</v>
      </c>
      <c r="F1925" s="324"/>
      <c r="G1925" s="37"/>
      <c r="H1925" s="324"/>
      <c r="I1925" s="325"/>
      <c r="J1925" s="352"/>
      <c r="K1925" s="324"/>
    </row>
    <row r="1926" spans="1:13" s="326" customFormat="1" ht="11.25" hidden="1" outlineLevel="3">
      <c r="A1926" s="321"/>
      <c r="B1926" s="322"/>
      <c r="C1926" s="323" t="s">
        <v>592</v>
      </c>
      <c r="D1926" s="322"/>
      <c r="E1926" s="35">
        <v>97.873000000000005</v>
      </c>
      <c r="F1926" s="324"/>
      <c r="G1926" s="37"/>
      <c r="H1926" s="324"/>
      <c r="I1926" s="325"/>
      <c r="J1926" s="352"/>
      <c r="K1926" s="324"/>
    </row>
    <row r="1927" spans="1:13" s="31" customFormat="1" ht="11.25" hidden="1" outlineLevel="3">
      <c r="A1927" s="32"/>
      <c r="B1927" s="33"/>
      <c r="C1927" s="34" t="s">
        <v>1</v>
      </c>
      <c r="D1927" s="33"/>
      <c r="E1927" s="35">
        <v>3142.511</v>
      </c>
      <c r="F1927" s="36"/>
      <c r="G1927" s="37"/>
      <c r="H1927" s="36"/>
      <c r="I1927" s="38"/>
      <c r="J1927" s="266"/>
      <c r="K1927" s="36"/>
    </row>
    <row r="1928" spans="1:13" s="27" customFormat="1" ht="12" outlineLevel="2" collapsed="1">
      <c r="A1928" s="13">
        <v>3</v>
      </c>
      <c r="B1928" s="28" t="s">
        <v>249</v>
      </c>
      <c r="C1928" s="29" t="s">
        <v>863</v>
      </c>
      <c r="D1928" s="14" t="s">
        <v>17</v>
      </c>
      <c r="E1928" s="30">
        <v>1007.4599999999995</v>
      </c>
      <c r="F1928" s="15">
        <v>0</v>
      </c>
      <c r="G1928" s="30">
        <f>E1928*(1+F1928/100)</f>
        <v>1007.4599999999995</v>
      </c>
      <c r="H1928" s="15"/>
      <c r="I1928" s="16">
        <f>G1928*H1928</f>
        <v>0</v>
      </c>
      <c r="J1928" s="264">
        <v>3.3E-4</v>
      </c>
      <c r="K1928" s="265">
        <f>G1928*J1928</f>
        <v>0.33246179999999981</v>
      </c>
      <c r="L1928" s="264"/>
      <c r="M1928" s="265">
        <f t="shared" ref="M1928" si="74">G1928*L1928</f>
        <v>0</v>
      </c>
    </row>
    <row r="1929" spans="1:13" s="31" customFormat="1" ht="22.5" hidden="1" outlineLevel="3">
      <c r="A1929" s="32"/>
      <c r="B1929" s="33"/>
      <c r="C1929" s="34" t="s">
        <v>897</v>
      </c>
      <c r="D1929" s="33"/>
      <c r="E1929" s="35">
        <v>0</v>
      </c>
      <c r="F1929" s="36"/>
      <c r="G1929" s="37"/>
      <c r="H1929" s="36"/>
      <c r="I1929" s="38"/>
    </row>
    <row r="1930" spans="1:13" s="31" customFormat="1" ht="11.25" hidden="1" outlineLevel="3">
      <c r="A1930" s="32"/>
      <c r="B1930" s="33"/>
      <c r="C1930" s="34" t="s">
        <v>21</v>
      </c>
      <c r="D1930" s="33"/>
      <c r="E1930" s="35">
        <v>0</v>
      </c>
      <c r="F1930" s="36"/>
      <c r="G1930" s="37"/>
      <c r="H1930" s="36"/>
      <c r="I1930" s="38"/>
    </row>
    <row r="1931" spans="1:13" s="31" customFormat="1" ht="11.25" hidden="1" outlineLevel="3">
      <c r="A1931" s="32"/>
      <c r="B1931" s="33"/>
      <c r="C1931" s="34" t="s">
        <v>772</v>
      </c>
      <c r="D1931" s="33"/>
      <c r="E1931" s="35">
        <v>31.410000000000004</v>
      </c>
      <c r="F1931" s="36"/>
      <c r="G1931" s="37"/>
      <c r="H1931" s="36"/>
      <c r="I1931" s="38"/>
    </row>
    <row r="1932" spans="1:13" s="31" customFormat="1" ht="33.75" hidden="1" outlineLevel="3">
      <c r="A1932" s="32"/>
      <c r="B1932" s="33"/>
      <c r="C1932" s="34" t="s">
        <v>912</v>
      </c>
      <c r="D1932" s="33"/>
      <c r="E1932" s="35">
        <v>31.289999999999996</v>
      </c>
      <c r="F1932" s="36"/>
      <c r="G1932" s="37"/>
      <c r="H1932" s="36"/>
      <c r="I1932" s="38"/>
    </row>
    <row r="1933" spans="1:13" s="31" customFormat="1" ht="11.25" hidden="1" outlineLevel="3">
      <c r="A1933" s="32"/>
      <c r="B1933" s="33"/>
      <c r="C1933" s="34" t="s">
        <v>806</v>
      </c>
      <c r="D1933" s="33"/>
      <c r="E1933" s="35">
        <v>28.559999999999995</v>
      </c>
      <c r="F1933" s="36"/>
      <c r="G1933" s="37"/>
      <c r="H1933" s="36"/>
      <c r="I1933" s="38"/>
    </row>
    <row r="1934" spans="1:13" s="31" customFormat="1" ht="11.25" hidden="1" outlineLevel="3">
      <c r="A1934" s="32"/>
      <c r="B1934" s="33"/>
      <c r="C1934" s="34" t="s">
        <v>747</v>
      </c>
      <c r="D1934" s="33"/>
      <c r="E1934" s="35">
        <v>25.05</v>
      </c>
      <c r="F1934" s="36"/>
      <c r="G1934" s="37"/>
      <c r="H1934" s="36"/>
      <c r="I1934" s="38"/>
    </row>
    <row r="1935" spans="1:13" s="31" customFormat="1" ht="22.5" hidden="1" outlineLevel="3">
      <c r="A1935" s="32"/>
      <c r="B1935" s="33"/>
      <c r="C1935" s="34" t="s">
        <v>889</v>
      </c>
      <c r="D1935" s="33"/>
      <c r="E1935" s="35">
        <v>42.787500000000009</v>
      </c>
      <c r="F1935" s="36"/>
      <c r="G1935" s="37"/>
      <c r="H1935" s="36"/>
      <c r="I1935" s="38"/>
    </row>
    <row r="1936" spans="1:13" s="31" customFormat="1" ht="11.25" hidden="1" outlineLevel="3">
      <c r="A1936" s="32"/>
      <c r="B1936" s="33"/>
      <c r="C1936" s="34" t="s">
        <v>762</v>
      </c>
      <c r="D1936" s="33"/>
      <c r="E1936" s="35">
        <v>17.355</v>
      </c>
      <c r="F1936" s="36"/>
      <c r="G1936" s="37"/>
      <c r="H1936" s="36"/>
      <c r="I1936" s="38"/>
    </row>
    <row r="1937" spans="1:9" s="31" customFormat="1" ht="11.25" hidden="1" outlineLevel="3">
      <c r="A1937" s="32"/>
      <c r="B1937" s="33"/>
      <c r="C1937" s="34" t="s">
        <v>769</v>
      </c>
      <c r="D1937" s="33"/>
      <c r="E1937" s="35">
        <v>15.202499999999997</v>
      </c>
      <c r="F1937" s="36"/>
      <c r="G1937" s="37"/>
      <c r="H1937" s="36"/>
      <c r="I1937" s="38"/>
    </row>
    <row r="1938" spans="1:9" s="31" customFormat="1" ht="11.25" hidden="1" outlineLevel="3">
      <c r="A1938" s="32"/>
      <c r="B1938" s="33"/>
      <c r="C1938" s="34" t="s">
        <v>789</v>
      </c>
      <c r="D1938" s="33"/>
      <c r="E1938" s="35">
        <v>30.15</v>
      </c>
      <c r="F1938" s="36"/>
      <c r="G1938" s="37"/>
      <c r="H1938" s="36"/>
      <c r="I1938" s="38"/>
    </row>
    <row r="1939" spans="1:9" s="31" customFormat="1" ht="22.5" hidden="1" outlineLevel="3">
      <c r="A1939" s="32"/>
      <c r="B1939" s="33"/>
      <c r="C1939" s="34" t="s">
        <v>852</v>
      </c>
      <c r="D1939" s="33"/>
      <c r="E1939" s="35">
        <v>17.100000000000001</v>
      </c>
      <c r="F1939" s="36"/>
      <c r="G1939" s="37"/>
      <c r="H1939" s="36"/>
      <c r="I1939" s="38"/>
    </row>
    <row r="1940" spans="1:9" s="31" customFormat="1" ht="11.25" hidden="1" outlineLevel="3">
      <c r="A1940" s="32"/>
      <c r="B1940" s="33"/>
      <c r="C1940" s="34" t="s">
        <v>749</v>
      </c>
      <c r="D1940" s="33"/>
      <c r="E1940" s="35">
        <v>17.7</v>
      </c>
      <c r="F1940" s="36"/>
      <c r="G1940" s="37"/>
      <c r="H1940" s="36"/>
      <c r="I1940" s="38"/>
    </row>
    <row r="1941" spans="1:9" s="31" customFormat="1" ht="11.25" hidden="1" outlineLevel="3">
      <c r="A1941" s="32"/>
      <c r="B1941" s="33"/>
      <c r="C1941" s="34" t="s">
        <v>1</v>
      </c>
      <c r="D1941" s="33"/>
      <c r="E1941" s="35">
        <v>256.60499999999996</v>
      </c>
      <c r="F1941" s="36"/>
      <c r="G1941" s="37"/>
      <c r="H1941" s="36"/>
      <c r="I1941" s="38"/>
    </row>
    <row r="1942" spans="1:9" s="31" customFormat="1" ht="11.25" hidden="1" outlineLevel="3">
      <c r="A1942" s="32"/>
      <c r="B1942" s="33"/>
      <c r="C1942" s="34" t="s">
        <v>20</v>
      </c>
      <c r="D1942" s="33"/>
      <c r="E1942" s="35">
        <v>0</v>
      </c>
      <c r="F1942" s="36"/>
      <c r="G1942" s="37"/>
      <c r="H1942" s="36"/>
      <c r="I1942" s="38"/>
    </row>
    <row r="1943" spans="1:9" s="31" customFormat="1" ht="11.25" hidden="1" outlineLevel="3">
      <c r="A1943" s="32"/>
      <c r="B1943" s="33"/>
      <c r="C1943" s="34" t="s">
        <v>716</v>
      </c>
      <c r="D1943" s="33"/>
      <c r="E1943" s="35">
        <v>11.399999999999997</v>
      </c>
      <c r="F1943" s="36"/>
      <c r="G1943" s="37"/>
      <c r="H1943" s="36"/>
      <c r="I1943" s="38"/>
    </row>
    <row r="1944" spans="1:9" s="31" customFormat="1" ht="33.75" hidden="1" outlineLevel="3">
      <c r="A1944" s="32"/>
      <c r="B1944" s="33"/>
      <c r="C1944" s="34" t="s">
        <v>904</v>
      </c>
      <c r="D1944" s="33"/>
      <c r="E1944" s="35">
        <v>113.355</v>
      </c>
      <c r="F1944" s="36"/>
      <c r="G1944" s="37"/>
      <c r="H1944" s="36"/>
      <c r="I1944" s="38"/>
    </row>
    <row r="1945" spans="1:9" s="31" customFormat="1" ht="22.5" hidden="1" outlineLevel="3">
      <c r="A1945" s="32"/>
      <c r="B1945" s="33"/>
      <c r="C1945" s="34" t="s">
        <v>888</v>
      </c>
      <c r="D1945" s="33"/>
      <c r="E1945" s="35">
        <v>-11.7</v>
      </c>
      <c r="F1945" s="36"/>
      <c r="G1945" s="37"/>
      <c r="H1945" s="36"/>
      <c r="I1945" s="38"/>
    </row>
    <row r="1946" spans="1:9" s="31" customFormat="1" ht="11.25" hidden="1" outlineLevel="3">
      <c r="A1946" s="32"/>
      <c r="B1946" s="33"/>
      <c r="C1946" s="34" t="s">
        <v>776</v>
      </c>
      <c r="D1946" s="33"/>
      <c r="E1946" s="35">
        <v>31.410000000000004</v>
      </c>
      <c r="F1946" s="36"/>
      <c r="G1946" s="37"/>
      <c r="H1946" s="36"/>
      <c r="I1946" s="38"/>
    </row>
    <row r="1947" spans="1:9" s="31" customFormat="1" ht="22.5" hidden="1" outlineLevel="3">
      <c r="A1947" s="32"/>
      <c r="B1947" s="33"/>
      <c r="C1947" s="34" t="s">
        <v>860</v>
      </c>
      <c r="D1947" s="33"/>
      <c r="E1947" s="35">
        <v>28.425000000000001</v>
      </c>
      <c r="F1947" s="36"/>
      <c r="G1947" s="37"/>
      <c r="H1947" s="36"/>
      <c r="I1947" s="38"/>
    </row>
    <row r="1948" spans="1:9" s="31" customFormat="1" ht="11.25" hidden="1" outlineLevel="3">
      <c r="A1948" s="32"/>
      <c r="B1948" s="33"/>
      <c r="C1948" s="34" t="s">
        <v>797</v>
      </c>
      <c r="D1948" s="33"/>
      <c r="E1948" s="35">
        <v>35.88000000000001</v>
      </c>
      <c r="F1948" s="36"/>
      <c r="G1948" s="37"/>
      <c r="H1948" s="36"/>
      <c r="I1948" s="38"/>
    </row>
    <row r="1949" spans="1:9" s="31" customFormat="1" ht="11.25" hidden="1" outlineLevel="3">
      <c r="A1949" s="32"/>
      <c r="B1949" s="33"/>
      <c r="C1949" s="34" t="s">
        <v>780</v>
      </c>
      <c r="D1949" s="33"/>
      <c r="E1949" s="35">
        <v>26.91</v>
      </c>
      <c r="F1949" s="36"/>
      <c r="G1949" s="37"/>
      <c r="H1949" s="36"/>
      <c r="I1949" s="38"/>
    </row>
    <row r="1950" spans="1:9" s="31" customFormat="1" ht="11.25" hidden="1" outlineLevel="3">
      <c r="A1950" s="32"/>
      <c r="B1950" s="33"/>
      <c r="C1950" s="34" t="s">
        <v>823</v>
      </c>
      <c r="D1950" s="33"/>
      <c r="E1950" s="35">
        <v>35.58</v>
      </c>
      <c r="F1950" s="36"/>
      <c r="G1950" s="37"/>
      <c r="H1950" s="36"/>
      <c r="I1950" s="38"/>
    </row>
    <row r="1951" spans="1:9" s="31" customFormat="1" ht="11.25" hidden="1" outlineLevel="3">
      <c r="A1951" s="32"/>
      <c r="B1951" s="33"/>
      <c r="C1951" s="34" t="s">
        <v>1</v>
      </c>
      <c r="D1951" s="33"/>
      <c r="E1951" s="35">
        <v>271.26000000000005</v>
      </c>
      <c r="F1951" s="36"/>
      <c r="G1951" s="37"/>
      <c r="H1951" s="36"/>
      <c r="I1951" s="38"/>
    </row>
    <row r="1952" spans="1:9" s="31" customFormat="1" ht="11.25" hidden="1" outlineLevel="3">
      <c r="A1952" s="32"/>
      <c r="B1952" s="33"/>
      <c r="C1952" s="34" t="s">
        <v>22</v>
      </c>
      <c r="D1952" s="33"/>
      <c r="E1952" s="35">
        <v>0</v>
      </c>
      <c r="F1952" s="36"/>
      <c r="G1952" s="37"/>
      <c r="H1952" s="36"/>
      <c r="I1952" s="38"/>
    </row>
    <row r="1953" spans="1:9" s="31" customFormat="1" ht="11.25" hidden="1" outlineLevel="3">
      <c r="A1953" s="32"/>
      <c r="B1953" s="33"/>
      <c r="C1953" s="34" t="s">
        <v>773</v>
      </c>
      <c r="D1953" s="33"/>
      <c r="E1953" s="35">
        <v>31.770000000000003</v>
      </c>
      <c r="F1953" s="36"/>
      <c r="G1953" s="37"/>
      <c r="H1953" s="36"/>
      <c r="I1953" s="38"/>
    </row>
    <row r="1954" spans="1:9" s="31" customFormat="1" ht="33.75" hidden="1" outlineLevel="3">
      <c r="A1954" s="32"/>
      <c r="B1954" s="33"/>
      <c r="C1954" s="34" t="s">
        <v>932</v>
      </c>
      <c r="D1954" s="33"/>
      <c r="E1954" s="35">
        <v>51.18</v>
      </c>
      <c r="F1954" s="36"/>
      <c r="G1954" s="37"/>
      <c r="H1954" s="36"/>
      <c r="I1954" s="38"/>
    </row>
    <row r="1955" spans="1:9" s="31" customFormat="1" ht="22.5" hidden="1" outlineLevel="3">
      <c r="A1955" s="32"/>
      <c r="B1955" s="33"/>
      <c r="C1955" s="34" t="s">
        <v>857</v>
      </c>
      <c r="D1955" s="33"/>
      <c r="E1955" s="35">
        <v>28.425000000000001</v>
      </c>
      <c r="F1955" s="36"/>
      <c r="G1955" s="37"/>
      <c r="H1955" s="36"/>
      <c r="I1955" s="38"/>
    </row>
    <row r="1956" spans="1:9" s="31" customFormat="1" ht="11.25" hidden="1" outlineLevel="3">
      <c r="A1956" s="32"/>
      <c r="B1956" s="33"/>
      <c r="C1956" s="34" t="s">
        <v>611</v>
      </c>
      <c r="D1956" s="33"/>
      <c r="E1956" s="35">
        <v>35.88000000000001</v>
      </c>
      <c r="F1956" s="36"/>
      <c r="G1956" s="37"/>
      <c r="H1956" s="36"/>
      <c r="I1956" s="38"/>
    </row>
    <row r="1957" spans="1:9" s="31" customFormat="1" ht="11.25" hidden="1" outlineLevel="3">
      <c r="A1957" s="32"/>
      <c r="B1957" s="33"/>
      <c r="C1957" s="34" t="s">
        <v>778</v>
      </c>
      <c r="D1957" s="33"/>
      <c r="E1957" s="35">
        <v>26.91</v>
      </c>
      <c r="F1957" s="36"/>
      <c r="G1957" s="37"/>
      <c r="H1957" s="36"/>
      <c r="I1957" s="38"/>
    </row>
    <row r="1958" spans="1:9" s="31" customFormat="1" ht="11.25" hidden="1" outlineLevel="3">
      <c r="A1958" s="32"/>
      <c r="B1958" s="33"/>
      <c r="C1958" s="34" t="s">
        <v>822</v>
      </c>
      <c r="D1958" s="33"/>
      <c r="E1958" s="35">
        <v>35.58</v>
      </c>
      <c r="F1958" s="36"/>
      <c r="G1958" s="37"/>
      <c r="H1958" s="36"/>
      <c r="I1958" s="38"/>
    </row>
    <row r="1959" spans="1:9" s="31" customFormat="1" ht="22.5" hidden="1" outlineLevel="3">
      <c r="A1959" s="32"/>
      <c r="B1959" s="33"/>
      <c r="C1959" s="34" t="s">
        <v>831</v>
      </c>
      <c r="D1959" s="33"/>
      <c r="E1959" s="35">
        <v>23.01</v>
      </c>
      <c r="F1959" s="36"/>
      <c r="G1959" s="37"/>
      <c r="H1959" s="36"/>
      <c r="I1959" s="38"/>
    </row>
    <row r="1960" spans="1:9" s="31" customFormat="1" ht="22.5" hidden="1" outlineLevel="3">
      <c r="A1960" s="32"/>
      <c r="B1960" s="33"/>
      <c r="C1960" s="34" t="s">
        <v>843</v>
      </c>
      <c r="D1960" s="33"/>
      <c r="E1960" s="35">
        <v>28.08</v>
      </c>
      <c r="F1960" s="36"/>
      <c r="G1960" s="37"/>
      <c r="H1960" s="36"/>
      <c r="I1960" s="38"/>
    </row>
    <row r="1961" spans="1:9" s="31" customFormat="1" ht="11.25" hidden="1" outlineLevel="3">
      <c r="A1961" s="32"/>
      <c r="B1961" s="33"/>
      <c r="C1961" s="34" t="s">
        <v>1</v>
      </c>
      <c r="D1961" s="33"/>
      <c r="E1961" s="35">
        <v>260.83499999999998</v>
      </c>
      <c r="F1961" s="36"/>
      <c r="G1961" s="37"/>
      <c r="H1961" s="36"/>
      <c r="I1961" s="38"/>
    </row>
    <row r="1962" spans="1:9" s="31" customFormat="1" ht="11.25" hidden="1" outlineLevel="3">
      <c r="A1962" s="32"/>
      <c r="B1962" s="33"/>
      <c r="C1962" s="34" t="s">
        <v>23</v>
      </c>
      <c r="D1962" s="33"/>
      <c r="E1962" s="35">
        <v>0</v>
      </c>
      <c r="F1962" s="36"/>
      <c r="G1962" s="37"/>
      <c r="H1962" s="36"/>
      <c r="I1962" s="38"/>
    </row>
    <row r="1963" spans="1:9" s="31" customFormat="1" ht="11.25" hidden="1" outlineLevel="3">
      <c r="A1963" s="32"/>
      <c r="B1963" s="33"/>
      <c r="C1963" s="34" t="s">
        <v>773</v>
      </c>
      <c r="D1963" s="33"/>
      <c r="E1963" s="35">
        <v>31.770000000000003</v>
      </c>
      <c r="F1963" s="36"/>
      <c r="G1963" s="37"/>
      <c r="H1963" s="36"/>
      <c r="I1963" s="38"/>
    </row>
    <row r="1964" spans="1:9" s="31" customFormat="1" ht="33.75" hidden="1" outlineLevel="3">
      <c r="A1964" s="32"/>
      <c r="B1964" s="33"/>
      <c r="C1964" s="34" t="s">
        <v>932</v>
      </c>
      <c r="D1964" s="33"/>
      <c r="E1964" s="35">
        <v>51.18</v>
      </c>
      <c r="F1964" s="36"/>
      <c r="G1964" s="37"/>
      <c r="H1964" s="36"/>
      <c r="I1964" s="38"/>
    </row>
    <row r="1965" spans="1:9" s="31" customFormat="1" ht="22.5" hidden="1" outlineLevel="3">
      <c r="A1965" s="32"/>
      <c r="B1965" s="33"/>
      <c r="C1965" s="34" t="s">
        <v>858</v>
      </c>
      <c r="D1965" s="33"/>
      <c r="E1965" s="35">
        <v>26.52</v>
      </c>
      <c r="F1965" s="36"/>
      <c r="G1965" s="37"/>
      <c r="H1965" s="36"/>
      <c r="I1965" s="38"/>
    </row>
    <row r="1966" spans="1:9" s="31" customFormat="1" ht="11.25" hidden="1" outlineLevel="3">
      <c r="A1966" s="32"/>
      <c r="B1966" s="33"/>
      <c r="C1966" s="34" t="s">
        <v>607</v>
      </c>
      <c r="D1966" s="33"/>
      <c r="E1966" s="35">
        <v>30.81</v>
      </c>
      <c r="F1966" s="36"/>
      <c r="G1966" s="37"/>
      <c r="H1966" s="36"/>
      <c r="I1966" s="38"/>
    </row>
    <row r="1967" spans="1:9" s="31" customFormat="1" ht="11.25" hidden="1" outlineLevel="3">
      <c r="A1967" s="32"/>
      <c r="B1967" s="33"/>
      <c r="C1967" s="34" t="s">
        <v>794</v>
      </c>
      <c r="D1967" s="33"/>
      <c r="E1967" s="35">
        <v>30.81</v>
      </c>
      <c r="F1967" s="36"/>
      <c r="G1967" s="37"/>
      <c r="H1967" s="36"/>
      <c r="I1967" s="38"/>
    </row>
    <row r="1968" spans="1:9" s="31" customFormat="1" ht="11.25" hidden="1" outlineLevel="3">
      <c r="A1968" s="32"/>
      <c r="B1968" s="33"/>
      <c r="C1968" s="34" t="s">
        <v>808</v>
      </c>
      <c r="D1968" s="33"/>
      <c r="E1968" s="35">
        <v>30.809999999999995</v>
      </c>
      <c r="F1968" s="36"/>
      <c r="G1968" s="37"/>
      <c r="H1968" s="36"/>
      <c r="I1968" s="38"/>
    </row>
    <row r="1969" spans="1:13" s="31" customFormat="1" ht="22.5" hidden="1" outlineLevel="3">
      <c r="A1969" s="32"/>
      <c r="B1969" s="33"/>
      <c r="C1969" s="34" t="s">
        <v>831</v>
      </c>
      <c r="D1969" s="33"/>
      <c r="E1969" s="35">
        <v>23.01</v>
      </c>
      <c r="F1969" s="36"/>
      <c r="G1969" s="37"/>
      <c r="H1969" s="36"/>
      <c r="I1969" s="38"/>
    </row>
    <row r="1970" spans="1:13" s="31" customFormat="1" ht="22.5" hidden="1" outlineLevel="3">
      <c r="A1970" s="32"/>
      <c r="B1970" s="33"/>
      <c r="C1970" s="34" t="s">
        <v>843</v>
      </c>
      <c r="D1970" s="33"/>
      <c r="E1970" s="35">
        <v>28.08</v>
      </c>
      <c r="F1970" s="36"/>
      <c r="G1970" s="37"/>
      <c r="H1970" s="36"/>
      <c r="I1970" s="38"/>
    </row>
    <row r="1971" spans="1:13" s="31" customFormat="1" ht="11.25" hidden="1" outlineLevel="3">
      <c r="A1971" s="32"/>
      <c r="B1971" s="33"/>
      <c r="C1971" s="34" t="s">
        <v>1</v>
      </c>
      <c r="D1971" s="33"/>
      <c r="E1971" s="35">
        <v>252.99</v>
      </c>
      <c r="F1971" s="36"/>
      <c r="G1971" s="37"/>
      <c r="H1971" s="36"/>
      <c r="I1971" s="38"/>
    </row>
    <row r="1972" spans="1:13" s="31" customFormat="1" ht="11.25" hidden="1" outlineLevel="3">
      <c r="A1972" s="32"/>
      <c r="B1972" s="33"/>
      <c r="C1972" s="34" t="s">
        <v>488</v>
      </c>
      <c r="D1972" s="33"/>
      <c r="E1972" s="35">
        <v>0</v>
      </c>
      <c r="F1972" s="36"/>
      <c r="G1972" s="37"/>
      <c r="H1972" s="36"/>
      <c r="I1972" s="38"/>
    </row>
    <row r="1973" spans="1:13" s="31" customFormat="1" ht="11.25" hidden="1" outlineLevel="3">
      <c r="A1973" s="32"/>
      <c r="B1973" s="33"/>
      <c r="C1973" s="34" t="s">
        <v>205</v>
      </c>
      <c r="D1973" s="33"/>
      <c r="E1973" s="35">
        <v>-2.88</v>
      </c>
      <c r="F1973" s="36"/>
      <c r="G1973" s="37"/>
      <c r="H1973" s="36"/>
      <c r="I1973" s="38"/>
    </row>
    <row r="1974" spans="1:13" s="31" customFormat="1" ht="11.25" hidden="1" outlineLevel="3">
      <c r="A1974" s="32"/>
      <c r="B1974" s="33"/>
      <c r="C1974" s="34" t="s">
        <v>231</v>
      </c>
      <c r="D1974" s="33"/>
      <c r="E1974" s="35">
        <v>-31.35</v>
      </c>
      <c r="F1974" s="36"/>
      <c r="G1974" s="37"/>
      <c r="H1974" s="36"/>
      <c r="I1974" s="38"/>
    </row>
    <row r="1975" spans="1:13" s="31" customFormat="1" ht="11.25" hidden="1" outlineLevel="3">
      <c r="A1975" s="32"/>
      <c r="B1975" s="33"/>
      <c r="C1975" s="34" t="s">
        <v>1</v>
      </c>
      <c r="D1975" s="33"/>
      <c r="E1975" s="35">
        <v>-34.230000000000004</v>
      </c>
      <c r="F1975" s="36"/>
      <c r="G1975" s="37"/>
      <c r="H1975" s="36"/>
      <c r="I1975" s="38"/>
    </row>
    <row r="1976" spans="1:13" s="27" customFormat="1" ht="12" outlineLevel="2" collapsed="1">
      <c r="A1976" s="257">
        <v>4</v>
      </c>
      <c r="B1976" s="258" t="s">
        <v>2381</v>
      </c>
      <c r="C1976" s="259" t="s">
        <v>2382</v>
      </c>
      <c r="D1976" s="260" t="s">
        <v>17</v>
      </c>
      <c r="E1976" s="261">
        <v>354.73</v>
      </c>
      <c r="F1976" s="262">
        <v>0</v>
      </c>
      <c r="G1976" s="261">
        <f>E1976*(1+F1976/100)</f>
        <v>354.73</v>
      </c>
      <c r="H1976" s="262"/>
      <c r="I1976" s="263">
        <f>G1976*H1976</f>
        <v>0</v>
      </c>
      <c r="J1976" s="264">
        <v>1.2E-4</v>
      </c>
      <c r="K1976" s="265">
        <f>G1976*J1976</f>
        <v>4.2567600000000004E-2</v>
      </c>
      <c r="L1976" s="264"/>
      <c r="M1976" s="265">
        <f t="shared" ref="M1976" si="75">G1976*L1976</f>
        <v>0</v>
      </c>
    </row>
    <row r="1977" spans="1:13" s="31" customFormat="1" ht="11.25" hidden="1" outlineLevel="3">
      <c r="A1977" s="32"/>
      <c r="B1977" s="33"/>
      <c r="C1977" s="34" t="s">
        <v>24</v>
      </c>
      <c r="D1977" s="33"/>
      <c r="E1977" s="35">
        <v>0</v>
      </c>
      <c r="F1977" s="36"/>
      <c r="G1977" s="37"/>
      <c r="H1977" s="36"/>
      <c r="I1977" s="38"/>
      <c r="J1977" s="266"/>
      <c r="K1977" s="36"/>
      <c r="L1977" s="36"/>
      <c r="M1977" s="36"/>
    </row>
    <row r="1978" spans="1:13" s="31" customFormat="1" ht="22.5" hidden="1" outlineLevel="3">
      <c r="A1978" s="32"/>
      <c r="B1978" s="33"/>
      <c r="C1978" s="34" t="s">
        <v>2383</v>
      </c>
      <c r="D1978" s="33"/>
      <c r="E1978" s="35">
        <v>191.65</v>
      </c>
      <c r="F1978" s="36"/>
      <c r="G1978" s="37"/>
      <c r="H1978" s="36"/>
      <c r="I1978" s="38"/>
      <c r="J1978" s="266"/>
      <c r="K1978" s="36"/>
      <c r="L1978" s="36"/>
      <c r="M1978" s="36"/>
    </row>
    <row r="1979" spans="1:13" s="31" customFormat="1" ht="11.25" hidden="1" outlineLevel="3">
      <c r="A1979" s="32"/>
      <c r="B1979" s="33"/>
      <c r="C1979" s="34" t="s">
        <v>4</v>
      </c>
      <c r="D1979" s="33"/>
      <c r="E1979" s="35">
        <v>0</v>
      </c>
      <c r="F1979" s="36"/>
      <c r="G1979" s="37"/>
      <c r="H1979" s="36"/>
      <c r="I1979" s="38"/>
      <c r="J1979" s="266"/>
      <c r="K1979" s="36"/>
      <c r="L1979" s="36"/>
      <c r="M1979" s="36"/>
    </row>
    <row r="1980" spans="1:13" s="31" customFormat="1" ht="11.25" hidden="1" outlineLevel="3">
      <c r="A1980" s="32"/>
      <c r="B1980" s="33"/>
      <c r="C1980" s="34" t="s">
        <v>2384</v>
      </c>
      <c r="D1980" s="33"/>
      <c r="E1980" s="35">
        <v>39.690000000000005</v>
      </c>
      <c r="F1980" s="36"/>
      <c r="G1980" s="37"/>
      <c r="H1980" s="36"/>
      <c r="I1980" s="38"/>
      <c r="J1980" s="266"/>
      <c r="K1980" s="36"/>
      <c r="L1980" s="36"/>
      <c r="M1980" s="36"/>
    </row>
    <row r="1981" spans="1:13" s="31" customFormat="1" ht="11.25" hidden="1" outlineLevel="3">
      <c r="A1981" s="32"/>
      <c r="B1981" s="33"/>
      <c r="C1981" s="34" t="s">
        <v>14</v>
      </c>
      <c r="D1981" s="33"/>
      <c r="E1981" s="35">
        <v>0</v>
      </c>
      <c r="F1981" s="36"/>
      <c r="G1981" s="37"/>
      <c r="H1981" s="36"/>
      <c r="I1981" s="38"/>
      <c r="J1981" s="266"/>
      <c r="K1981" s="36"/>
      <c r="L1981" s="36"/>
      <c r="M1981" s="36"/>
    </row>
    <row r="1982" spans="1:13" s="31" customFormat="1" ht="11.25" hidden="1" outlineLevel="3">
      <c r="A1982" s="32"/>
      <c r="B1982" s="33"/>
      <c r="C1982" s="34" t="s">
        <v>2385</v>
      </c>
      <c r="D1982" s="33"/>
      <c r="E1982" s="35">
        <v>64.800000000000011</v>
      </c>
      <c r="F1982" s="36"/>
      <c r="G1982" s="37"/>
      <c r="H1982" s="36"/>
      <c r="I1982" s="38"/>
      <c r="J1982" s="266"/>
      <c r="K1982" s="36"/>
      <c r="L1982" s="36"/>
      <c r="M1982" s="36"/>
    </row>
    <row r="1983" spans="1:13" s="31" customFormat="1" ht="11.25" hidden="1" outlineLevel="3">
      <c r="A1983" s="32"/>
      <c r="B1983" s="33"/>
      <c r="C1983" s="34" t="s">
        <v>15</v>
      </c>
      <c r="D1983" s="33"/>
      <c r="E1983" s="35">
        <v>0</v>
      </c>
      <c r="F1983" s="36"/>
      <c r="G1983" s="37"/>
      <c r="H1983" s="36"/>
      <c r="I1983" s="38"/>
      <c r="J1983" s="266"/>
      <c r="K1983" s="36"/>
      <c r="L1983" s="36"/>
      <c r="M1983" s="36"/>
    </row>
    <row r="1984" spans="1:13" s="31" customFormat="1" ht="22.5" hidden="1" outlineLevel="3">
      <c r="A1984" s="32"/>
      <c r="B1984" s="33"/>
      <c r="C1984" s="34" t="s">
        <v>2386</v>
      </c>
      <c r="D1984" s="33"/>
      <c r="E1984" s="35">
        <v>58.59</v>
      </c>
      <c r="F1984" s="36"/>
      <c r="G1984" s="37"/>
      <c r="H1984" s="36"/>
      <c r="I1984" s="38"/>
      <c r="J1984" s="266"/>
      <c r="K1984" s="36"/>
      <c r="L1984" s="36"/>
      <c r="M1984" s="36"/>
    </row>
    <row r="1985" spans="1:13" s="48" customFormat="1" ht="12.75" customHeight="1" outlineLevel="2">
      <c r="A1985" s="49"/>
      <c r="B1985" s="50"/>
      <c r="C1985" s="51"/>
      <c r="D1985" s="50"/>
      <c r="E1985" s="52"/>
      <c r="F1985" s="53"/>
      <c r="G1985" s="52"/>
      <c r="H1985" s="53"/>
      <c r="I1985" s="54"/>
    </row>
    <row r="1986" spans="1:13" s="48" customFormat="1" ht="12.75" customHeight="1" outlineLevel="1">
      <c r="A1986" s="49"/>
      <c r="B1986" s="50"/>
      <c r="C1986" s="51"/>
      <c r="D1986" s="50"/>
      <c r="E1986" s="52"/>
      <c r="F1986" s="53"/>
      <c r="G1986" s="52"/>
      <c r="H1986" s="53"/>
      <c r="I1986" s="54"/>
    </row>
    <row r="1987" spans="1:13" s="131" customFormat="1" ht="18.75" customHeight="1">
      <c r="A1987" s="125"/>
      <c r="B1987" s="126"/>
      <c r="C1987" s="126" t="s">
        <v>2940</v>
      </c>
      <c r="D1987" s="127"/>
      <c r="E1987" s="128"/>
      <c r="F1987" s="129"/>
      <c r="G1987" s="130"/>
      <c r="H1987" s="129"/>
      <c r="I1987" s="130">
        <f>SUBTOTAL(9,I1988:I1991)</f>
        <v>0</v>
      </c>
      <c r="J1987" s="281"/>
      <c r="K1987" s="281"/>
      <c r="L1987" s="281"/>
      <c r="M1987" s="281"/>
    </row>
    <row r="1988" spans="1:13" s="21" customFormat="1" ht="16.5" customHeight="1" outlineLevel="1">
      <c r="A1988" s="273"/>
      <c r="B1988" s="274"/>
      <c r="C1988" s="274" t="s">
        <v>325</v>
      </c>
      <c r="D1988" s="275"/>
      <c r="E1988" s="276"/>
      <c r="F1988" s="277"/>
      <c r="G1988" s="276"/>
      <c r="H1988" s="277"/>
      <c r="I1988" s="278">
        <f>SUBTOTAL(9,I1989:I1990)</f>
        <v>0</v>
      </c>
      <c r="J1988" s="279"/>
      <c r="K1988" s="280"/>
      <c r="L1988" s="277"/>
      <c r="M1988" s="280"/>
    </row>
    <row r="1989" spans="1:13" s="27" customFormat="1" ht="12" outlineLevel="2">
      <c r="A1989" s="13">
        <v>1</v>
      </c>
      <c r="B1989" s="28" t="s">
        <v>28</v>
      </c>
      <c r="C1989" s="29" t="s">
        <v>862</v>
      </c>
      <c r="D1989" s="14" t="s">
        <v>29</v>
      </c>
      <c r="E1989" s="30">
        <v>1</v>
      </c>
      <c r="F1989" s="15">
        <v>0</v>
      </c>
      <c r="G1989" s="30">
        <f>E1989*(1+F1989/100)</f>
        <v>1</v>
      </c>
      <c r="H1989" s="15"/>
      <c r="I1989" s="16">
        <f>G1989*H1989</f>
        <v>0</v>
      </c>
      <c r="J1989" s="264">
        <v>1</v>
      </c>
      <c r="K1989" s="265">
        <f>G1989*J1989</f>
        <v>1</v>
      </c>
      <c r="L1989" s="264"/>
      <c r="M1989" s="265">
        <f t="shared" ref="M1989" si="76">G1989*L1989</f>
        <v>0</v>
      </c>
    </row>
    <row r="1990" spans="1:13" s="48" customFormat="1" ht="12.75" customHeight="1" outlineLevel="2">
      <c r="A1990" s="49"/>
      <c r="B1990" s="50"/>
      <c r="C1990" s="51"/>
      <c r="D1990" s="50"/>
      <c r="E1990" s="52"/>
      <c r="F1990" s="53"/>
      <c r="G1990" s="52"/>
      <c r="H1990" s="53"/>
      <c r="I1990" s="54"/>
    </row>
    <row r="1991" spans="1:13" s="48" customFormat="1" ht="12.75" customHeight="1" outlineLevel="1">
      <c r="A1991" s="49"/>
      <c r="B1991" s="50"/>
      <c r="C1991" s="51"/>
      <c r="D1991" s="50"/>
      <c r="E1991" s="52"/>
      <c r="F1991" s="53"/>
      <c r="G1991" s="52"/>
      <c r="H1991" s="53"/>
      <c r="I1991" s="54"/>
    </row>
    <row r="1992" spans="1:13" s="124" customFormat="1" ht="19.5" customHeight="1">
      <c r="A1992" s="314"/>
      <c r="B1992" s="315"/>
      <c r="C1992" s="315" t="s">
        <v>2363</v>
      </c>
      <c r="D1992" s="316"/>
      <c r="E1992" s="317"/>
      <c r="F1992" s="318"/>
      <c r="G1992" s="319"/>
      <c r="H1992" s="320"/>
      <c r="I1992" s="319">
        <f>SUBTOTAL(9,I1993:I2114)</f>
        <v>0</v>
      </c>
      <c r="J1992" s="320"/>
      <c r="K1992" s="320"/>
      <c r="L1992" s="320"/>
      <c r="M1992" s="320"/>
    </row>
    <row r="1993" spans="1:13" s="131" customFormat="1" ht="18.75" customHeight="1">
      <c r="A1993" s="125"/>
      <c r="B1993" s="126"/>
      <c r="C1993" s="126" t="s">
        <v>333</v>
      </c>
      <c r="D1993" s="127"/>
      <c r="E1993" s="128"/>
      <c r="F1993" s="129"/>
      <c r="G1993" s="130"/>
      <c r="H1993" s="129"/>
      <c r="I1993" s="130">
        <f>SUBTOTAL(9,I1994:I2114)</f>
        <v>0</v>
      </c>
      <c r="J1993" s="281"/>
      <c r="K1993" s="282">
        <f>SUBTOTAL(9,K1994:K2114)</f>
        <v>181.71661799999998</v>
      </c>
      <c r="L1993" s="281"/>
      <c r="M1993" s="282">
        <f>SUBTOTAL(9,M1994:M2114)</f>
        <v>0</v>
      </c>
    </row>
    <row r="1994" spans="1:13" s="21" customFormat="1" ht="16.5" customHeight="1" outlineLevel="1">
      <c r="A1994" s="273"/>
      <c r="B1994" s="274"/>
      <c r="C1994" s="274" t="s">
        <v>312</v>
      </c>
      <c r="D1994" s="275"/>
      <c r="E1994" s="276"/>
      <c r="F1994" s="277"/>
      <c r="G1994" s="276"/>
      <c r="H1994" s="277"/>
      <c r="I1994" s="278">
        <f>SUBTOTAL(9,I1995:I2004)</f>
        <v>0</v>
      </c>
      <c r="J1994" s="279"/>
      <c r="K1994" s="280">
        <f>SUBTOTAL(9,K1995:K2005)</f>
        <v>0</v>
      </c>
      <c r="L1994" s="277"/>
      <c r="M1994" s="280"/>
    </row>
    <row r="1995" spans="1:13" s="27" customFormat="1" ht="24" outlineLevel="2" collapsed="1">
      <c r="A1995" s="13">
        <v>1</v>
      </c>
      <c r="B1995" s="28" t="s">
        <v>2364</v>
      </c>
      <c r="C1995" s="29" t="s">
        <v>2365</v>
      </c>
      <c r="D1995" s="14" t="s">
        <v>18</v>
      </c>
      <c r="E1995" s="30">
        <v>68.680000000000007</v>
      </c>
      <c r="F1995" s="15">
        <v>0</v>
      </c>
      <c r="G1995" s="30">
        <f>E1995*(1+F1995/100)</f>
        <v>68.680000000000007</v>
      </c>
      <c r="H1995" s="15"/>
      <c r="I1995" s="16">
        <f>G1995*H1995</f>
        <v>0</v>
      </c>
      <c r="J1995" s="264"/>
      <c r="K1995" s="265">
        <f>G1995*J1995</f>
        <v>0</v>
      </c>
      <c r="L1995" s="264"/>
      <c r="M1995" s="265">
        <f t="shared" ref="M1995" si="77">G1995*L1995</f>
        <v>0</v>
      </c>
    </row>
    <row r="1996" spans="1:13" s="31" customFormat="1" ht="11.25" hidden="1" outlineLevel="3">
      <c r="A1996" s="32"/>
      <c r="B1996" s="33"/>
      <c r="C1996" s="34" t="s">
        <v>2366</v>
      </c>
      <c r="D1996" s="33"/>
      <c r="E1996" s="35">
        <v>12.68</v>
      </c>
      <c r="F1996" s="36"/>
      <c r="G1996" s="37"/>
      <c r="H1996" s="36"/>
      <c r="I1996" s="38"/>
    </row>
    <row r="1997" spans="1:13" s="31" customFormat="1" ht="11.25" hidden="1" outlineLevel="3">
      <c r="A1997" s="32"/>
      <c r="B1997" s="33"/>
      <c r="C1997" s="34" t="s">
        <v>2367</v>
      </c>
      <c r="D1997" s="33"/>
      <c r="E1997" s="35">
        <v>56</v>
      </c>
      <c r="F1997" s="36"/>
      <c r="G1997" s="37"/>
      <c r="H1997" s="36"/>
      <c r="I1997" s="38"/>
    </row>
    <row r="1998" spans="1:13" s="291" customFormat="1" ht="36" outlineLevel="2">
      <c r="A1998" s="283">
        <v>2</v>
      </c>
      <c r="B1998" s="348" t="s">
        <v>2312</v>
      </c>
      <c r="C1998" s="285" t="s">
        <v>939</v>
      </c>
      <c r="D1998" s="286" t="s">
        <v>18</v>
      </c>
      <c r="E1998" s="30">
        <v>68.680000000000007</v>
      </c>
      <c r="F1998" s="287">
        <v>0</v>
      </c>
      <c r="G1998" s="30">
        <f>E1998*(1+F1998/100)</f>
        <v>68.680000000000007</v>
      </c>
      <c r="H1998" s="287"/>
      <c r="I1998" s="288">
        <f>G1998*H1998</f>
        <v>0</v>
      </c>
      <c r="J1998" s="289"/>
      <c r="K1998" s="290">
        <f>G1998*J1998</f>
        <v>0</v>
      </c>
      <c r="L1998" s="359"/>
      <c r="M1998" s="360">
        <f t="shared" ref="M1998:M1999" si="78">G1998*L1998</f>
        <v>0</v>
      </c>
    </row>
    <row r="1999" spans="1:13" s="291" customFormat="1" ht="36" outlineLevel="2" collapsed="1">
      <c r="A1999" s="283">
        <v>3</v>
      </c>
      <c r="B1999" s="348" t="s">
        <v>2755</v>
      </c>
      <c r="C1999" s="285" t="s">
        <v>2758</v>
      </c>
      <c r="D1999" s="286" t="s">
        <v>18</v>
      </c>
      <c r="E1999" s="30">
        <v>686.8</v>
      </c>
      <c r="F1999" s="287">
        <v>0</v>
      </c>
      <c r="G1999" s="30">
        <f>E1999*(1+F1999/100)</f>
        <v>686.8</v>
      </c>
      <c r="H1999" s="287"/>
      <c r="I1999" s="288">
        <f>G1999*H1999</f>
        <v>0</v>
      </c>
      <c r="J1999" s="359"/>
      <c r="K1999" s="290">
        <f>G1999*J1999</f>
        <v>0</v>
      </c>
      <c r="L1999" s="359"/>
      <c r="M1999" s="360">
        <f t="shared" si="78"/>
        <v>0</v>
      </c>
    </row>
    <row r="2000" spans="1:13" s="326" customFormat="1" ht="11.25" hidden="1" outlineLevel="3">
      <c r="A2000" s="321"/>
      <c r="B2000" s="322"/>
      <c r="C2000" s="323" t="s">
        <v>2368</v>
      </c>
      <c r="D2000" s="322"/>
      <c r="E2000" s="35">
        <v>686.8</v>
      </c>
      <c r="F2000" s="324"/>
      <c r="G2000" s="37"/>
      <c r="H2000" s="324"/>
      <c r="I2000" s="325"/>
    </row>
    <row r="2001" spans="1:13" s="291" customFormat="1" ht="12" outlineLevel="2">
      <c r="A2001" s="283">
        <v>4</v>
      </c>
      <c r="B2001" s="284" t="s">
        <v>2315</v>
      </c>
      <c r="C2001" s="285" t="s">
        <v>856</v>
      </c>
      <c r="D2001" s="286" t="s">
        <v>18</v>
      </c>
      <c r="E2001" s="30">
        <v>68.680000000000007</v>
      </c>
      <c r="F2001" s="287">
        <v>0</v>
      </c>
      <c r="G2001" s="30">
        <f>E2001*(1+F2001/100)</f>
        <v>68.680000000000007</v>
      </c>
      <c r="H2001" s="287"/>
      <c r="I2001" s="288">
        <f>G2001*H2001</f>
        <v>0</v>
      </c>
      <c r="J2001" s="289"/>
      <c r="K2001" s="290">
        <f>G2001*J2001</f>
        <v>0</v>
      </c>
      <c r="L2001" s="359"/>
      <c r="M2001" s="360">
        <f t="shared" ref="M2001:M2002" si="79">G2001*L2001</f>
        <v>0</v>
      </c>
    </row>
    <row r="2002" spans="1:13" s="291" customFormat="1" ht="12" outlineLevel="2" collapsed="1">
      <c r="A2002" s="283">
        <v>5</v>
      </c>
      <c r="B2002" s="284" t="s">
        <v>2328</v>
      </c>
      <c r="C2002" s="285" t="s">
        <v>2329</v>
      </c>
      <c r="D2002" s="286" t="s">
        <v>17</v>
      </c>
      <c r="E2002" s="30">
        <v>343.4</v>
      </c>
      <c r="F2002" s="287">
        <v>0</v>
      </c>
      <c r="G2002" s="30">
        <f>E2002*(1+F2002/100)</f>
        <v>343.4</v>
      </c>
      <c r="H2002" s="287"/>
      <c r="I2002" s="288">
        <f>G2002*H2002</f>
        <v>0</v>
      </c>
      <c r="J2002" s="289"/>
      <c r="K2002" s="290">
        <f>G2002*J2002</f>
        <v>0</v>
      </c>
      <c r="L2002" s="359"/>
      <c r="M2002" s="360">
        <f t="shared" si="79"/>
        <v>0</v>
      </c>
    </row>
    <row r="2003" spans="1:13" s="326" customFormat="1" ht="11.25" hidden="1" outlineLevel="3">
      <c r="A2003" s="321"/>
      <c r="B2003" s="322"/>
      <c r="C2003" s="323" t="s">
        <v>2369</v>
      </c>
      <c r="D2003" s="322"/>
      <c r="E2003" s="35">
        <v>63.4</v>
      </c>
      <c r="F2003" s="324"/>
      <c r="G2003" s="37"/>
      <c r="H2003" s="324"/>
      <c r="I2003" s="325"/>
    </row>
    <row r="2004" spans="1:13" s="31" customFormat="1" ht="11.25" hidden="1" outlineLevel="3">
      <c r="A2004" s="32"/>
      <c r="B2004" s="33"/>
      <c r="C2004" s="34" t="s">
        <v>2370</v>
      </c>
      <c r="D2004" s="33"/>
      <c r="E2004" s="35">
        <v>280</v>
      </c>
      <c r="F2004" s="36"/>
      <c r="G2004" s="37"/>
      <c r="H2004" s="36"/>
      <c r="I2004" s="38"/>
    </row>
    <row r="2005" spans="1:13" s="48" customFormat="1" ht="12.75" customHeight="1" outlineLevel="2">
      <c r="A2005" s="49"/>
      <c r="B2005" s="50"/>
      <c r="C2005" s="51"/>
      <c r="D2005" s="50"/>
      <c r="E2005" s="52"/>
      <c r="F2005" s="53"/>
      <c r="G2005" s="52"/>
      <c r="H2005" s="53"/>
      <c r="I2005" s="54"/>
    </row>
    <row r="2006" spans="1:13" s="21" customFormat="1" ht="16.5" customHeight="1" outlineLevel="1">
      <c r="A2006" s="273"/>
      <c r="B2006" s="274"/>
      <c r="C2006" s="274" t="s">
        <v>2505</v>
      </c>
      <c r="D2006" s="275"/>
      <c r="E2006" s="276"/>
      <c r="F2006" s="277"/>
      <c r="G2006" s="276"/>
      <c r="H2006" s="277"/>
      <c r="I2006" s="278">
        <f>SUBTOTAL(9,I2007:I2087)</f>
        <v>0</v>
      </c>
      <c r="J2006" s="279"/>
      <c r="K2006" s="280">
        <f>SUBTOTAL(9,K2007:K2087)</f>
        <v>37.7622</v>
      </c>
      <c r="L2006" s="277"/>
      <c r="M2006" s="280">
        <f>SUBTOTAL(9,M2007:M2087)</f>
        <v>0</v>
      </c>
    </row>
    <row r="2007" spans="1:13" s="291" customFormat="1" ht="36" outlineLevel="2" collapsed="1">
      <c r="A2007" s="347">
        <v>1</v>
      </c>
      <c r="B2007" s="348" t="s">
        <v>2663</v>
      </c>
      <c r="C2007" s="271" t="s">
        <v>2704</v>
      </c>
      <c r="D2007" s="349" t="s">
        <v>18</v>
      </c>
      <c r="E2007" s="412">
        <v>166.32</v>
      </c>
      <c r="F2007" s="350">
        <v>0</v>
      </c>
      <c r="G2007" s="261">
        <f>E2007*(1+F2007/100)</f>
        <v>166.32</v>
      </c>
      <c r="H2007" s="350"/>
      <c r="I2007" s="351">
        <f>G2007*H2007</f>
        <v>0</v>
      </c>
      <c r="J2007" s="289"/>
      <c r="K2007" s="290">
        <f>G2007*J2007</f>
        <v>0</v>
      </c>
      <c r="L2007" s="289"/>
      <c r="M2007" s="290">
        <f>G2007*L2007</f>
        <v>0</v>
      </c>
    </row>
    <row r="2008" spans="1:13" s="326" customFormat="1" ht="11.25" hidden="1" outlineLevel="3">
      <c r="A2008" s="321"/>
      <c r="B2008" s="322"/>
      <c r="C2008" s="323" t="s">
        <v>2462</v>
      </c>
      <c r="D2008" s="322"/>
      <c r="E2008" s="35">
        <v>0</v>
      </c>
      <c r="F2008" s="324"/>
      <c r="G2008" s="37"/>
      <c r="H2008" s="324"/>
      <c r="I2008" s="325"/>
      <c r="J2008" s="352"/>
      <c r="K2008" s="324"/>
      <c r="L2008" s="324"/>
      <c r="M2008" s="324"/>
    </row>
    <row r="2009" spans="1:13" s="326" customFormat="1" ht="11.25" hidden="1" outlineLevel="3">
      <c r="A2009" s="321"/>
      <c r="B2009" s="322"/>
      <c r="C2009" s="323" t="s">
        <v>2463</v>
      </c>
      <c r="D2009" s="322"/>
      <c r="E2009" s="35">
        <v>9.18</v>
      </c>
      <c r="F2009" s="324"/>
      <c r="G2009" s="37"/>
      <c r="H2009" s="324"/>
      <c r="I2009" s="325"/>
      <c r="J2009" s="352"/>
      <c r="K2009" s="324"/>
      <c r="L2009" s="324"/>
      <c r="M2009" s="324"/>
    </row>
    <row r="2010" spans="1:13" s="326" customFormat="1" ht="11.25" hidden="1" outlineLevel="3">
      <c r="A2010" s="321"/>
      <c r="B2010" s="322"/>
      <c r="C2010" s="323" t="s">
        <v>2464</v>
      </c>
      <c r="D2010" s="322"/>
      <c r="E2010" s="35">
        <v>5.6999999999999993</v>
      </c>
      <c r="F2010" s="324"/>
      <c r="G2010" s="37"/>
      <c r="H2010" s="324"/>
      <c r="I2010" s="325"/>
      <c r="J2010" s="352"/>
      <c r="K2010" s="324"/>
      <c r="L2010" s="324"/>
      <c r="M2010" s="324"/>
    </row>
    <row r="2011" spans="1:13" s="326" customFormat="1" ht="11.25" hidden="1" outlineLevel="3">
      <c r="A2011" s="321"/>
      <c r="B2011" s="322"/>
      <c r="C2011" s="323" t="s">
        <v>2465</v>
      </c>
      <c r="D2011" s="322"/>
      <c r="E2011" s="35">
        <v>16.2</v>
      </c>
      <c r="F2011" s="324"/>
      <c r="G2011" s="37"/>
      <c r="H2011" s="324"/>
      <c r="I2011" s="325"/>
      <c r="J2011" s="352"/>
      <c r="K2011" s="324"/>
      <c r="L2011" s="324"/>
      <c r="M2011" s="324"/>
    </row>
    <row r="2012" spans="1:13" s="326" customFormat="1" ht="11.25" hidden="1" outlineLevel="3">
      <c r="A2012" s="321"/>
      <c r="B2012" s="322"/>
      <c r="C2012" s="323" t="s">
        <v>2466</v>
      </c>
      <c r="D2012" s="322"/>
      <c r="E2012" s="35">
        <v>63.84</v>
      </c>
      <c r="F2012" s="324"/>
      <c r="G2012" s="37"/>
      <c r="H2012" s="324"/>
      <c r="I2012" s="325"/>
      <c r="J2012" s="352"/>
      <c r="K2012" s="324"/>
      <c r="L2012" s="324"/>
      <c r="M2012" s="324"/>
    </row>
    <row r="2013" spans="1:13" s="326" customFormat="1" ht="22.5" hidden="1" outlineLevel="3">
      <c r="A2013" s="321"/>
      <c r="B2013" s="322"/>
      <c r="C2013" s="323" t="s">
        <v>2467</v>
      </c>
      <c r="D2013" s="322"/>
      <c r="E2013" s="35">
        <v>19.2</v>
      </c>
      <c r="F2013" s="324"/>
      <c r="G2013" s="37"/>
      <c r="H2013" s="324"/>
      <c r="I2013" s="325"/>
      <c r="J2013" s="352"/>
      <c r="K2013" s="324"/>
      <c r="L2013" s="324"/>
      <c r="M2013" s="324"/>
    </row>
    <row r="2014" spans="1:13" s="326" customFormat="1" ht="11.25" hidden="1" outlineLevel="3">
      <c r="A2014" s="321"/>
      <c r="B2014" s="322"/>
      <c r="C2014" s="323" t="s">
        <v>2468</v>
      </c>
      <c r="D2014" s="322"/>
      <c r="E2014" s="35">
        <v>0</v>
      </c>
      <c r="F2014" s="324"/>
      <c r="G2014" s="37"/>
      <c r="H2014" s="324"/>
      <c r="I2014" s="325"/>
      <c r="J2014" s="352"/>
      <c r="K2014" s="324"/>
      <c r="L2014" s="324"/>
      <c r="M2014" s="324"/>
    </row>
    <row r="2015" spans="1:13" s="326" customFormat="1" ht="11.25" hidden="1" outlineLevel="3">
      <c r="A2015" s="321"/>
      <c r="B2015" s="322"/>
      <c r="C2015" s="323" t="s">
        <v>2469</v>
      </c>
      <c r="D2015" s="322"/>
      <c r="E2015" s="35">
        <v>28.08</v>
      </c>
      <c r="F2015" s="324"/>
      <c r="G2015" s="37"/>
      <c r="H2015" s="324"/>
      <c r="I2015" s="325"/>
      <c r="J2015" s="352"/>
      <c r="K2015" s="324"/>
      <c r="L2015" s="324"/>
      <c r="M2015" s="324"/>
    </row>
    <row r="2016" spans="1:13" s="326" customFormat="1" ht="11.25" hidden="1" outlineLevel="3">
      <c r="A2016" s="321"/>
      <c r="B2016" s="322"/>
      <c r="C2016" s="323" t="s">
        <v>2470</v>
      </c>
      <c r="D2016" s="322"/>
      <c r="E2016" s="35">
        <v>0</v>
      </c>
      <c r="F2016" s="324"/>
      <c r="G2016" s="37"/>
      <c r="H2016" s="324"/>
      <c r="I2016" s="325"/>
      <c r="J2016" s="352"/>
      <c r="K2016" s="324"/>
      <c r="L2016" s="324"/>
      <c r="M2016" s="324"/>
    </row>
    <row r="2017" spans="1:13" s="326" customFormat="1" ht="11.25" hidden="1" outlineLevel="3">
      <c r="A2017" s="321"/>
      <c r="B2017" s="322"/>
      <c r="C2017" s="323" t="s">
        <v>2471</v>
      </c>
      <c r="D2017" s="322"/>
      <c r="E2017" s="35">
        <v>9</v>
      </c>
      <c r="F2017" s="324"/>
      <c r="G2017" s="37"/>
      <c r="H2017" s="324"/>
      <c r="I2017" s="325"/>
      <c r="J2017" s="352"/>
      <c r="K2017" s="324"/>
      <c r="L2017" s="324"/>
      <c r="M2017" s="324"/>
    </row>
    <row r="2018" spans="1:13" s="326" customFormat="1" ht="11.25" hidden="1" outlineLevel="3">
      <c r="A2018" s="321"/>
      <c r="B2018" s="322"/>
      <c r="C2018" s="323" t="s">
        <v>2995</v>
      </c>
      <c r="D2018" s="322"/>
      <c r="E2018" s="35">
        <v>0</v>
      </c>
      <c r="F2018" s="324"/>
      <c r="G2018" s="37"/>
      <c r="H2018" s="324"/>
      <c r="I2018" s="325"/>
      <c r="J2018" s="352"/>
      <c r="K2018" s="324"/>
      <c r="L2018" s="324"/>
      <c r="M2018" s="324"/>
    </row>
    <row r="2019" spans="1:13" s="326" customFormat="1" ht="11.25" hidden="1" outlineLevel="3">
      <c r="A2019" s="321"/>
      <c r="B2019" s="322"/>
      <c r="C2019" s="323" t="s">
        <v>2996</v>
      </c>
      <c r="D2019" s="322"/>
      <c r="E2019" s="35">
        <v>15.12</v>
      </c>
      <c r="F2019" s="324"/>
      <c r="G2019" s="37"/>
      <c r="H2019" s="324"/>
      <c r="I2019" s="325"/>
      <c r="J2019" s="352"/>
      <c r="K2019" s="324"/>
      <c r="L2019" s="324"/>
      <c r="M2019" s="324"/>
    </row>
    <row r="2020" spans="1:13" s="291" customFormat="1" ht="12" outlineLevel="2" collapsed="1">
      <c r="A2020" s="329">
        <v>2</v>
      </c>
      <c r="B2020" s="330" t="s">
        <v>2749</v>
      </c>
      <c r="C2020" s="331" t="s">
        <v>2750</v>
      </c>
      <c r="D2020" s="332" t="s">
        <v>18</v>
      </c>
      <c r="E2020" s="412">
        <v>138.24</v>
      </c>
      <c r="F2020" s="333">
        <v>0</v>
      </c>
      <c r="G2020" s="272">
        <f>E2020*(1+F2020/100)</f>
        <v>138.24</v>
      </c>
      <c r="H2020" s="333"/>
      <c r="I2020" s="334">
        <f>G2020*H2020</f>
        <v>0</v>
      </c>
      <c r="J2020" s="335"/>
      <c r="K2020" s="336">
        <f>G2020*J2020</f>
        <v>0</v>
      </c>
      <c r="L2020" s="335"/>
      <c r="M2020" s="336">
        <f>G2020*L2020</f>
        <v>0</v>
      </c>
    </row>
    <row r="2021" spans="1:13" s="326" customFormat="1" ht="11.25" hidden="1" outlineLevel="3">
      <c r="A2021" s="321"/>
      <c r="B2021" s="322"/>
      <c r="C2021" s="323" t="s">
        <v>2462</v>
      </c>
      <c r="D2021" s="322"/>
      <c r="E2021" s="35">
        <v>0</v>
      </c>
      <c r="F2021" s="324"/>
      <c r="G2021" s="37"/>
      <c r="H2021" s="324"/>
      <c r="I2021" s="325"/>
      <c r="J2021" s="352"/>
      <c r="K2021" s="324"/>
      <c r="L2021" s="324"/>
      <c r="M2021" s="324"/>
    </row>
    <row r="2022" spans="1:13" s="326" customFormat="1" ht="11.25" hidden="1" outlineLevel="3">
      <c r="A2022" s="321"/>
      <c r="B2022" s="322"/>
      <c r="C2022" s="323" t="s">
        <v>2463</v>
      </c>
      <c r="D2022" s="322"/>
      <c r="E2022" s="35">
        <v>9.18</v>
      </c>
      <c r="F2022" s="324"/>
      <c r="G2022" s="37"/>
      <c r="H2022" s="324"/>
      <c r="I2022" s="325"/>
      <c r="J2022" s="352"/>
      <c r="K2022" s="324"/>
      <c r="L2022" s="324"/>
      <c r="M2022" s="324"/>
    </row>
    <row r="2023" spans="1:13" s="326" customFormat="1" ht="11.25" hidden="1" outlineLevel="3">
      <c r="A2023" s="321"/>
      <c r="B2023" s="322"/>
      <c r="C2023" s="323" t="s">
        <v>2464</v>
      </c>
      <c r="D2023" s="322"/>
      <c r="E2023" s="35">
        <v>5.6999999999999993</v>
      </c>
      <c r="F2023" s="324"/>
      <c r="G2023" s="37"/>
      <c r="H2023" s="324"/>
      <c r="I2023" s="325"/>
      <c r="J2023" s="352"/>
      <c r="K2023" s="324"/>
      <c r="L2023" s="324"/>
      <c r="M2023" s="324"/>
    </row>
    <row r="2024" spans="1:13" s="326" customFormat="1" ht="11.25" hidden="1" outlineLevel="3">
      <c r="A2024" s="321"/>
      <c r="B2024" s="322"/>
      <c r="C2024" s="323" t="s">
        <v>2465</v>
      </c>
      <c r="D2024" s="322"/>
      <c r="E2024" s="35">
        <v>16.2</v>
      </c>
      <c r="F2024" s="324"/>
      <c r="G2024" s="37"/>
      <c r="H2024" s="324"/>
      <c r="I2024" s="325"/>
      <c r="J2024" s="352"/>
      <c r="K2024" s="324"/>
      <c r="L2024" s="324"/>
      <c r="M2024" s="324"/>
    </row>
    <row r="2025" spans="1:13" s="326" customFormat="1" ht="11.25" hidden="1" outlineLevel="3">
      <c r="A2025" s="321"/>
      <c r="B2025" s="322"/>
      <c r="C2025" s="323" t="s">
        <v>2466</v>
      </c>
      <c r="D2025" s="322"/>
      <c r="E2025" s="35">
        <v>63.84</v>
      </c>
      <c r="F2025" s="324"/>
      <c r="G2025" s="37"/>
      <c r="H2025" s="324"/>
      <c r="I2025" s="325"/>
      <c r="J2025" s="352"/>
      <c r="K2025" s="324"/>
      <c r="L2025" s="324"/>
      <c r="M2025" s="324"/>
    </row>
    <row r="2026" spans="1:13" s="326" customFormat="1" ht="22.5" hidden="1" outlineLevel="3">
      <c r="A2026" s="321"/>
      <c r="B2026" s="322"/>
      <c r="C2026" s="323" t="s">
        <v>2467</v>
      </c>
      <c r="D2026" s="322"/>
      <c r="E2026" s="35">
        <v>19.2</v>
      </c>
      <c r="F2026" s="324"/>
      <c r="G2026" s="37"/>
      <c r="H2026" s="324"/>
      <c r="I2026" s="325"/>
      <c r="J2026" s="352"/>
      <c r="K2026" s="324"/>
      <c r="L2026" s="324"/>
      <c r="M2026" s="324"/>
    </row>
    <row r="2027" spans="1:13" s="326" customFormat="1" ht="11.25" hidden="1" outlineLevel="3">
      <c r="A2027" s="321"/>
      <c r="B2027" s="322"/>
      <c r="C2027" s="323" t="s">
        <v>2470</v>
      </c>
      <c r="D2027" s="322"/>
      <c r="E2027" s="35">
        <v>0</v>
      </c>
      <c r="F2027" s="324"/>
      <c r="G2027" s="37"/>
      <c r="H2027" s="324"/>
      <c r="I2027" s="325"/>
      <c r="J2027" s="352"/>
      <c r="K2027" s="324"/>
      <c r="L2027" s="324"/>
      <c r="M2027" s="324"/>
    </row>
    <row r="2028" spans="1:13" s="326" customFormat="1" ht="11.25" hidden="1" outlineLevel="3">
      <c r="A2028" s="321"/>
      <c r="B2028" s="322"/>
      <c r="C2028" s="323" t="s">
        <v>2471</v>
      </c>
      <c r="D2028" s="322"/>
      <c r="E2028" s="35">
        <v>9</v>
      </c>
      <c r="F2028" s="324"/>
      <c r="G2028" s="37"/>
      <c r="H2028" s="324"/>
      <c r="I2028" s="325"/>
      <c r="J2028" s="352"/>
      <c r="K2028" s="324"/>
      <c r="L2028" s="324"/>
      <c r="M2028" s="324"/>
    </row>
    <row r="2029" spans="1:13" s="326" customFormat="1" ht="11.25" hidden="1" outlineLevel="3">
      <c r="A2029" s="321"/>
      <c r="B2029" s="322"/>
      <c r="C2029" s="323" t="s">
        <v>2995</v>
      </c>
      <c r="D2029" s="322"/>
      <c r="E2029" s="35">
        <v>0</v>
      </c>
      <c r="F2029" s="324"/>
      <c r="G2029" s="37"/>
      <c r="H2029" s="324"/>
      <c r="I2029" s="325"/>
      <c r="J2029" s="352"/>
      <c r="K2029" s="324"/>
      <c r="L2029" s="324"/>
      <c r="M2029" s="324"/>
    </row>
    <row r="2030" spans="1:13" s="326" customFormat="1" ht="11.25" hidden="1" outlineLevel="3">
      <c r="A2030" s="321"/>
      <c r="B2030" s="322"/>
      <c r="C2030" s="323" t="s">
        <v>2996</v>
      </c>
      <c r="D2030" s="322"/>
      <c r="E2030" s="35">
        <v>15.12</v>
      </c>
      <c r="F2030" s="324"/>
      <c r="G2030" s="37"/>
      <c r="H2030" s="324"/>
      <c r="I2030" s="325"/>
      <c r="J2030" s="352"/>
      <c r="K2030" s="324"/>
      <c r="L2030" s="324"/>
      <c r="M2030" s="324"/>
    </row>
    <row r="2031" spans="1:13" s="291" customFormat="1" ht="12" outlineLevel="2" collapsed="1">
      <c r="A2031" s="329">
        <v>3</v>
      </c>
      <c r="B2031" s="330" t="s">
        <v>2761</v>
      </c>
      <c r="C2031" s="331" t="s">
        <v>2762</v>
      </c>
      <c r="D2031" s="332" t="s">
        <v>18</v>
      </c>
      <c r="E2031" s="272">
        <v>28.08</v>
      </c>
      <c r="F2031" s="333">
        <v>0</v>
      </c>
      <c r="G2031" s="272">
        <f>E2031*(1+F2031/100)</f>
        <v>28.08</v>
      </c>
      <c r="H2031" s="333"/>
      <c r="I2031" s="334">
        <f>G2031*H2031</f>
        <v>0</v>
      </c>
      <c r="J2031" s="335"/>
      <c r="K2031" s="336">
        <f>G2031*J2031</f>
        <v>0</v>
      </c>
      <c r="L2031" s="335"/>
      <c r="M2031" s="336">
        <f>G2031*L2031</f>
        <v>0</v>
      </c>
    </row>
    <row r="2032" spans="1:13" s="326" customFormat="1" ht="11.25" hidden="1" outlineLevel="3">
      <c r="A2032" s="321"/>
      <c r="B2032" s="322"/>
      <c r="C2032" s="323" t="s">
        <v>2468</v>
      </c>
      <c r="D2032" s="322"/>
      <c r="E2032" s="35">
        <v>0</v>
      </c>
      <c r="F2032" s="324"/>
      <c r="G2032" s="37"/>
      <c r="H2032" s="324"/>
      <c r="I2032" s="325"/>
      <c r="J2032" s="352"/>
      <c r="K2032" s="324"/>
      <c r="L2032" s="324"/>
      <c r="M2032" s="324"/>
    </row>
    <row r="2033" spans="1:13" s="326" customFormat="1" ht="11.25" hidden="1" outlineLevel="3">
      <c r="A2033" s="321"/>
      <c r="B2033" s="322"/>
      <c r="C2033" s="323" t="s">
        <v>2469</v>
      </c>
      <c r="D2033" s="322"/>
      <c r="E2033" s="35">
        <v>28.08</v>
      </c>
      <c r="F2033" s="324"/>
      <c r="G2033" s="37"/>
      <c r="H2033" s="324"/>
      <c r="I2033" s="325"/>
      <c r="J2033" s="352"/>
      <c r="K2033" s="324"/>
      <c r="L2033" s="324"/>
      <c r="M2033" s="324"/>
    </row>
    <row r="2034" spans="1:13" s="291" customFormat="1" ht="24" outlineLevel="2" collapsed="1">
      <c r="A2034" s="347">
        <v>4</v>
      </c>
      <c r="B2034" s="348" t="s">
        <v>2472</v>
      </c>
      <c r="C2034" s="271" t="s">
        <v>2473</v>
      </c>
      <c r="D2034" s="349" t="s">
        <v>18</v>
      </c>
      <c r="E2034" s="261">
        <v>19.98</v>
      </c>
      <c r="F2034" s="350">
        <v>0</v>
      </c>
      <c r="G2034" s="261">
        <f>E2034*(1+F2034/100)</f>
        <v>19.98</v>
      </c>
      <c r="H2034" s="350"/>
      <c r="I2034" s="351">
        <f>G2034*H2034</f>
        <v>0</v>
      </c>
      <c r="J2034" s="289">
        <v>1.89</v>
      </c>
      <c r="K2034" s="290">
        <f>G2034*J2034</f>
        <v>37.7622</v>
      </c>
      <c r="L2034" s="289"/>
      <c r="M2034" s="290">
        <f>G2034*L2034</f>
        <v>0</v>
      </c>
    </row>
    <row r="2035" spans="1:13" s="326" customFormat="1" ht="11.25" hidden="1" outlineLevel="3">
      <c r="A2035" s="321"/>
      <c r="B2035" s="322"/>
      <c r="C2035" s="323" t="s">
        <v>2476</v>
      </c>
      <c r="D2035" s="322"/>
      <c r="E2035" s="35">
        <v>0</v>
      </c>
      <c r="F2035" s="324"/>
      <c r="G2035" s="37"/>
      <c r="H2035" s="324"/>
      <c r="I2035" s="325"/>
      <c r="J2035" s="352"/>
      <c r="K2035" s="324"/>
      <c r="L2035" s="324"/>
      <c r="M2035" s="324"/>
    </row>
    <row r="2036" spans="1:13" s="326" customFormat="1" ht="11.25" hidden="1" outlineLevel="3">
      <c r="A2036" s="321"/>
      <c r="B2036" s="322"/>
      <c r="C2036" s="323" t="s">
        <v>2477</v>
      </c>
      <c r="D2036" s="322"/>
      <c r="E2036" s="35">
        <v>2.7</v>
      </c>
      <c r="F2036" s="324"/>
      <c r="G2036" s="37"/>
      <c r="H2036" s="324"/>
      <c r="I2036" s="325"/>
      <c r="J2036" s="352"/>
      <c r="K2036" s="324"/>
      <c r="L2036" s="324"/>
      <c r="M2036" s="324"/>
    </row>
    <row r="2037" spans="1:13" s="326" customFormat="1" ht="11.25" hidden="1" outlineLevel="3">
      <c r="A2037" s="321"/>
      <c r="B2037" s="322"/>
      <c r="C2037" s="323" t="s">
        <v>2478</v>
      </c>
      <c r="D2037" s="322"/>
      <c r="E2037" s="35">
        <v>5.4</v>
      </c>
      <c r="F2037" s="324"/>
      <c r="G2037" s="37"/>
      <c r="H2037" s="324"/>
      <c r="I2037" s="325"/>
      <c r="J2037" s="352"/>
      <c r="K2037" s="324"/>
      <c r="L2037" s="324"/>
      <c r="M2037" s="324"/>
    </row>
    <row r="2038" spans="1:13" s="326" customFormat="1" ht="11.25" hidden="1" outlineLevel="3">
      <c r="A2038" s="321"/>
      <c r="B2038" s="322"/>
      <c r="C2038" s="323" t="s">
        <v>2479</v>
      </c>
      <c r="D2038" s="322"/>
      <c r="E2038" s="35">
        <v>0</v>
      </c>
      <c r="F2038" s="324"/>
      <c r="G2038" s="37"/>
      <c r="H2038" s="324"/>
      <c r="I2038" s="325"/>
      <c r="J2038" s="352"/>
      <c r="K2038" s="324"/>
      <c r="L2038" s="324"/>
      <c r="M2038" s="324"/>
    </row>
    <row r="2039" spans="1:13" s="326" customFormat="1" ht="11.25" hidden="1" outlineLevel="3">
      <c r="A2039" s="321"/>
      <c r="B2039" s="322"/>
      <c r="C2039" s="323" t="s">
        <v>2478</v>
      </c>
      <c r="D2039" s="322"/>
      <c r="E2039" s="35">
        <v>5.4</v>
      </c>
      <c r="F2039" s="324"/>
      <c r="G2039" s="37"/>
      <c r="H2039" s="324"/>
      <c r="I2039" s="325"/>
      <c r="J2039" s="352"/>
      <c r="K2039" s="324"/>
      <c r="L2039" s="324"/>
      <c r="M2039" s="324"/>
    </row>
    <row r="2040" spans="1:13" s="326" customFormat="1" ht="11.25" hidden="1" outlineLevel="3">
      <c r="A2040" s="321"/>
      <c r="B2040" s="322"/>
      <c r="C2040" s="323" t="s">
        <v>2480</v>
      </c>
      <c r="D2040" s="322"/>
      <c r="E2040" s="35">
        <v>0</v>
      </c>
      <c r="F2040" s="324"/>
      <c r="G2040" s="37"/>
      <c r="H2040" s="324"/>
      <c r="I2040" s="325"/>
      <c r="J2040" s="352"/>
      <c r="K2040" s="324"/>
      <c r="L2040" s="324"/>
      <c r="M2040" s="324"/>
    </row>
    <row r="2041" spans="1:13" s="326" customFormat="1" ht="11.25" hidden="1" outlineLevel="3">
      <c r="A2041" s="321"/>
      <c r="B2041" s="322"/>
      <c r="C2041" s="323" t="s">
        <v>2481</v>
      </c>
      <c r="D2041" s="322"/>
      <c r="E2041" s="35">
        <v>2</v>
      </c>
      <c r="F2041" s="324"/>
      <c r="G2041" s="37"/>
      <c r="H2041" s="324"/>
      <c r="I2041" s="325"/>
      <c r="J2041" s="352"/>
      <c r="K2041" s="324"/>
      <c r="L2041" s="324"/>
      <c r="M2041" s="324"/>
    </row>
    <row r="2042" spans="1:13" s="326" customFormat="1" ht="11.25" hidden="1" outlineLevel="3">
      <c r="A2042" s="321"/>
      <c r="B2042" s="322"/>
      <c r="C2042" s="323" t="s">
        <v>2997</v>
      </c>
      <c r="D2042" s="322"/>
      <c r="E2042" s="35">
        <v>0</v>
      </c>
      <c r="F2042" s="324"/>
      <c r="G2042" s="37"/>
      <c r="H2042" s="324"/>
      <c r="I2042" s="325"/>
      <c r="J2042" s="352"/>
      <c r="K2042" s="324"/>
      <c r="L2042" s="324"/>
      <c r="M2042" s="324"/>
    </row>
    <row r="2043" spans="1:13" s="326" customFormat="1" ht="11.25" hidden="1" outlineLevel="3">
      <c r="A2043" s="321"/>
      <c r="B2043" s="322"/>
      <c r="C2043" s="323" t="s">
        <v>2998</v>
      </c>
      <c r="D2043" s="322"/>
      <c r="E2043" s="35">
        <v>4.4800000000000004</v>
      </c>
      <c r="F2043" s="324"/>
      <c r="G2043" s="37"/>
      <c r="H2043" s="324"/>
      <c r="I2043" s="325"/>
      <c r="J2043" s="352"/>
      <c r="K2043" s="324"/>
      <c r="L2043" s="324"/>
      <c r="M2043" s="324"/>
    </row>
    <row r="2044" spans="1:13" s="291" customFormat="1" ht="36" outlineLevel="2" collapsed="1">
      <c r="A2044" s="347">
        <v>5</v>
      </c>
      <c r="B2044" s="348" t="s">
        <v>2324</v>
      </c>
      <c r="C2044" s="271" t="s">
        <v>2482</v>
      </c>
      <c r="D2044" s="349" t="s">
        <v>18</v>
      </c>
      <c r="E2044" s="412">
        <v>210.12799999999999</v>
      </c>
      <c r="F2044" s="350">
        <v>0</v>
      </c>
      <c r="G2044" s="261">
        <f>E2044*(1+F2044/100)</f>
        <v>210.12799999999999</v>
      </c>
      <c r="H2044" s="350"/>
      <c r="I2044" s="351">
        <f>G2044*H2044</f>
        <v>0</v>
      </c>
      <c r="J2044" s="289"/>
      <c r="K2044" s="290">
        <f>G2044*J2044</f>
        <v>0</v>
      </c>
      <c r="L2044" s="289"/>
      <c r="M2044" s="290">
        <f>G2044*L2044</f>
        <v>0</v>
      </c>
    </row>
    <row r="2045" spans="1:13" s="326" customFormat="1" ht="11.25" hidden="1" outlineLevel="3">
      <c r="A2045" s="321"/>
      <c r="B2045" s="322"/>
      <c r="C2045" s="323" t="s">
        <v>2999</v>
      </c>
      <c r="D2045" s="322"/>
      <c r="E2045" s="35">
        <v>210.12799999999999</v>
      </c>
      <c r="F2045" s="324"/>
      <c r="G2045" s="37"/>
      <c r="H2045" s="324"/>
      <c r="I2045" s="325"/>
      <c r="J2045" s="352"/>
      <c r="K2045" s="324"/>
      <c r="L2045" s="324"/>
      <c r="M2045" s="324"/>
    </row>
    <row r="2046" spans="1:13" s="291" customFormat="1" ht="12" outlineLevel="2" collapsed="1">
      <c r="A2046" s="347">
        <v>6</v>
      </c>
      <c r="B2046" s="348" t="s">
        <v>2754</v>
      </c>
      <c r="C2046" s="271" t="s">
        <v>2753</v>
      </c>
      <c r="D2046" s="349" t="s">
        <v>18</v>
      </c>
      <c r="E2046" s="412">
        <v>105.06399999999999</v>
      </c>
      <c r="F2046" s="350">
        <v>0</v>
      </c>
      <c r="G2046" s="261">
        <f>E2046*(1+F2046/100)</f>
        <v>105.06399999999999</v>
      </c>
      <c r="H2046" s="350"/>
      <c r="I2046" s="351">
        <f>G2046*H2046</f>
        <v>0</v>
      </c>
      <c r="J2046" s="289"/>
      <c r="K2046" s="290">
        <f>G2046*J2046</f>
        <v>0</v>
      </c>
      <c r="L2046" s="289"/>
      <c r="M2046" s="290">
        <f>G2046*L2046</f>
        <v>0</v>
      </c>
    </row>
    <row r="2047" spans="1:13" s="326" customFormat="1" ht="11.25" hidden="1" outlineLevel="3">
      <c r="A2047" s="321"/>
      <c r="B2047" s="322"/>
      <c r="C2047" s="323" t="s">
        <v>3000</v>
      </c>
      <c r="D2047" s="322"/>
      <c r="E2047" s="35">
        <v>105.06399999999999</v>
      </c>
      <c r="F2047" s="324"/>
      <c r="G2047" s="37"/>
      <c r="H2047" s="324"/>
      <c r="I2047" s="325"/>
      <c r="J2047" s="352"/>
      <c r="K2047" s="324"/>
      <c r="L2047" s="324"/>
      <c r="M2047" s="324"/>
    </row>
    <row r="2048" spans="1:13" s="291" customFormat="1" ht="12" outlineLevel="2" collapsed="1">
      <c r="A2048" s="347">
        <v>7</v>
      </c>
      <c r="B2048" s="348" t="s">
        <v>2644</v>
      </c>
      <c r="C2048" s="271" t="s">
        <v>2643</v>
      </c>
      <c r="D2048" s="349" t="s">
        <v>18</v>
      </c>
      <c r="E2048" s="412">
        <v>105.06399999999999</v>
      </c>
      <c r="F2048" s="350">
        <v>0</v>
      </c>
      <c r="G2048" s="261">
        <f>E2048*(1+F2048/100)</f>
        <v>105.06399999999999</v>
      </c>
      <c r="H2048" s="350"/>
      <c r="I2048" s="351">
        <f>G2048*H2048</f>
        <v>0</v>
      </c>
      <c r="J2048" s="289"/>
      <c r="K2048" s="290">
        <f>G2048*J2048</f>
        <v>0</v>
      </c>
      <c r="L2048" s="289"/>
      <c r="M2048" s="290">
        <f>G2048*L2048</f>
        <v>0</v>
      </c>
    </row>
    <row r="2049" spans="1:13" s="326" customFormat="1" ht="11.25" hidden="1" outlineLevel="3">
      <c r="A2049" s="321"/>
      <c r="B2049" s="322"/>
      <c r="C2049" s="323" t="s">
        <v>2485</v>
      </c>
      <c r="D2049" s="322"/>
      <c r="E2049" s="35">
        <v>0</v>
      </c>
      <c r="F2049" s="324"/>
      <c r="G2049" s="37"/>
      <c r="H2049" s="324"/>
      <c r="I2049" s="325"/>
      <c r="J2049" s="352"/>
      <c r="K2049" s="324"/>
      <c r="L2049" s="324"/>
      <c r="M2049" s="324"/>
    </row>
    <row r="2050" spans="1:13" s="326" customFormat="1" ht="11.25" hidden="1" outlineLevel="3">
      <c r="A2050" s="321"/>
      <c r="B2050" s="322"/>
      <c r="C2050" s="323" t="s">
        <v>2486</v>
      </c>
      <c r="D2050" s="322"/>
      <c r="E2050" s="35">
        <v>6.48</v>
      </c>
      <c r="F2050" s="324"/>
      <c r="G2050" s="37"/>
      <c r="H2050" s="324"/>
      <c r="I2050" s="325"/>
      <c r="J2050" s="352"/>
      <c r="K2050" s="324"/>
      <c r="L2050" s="324"/>
      <c r="M2050" s="324"/>
    </row>
    <row r="2051" spans="1:13" s="326" customFormat="1" ht="11.25" hidden="1" outlineLevel="3">
      <c r="A2051" s="321"/>
      <c r="B2051" s="322"/>
      <c r="C2051" s="323" t="s">
        <v>2487</v>
      </c>
      <c r="D2051" s="322"/>
      <c r="E2051" s="35">
        <v>5.6999999999999993</v>
      </c>
      <c r="F2051" s="324"/>
      <c r="G2051" s="37"/>
      <c r="H2051" s="324"/>
      <c r="I2051" s="325"/>
      <c r="J2051" s="352"/>
      <c r="K2051" s="324"/>
      <c r="L2051" s="324"/>
      <c r="M2051" s="324"/>
    </row>
    <row r="2052" spans="1:13" s="326" customFormat="1" ht="11.25" hidden="1" outlineLevel="3">
      <c r="A2052" s="321"/>
      <c r="B2052" s="322"/>
      <c r="C2052" s="323" t="s">
        <v>2488</v>
      </c>
      <c r="D2052" s="322"/>
      <c r="E2052" s="35">
        <v>-2.1488524847999999</v>
      </c>
      <c r="F2052" s="324"/>
      <c r="G2052" s="37"/>
      <c r="H2052" s="324"/>
      <c r="I2052" s="325"/>
      <c r="J2052" s="352"/>
      <c r="K2052" s="324"/>
      <c r="L2052" s="324"/>
      <c r="M2052" s="324"/>
    </row>
    <row r="2053" spans="1:13" s="326" customFormat="1" ht="11.25" hidden="1" outlineLevel="3">
      <c r="A2053" s="321"/>
      <c r="B2053" s="322"/>
      <c r="C2053" s="323" t="s">
        <v>2489</v>
      </c>
      <c r="D2053" s="322"/>
      <c r="E2053" s="35">
        <v>10.8</v>
      </c>
      <c r="F2053" s="324"/>
      <c r="G2053" s="37"/>
      <c r="H2053" s="324"/>
      <c r="I2053" s="325"/>
      <c r="J2053" s="352"/>
      <c r="K2053" s="324"/>
      <c r="L2053" s="324"/>
      <c r="M2053" s="324"/>
    </row>
    <row r="2054" spans="1:13" s="326" customFormat="1" ht="11.25" hidden="1" outlineLevel="3">
      <c r="A2054" s="321"/>
      <c r="B2054" s="322"/>
      <c r="C2054" s="323" t="s">
        <v>2490</v>
      </c>
      <c r="D2054" s="322"/>
      <c r="E2054" s="35">
        <v>63.84</v>
      </c>
      <c r="F2054" s="324"/>
      <c r="G2054" s="37"/>
      <c r="H2054" s="324"/>
      <c r="I2054" s="325"/>
      <c r="J2054" s="352"/>
      <c r="K2054" s="324"/>
      <c r="L2054" s="324"/>
      <c r="M2054" s="324"/>
    </row>
    <row r="2055" spans="1:13" s="326" customFormat="1" ht="11.25" hidden="1" outlineLevel="3">
      <c r="A2055" s="321"/>
      <c r="B2055" s="322"/>
      <c r="C2055" s="323" t="s">
        <v>2491</v>
      </c>
      <c r="D2055" s="322"/>
      <c r="E2055" s="35">
        <v>-32.256</v>
      </c>
      <c r="F2055" s="324"/>
      <c r="G2055" s="37"/>
      <c r="H2055" s="324"/>
      <c r="I2055" s="325"/>
      <c r="J2055" s="352"/>
      <c r="K2055" s="324"/>
      <c r="L2055" s="324"/>
      <c r="M2055" s="324"/>
    </row>
    <row r="2056" spans="1:13" s="326" customFormat="1" ht="22.5" hidden="1" outlineLevel="3">
      <c r="A2056" s="321"/>
      <c r="B2056" s="322"/>
      <c r="C2056" s="323" t="s">
        <v>2492</v>
      </c>
      <c r="D2056" s="322"/>
      <c r="E2056" s="35">
        <v>19.2</v>
      </c>
      <c r="F2056" s="324"/>
      <c r="G2056" s="37"/>
      <c r="H2056" s="324"/>
      <c r="I2056" s="325"/>
      <c r="J2056" s="352"/>
      <c r="K2056" s="324"/>
      <c r="L2056" s="324"/>
      <c r="M2056" s="324"/>
    </row>
    <row r="2057" spans="1:13" s="326" customFormat="1" ht="11.25" hidden="1" outlineLevel="3">
      <c r="A2057" s="321"/>
      <c r="B2057" s="322"/>
      <c r="C2057" s="323" t="s">
        <v>2493</v>
      </c>
      <c r="D2057" s="322"/>
      <c r="E2057" s="35">
        <v>-6.870673076400001</v>
      </c>
      <c r="F2057" s="324"/>
      <c r="G2057" s="37"/>
      <c r="H2057" s="324"/>
      <c r="I2057" s="325"/>
      <c r="J2057" s="352"/>
      <c r="K2057" s="324"/>
      <c r="L2057" s="324"/>
      <c r="M2057" s="324"/>
    </row>
    <row r="2058" spans="1:13" s="326" customFormat="1" ht="11.25" hidden="1" outlineLevel="3">
      <c r="A2058" s="321"/>
      <c r="B2058" s="322"/>
      <c r="C2058" s="323" t="s">
        <v>2494</v>
      </c>
      <c r="D2058" s="322"/>
      <c r="E2058" s="35">
        <v>0</v>
      </c>
      <c r="F2058" s="324"/>
      <c r="G2058" s="37"/>
      <c r="H2058" s="324"/>
      <c r="I2058" s="325"/>
      <c r="J2058" s="352"/>
      <c r="K2058" s="324"/>
      <c r="L2058" s="324"/>
      <c r="M2058" s="324"/>
    </row>
    <row r="2059" spans="1:13" s="326" customFormat="1" ht="11.25" hidden="1" outlineLevel="3">
      <c r="A2059" s="321"/>
      <c r="B2059" s="322"/>
      <c r="C2059" s="323" t="s">
        <v>2495</v>
      </c>
      <c r="D2059" s="322"/>
      <c r="E2059" s="35">
        <v>22.68</v>
      </c>
      <c r="F2059" s="324"/>
      <c r="G2059" s="37"/>
      <c r="H2059" s="324"/>
      <c r="I2059" s="325"/>
      <c r="J2059" s="352"/>
      <c r="K2059" s="324"/>
      <c r="L2059" s="324"/>
      <c r="M2059" s="324"/>
    </row>
    <row r="2060" spans="1:13" s="326" customFormat="1" ht="11.25" hidden="1" outlineLevel="3">
      <c r="A2060" s="321"/>
      <c r="B2060" s="322"/>
      <c r="C2060" s="323" t="s">
        <v>2496</v>
      </c>
      <c r="D2060" s="322"/>
      <c r="E2060" s="35">
        <v>0</v>
      </c>
      <c r="F2060" s="324"/>
      <c r="G2060" s="37"/>
      <c r="H2060" s="324"/>
      <c r="I2060" s="325"/>
      <c r="J2060" s="352"/>
      <c r="K2060" s="324"/>
      <c r="L2060" s="324"/>
      <c r="M2060" s="324"/>
    </row>
    <row r="2061" spans="1:13" s="326" customFormat="1" ht="11.25" hidden="1" outlineLevel="3">
      <c r="A2061" s="321"/>
      <c r="B2061" s="322"/>
      <c r="C2061" s="323" t="s">
        <v>2497</v>
      </c>
      <c r="D2061" s="322"/>
      <c r="E2061" s="35">
        <v>7</v>
      </c>
      <c r="F2061" s="324"/>
      <c r="G2061" s="37"/>
      <c r="H2061" s="324"/>
      <c r="I2061" s="325"/>
      <c r="J2061" s="352"/>
      <c r="K2061" s="324"/>
      <c r="L2061" s="324"/>
      <c r="M2061" s="324"/>
    </row>
    <row r="2062" spans="1:13" s="326" customFormat="1" ht="11.25" hidden="1" outlineLevel="3">
      <c r="A2062" s="321"/>
      <c r="B2062" s="322"/>
      <c r="C2062" s="323" t="s">
        <v>3001</v>
      </c>
      <c r="D2062" s="322"/>
      <c r="E2062" s="35">
        <v>0</v>
      </c>
      <c r="F2062" s="324"/>
      <c r="G2062" s="37"/>
      <c r="H2062" s="324"/>
      <c r="I2062" s="325"/>
      <c r="J2062" s="352"/>
      <c r="K2062" s="324"/>
      <c r="L2062" s="324"/>
      <c r="M2062" s="324"/>
    </row>
    <row r="2063" spans="1:13" s="326" customFormat="1" ht="11.25" hidden="1" outlineLevel="3">
      <c r="A2063" s="321"/>
      <c r="B2063" s="322"/>
      <c r="C2063" s="323" t="s">
        <v>3002</v>
      </c>
      <c r="D2063" s="322"/>
      <c r="E2063" s="35">
        <v>10.64</v>
      </c>
      <c r="F2063" s="324"/>
      <c r="G2063" s="37"/>
      <c r="H2063" s="324"/>
      <c r="I2063" s="325"/>
      <c r="J2063" s="352"/>
      <c r="K2063" s="324"/>
      <c r="L2063" s="324"/>
      <c r="M2063" s="324"/>
    </row>
    <row r="2064" spans="1:13" s="291" customFormat="1" ht="36" outlineLevel="2" collapsed="1">
      <c r="A2064" s="347">
        <v>8</v>
      </c>
      <c r="B2064" s="348" t="s">
        <v>2312</v>
      </c>
      <c r="C2064" s="271" t="s">
        <v>939</v>
      </c>
      <c r="D2064" s="349" t="s">
        <v>18</v>
      </c>
      <c r="E2064" s="412">
        <v>61.256</v>
      </c>
      <c r="F2064" s="350">
        <v>0</v>
      </c>
      <c r="G2064" s="261">
        <f>E2064*(1+F2064/100)</f>
        <v>61.256</v>
      </c>
      <c r="H2064" s="350"/>
      <c r="I2064" s="351">
        <f>G2064*H2064</f>
        <v>0</v>
      </c>
      <c r="J2064" s="289"/>
      <c r="K2064" s="290">
        <f>G2064*J2064</f>
        <v>0</v>
      </c>
      <c r="L2064" s="289"/>
      <c r="M2064" s="290">
        <f>G2064*L2064</f>
        <v>0</v>
      </c>
    </row>
    <row r="2065" spans="1:13" s="326" customFormat="1" ht="11.25" hidden="1" outlineLevel="3">
      <c r="A2065" s="321"/>
      <c r="B2065" s="322"/>
      <c r="C2065" s="323" t="s">
        <v>3003</v>
      </c>
      <c r="D2065" s="322"/>
      <c r="E2065" s="35">
        <v>166.32</v>
      </c>
      <c r="F2065" s="324"/>
      <c r="G2065" s="37"/>
      <c r="H2065" s="324"/>
      <c r="I2065" s="325"/>
      <c r="J2065" s="352"/>
      <c r="K2065" s="324"/>
      <c r="L2065" s="324"/>
      <c r="M2065" s="324"/>
    </row>
    <row r="2066" spans="1:13" s="326" customFormat="1" ht="11.25" hidden="1" outlineLevel="3">
      <c r="A2066" s="321"/>
      <c r="B2066" s="322"/>
      <c r="C2066" s="323" t="s">
        <v>3004</v>
      </c>
      <c r="D2066" s="322"/>
      <c r="E2066" s="35">
        <v>-105.06399999999999</v>
      </c>
      <c r="F2066" s="324"/>
      <c r="G2066" s="37"/>
      <c r="H2066" s="324"/>
      <c r="I2066" s="325"/>
      <c r="J2066" s="352"/>
      <c r="K2066" s="324"/>
      <c r="L2066" s="324"/>
      <c r="M2066" s="324"/>
    </row>
    <row r="2067" spans="1:13" s="291" customFormat="1" ht="36" outlineLevel="2" collapsed="1">
      <c r="A2067" s="347">
        <v>9</v>
      </c>
      <c r="B2067" s="348" t="s">
        <v>2755</v>
      </c>
      <c r="C2067" s="271" t="s">
        <v>2758</v>
      </c>
      <c r="D2067" s="349" t="s">
        <v>18</v>
      </c>
      <c r="E2067" s="412">
        <v>612.55999999999995</v>
      </c>
      <c r="F2067" s="350">
        <v>0</v>
      </c>
      <c r="G2067" s="261">
        <f>E2067*(1+F2067/100)</f>
        <v>612.55999999999995</v>
      </c>
      <c r="H2067" s="350"/>
      <c r="I2067" s="351">
        <f>G2067*H2067</f>
        <v>0</v>
      </c>
      <c r="J2067" s="289"/>
      <c r="K2067" s="290">
        <f>G2067*J2067</f>
        <v>0</v>
      </c>
      <c r="L2067" s="289"/>
      <c r="M2067" s="290">
        <f>G2067*L2067</f>
        <v>0</v>
      </c>
    </row>
    <row r="2068" spans="1:13" s="326" customFormat="1" ht="11.25" hidden="1" outlineLevel="3">
      <c r="A2068" s="321"/>
      <c r="B2068" s="322"/>
      <c r="C2068" s="323" t="s">
        <v>3005</v>
      </c>
      <c r="D2068" s="322"/>
      <c r="E2068" s="35">
        <v>612.55999999999995</v>
      </c>
      <c r="F2068" s="324"/>
      <c r="G2068" s="37"/>
      <c r="H2068" s="324"/>
      <c r="I2068" s="325"/>
      <c r="J2068" s="352"/>
      <c r="K2068" s="324"/>
      <c r="L2068" s="324"/>
      <c r="M2068" s="324"/>
    </row>
    <row r="2069" spans="1:13" s="291" customFormat="1" ht="12" outlineLevel="2">
      <c r="A2069" s="347">
        <v>10</v>
      </c>
      <c r="B2069" s="348" t="s">
        <v>87</v>
      </c>
      <c r="C2069" s="271" t="s">
        <v>856</v>
      </c>
      <c r="D2069" s="349" t="s">
        <v>18</v>
      </c>
      <c r="E2069" s="412">
        <v>61.256</v>
      </c>
      <c r="F2069" s="350">
        <v>0</v>
      </c>
      <c r="G2069" s="261">
        <f>E2069*(1+F2069/100)</f>
        <v>61.256</v>
      </c>
      <c r="H2069" s="287"/>
      <c r="I2069" s="351">
        <f>G2069*H2069</f>
        <v>0</v>
      </c>
      <c r="J2069" s="289"/>
      <c r="K2069" s="290">
        <f>G2069*J2069</f>
        <v>0</v>
      </c>
      <c r="L2069" s="289"/>
      <c r="M2069" s="290">
        <f>G2069*L2069</f>
        <v>0</v>
      </c>
    </row>
    <row r="2070" spans="1:13" s="291" customFormat="1" ht="24" outlineLevel="2" collapsed="1">
      <c r="A2070" s="347">
        <v>11</v>
      </c>
      <c r="B2070" s="348" t="s">
        <v>2639</v>
      </c>
      <c r="C2070" s="271" t="s">
        <v>2756</v>
      </c>
      <c r="D2070" s="349" t="s">
        <v>17</v>
      </c>
      <c r="E2070" s="412">
        <v>167.64</v>
      </c>
      <c r="F2070" s="350">
        <v>0</v>
      </c>
      <c r="G2070" s="261">
        <f>E2070*(1+F2070/100)</f>
        <v>167.64</v>
      </c>
      <c r="H2070" s="350"/>
      <c r="I2070" s="351">
        <f>G2070*H2070</f>
        <v>0</v>
      </c>
      <c r="J2070" s="289"/>
      <c r="K2070" s="290">
        <f>G2070*J2070</f>
        <v>0</v>
      </c>
      <c r="L2070" s="289"/>
      <c r="M2070" s="290">
        <f>G2070*L2070</f>
        <v>0</v>
      </c>
    </row>
    <row r="2071" spans="1:13" s="326" customFormat="1" ht="11.25" hidden="1" outlineLevel="3">
      <c r="A2071" s="321"/>
      <c r="B2071" s="322"/>
      <c r="C2071" s="323" t="s">
        <v>2462</v>
      </c>
      <c r="D2071" s="322"/>
      <c r="E2071" s="35">
        <v>0</v>
      </c>
      <c r="F2071" s="324"/>
      <c r="G2071" s="37"/>
      <c r="H2071" s="324"/>
      <c r="I2071" s="325"/>
      <c r="J2071" s="352"/>
      <c r="K2071" s="324"/>
      <c r="L2071" s="324"/>
      <c r="M2071" s="324"/>
    </row>
    <row r="2072" spans="1:13" s="326" customFormat="1" ht="11.25" hidden="1" outlineLevel="3">
      <c r="A2072" s="321"/>
      <c r="B2072" s="322"/>
      <c r="C2072" s="323" t="s">
        <v>2498</v>
      </c>
      <c r="D2072" s="322"/>
      <c r="E2072" s="35">
        <v>15.3</v>
      </c>
      <c r="F2072" s="324"/>
      <c r="G2072" s="37"/>
      <c r="H2072" s="324"/>
      <c r="I2072" s="325"/>
      <c r="J2072" s="352"/>
      <c r="K2072" s="324"/>
      <c r="L2072" s="324"/>
      <c r="M2072" s="324"/>
    </row>
    <row r="2073" spans="1:13" s="326" customFormat="1" ht="11.25" hidden="1" outlineLevel="3">
      <c r="A2073" s="321"/>
      <c r="B2073" s="322"/>
      <c r="C2073" s="323" t="s">
        <v>2499</v>
      </c>
      <c r="D2073" s="322"/>
      <c r="E2073" s="35">
        <v>5.6999999999999993</v>
      </c>
      <c r="F2073" s="324"/>
      <c r="G2073" s="37"/>
      <c r="H2073" s="324"/>
      <c r="I2073" s="325"/>
      <c r="J2073" s="352"/>
      <c r="K2073" s="324"/>
      <c r="L2073" s="324"/>
      <c r="M2073" s="324"/>
    </row>
    <row r="2074" spans="1:13" s="326" customFormat="1" ht="11.25" hidden="1" outlineLevel="3">
      <c r="A2074" s="321"/>
      <c r="B2074" s="322"/>
      <c r="C2074" s="323" t="s">
        <v>2500</v>
      </c>
      <c r="D2074" s="322"/>
      <c r="E2074" s="35">
        <v>27</v>
      </c>
      <c r="F2074" s="324"/>
      <c r="G2074" s="37"/>
      <c r="H2074" s="324"/>
      <c r="I2074" s="325"/>
      <c r="J2074" s="352"/>
      <c r="K2074" s="324"/>
      <c r="L2074" s="324"/>
      <c r="M2074" s="324"/>
    </row>
    <row r="2075" spans="1:13" s="326" customFormat="1" ht="11.25" hidden="1" outlineLevel="3">
      <c r="A2075" s="321"/>
      <c r="B2075" s="322"/>
      <c r="C2075" s="323" t="s">
        <v>2501</v>
      </c>
      <c r="D2075" s="322"/>
      <c r="E2075" s="35">
        <v>63.84</v>
      </c>
      <c r="F2075" s="324"/>
      <c r="G2075" s="37"/>
      <c r="H2075" s="324"/>
      <c r="I2075" s="325"/>
      <c r="J2075" s="352"/>
      <c r="K2075" s="324"/>
      <c r="L2075" s="324"/>
      <c r="M2075" s="324"/>
    </row>
    <row r="2076" spans="1:13" s="326" customFormat="1" ht="11.25" hidden="1" outlineLevel="3">
      <c r="A2076" s="321"/>
      <c r="B2076" s="322"/>
      <c r="C2076" s="323" t="s">
        <v>2470</v>
      </c>
      <c r="D2076" s="322"/>
      <c r="E2076" s="35">
        <v>0</v>
      </c>
      <c r="F2076" s="324"/>
      <c r="G2076" s="37"/>
      <c r="H2076" s="324"/>
      <c r="I2076" s="325"/>
      <c r="J2076" s="352"/>
      <c r="K2076" s="324"/>
      <c r="L2076" s="324"/>
      <c r="M2076" s="324"/>
    </row>
    <row r="2077" spans="1:13" s="326" customFormat="1" ht="11.25" hidden="1" outlineLevel="3">
      <c r="A2077" s="321"/>
      <c r="B2077" s="322"/>
      <c r="C2077" s="323" t="s">
        <v>2504</v>
      </c>
      <c r="D2077" s="322"/>
      <c r="E2077" s="35">
        <v>18</v>
      </c>
      <c r="F2077" s="324"/>
      <c r="G2077" s="37"/>
      <c r="H2077" s="324"/>
      <c r="I2077" s="325"/>
      <c r="J2077" s="352"/>
      <c r="K2077" s="324"/>
      <c r="L2077" s="324"/>
      <c r="M2077" s="324"/>
    </row>
    <row r="2078" spans="1:13" s="326" customFormat="1" ht="11.25" hidden="1" outlineLevel="3">
      <c r="A2078" s="321"/>
      <c r="B2078" s="322"/>
      <c r="C2078" s="323" t="s">
        <v>2995</v>
      </c>
      <c r="D2078" s="322"/>
      <c r="E2078" s="35">
        <v>0</v>
      </c>
      <c r="F2078" s="324"/>
      <c r="G2078" s="37"/>
      <c r="H2078" s="324"/>
      <c r="I2078" s="325"/>
      <c r="J2078" s="352"/>
      <c r="K2078" s="324"/>
      <c r="L2078" s="324"/>
      <c r="M2078" s="324"/>
    </row>
    <row r="2079" spans="1:13" s="326" customFormat="1" ht="11.25" hidden="1" outlineLevel="3">
      <c r="A2079" s="321"/>
      <c r="B2079" s="322"/>
      <c r="C2079" s="323" t="s">
        <v>3006</v>
      </c>
      <c r="D2079" s="322"/>
      <c r="E2079" s="35">
        <v>37.799999999999997</v>
      </c>
      <c r="F2079" s="324"/>
      <c r="G2079" s="37"/>
      <c r="H2079" s="324"/>
      <c r="I2079" s="325"/>
      <c r="J2079" s="352"/>
      <c r="K2079" s="324"/>
      <c r="L2079" s="324"/>
      <c r="M2079" s="324"/>
    </row>
    <row r="2080" spans="1:13" s="291" customFormat="1" ht="24" outlineLevel="2">
      <c r="A2080" s="347">
        <v>12</v>
      </c>
      <c r="B2080" s="348" t="s">
        <v>2640</v>
      </c>
      <c r="C2080" s="271" t="s">
        <v>2756</v>
      </c>
      <c r="D2080" s="349" t="s">
        <v>18</v>
      </c>
      <c r="E2080" s="412">
        <v>167.64</v>
      </c>
      <c r="F2080" s="350">
        <v>0</v>
      </c>
      <c r="G2080" s="261">
        <f>E2080*(1+F2080/100)</f>
        <v>167.64</v>
      </c>
      <c r="H2080" s="350"/>
      <c r="I2080" s="351">
        <f>G2080*H2080</f>
        <v>0</v>
      </c>
      <c r="J2080" s="289"/>
      <c r="K2080" s="290">
        <f>G2080*J2080</f>
        <v>0</v>
      </c>
      <c r="L2080" s="289"/>
      <c r="M2080" s="290">
        <f>G2080*L2080</f>
        <v>0</v>
      </c>
    </row>
    <row r="2081" spans="1:13" s="291" customFormat="1" ht="24" outlineLevel="2" collapsed="1">
      <c r="A2081" s="347">
        <v>13</v>
      </c>
      <c r="B2081" s="348" t="s">
        <v>2641</v>
      </c>
      <c r="C2081" s="271" t="s">
        <v>2759</v>
      </c>
      <c r="D2081" s="349" t="s">
        <v>17</v>
      </c>
      <c r="E2081" s="261">
        <v>66</v>
      </c>
      <c r="F2081" s="350">
        <v>0</v>
      </c>
      <c r="G2081" s="261">
        <f>E2081*(1+F2081/100)</f>
        <v>66</v>
      </c>
      <c r="H2081" s="350"/>
      <c r="I2081" s="351">
        <f>G2081*H2081</f>
        <v>0</v>
      </c>
      <c r="J2081" s="289"/>
      <c r="K2081" s="290">
        <f>G2081*J2081</f>
        <v>0</v>
      </c>
      <c r="L2081" s="289"/>
      <c r="M2081" s="290">
        <f>G2081*L2081</f>
        <v>0</v>
      </c>
    </row>
    <row r="2082" spans="1:13" s="326" customFormat="1" ht="11.25" hidden="1" outlineLevel="3">
      <c r="A2082" s="321"/>
      <c r="B2082" s="322"/>
      <c r="C2082" s="323" t="s">
        <v>2462</v>
      </c>
      <c r="D2082" s="322"/>
      <c r="E2082" s="35">
        <v>0</v>
      </c>
      <c r="F2082" s="324"/>
      <c r="G2082" s="37"/>
      <c r="H2082" s="324"/>
      <c r="I2082" s="325"/>
      <c r="J2082" s="352"/>
      <c r="K2082" s="324"/>
      <c r="L2082" s="324"/>
      <c r="M2082" s="324"/>
    </row>
    <row r="2083" spans="1:13" s="326" customFormat="1" ht="22.5" hidden="1" outlineLevel="3">
      <c r="A2083" s="321"/>
      <c r="B2083" s="322"/>
      <c r="C2083" s="323" t="s">
        <v>2502</v>
      </c>
      <c r="D2083" s="322"/>
      <c r="E2083" s="35">
        <v>19.2</v>
      </c>
      <c r="F2083" s="324"/>
      <c r="G2083" s="37"/>
      <c r="H2083" s="324"/>
      <c r="I2083" s="325"/>
      <c r="J2083" s="352"/>
      <c r="K2083" s="324"/>
      <c r="L2083" s="324"/>
      <c r="M2083" s="324"/>
    </row>
    <row r="2084" spans="1:13" s="326" customFormat="1" ht="11.25" hidden="1" outlineLevel="3">
      <c r="A2084" s="321"/>
      <c r="B2084" s="322"/>
      <c r="C2084" s="323" t="s">
        <v>2468</v>
      </c>
      <c r="D2084" s="322"/>
      <c r="E2084" s="35">
        <v>0</v>
      </c>
      <c r="F2084" s="324"/>
      <c r="G2084" s="37"/>
      <c r="H2084" s="324"/>
      <c r="I2084" s="325"/>
      <c r="J2084" s="352"/>
      <c r="K2084" s="324"/>
      <c r="L2084" s="324"/>
      <c r="M2084" s="324"/>
    </row>
    <row r="2085" spans="1:13" s="326" customFormat="1" ht="11.25" hidden="1" outlineLevel="3">
      <c r="A2085" s="321"/>
      <c r="B2085" s="322"/>
      <c r="C2085" s="323" t="s">
        <v>2503</v>
      </c>
      <c r="D2085" s="322"/>
      <c r="E2085" s="35">
        <v>46.8</v>
      </c>
      <c r="F2085" s="324"/>
      <c r="G2085" s="37"/>
      <c r="H2085" s="324"/>
      <c r="I2085" s="325"/>
      <c r="J2085" s="352"/>
      <c r="K2085" s="324"/>
      <c r="L2085" s="324"/>
      <c r="M2085" s="324"/>
    </row>
    <row r="2086" spans="1:13" s="291" customFormat="1" ht="24" outlineLevel="2">
      <c r="A2086" s="347">
        <v>14</v>
      </c>
      <c r="B2086" s="348" t="s">
        <v>2642</v>
      </c>
      <c r="C2086" s="271" t="s">
        <v>2760</v>
      </c>
      <c r="D2086" s="349" t="s">
        <v>18</v>
      </c>
      <c r="E2086" s="261">
        <v>66</v>
      </c>
      <c r="F2086" s="350">
        <v>0</v>
      </c>
      <c r="G2086" s="261">
        <f>E2086*(1+F2086/100)</f>
        <v>66</v>
      </c>
      <c r="H2086" s="350"/>
      <c r="I2086" s="351">
        <f>G2086*H2086</f>
        <v>0</v>
      </c>
      <c r="J2086" s="289"/>
      <c r="K2086" s="290">
        <f>G2086*J2086</f>
        <v>0</v>
      </c>
      <c r="L2086" s="289"/>
      <c r="M2086" s="290">
        <f>G2086*L2086</f>
        <v>0</v>
      </c>
    </row>
    <row r="2087" spans="1:13" s="48" customFormat="1" ht="12.75" customHeight="1" outlineLevel="2">
      <c r="A2087" s="49"/>
      <c r="B2087" s="50"/>
      <c r="C2087" s="51"/>
      <c r="D2087" s="50"/>
      <c r="E2087" s="52"/>
      <c r="F2087" s="53"/>
      <c r="G2087" s="52"/>
      <c r="H2087" s="53"/>
      <c r="I2087" s="54"/>
    </row>
    <row r="2088" spans="1:13" s="21" customFormat="1" ht="16.5" customHeight="1" outlineLevel="1">
      <c r="A2088" s="273"/>
      <c r="B2088" s="274"/>
      <c r="C2088" s="274" t="s">
        <v>2331</v>
      </c>
      <c r="D2088" s="275"/>
      <c r="E2088" s="276"/>
      <c r="F2088" s="277"/>
      <c r="G2088" s="276"/>
      <c r="H2088" s="277"/>
      <c r="I2088" s="278">
        <f>SUBTOTAL(9,I2089:I2096)</f>
        <v>0</v>
      </c>
      <c r="J2088" s="279"/>
      <c r="K2088" s="280"/>
      <c r="L2088" s="277"/>
      <c r="M2088" s="280"/>
    </row>
    <row r="2089" spans="1:13" s="291" customFormat="1" ht="24" outlineLevel="2" collapsed="1">
      <c r="A2089" s="283">
        <v>1</v>
      </c>
      <c r="B2089" s="284" t="s">
        <v>89</v>
      </c>
      <c r="C2089" s="285" t="s">
        <v>911</v>
      </c>
      <c r="D2089" s="286" t="s">
        <v>17</v>
      </c>
      <c r="E2089" s="30">
        <v>390.2</v>
      </c>
      <c r="F2089" s="287">
        <v>0</v>
      </c>
      <c r="G2089" s="30">
        <f>E2089*(1+F2089/100)</f>
        <v>390.2</v>
      </c>
      <c r="H2089" s="287"/>
      <c r="I2089" s="288">
        <f>G2089*H2089</f>
        <v>0</v>
      </c>
      <c r="J2089" s="289"/>
      <c r="K2089" s="290">
        <f>G2089*J2089</f>
        <v>0</v>
      </c>
      <c r="L2089" s="359"/>
      <c r="M2089" s="360">
        <f t="shared" ref="M2089" si="80">G2089*L2089</f>
        <v>0</v>
      </c>
    </row>
    <row r="2090" spans="1:13" s="326" customFormat="1" ht="11.25" hidden="1" outlineLevel="3">
      <c r="A2090" s="321"/>
      <c r="B2090" s="322"/>
      <c r="C2090" s="323" t="s">
        <v>413</v>
      </c>
      <c r="D2090" s="322"/>
      <c r="E2090" s="35">
        <v>390.2</v>
      </c>
      <c r="F2090" s="324"/>
      <c r="G2090" s="37"/>
      <c r="H2090" s="324"/>
      <c r="I2090" s="325"/>
    </row>
    <row r="2091" spans="1:13" s="291" customFormat="1" ht="12" outlineLevel="2" collapsed="1">
      <c r="A2091" s="283">
        <v>2</v>
      </c>
      <c r="B2091" s="284" t="s">
        <v>2336</v>
      </c>
      <c r="C2091" s="285" t="s">
        <v>2334</v>
      </c>
      <c r="D2091" s="286" t="s">
        <v>17</v>
      </c>
      <c r="E2091" s="30">
        <v>78.040000000000006</v>
      </c>
      <c r="F2091" s="287">
        <v>0</v>
      </c>
      <c r="G2091" s="30">
        <f>E2091*(1+F2091/100)</f>
        <v>78.040000000000006</v>
      </c>
      <c r="H2091" s="287"/>
      <c r="I2091" s="288">
        <f>G2091*H2091</f>
        <v>0</v>
      </c>
      <c r="J2091" s="289"/>
      <c r="K2091" s="290">
        <f>G2091*J2091</f>
        <v>0</v>
      </c>
      <c r="L2091" s="359"/>
      <c r="M2091" s="360">
        <f t="shared" ref="M2091" si="81">G2091*L2091</f>
        <v>0</v>
      </c>
    </row>
    <row r="2092" spans="1:13" s="326" customFormat="1" ht="11.25" hidden="1" outlineLevel="3">
      <c r="A2092" s="321"/>
      <c r="B2092" s="322"/>
      <c r="C2092" s="323" t="s">
        <v>2335</v>
      </c>
      <c r="D2092" s="322"/>
      <c r="E2092" s="35">
        <v>78.040000000000006</v>
      </c>
      <c r="F2092" s="324"/>
      <c r="G2092" s="37"/>
      <c r="H2092" s="324"/>
      <c r="I2092" s="325"/>
    </row>
    <row r="2093" spans="1:13" s="291" customFormat="1" ht="36" outlineLevel="2">
      <c r="A2093" s="283">
        <v>3</v>
      </c>
      <c r="B2093" s="284" t="s">
        <v>2325</v>
      </c>
      <c r="C2093" s="285" t="s">
        <v>2326</v>
      </c>
      <c r="D2093" s="286" t="s">
        <v>17</v>
      </c>
      <c r="E2093" s="30">
        <v>390.2</v>
      </c>
      <c r="F2093" s="287">
        <v>0</v>
      </c>
      <c r="G2093" s="30">
        <f>E2093*(1+F2093/100)</f>
        <v>390.2</v>
      </c>
      <c r="H2093" s="287"/>
      <c r="I2093" s="288">
        <f>G2093*H2093</f>
        <v>0</v>
      </c>
      <c r="J2093" s="289"/>
      <c r="K2093" s="290">
        <f>G2093*J2093</f>
        <v>0</v>
      </c>
      <c r="L2093" s="359"/>
      <c r="M2093" s="360">
        <f t="shared" ref="M2093:M2094" si="82">G2093*L2093</f>
        <v>0</v>
      </c>
    </row>
    <row r="2094" spans="1:13" s="291" customFormat="1" ht="12" outlineLevel="2" collapsed="1">
      <c r="A2094" s="283">
        <v>4</v>
      </c>
      <c r="B2094" s="284" t="s">
        <v>68</v>
      </c>
      <c r="C2094" s="285" t="s">
        <v>679</v>
      </c>
      <c r="D2094" s="286" t="s">
        <v>16</v>
      </c>
      <c r="E2094" s="30">
        <v>11.706</v>
      </c>
      <c r="F2094" s="287">
        <v>0</v>
      </c>
      <c r="G2094" s="30">
        <f>E2094*(1+F2094/100)</f>
        <v>11.706</v>
      </c>
      <c r="H2094" s="287"/>
      <c r="I2094" s="288">
        <f>G2094*H2094</f>
        <v>0</v>
      </c>
      <c r="J2094" s="289"/>
      <c r="K2094" s="290">
        <f>G2094*J2094</f>
        <v>0</v>
      </c>
      <c r="L2094" s="359"/>
      <c r="M2094" s="360">
        <f t="shared" si="82"/>
        <v>0</v>
      </c>
    </row>
    <row r="2095" spans="1:13" s="31" customFormat="1" ht="11.25" hidden="1" outlineLevel="3">
      <c r="A2095" s="32"/>
      <c r="B2095" s="33"/>
      <c r="C2095" s="34" t="s">
        <v>2327</v>
      </c>
      <c r="D2095" s="33"/>
      <c r="E2095" s="35">
        <v>11.706</v>
      </c>
      <c r="F2095" s="36"/>
      <c r="G2095" s="37"/>
      <c r="H2095" s="36"/>
      <c r="I2095" s="38"/>
    </row>
    <row r="2096" spans="1:13" s="48" customFormat="1" ht="12.75" customHeight="1" outlineLevel="2">
      <c r="A2096" s="49"/>
      <c r="B2096" s="50"/>
      <c r="C2096" s="51"/>
      <c r="D2096" s="50"/>
      <c r="E2096" s="52"/>
      <c r="F2096" s="53"/>
      <c r="G2096" s="52"/>
      <c r="H2096" s="53"/>
      <c r="I2096" s="54"/>
    </row>
    <row r="2097" spans="1:13" s="21" customFormat="1" ht="16.5" customHeight="1" outlineLevel="1">
      <c r="A2097" s="273"/>
      <c r="B2097" s="274"/>
      <c r="C2097" s="274" t="s">
        <v>583</v>
      </c>
      <c r="D2097" s="275"/>
      <c r="E2097" s="276"/>
      <c r="F2097" s="277"/>
      <c r="G2097" s="276"/>
      <c r="H2097" s="277"/>
      <c r="I2097" s="278">
        <f>SUBTOTAL(9,I2098:I2111)</f>
        <v>0</v>
      </c>
      <c r="J2097" s="279"/>
      <c r="K2097" s="280">
        <f>SUBTOTAL(9,K2098:K2111)</f>
        <v>143.954418</v>
      </c>
      <c r="L2097" s="277"/>
      <c r="M2097" s="280"/>
    </row>
    <row r="2098" spans="1:13" s="27" customFormat="1" ht="12" outlineLevel="2" collapsed="1">
      <c r="A2098" s="13">
        <v>1</v>
      </c>
      <c r="B2098" s="28" t="s">
        <v>2300</v>
      </c>
      <c r="C2098" s="29" t="s">
        <v>2302</v>
      </c>
      <c r="D2098" s="14" t="s">
        <v>17</v>
      </c>
      <c r="E2098" s="30">
        <v>63.4</v>
      </c>
      <c r="F2098" s="15">
        <v>0</v>
      </c>
      <c r="G2098" s="30">
        <f>E2098*(1+F2098/100)</f>
        <v>63.4</v>
      </c>
      <c r="H2098" s="15"/>
      <c r="I2098" s="16">
        <f>G2098*H2098</f>
        <v>0</v>
      </c>
      <c r="J2098" s="264">
        <v>9.8199999999999996E-2</v>
      </c>
      <c r="K2098" s="265">
        <f>G2098*J2098</f>
        <v>6.2258799999999992</v>
      </c>
      <c r="L2098" s="267"/>
      <c r="M2098" s="268">
        <f t="shared" ref="M2098" si="83">G2098*L2098</f>
        <v>0</v>
      </c>
    </row>
    <row r="2099" spans="1:13" s="31" customFormat="1" ht="11.25" hidden="1" outlineLevel="3">
      <c r="A2099" s="32"/>
      <c r="B2099" s="33"/>
      <c r="C2099" s="34" t="s">
        <v>2304</v>
      </c>
      <c r="D2099" s="33"/>
      <c r="E2099" s="35">
        <v>0</v>
      </c>
      <c r="F2099" s="36"/>
      <c r="G2099" s="37"/>
      <c r="H2099" s="36"/>
      <c r="I2099" s="38"/>
    </row>
    <row r="2100" spans="1:13" s="31" customFormat="1" ht="11.25" hidden="1" outlineLevel="3">
      <c r="A2100" s="32"/>
      <c r="B2100" s="33"/>
      <c r="C2100" s="34">
        <v>63.4</v>
      </c>
      <c r="D2100" s="33"/>
      <c r="E2100" s="35">
        <v>63.4</v>
      </c>
      <c r="F2100" s="36"/>
      <c r="G2100" s="37"/>
      <c r="H2100" s="36"/>
      <c r="I2100" s="38"/>
    </row>
    <row r="2101" spans="1:13" s="27" customFormat="1" ht="24" outlineLevel="2" collapsed="1">
      <c r="A2101" s="13">
        <v>2</v>
      </c>
      <c r="B2101" s="28" t="s">
        <v>2301</v>
      </c>
      <c r="C2101" s="29" t="s">
        <v>2303</v>
      </c>
      <c r="D2101" s="14" t="s">
        <v>17</v>
      </c>
      <c r="E2101" s="30">
        <v>63.4</v>
      </c>
      <c r="F2101" s="15">
        <v>0</v>
      </c>
      <c r="G2101" s="30">
        <f>E2101*(1+F2101/100)</f>
        <v>63.4</v>
      </c>
      <c r="H2101" s="15"/>
      <c r="I2101" s="16">
        <f>G2101*H2101</f>
        <v>0</v>
      </c>
      <c r="J2101" s="264">
        <v>0.18906999999999999</v>
      </c>
      <c r="K2101" s="265">
        <f>G2101*J2101</f>
        <v>11.987037999999998</v>
      </c>
      <c r="L2101" s="267"/>
      <c r="M2101" s="268">
        <f t="shared" ref="M2101" si="84">G2101*L2101</f>
        <v>0</v>
      </c>
    </row>
    <row r="2102" spans="1:13" s="31" customFormat="1" ht="11.25" hidden="1" outlineLevel="3">
      <c r="A2102" s="32"/>
      <c r="B2102" s="33"/>
      <c r="C2102" s="34" t="s">
        <v>2304</v>
      </c>
      <c r="D2102" s="33"/>
      <c r="E2102" s="35">
        <v>0</v>
      </c>
      <c r="F2102" s="36"/>
      <c r="G2102" s="37"/>
      <c r="H2102" s="36"/>
      <c r="I2102" s="38"/>
    </row>
    <row r="2103" spans="1:13" s="31" customFormat="1" ht="11.25" hidden="1" outlineLevel="3">
      <c r="A2103" s="32"/>
      <c r="B2103" s="33"/>
      <c r="C2103" s="34">
        <v>63.4</v>
      </c>
      <c r="D2103" s="33"/>
      <c r="E2103" s="35">
        <v>63.4</v>
      </c>
      <c r="F2103" s="36"/>
      <c r="G2103" s="37"/>
      <c r="H2103" s="36"/>
      <c r="I2103" s="38"/>
    </row>
    <row r="2104" spans="1:13" s="27" customFormat="1" ht="24" outlineLevel="2" collapsed="1">
      <c r="A2104" s="13">
        <v>3</v>
      </c>
      <c r="B2104" s="28" t="s">
        <v>2306</v>
      </c>
      <c r="C2104" s="29" t="s">
        <v>2307</v>
      </c>
      <c r="D2104" s="14" t="s">
        <v>17</v>
      </c>
      <c r="E2104" s="30">
        <v>63.4</v>
      </c>
      <c r="F2104" s="15">
        <v>0</v>
      </c>
      <c r="G2104" s="30">
        <f>E2104*(1+F2104/100)</f>
        <v>63.4</v>
      </c>
      <c r="H2104" s="15"/>
      <c r="I2104" s="16">
        <f>G2104*H2104</f>
        <v>0</v>
      </c>
      <c r="J2104" s="264">
        <v>0.10100000000000001</v>
      </c>
      <c r="K2104" s="265">
        <f>G2104*J2104</f>
        <v>6.4034000000000004</v>
      </c>
      <c r="L2104" s="267"/>
      <c r="M2104" s="268">
        <f t="shared" ref="M2104" si="85">G2104*L2104</f>
        <v>0</v>
      </c>
    </row>
    <row r="2105" spans="1:13" s="31" customFormat="1" ht="11.25" hidden="1" outlineLevel="3">
      <c r="A2105" s="32"/>
      <c r="B2105" s="33"/>
      <c r="C2105" s="34" t="s">
        <v>2304</v>
      </c>
      <c r="D2105" s="33"/>
      <c r="E2105" s="35">
        <v>0</v>
      </c>
      <c r="F2105" s="36"/>
      <c r="G2105" s="37"/>
      <c r="H2105" s="36"/>
      <c r="I2105" s="38"/>
    </row>
    <row r="2106" spans="1:13" s="31" customFormat="1" ht="11.25" hidden="1" outlineLevel="3">
      <c r="A2106" s="32"/>
      <c r="B2106" s="33"/>
      <c r="C2106" s="34">
        <v>63.4</v>
      </c>
      <c r="D2106" s="33"/>
      <c r="E2106" s="35">
        <v>63.4</v>
      </c>
      <c r="F2106" s="36"/>
      <c r="G2106" s="37"/>
      <c r="H2106" s="36"/>
      <c r="I2106" s="38"/>
    </row>
    <row r="2107" spans="1:13" s="27" customFormat="1" ht="12" outlineLevel="2">
      <c r="A2107" s="13">
        <v>4</v>
      </c>
      <c r="B2107" s="28" t="s">
        <v>2305</v>
      </c>
      <c r="C2107" s="29" t="s">
        <v>2357</v>
      </c>
      <c r="D2107" s="14" t="s">
        <v>17</v>
      </c>
      <c r="E2107" s="30">
        <v>63.4</v>
      </c>
      <c r="F2107" s="15">
        <v>5</v>
      </c>
      <c r="G2107" s="30">
        <f>E2107*(1+F2107/100)</f>
        <v>66.570000000000007</v>
      </c>
      <c r="H2107" s="15"/>
      <c r="I2107" s="16">
        <f>G2107*H2107</f>
        <v>0</v>
      </c>
      <c r="J2107" s="264">
        <v>0.09</v>
      </c>
      <c r="K2107" s="265">
        <f>G2107*J2107</f>
        <v>5.9913000000000007</v>
      </c>
      <c r="L2107" s="267"/>
      <c r="M2107" s="268">
        <f t="shared" ref="M2107:M2108" si="86">G2107*L2107</f>
        <v>0</v>
      </c>
    </row>
    <row r="2108" spans="1:13" s="27" customFormat="1" ht="24" outlineLevel="2" collapsed="1">
      <c r="A2108" s="13">
        <v>5</v>
      </c>
      <c r="B2108" s="28" t="s">
        <v>148</v>
      </c>
      <c r="C2108" s="29" t="s">
        <v>2356</v>
      </c>
      <c r="D2108" s="14" t="s">
        <v>17</v>
      </c>
      <c r="E2108" s="30">
        <v>280</v>
      </c>
      <c r="F2108" s="15">
        <v>0</v>
      </c>
      <c r="G2108" s="30">
        <f>E2108*(1+F2108/100)</f>
        <v>280</v>
      </c>
      <c r="H2108" s="15"/>
      <c r="I2108" s="16">
        <f>G2108*H2108</f>
        <v>0</v>
      </c>
      <c r="J2108" s="264">
        <v>0.40481</v>
      </c>
      <c r="K2108" s="265">
        <f>G2108*J2108</f>
        <v>113.3468</v>
      </c>
      <c r="L2108" s="267"/>
      <c r="M2108" s="268">
        <f t="shared" si="86"/>
        <v>0</v>
      </c>
    </row>
    <row r="2109" spans="1:13" s="31" customFormat="1" ht="11.25" hidden="1" outlineLevel="3">
      <c r="A2109" s="32"/>
      <c r="B2109" s="33"/>
      <c r="C2109" s="34" t="s">
        <v>791</v>
      </c>
      <c r="D2109" s="33"/>
      <c r="E2109" s="35">
        <v>0</v>
      </c>
      <c r="F2109" s="36"/>
      <c r="G2109" s="37"/>
      <c r="H2109" s="36"/>
      <c r="I2109" s="38"/>
    </row>
    <row r="2110" spans="1:13" s="31" customFormat="1" ht="11.25" hidden="1" outlineLevel="3">
      <c r="A2110" s="32"/>
      <c r="B2110" s="33"/>
      <c r="C2110" s="34" t="s">
        <v>48</v>
      </c>
      <c r="D2110" s="33"/>
      <c r="E2110" s="35">
        <v>280</v>
      </c>
      <c r="F2110" s="36"/>
      <c r="G2110" s="37"/>
      <c r="H2110" s="36"/>
      <c r="I2110" s="38"/>
    </row>
    <row r="2111" spans="1:13" s="48" customFormat="1" ht="12.75" customHeight="1" outlineLevel="2">
      <c r="A2111" s="49"/>
      <c r="B2111" s="50"/>
      <c r="C2111" s="51"/>
      <c r="D2111" s="50"/>
      <c r="E2111" s="52"/>
      <c r="F2111" s="53"/>
      <c r="G2111" s="52"/>
      <c r="H2111" s="53"/>
      <c r="I2111" s="54"/>
    </row>
    <row r="2112" spans="1:13" s="21" customFormat="1" ht="16.5" customHeight="1" outlineLevel="1">
      <c r="A2112" s="273"/>
      <c r="B2112" s="274"/>
      <c r="C2112" s="274" t="s">
        <v>584</v>
      </c>
      <c r="D2112" s="275"/>
      <c r="E2112" s="276"/>
      <c r="F2112" s="277"/>
      <c r="G2112" s="276"/>
      <c r="H2112" s="277"/>
      <c r="I2112" s="278">
        <f>SUBTOTAL(9,I2113:I2114)</f>
        <v>0</v>
      </c>
      <c r="J2112" s="279"/>
      <c r="K2112" s="280"/>
      <c r="L2112" s="277"/>
      <c r="M2112" s="280"/>
    </row>
    <row r="2113" spans="1:13" s="27" customFormat="1" ht="24" outlineLevel="2">
      <c r="A2113" s="13">
        <v>1</v>
      </c>
      <c r="B2113" s="28" t="s">
        <v>2831</v>
      </c>
      <c r="C2113" s="29" t="s">
        <v>2950</v>
      </c>
      <c r="D2113" s="14" t="s">
        <v>3</v>
      </c>
      <c r="E2113" s="30">
        <f>K2006</f>
        <v>37.7622</v>
      </c>
      <c r="F2113" s="15">
        <v>0</v>
      </c>
      <c r="G2113" s="30">
        <f>E2113*(1+F2113/100)</f>
        <v>37.7622</v>
      </c>
      <c r="H2113" s="15"/>
      <c r="I2113" s="16">
        <f>G2113*H2113</f>
        <v>0</v>
      </c>
      <c r="J2113" s="264"/>
      <c r="K2113" s="265">
        <f>G2113*J2113</f>
        <v>0</v>
      </c>
      <c r="L2113" s="264"/>
      <c r="M2113" s="265">
        <f>G2113*L2113</f>
        <v>0</v>
      </c>
    </row>
  </sheetData>
  <phoneticPr fontId="0" type="noConversion"/>
  <pageMargins left="0.39370078740157483" right="0.39370078740157483" top="0.59055118110236227" bottom="0.59055118110236227" header="0.39370078740157483" footer="0.39370078740157483"/>
  <pageSetup paperSize="9" scale="90" fitToHeight="9999" orientation="landscape" horizontalDpi="300" verticalDpi="300" r:id="rId1"/>
  <headerFooter alignWithMargins="0">
    <oddFooter>&amp;C&amp;8&amp;P z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/>
  </sheetPr>
  <dimension ref="A1:I134"/>
  <sheetViews>
    <sheetView showGridLines="0" view="pageBreakPreview" zoomScaleNormal="100" zoomScaleSheetLayoutView="100" workbookViewId="0">
      <pane ySplit="3" topLeftCell="A4" activePane="bottomLeft" state="frozen"/>
      <selection pane="bottomLeft" activeCell="G9" sqref="G9"/>
    </sheetView>
  </sheetViews>
  <sheetFormatPr defaultRowHeight="12" outlineLevelRow="1"/>
  <cols>
    <col min="1" max="1" width="5.140625" style="169" customWidth="1"/>
    <col min="2" max="2" width="12.7109375" style="169" customWidth="1"/>
    <col min="3" max="3" width="63.140625" style="169" customWidth="1"/>
    <col min="4" max="4" width="4.28515625" style="169" customWidth="1"/>
    <col min="5" max="5" width="13.28515625" style="169" customWidth="1"/>
    <col min="6" max="6" width="15.5703125" style="169" customWidth="1"/>
    <col min="7" max="7" width="18.140625" style="169" customWidth="1"/>
    <col min="8" max="16384" width="9.140625" style="169"/>
  </cols>
  <sheetData>
    <row r="1" spans="1:7" s="117" customFormat="1" ht="21.6" customHeight="1">
      <c r="A1" s="111"/>
      <c r="B1" s="112"/>
      <c r="C1" s="113" t="s">
        <v>1076</v>
      </c>
      <c r="D1" s="112"/>
      <c r="E1" s="114"/>
      <c r="F1" s="114"/>
      <c r="G1" s="116"/>
    </row>
    <row r="2" spans="1:7" s="141" customFormat="1" ht="21.6" customHeight="1">
      <c r="A2" s="111"/>
      <c r="B2" s="112"/>
      <c r="C2" s="112" t="s">
        <v>1081</v>
      </c>
      <c r="D2" s="112"/>
      <c r="E2" s="114"/>
      <c r="F2" s="114"/>
      <c r="G2" s="116"/>
    </row>
    <row r="3" spans="1:7" s="146" customFormat="1" ht="22.5" customHeight="1" thickBot="1">
      <c r="A3" s="142" t="s">
        <v>67</v>
      </c>
      <c r="B3" s="143" t="s">
        <v>25</v>
      </c>
      <c r="C3" s="144" t="s">
        <v>45</v>
      </c>
      <c r="D3" s="145" t="s">
        <v>5</v>
      </c>
      <c r="E3" s="142" t="s">
        <v>263</v>
      </c>
      <c r="F3" s="142" t="s">
        <v>221</v>
      </c>
      <c r="G3" s="142" t="s">
        <v>38</v>
      </c>
    </row>
    <row r="6" spans="1:7" s="123" customFormat="1" ht="17.25" customHeight="1">
      <c r="A6" s="118"/>
      <c r="B6" s="119">
        <v>720</v>
      </c>
      <c r="C6" s="119" t="s">
        <v>1081</v>
      </c>
      <c r="D6" s="120"/>
      <c r="E6" s="121"/>
      <c r="F6" s="121"/>
      <c r="G6" s="122">
        <f>SUBTOTAL(9,G7:G134)</f>
        <v>0</v>
      </c>
    </row>
    <row r="7" spans="1:7" s="153" customFormat="1" ht="16.5" customHeight="1">
      <c r="A7" s="147"/>
      <c r="B7" s="148" t="s">
        <v>1082</v>
      </c>
      <c r="C7" s="148" t="s">
        <v>1083</v>
      </c>
      <c r="D7" s="149"/>
      <c r="E7" s="150"/>
      <c r="F7" s="151"/>
      <c r="G7" s="152">
        <f>SUBTOTAL(9,G8:G67)</f>
        <v>0</v>
      </c>
    </row>
    <row r="8" spans="1:7" s="161" customFormat="1" ht="24" outlineLevel="1">
      <c r="A8" s="154">
        <v>1</v>
      </c>
      <c r="B8" s="155" t="s">
        <v>1084</v>
      </c>
      <c r="C8" s="156" t="s">
        <v>1085</v>
      </c>
      <c r="D8" s="157" t="s">
        <v>2</v>
      </c>
      <c r="E8" s="158">
        <v>455</v>
      </c>
      <c r="F8" s="159"/>
      <c r="G8" s="160">
        <f>E8*F8</f>
        <v>0</v>
      </c>
    </row>
    <row r="9" spans="1:7" s="161" customFormat="1" ht="24" outlineLevel="1">
      <c r="A9" s="154">
        <v>2</v>
      </c>
      <c r="B9" s="155" t="s">
        <v>1086</v>
      </c>
      <c r="C9" s="156" t="s">
        <v>1087</v>
      </c>
      <c r="D9" s="157" t="s">
        <v>2</v>
      </c>
      <c r="E9" s="158">
        <v>204</v>
      </c>
      <c r="F9" s="159"/>
      <c r="G9" s="160">
        <f t="shared" ref="G9:G59" si="0">E9*F9</f>
        <v>0</v>
      </c>
    </row>
    <row r="10" spans="1:7" s="161" customFormat="1" ht="24" outlineLevel="1">
      <c r="A10" s="154">
        <v>3</v>
      </c>
      <c r="B10" s="155" t="s">
        <v>1088</v>
      </c>
      <c r="C10" s="156" t="s">
        <v>1089</v>
      </c>
      <c r="D10" s="157" t="s">
        <v>2</v>
      </c>
      <c r="E10" s="158">
        <v>40</v>
      </c>
      <c r="F10" s="159"/>
      <c r="G10" s="160">
        <f t="shared" si="0"/>
        <v>0</v>
      </c>
    </row>
    <row r="11" spans="1:7" s="161" customFormat="1" ht="24" outlineLevel="1">
      <c r="A11" s="154">
        <v>4</v>
      </c>
      <c r="B11" s="155" t="s">
        <v>1090</v>
      </c>
      <c r="C11" s="156" t="s">
        <v>1091</v>
      </c>
      <c r="D11" s="157" t="s">
        <v>2</v>
      </c>
      <c r="E11" s="158">
        <v>25</v>
      </c>
      <c r="F11" s="159"/>
      <c r="G11" s="160">
        <f t="shared" si="0"/>
        <v>0</v>
      </c>
    </row>
    <row r="12" spans="1:7" s="161" customFormat="1" ht="24" outlineLevel="1">
      <c r="A12" s="154">
        <v>5</v>
      </c>
      <c r="B12" s="155" t="s">
        <v>1092</v>
      </c>
      <c r="C12" s="156" t="s">
        <v>1093</v>
      </c>
      <c r="D12" s="157" t="s">
        <v>2</v>
      </c>
      <c r="E12" s="158">
        <v>25</v>
      </c>
      <c r="F12" s="159"/>
      <c r="G12" s="160">
        <f t="shared" si="0"/>
        <v>0</v>
      </c>
    </row>
    <row r="13" spans="1:7" s="161" customFormat="1" ht="24" outlineLevel="1">
      <c r="A13" s="154">
        <v>6</v>
      </c>
      <c r="B13" s="155" t="s">
        <v>1094</v>
      </c>
      <c r="C13" s="156" t="s">
        <v>1095</v>
      </c>
      <c r="D13" s="157" t="s">
        <v>2</v>
      </c>
      <c r="E13" s="158">
        <v>17</v>
      </c>
      <c r="F13" s="159"/>
      <c r="G13" s="160">
        <f t="shared" si="0"/>
        <v>0</v>
      </c>
    </row>
    <row r="14" spans="1:7" s="161" customFormat="1" ht="24" outlineLevel="1">
      <c r="A14" s="154">
        <v>7</v>
      </c>
      <c r="B14" s="155" t="s">
        <v>1096</v>
      </c>
      <c r="C14" s="156" t="s">
        <v>1097</v>
      </c>
      <c r="D14" s="157" t="s">
        <v>2</v>
      </c>
      <c r="E14" s="158">
        <v>31</v>
      </c>
      <c r="F14" s="159"/>
      <c r="G14" s="160">
        <f t="shared" si="0"/>
        <v>0</v>
      </c>
    </row>
    <row r="15" spans="1:7" s="161" customFormat="1" outlineLevel="1">
      <c r="A15" s="154">
        <v>8</v>
      </c>
      <c r="B15" s="155" t="s">
        <v>1098</v>
      </c>
      <c r="C15" s="156" t="s">
        <v>1099</v>
      </c>
      <c r="D15" s="157" t="s">
        <v>30</v>
      </c>
      <c r="E15" s="158">
        <v>200</v>
      </c>
      <c r="F15" s="159"/>
      <c r="G15" s="160">
        <f t="shared" si="0"/>
        <v>0</v>
      </c>
    </row>
    <row r="16" spans="1:7" s="161" customFormat="1" ht="52.5" customHeight="1" outlineLevel="1">
      <c r="A16" s="154">
        <v>9</v>
      </c>
      <c r="B16" s="155" t="s">
        <v>1100</v>
      </c>
      <c r="C16" s="156" t="s">
        <v>1101</v>
      </c>
      <c r="D16" s="157" t="s">
        <v>30</v>
      </c>
      <c r="E16" s="158">
        <v>12</v>
      </c>
      <c r="F16" s="159"/>
      <c r="G16" s="160">
        <f t="shared" si="0"/>
        <v>0</v>
      </c>
    </row>
    <row r="17" spans="1:7" s="161" customFormat="1" ht="64.5" customHeight="1" outlineLevel="1">
      <c r="A17" s="154">
        <v>10</v>
      </c>
      <c r="B17" s="155" t="s">
        <v>1102</v>
      </c>
      <c r="C17" s="162" t="s">
        <v>1103</v>
      </c>
      <c r="D17" s="157" t="s">
        <v>30</v>
      </c>
      <c r="E17" s="158">
        <v>21</v>
      </c>
      <c r="F17" s="159"/>
      <c r="G17" s="160">
        <f t="shared" si="0"/>
        <v>0</v>
      </c>
    </row>
    <row r="18" spans="1:7" s="161" customFormat="1" ht="48" outlineLevel="1">
      <c r="A18" s="154">
        <v>11</v>
      </c>
      <c r="B18" s="155" t="s">
        <v>1104</v>
      </c>
      <c r="C18" s="162" t="s">
        <v>1105</v>
      </c>
      <c r="D18" s="157" t="s">
        <v>30</v>
      </c>
      <c r="E18" s="158">
        <v>2</v>
      </c>
      <c r="F18" s="159"/>
      <c r="G18" s="160">
        <f t="shared" si="0"/>
        <v>0</v>
      </c>
    </row>
    <row r="19" spans="1:7" s="161" customFormat="1" ht="36" outlineLevel="1">
      <c r="A19" s="154">
        <v>12</v>
      </c>
      <c r="B19" s="155" t="s">
        <v>1106</v>
      </c>
      <c r="C19" s="156" t="s">
        <v>1107</v>
      </c>
      <c r="D19" s="157" t="s">
        <v>30</v>
      </c>
      <c r="E19" s="158">
        <v>15</v>
      </c>
      <c r="F19" s="159"/>
      <c r="G19" s="160">
        <f t="shared" si="0"/>
        <v>0</v>
      </c>
    </row>
    <row r="20" spans="1:7" s="161" customFormat="1" ht="36" outlineLevel="1">
      <c r="A20" s="154">
        <v>13</v>
      </c>
      <c r="B20" s="155" t="s">
        <v>1108</v>
      </c>
      <c r="C20" s="156" t="s">
        <v>1109</v>
      </c>
      <c r="D20" s="157" t="s">
        <v>30</v>
      </c>
      <c r="E20" s="158">
        <v>4</v>
      </c>
      <c r="F20" s="159"/>
      <c r="G20" s="160">
        <f t="shared" si="0"/>
        <v>0</v>
      </c>
    </row>
    <row r="21" spans="1:7" s="161" customFormat="1" ht="48" outlineLevel="1">
      <c r="A21" s="154">
        <v>14</v>
      </c>
      <c r="B21" s="155" t="s">
        <v>1110</v>
      </c>
      <c r="C21" s="156" t="s">
        <v>1111</v>
      </c>
      <c r="D21" s="157" t="s">
        <v>30</v>
      </c>
      <c r="E21" s="158">
        <v>7</v>
      </c>
      <c r="F21" s="159"/>
      <c r="G21" s="160">
        <f t="shared" si="0"/>
        <v>0</v>
      </c>
    </row>
    <row r="22" spans="1:7" s="161" customFormat="1" ht="72" outlineLevel="1">
      <c r="A22" s="154">
        <v>15</v>
      </c>
      <c r="B22" s="155" t="s">
        <v>1112</v>
      </c>
      <c r="C22" s="162" t="s">
        <v>1113</v>
      </c>
      <c r="D22" s="157" t="s">
        <v>30</v>
      </c>
      <c r="E22" s="158">
        <v>4</v>
      </c>
      <c r="F22" s="159"/>
      <c r="G22" s="160">
        <f t="shared" si="0"/>
        <v>0</v>
      </c>
    </row>
    <row r="23" spans="1:7" s="161" customFormat="1" outlineLevel="1">
      <c r="A23" s="154">
        <v>16</v>
      </c>
      <c r="B23" s="155" t="s">
        <v>1114</v>
      </c>
      <c r="C23" s="156" t="s">
        <v>1115</v>
      </c>
      <c r="D23" s="157" t="s">
        <v>30</v>
      </c>
      <c r="E23" s="158">
        <v>8</v>
      </c>
      <c r="F23" s="159"/>
      <c r="G23" s="160">
        <f t="shared" si="0"/>
        <v>0</v>
      </c>
    </row>
    <row r="24" spans="1:7" s="161" customFormat="1" outlineLevel="1">
      <c r="A24" s="154">
        <v>17</v>
      </c>
      <c r="B24" s="155" t="s">
        <v>1116</v>
      </c>
      <c r="C24" s="156" t="s">
        <v>1117</v>
      </c>
      <c r="D24" s="157" t="s">
        <v>30</v>
      </c>
      <c r="E24" s="158">
        <v>11</v>
      </c>
      <c r="F24" s="159"/>
      <c r="G24" s="160">
        <f t="shared" si="0"/>
        <v>0</v>
      </c>
    </row>
    <row r="25" spans="1:7" s="161" customFormat="1" outlineLevel="1">
      <c r="A25" s="154">
        <v>18</v>
      </c>
      <c r="B25" s="155" t="s">
        <v>1118</v>
      </c>
      <c r="C25" s="156" t="s">
        <v>1119</v>
      </c>
      <c r="D25" s="157" t="s">
        <v>30</v>
      </c>
      <c r="E25" s="158">
        <v>1</v>
      </c>
      <c r="F25" s="159"/>
      <c r="G25" s="160">
        <f t="shared" si="0"/>
        <v>0</v>
      </c>
    </row>
    <row r="26" spans="1:7" s="161" customFormat="1" outlineLevel="1">
      <c r="A26" s="154">
        <v>19</v>
      </c>
      <c r="B26" s="155" t="s">
        <v>1120</v>
      </c>
      <c r="C26" s="156" t="s">
        <v>1121</v>
      </c>
      <c r="D26" s="157" t="s">
        <v>30</v>
      </c>
      <c r="E26" s="158">
        <v>1</v>
      </c>
      <c r="F26" s="159"/>
      <c r="G26" s="160">
        <f t="shared" si="0"/>
        <v>0</v>
      </c>
    </row>
    <row r="27" spans="1:7" s="161" customFormat="1" outlineLevel="1">
      <c r="A27" s="154">
        <v>20</v>
      </c>
      <c r="B27" s="155" t="s">
        <v>1122</v>
      </c>
      <c r="C27" s="156" t="s">
        <v>1123</v>
      </c>
      <c r="D27" s="157" t="s">
        <v>30</v>
      </c>
      <c r="E27" s="158">
        <v>1</v>
      </c>
      <c r="F27" s="159"/>
      <c r="G27" s="160">
        <f t="shared" si="0"/>
        <v>0</v>
      </c>
    </row>
    <row r="28" spans="1:7" s="161" customFormat="1" outlineLevel="1">
      <c r="A28" s="154">
        <v>21</v>
      </c>
      <c r="B28" s="155" t="s">
        <v>1124</v>
      </c>
      <c r="C28" s="156" t="s">
        <v>1125</v>
      </c>
      <c r="D28" s="157" t="s">
        <v>30</v>
      </c>
      <c r="E28" s="158">
        <v>17</v>
      </c>
      <c r="F28" s="159"/>
      <c r="G28" s="160">
        <f t="shared" si="0"/>
        <v>0</v>
      </c>
    </row>
    <row r="29" spans="1:7" s="161" customFormat="1" outlineLevel="1">
      <c r="A29" s="154">
        <v>22</v>
      </c>
      <c r="B29" s="155" t="s">
        <v>1126</v>
      </c>
      <c r="C29" s="156" t="s">
        <v>1127</v>
      </c>
      <c r="D29" s="157" t="s">
        <v>30</v>
      </c>
      <c r="E29" s="158">
        <v>1</v>
      </c>
      <c r="F29" s="159"/>
      <c r="G29" s="160">
        <f t="shared" si="0"/>
        <v>0</v>
      </c>
    </row>
    <row r="30" spans="1:7" s="161" customFormat="1" outlineLevel="1">
      <c r="A30" s="154">
        <v>23</v>
      </c>
      <c r="B30" s="155" t="s">
        <v>1128</v>
      </c>
      <c r="C30" s="156" t="s">
        <v>1129</v>
      </c>
      <c r="D30" s="157" t="s">
        <v>30</v>
      </c>
      <c r="E30" s="158">
        <v>1</v>
      </c>
      <c r="F30" s="159"/>
      <c r="G30" s="160">
        <f t="shared" si="0"/>
        <v>0</v>
      </c>
    </row>
    <row r="31" spans="1:7" s="161" customFormat="1" outlineLevel="1">
      <c r="A31" s="154">
        <v>24</v>
      </c>
      <c r="B31" s="155" t="s">
        <v>1130</v>
      </c>
      <c r="C31" s="156" t="s">
        <v>1131</v>
      </c>
      <c r="D31" s="157" t="s">
        <v>30</v>
      </c>
      <c r="E31" s="158">
        <v>1</v>
      </c>
      <c r="F31" s="159"/>
      <c r="G31" s="160">
        <f t="shared" si="0"/>
        <v>0</v>
      </c>
    </row>
    <row r="32" spans="1:7" s="161" customFormat="1" outlineLevel="1">
      <c r="A32" s="154">
        <v>25</v>
      </c>
      <c r="B32" s="155" t="s">
        <v>1132</v>
      </c>
      <c r="C32" s="156" t="s">
        <v>1133</v>
      </c>
      <c r="D32" s="157" t="s">
        <v>30</v>
      </c>
      <c r="E32" s="158">
        <v>1</v>
      </c>
      <c r="F32" s="159"/>
      <c r="G32" s="160">
        <f t="shared" si="0"/>
        <v>0</v>
      </c>
    </row>
    <row r="33" spans="1:7" s="161" customFormat="1" outlineLevel="1">
      <c r="A33" s="154">
        <v>26</v>
      </c>
      <c r="B33" s="155" t="s">
        <v>1134</v>
      </c>
      <c r="C33" s="156" t="s">
        <v>1135</v>
      </c>
      <c r="D33" s="157" t="s">
        <v>30</v>
      </c>
      <c r="E33" s="158">
        <v>1</v>
      </c>
      <c r="F33" s="159"/>
      <c r="G33" s="160">
        <f t="shared" si="0"/>
        <v>0</v>
      </c>
    </row>
    <row r="34" spans="1:7" s="161" customFormat="1" outlineLevel="1">
      <c r="A34" s="154">
        <v>27</v>
      </c>
      <c r="B34" s="155" t="s">
        <v>1136</v>
      </c>
      <c r="C34" s="156" t="s">
        <v>1137</v>
      </c>
      <c r="D34" s="157" t="s">
        <v>30</v>
      </c>
      <c r="E34" s="158">
        <v>3</v>
      </c>
      <c r="F34" s="159"/>
      <c r="G34" s="160">
        <f t="shared" si="0"/>
        <v>0</v>
      </c>
    </row>
    <row r="35" spans="1:7" s="161" customFormat="1" outlineLevel="1">
      <c r="A35" s="154">
        <v>28</v>
      </c>
      <c r="B35" s="155" t="s">
        <v>1138</v>
      </c>
      <c r="C35" s="156" t="s">
        <v>1139</v>
      </c>
      <c r="D35" s="157" t="s">
        <v>30</v>
      </c>
      <c r="E35" s="158">
        <v>1</v>
      </c>
      <c r="F35" s="159"/>
      <c r="G35" s="160">
        <f t="shared" si="0"/>
        <v>0</v>
      </c>
    </row>
    <row r="36" spans="1:7" s="161" customFormat="1" outlineLevel="1">
      <c r="A36" s="154">
        <v>29</v>
      </c>
      <c r="B36" s="155" t="s">
        <v>1140</v>
      </c>
      <c r="C36" s="156" t="s">
        <v>1141</v>
      </c>
      <c r="D36" s="157" t="s">
        <v>30</v>
      </c>
      <c r="E36" s="158">
        <v>3</v>
      </c>
      <c r="F36" s="159"/>
      <c r="G36" s="160">
        <f t="shared" si="0"/>
        <v>0</v>
      </c>
    </row>
    <row r="37" spans="1:7" s="161" customFormat="1" outlineLevel="1">
      <c r="A37" s="154">
        <v>30</v>
      </c>
      <c r="B37" s="155" t="s">
        <v>1142</v>
      </c>
      <c r="C37" s="156" t="s">
        <v>1143</v>
      </c>
      <c r="D37" s="157" t="s">
        <v>30</v>
      </c>
      <c r="E37" s="158">
        <v>1</v>
      </c>
      <c r="F37" s="159"/>
      <c r="G37" s="160">
        <f t="shared" si="0"/>
        <v>0</v>
      </c>
    </row>
    <row r="38" spans="1:7" s="161" customFormat="1" outlineLevel="1">
      <c r="A38" s="154">
        <v>31</v>
      </c>
      <c r="B38" s="155" t="s">
        <v>1144</v>
      </c>
      <c r="C38" s="156" t="s">
        <v>1145</v>
      </c>
      <c r="D38" s="157" t="s">
        <v>30</v>
      </c>
      <c r="E38" s="158">
        <v>2</v>
      </c>
      <c r="F38" s="159"/>
      <c r="G38" s="160">
        <f t="shared" si="0"/>
        <v>0</v>
      </c>
    </row>
    <row r="39" spans="1:7" s="161" customFormat="1" outlineLevel="1">
      <c r="A39" s="154">
        <v>32</v>
      </c>
      <c r="B39" s="155" t="s">
        <v>1146</v>
      </c>
      <c r="C39" s="156" t="s">
        <v>1147</v>
      </c>
      <c r="D39" s="157" t="s">
        <v>30</v>
      </c>
      <c r="E39" s="158">
        <v>3</v>
      </c>
      <c r="F39" s="159"/>
      <c r="G39" s="160">
        <f t="shared" si="0"/>
        <v>0</v>
      </c>
    </row>
    <row r="40" spans="1:7" s="161" customFormat="1" outlineLevel="1">
      <c r="A40" s="154">
        <v>33</v>
      </c>
      <c r="B40" s="155" t="s">
        <v>1148</v>
      </c>
      <c r="C40" s="156" t="s">
        <v>1149</v>
      </c>
      <c r="D40" s="157" t="s">
        <v>30</v>
      </c>
      <c r="E40" s="158">
        <v>1</v>
      </c>
      <c r="F40" s="159"/>
      <c r="G40" s="160">
        <f t="shared" si="0"/>
        <v>0</v>
      </c>
    </row>
    <row r="41" spans="1:7" s="161" customFormat="1" outlineLevel="1">
      <c r="A41" s="154">
        <v>34</v>
      </c>
      <c r="B41" s="155" t="s">
        <v>1150</v>
      </c>
      <c r="C41" s="156" t="s">
        <v>1151</v>
      </c>
      <c r="D41" s="157" t="s">
        <v>30</v>
      </c>
      <c r="E41" s="158">
        <v>1</v>
      </c>
      <c r="F41" s="159"/>
      <c r="G41" s="160">
        <f t="shared" si="0"/>
        <v>0</v>
      </c>
    </row>
    <row r="42" spans="1:7" s="161" customFormat="1" outlineLevel="1">
      <c r="A42" s="154">
        <v>35</v>
      </c>
      <c r="B42" s="155" t="s">
        <v>1152</v>
      </c>
      <c r="C42" s="156" t="s">
        <v>1153</v>
      </c>
      <c r="D42" s="157" t="s">
        <v>30</v>
      </c>
      <c r="E42" s="158">
        <v>2</v>
      </c>
      <c r="F42" s="159"/>
      <c r="G42" s="160">
        <f t="shared" si="0"/>
        <v>0</v>
      </c>
    </row>
    <row r="43" spans="1:7" s="161" customFormat="1" ht="108" outlineLevel="1">
      <c r="A43" s="154">
        <v>36</v>
      </c>
      <c r="B43" s="155" t="s">
        <v>1154</v>
      </c>
      <c r="C43" s="162" t="s">
        <v>1155</v>
      </c>
      <c r="D43" s="157" t="s">
        <v>30</v>
      </c>
      <c r="E43" s="158">
        <v>1</v>
      </c>
      <c r="F43" s="159"/>
      <c r="G43" s="160">
        <f t="shared" si="0"/>
        <v>0</v>
      </c>
    </row>
    <row r="44" spans="1:7" s="161" customFormat="1" outlineLevel="1">
      <c r="A44" s="154">
        <v>37</v>
      </c>
      <c r="B44" s="155" t="s">
        <v>1156</v>
      </c>
      <c r="C44" s="156" t="s">
        <v>1157</v>
      </c>
      <c r="D44" s="157" t="s">
        <v>30</v>
      </c>
      <c r="E44" s="158">
        <v>1</v>
      </c>
      <c r="F44" s="159"/>
      <c r="G44" s="160">
        <f t="shared" si="0"/>
        <v>0</v>
      </c>
    </row>
    <row r="45" spans="1:7" s="161" customFormat="1" outlineLevel="1">
      <c r="A45" s="154">
        <v>38</v>
      </c>
      <c r="B45" s="155" t="s">
        <v>1158</v>
      </c>
      <c r="C45" s="156" t="s">
        <v>1159</v>
      </c>
      <c r="D45" s="157" t="s">
        <v>30</v>
      </c>
      <c r="E45" s="158">
        <v>1</v>
      </c>
      <c r="F45" s="159"/>
      <c r="G45" s="160">
        <f t="shared" si="0"/>
        <v>0</v>
      </c>
    </row>
    <row r="46" spans="1:7" s="161" customFormat="1" outlineLevel="1">
      <c r="A46" s="154">
        <v>39</v>
      </c>
      <c r="B46" s="155" t="s">
        <v>1160</v>
      </c>
      <c r="C46" s="156" t="s">
        <v>1161</v>
      </c>
      <c r="D46" s="157" t="s">
        <v>30</v>
      </c>
      <c r="E46" s="158">
        <v>1</v>
      </c>
      <c r="F46" s="159"/>
      <c r="G46" s="160">
        <f t="shared" si="0"/>
        <v>0</v>
      </c>
    </row>
    <row r="47" spans="1:7" s="161" customFormat="1" ht="24" outlineLevel="1">
      <c r="A47" s="154">
        <v>40</v>
      </c>
      <c r="B47" s="155" t="s">
        <v>1162</v>
      </c>
      <c r="C47" s="156" t="s">
        <v>1163</v>
      </c>
      <c r="D47" s="157" t="s">
        <v>30</v>
      </c>
      <c r="E47" s="158">
        <v>1</v>
      </c>
      <c r="F47" s="159"/>
      <c r="G47" s="160">
        <f t="shared" si="0"/>
        <v>0</v>
      </c>
    </row>
    <row r="48" spans="1:7" s="161" customFormat="1" outlineLevel="1">
      <c r="A48" s="154">
        <v>41</v>
      </c>
      <c r="B48" s="155" t="s">
        <v>1164</v>
      </c>
      <c r="C48" s="156" t="s">
        <v>1165</v>
      </c>
      <c r="D48" s="157" t="s">
        <v>30</v>
      </c>
      <c r="E48" s="158">
        <v>1</v>
      </c>
      <c r="F48" s="159"/>
      <c r="G48" s="160">
        <f t="shared" si="0"/>
        <v>0</v>
      </c>
    </row>
    <row r="49" spans="1:9" s="161" customFormat="1" outlineLevel="1">
      <c r="A49" s="154">
        <v>42</v>
      </c>
      <c r="B49" s="155" t="s">
        <v>1166</v>
      </c>
      <c r="C49" s="156" t="s">
        <v>1167</v>
      </c>
      <c r="D49" s="157" t="s">
        <v>30</v>
      </c>
      <c r="E49" s="158">
        <v>2</v>
      </c>
      <c r="F49" s="159"/>
      <c r="G49" s="160">
        <f t="shared" si="0"/>
        <v>0</v>
      </c>
    </row>
    <row r="50" spans="1:9" s="161" customFormat="1" outlineLevel="1">
      <c r="A50" s="154">
        <v>43</v>
      </c>
      <c r="B50" s="155" t="s">
        <v>1168</v>
      </c>
      <c r="C50" s="156" t="s">
        <v>1169</v>
      </c>
      <c r="D50" s="157" t="s">
        <v>30</v>
      </c>
      <c r="E50" s="158">
        <v>15</v>
      </c>
      <c r="F50" s="159"/>
      <c r="G50" s="160">
        <f t="shared" si="0"/>
        <v>0</v>
      </c>
    </row>
    <row r="51" spans="1:9" s="161" customFormat="1" outlineLevel="1">
      <c r="A51" s="154">
        <v>44</v>
      </c>
      <c r="B51" s="155" t="s">
        <v>1170</v>
      </c>
      <c r="C51" s="156" t="s">
        <v>1171</v>
      </c>
      <c r="D51" s="157" t="s">
        <v>30</v>
      </c>
      <c r="E51" s="158">
        <v>1</v>
      </c>
      <c r="F51" s="159"/>
      <c r="G51" s="160">
        <f t="shared" si="0"/>
        <v>0</v>
      </c>
    </row>
    <row r="52" spans="1:9" s="161" customFormat="1" outlineLevel="1">
      <c r="A52" s="154">
        <v>45</v>
      </c>
      <c r="B52" s="155" t="s">
        <v>1172</v>
      </c>
      <c r="C52" s="156" t="s">
        <v>1173</v>
      </c>
      <c r="D52" s="157" t="s">
        <v>30</v>
      </c>
      <c r="E52" s="158">
        <v>1</v>
      </c>
      <c r="F52" s="159"/>
      <c r="G52" s="160">
        <f t="shared" si="0"/>
        <v>0</v>
      </c>
    </row>
    <row r="53" spans="1:9" s="161" customFormat="1" outlineLevel="1">
      <c r="A53" s="154">
        <v>46</v>
      </c>
      <c r="B53" s="155" t="s">
        <v>1174</v>
      </c>
      <c r="C53" s="156" t="s">
        <v>1175</v>
      </c>
      <c r="D53" s="157" t="s">
        <v>30</v>
      </c>
      <c r="E53" s="158">
        <v>6</v>
      </c>
      <c r="F53" s="159"/>
      <c r="G53" s="160">
        <f t="shared" si="0"/>
        <v>0</v>
      </c>
    </row>
    <row r="54" spans="1:9" s="161" customFormat="1" outlineLevel="1">
      <c r="A54" s="154">
        <v>47</v>
      </c>
      <c r="B54" s="155" t="s">
        <v>1176</v>
      </c>
      <c r="C54" s="156" t="s">
        <v>1177</v>
      </c>
      <c r="D54" s="157" t="s">
        <v>30</v>
      </c>
      <c r="E54" s="158">
        <v>1</v>
      </c>
      <c r="F54" s="159"/>
      <c r="G54" s="160">
        <f t="shared" si="0"/>
        <v>0</v>
      </c>
    </row>
    <row r="55" spans="1:9" s="161" customFormat="1" outlineLevel="1">
      <c r="A55" s="154">
        <v>48</v>
      </c>
      <c r="B55" s="155" t="s">
        <v>1178</v>
      </c>
      <c r="C55" s="156" t="s">
        <v>1179</v>
      </c>
      <c r="D55" s="157" t="s">
        <v>30</v>
      </c>
      <c r="E55" s="158">
        <v>2</v>
      </c>
      <c r="F55" s="159"/>
      <c r="G55" s="160">
        <f t="shared" si="0"/>
        <v>0</v>
      </c>
    </row>
    <row r="56" spans="1:9" s="161" customFormat="1" outlineLevel="1">
      <c r="A56" s="154">
        <v>49</v>
      </c>
      <c r="B56" s="155" t="s">
        <v>1180</v>
      </c>
      <c r="C56" s="156" t="s">
        <v>1181</v>
      </c>
      <c r="D56" s="157" t="s">
        <v>30</v>
      </c>
      <c r="E56" s="158">
        <v>6</v>
      </c>
      <c r="F56" s="159"/>
      <c r="G56" s="160">
        <f t="shared" si="0"/>
        <v>0</v>
      </c>
    </row>
    <row r="57" spans="1:9" s="161" customFormat="1" ht="24" outlineLevel="1">
      <c r="A57" s="154">
        <v>50</v>
      </c>
      <c r="B57" s="155" t="s">
        <v>1182</v>
      </c>
      <c r="C57" s="156" t="s">
        <v>1183</v>
      </c>
      <c r="D57" s="157" t="s">
        <v>30</v>
      </c>
      <c r="E57" s="158">
        <v>1</v>
      </c>
      <c r="F57" s="159"/>
      <c r="G57" s="160">
        <f t="shared" si="0"/>
        <v>0</v>
      </c>
    </row>
    <row r="58" spans="1:9" s="161" customFormat="1" outlineLevel="1">
      <c r="A58" s="154">
        <v>51</v>
      </c>
      <c r="B58" s="155" t="s">
        <v>1184</v>
      </c>
      <c r="C58" s="156" t="s">
        <v>1185</v>
      </c>
      <c r="D58" s="157" t="s">
        <v>30</v>
      </c>
      <c r="E58" s="158">
        <v>5</v>
      </c>
      <c r="F58" s="159"/>
      <c r="G58" s="160">
        <f t="shared" si="0"/>
        <v>0</v>
      </c>
    </row>
    <row r="59" spans="1:9" s="161" customFormat="1" outlineLevel="1">
      <c r="A59" s="154">
        <v>52</v>
      </c>
      <c r="B59" s="155" t="s">
        <v>1186</v>
      </c>
      <c r="C59" s="156" t="s">
        <v>1187</v>
      </c>
      <c r="D59" s="157" t="s">
        <v>30</v>
      </c>
      <c r="E59" s="158">
        <v>1</v>
      </c>
      <c r="F59" s="159"/>
      <c r="G59" s="160">
        <f t="shared" si="0"/>
        <v>0</v>
      </c>
    </row>
    <row r="60" spans="1:9" s="153" customFormat="1" ht="16.5" customHeight="1" outlineLevel="1">
      <c r="A60" s="163"/>
      <c r="B60" s="164"/>
      <c r="C60" s="164" t="s">
        <v>1189</v>
      </c>
      <c r="D60" s="165"/>
      <c r="E60" s="166"/>
      <c r="F60" s="167"/>
      <c r="G60" s="167"/>
      <c r="H60" s="168"/>
      <c r="I60" s="161"/>
    </row>
    <row r="61" spans="1:9" s="161" customFormat="1" ht="24" outlineLevel="1">
      <c r="A61" s="154">
        <v>53</v>
      </c>
      <c r="B61" s="155" t="s">
        <v>1188</v>
      </c>
      <c r="C61" s="156" t="s">
        <v>1191</v>
      </c>
      <c r="D61" s="157" t="s">
        <v>30</v>
      </c>
      <c r="E61" s="158">
        <v>4</v>
      </c>
      <c r="F61" s="159"/>
      <c r="G61" s="160">
        <f t="shared" ref="G61:G66" si="1">E61*F61</f>
        <v>0</v>
      </c>
    </row>
    <row r="62" spans="1:9" s="161" customFormat="1" outlineLevel="1">
      <c r="A62" s="154">
        <v>54</v>
      </c>
      <c r="B62" s="155" t="s">
        <v>1190</v>
      </c>
      <c r="C62" s="156" t="s">
        <v>1193</v>
      </c>
      <c r="D62" s="157" t="s">
        <v>2</v>
      </c>
      <c r="E62" s="158">
        <v>22</v>
      </c>
      <c r="F62" s="159"/>
      <c r="G62" s="160">
        <f t="shared" si="1"/>
        <v>0</v>
      </c>
    </row>
    <row r="63" spans="1:9" s="161" customFormat="1" outlineLevel="1">
      <c r="A63" s="154">
        <v>55</v>
      </c>
      <c r="B63" s="155" t="s">
        <v>1192</v>
      </c>
      <c r="C63" s="156" t="s">
        <v>1195</v>
      </c>
      <c r="D63" s="157" t="s">
        <v>2</v>
      </c>
      <c r="E63" s="158">
        <v>15</v>
      </c>
      <c r="F63" s="159"/>
      <c r="G63" s="160">
        <f t="shared" si="1"/>
        <v>0</v>
      </c>
    </row>
    <row r="64" spans="1:9" s="161" customFormat="1" outlineLevel="1">
      <c r="A64" s="154">
        <v>56</v>
      </c>
      <c r="B64" s="155" t="s">
        <v>1194</v>
      </c>
      <c r="C64" s="156" t="s">
        <v>1197</v>
      </c>
      <c r="D64" s="157" t="s">
        <v>2</v>
      </c>
      <c r="E64" s="158">
        <v>4</v>
      </c>
      <c r="F64" s="159"/>
      <c r="G64" s="160">
        <f t="shared" si="1"/>
        <v>0</v>
      </c>
    </row>
    <row r="65" spans="1:7" s="161" customFormat="1" outlineLevel="1">
      <c r="A65" s="154">
        <v>57</v>
      </c>
      <c r="B65" s="155" t="s">
        <v>1196</v>
      </c>
      <c r="C65" s="156" t="s">
        <v>1185</v>
      </c>
      <c r="D65" s="157" t="s">
        <v>30</v>
      </c>
      <c r="E65" s="158">
        <v>4</v>
      </c>
      <c r="F65" s="159"/>
      <c r="G65" s="160">
        <f t="shared" si="1"/>
        <v>0</v>
      </c>
    </row>
    <row r="66" spans="1:7" s="430" customFormat="1" outlineLevel="1">
      <c r="A66" s="423">
        <v>58</v>
      </c>
      <c r="B66" s="424" t="s">
        <v>1198</v>
      </c>
      <c r="C66" s="425" t="s">
        <v>3027</v>
      </c>
      <c r="D66" s="426" t="s">
        <v>2</v>
      </c>
      <c r="E66" s="427">
        <v>838</v>
      </c>
      <c r="F66" s="428"/>
      <c r="G66" s="429">
        <f t="shared" si="1"/>
        <v>0</v>
      </c>
    </row>
    <row r="67" spans="1:7" outlineLevel="1"/>
    <row r="68" spans="1:7" s="153" customFormat="1" ht="16.5" customHeight="1">
      <c r="A68" s="147"/>
      <c r="B68" s="148" t="s">
        <v>1199</v>
      </c>
      <c r="C68" s="148" t="s">
        <v>1200</v>
      </c>
      <c r="D68" s="149"/>
      <c r="E68" s="150"/>
      <c r="F68" s="151"/>
      <c r="G68" s="152">
        <f>SUBTOTAL(9,G69:G96)</f>
        <v>0</v>
      </c>
    </row>
    <row r="69" spans="1:7" s="161" customFormat="1" outlineLevel="1">
      <c r="A69" s="154">
        <v>1</v>
      </c>
      <c r="B69" s="155" t="s">
        <v>1201</v>
      </c>
      <c r="C69" s="156" t="s">
        <v>1202</v>
      </c>
      <c r="D69" s="157" t="s">
        <v>2</v>
      </c>
      <c r="E69" s="158">
        <v>28</v>
      </c>
      <c r="F69" s="159"/>
      <c r="G69" s="160">
        <f t="shared" ref="G69:G94" si="2">E69*F69</f>
        <v>0</v>
      </c>
    </row>
    <row r="70" spans="1:7" s="161" customFormat="1" outlineLevel="1">
      <c r="A70" s="154">
        <v>2</v>
      </c>
      <c r="B70" s="155" t="s">
        <v>1203</v>
      </c>
      <c r="C70" s="156" t="s">
        <v>1204</v>
      </c>
      <c r="D70" s="157" t="s">
        <v>2</v>
      </c>
      <c r="E70" s="158">
        <v>18</v>
      </c>
      <c r="F70" s="159"/>
      <c r="G70" s="160">
        <f t="shared" si="2"/>
        <v>0</v>
      </c>
    </row>
    <row r="71" spans="1:7" s="161" customFormat="1" outlineLevel="1">
      <c r="A71" s="154">
        <v>3</v>
      </c>
      <c r="B71" s="155" t="s">
        <v>1205</v>
      </c>
      <c r="C71" s="156" t="s">
        <v>1206</v>
      </c>
      <c r="D71" s="157" t="s">
        <v>2</v>
      </c>
      <c r="E71" s="158">
        <v>2</v>
      </c>
      <c r="F71" s="159"/>
      <c r="G71" s="160">
        <f t="shared" si="2"/>
        <v>0</v>
      </c>
    </row>
    <row r="72" spans="1:7" s="161" customFormat="1" outlineLevel="1">
      <c r="A72" s="154">
        <v>4</v>
      </c>
      <c r="B72" s="155" t="s">
        <v>1207</v>
      </c>
      <c r="C72" s="156" t="s">
        <v>1208</v>
      </c>
      <c r="D72" s="157" t="s">
        <v>2</v>
      </c>
      <c r="E72" s="158">
        <v>31</v>
      </c>
      <c r="F72" s="159"/>
      <c r="G72" s="160">
        <f t="shared" si="2"/>
        <v>0</v>
      </c>
    </row>
    <row r="73" spans="1:7" s="161" customFormat="1" outlineLevel="1">
      <c r="A73" s="154">
        <v>5</v>
      </c>
      <c r="B73" s="155" t="s">
        <v>1209</v>
      </c>
      <c r="C73" s="156" t="s">
        <v>1210</v>
      </c>
      <c r="D73" s="157" t="s">
        <v>2</v>
      </c>
      <c r="E73" s="158">
        <v>13</v>
      </c>
      <c r="F73" s="159"/>
      <c r="G73" s="160">
        <f t="shared" si="2"/>
        <v>0</v>
      </c>
    </row>
    <row r="74" spans="1:7" s="161" customFormat="1" outlineLevel="1">
      <c r="A74" s="154">
        <v>6</v>
      </c>
      <c r="B74" s="155" t="s">
        <v>1211</v>
      </c>
      <c r="C74" s="156" t="s">
        <v>1212</v>
      </c>
      <c r="D74" s="157" t="s">
        <v>2</v>
      </c>
      <c r="E74" s="158">
        <v>75</v>
      </c>
      <c r="F74" s="159"/>
      <c r="G74" s="160">
        <f t="shared" si="2"/>
        <v>0</v>
      </c>
    </row>
    <row r="75" spans="1:7" s="161" customFormat="1" outlineLevel="1">
      <c r="A75" s="154">
        <v>7</v>
      </c>
      <c r="B75" s="155" t="s">
        <v>1213</v>
      </c>
      <c r="C75" s="156" t="s">
        <v>1214</v>
      </c>
      <c r="D75" s="157" t="s">
        <v>2</v>
      </c>
      <c r="E75" s="158">
        <v>10</v>
      </c>
      <c r="F75" s="159"/>
      <c r="G75" s="160">
        <f t="shared" si="2"/>
        <v>0</v>
      </c>
    </row>
    <row r="76" spans="1:7" s="161" customFormat="1" outlineLevel="1">
      <c r="A76" s="154">
        <v>8</v>
      </c>
      <c r="B76" s="155" t="s">
        <v>1215</v>
      </c>
      <c r="C76" s="156" t="s">
        <v>1216</v>
      </c>
      <c r="D76" s="157" t="s">
        <v>2</v>
      </c>
      <c r="E76" s="158">
        <v>28</v>
      </c>
      <c r="F76" s="159"/>
      <c r="G76" s="160">
        <f t="shared" si="2"/>
        <v>0</v>
      </c>
    </row>
    <row r="77" spans="1:7" s="161" customFormat="1" outlineLevel="1">
      <c r="A77" s="154">
        <v>9</v>
      </c>
      <c r="B77" s="155" t="s">
        <v>1217</v>
      </c>
      <c r="C77" s="156" t="s">
        <v>1218</v>
      </c>
      <c r="D77" s="157" t="s">
        <v>2</v>
      </c>
      <c r="E77" s="158">
        <v>23</v>
      </c>
      <c r="F77" s="159"/>
      <c r="G77" s="160">
        <f t="shared" si="2"/>
        <v>0</v>
      </c>
    </row>
    <row r="78" spans="1:7" s="161" customFormat="1" outlineLevel="1">
      <c r="A78" s="154">
        <v>10</v>
      </c>
      <c r="B78" s="155" t="s">
        <v>1219</v>
      </c>
      <c r="C78" s="156" t="s">
        <v>1220</v>
      </c>
      <c r="D78" s="157" t="s">
        <v>2</v>
      </c>
      <c r="E78" s="158">
        <v>0</v>
      </c>
      <c r="F78" s="159"/>
      <c r="G78" s="160">
        <f t="shared" si="2"/>
        <v>0</v>
      </c>
    </row>
    <row r="79" spans="1:7" s="161" customFormat="1" outlineLevel="1">
      <c r="A79" s="154">
        <v>11</v>
      </c>
      <c r="B79" s="155" t="s">
        <v>1221</v>
      </c>
      <c r="C79" s="156" t="s">
        <v>1099</v>
      </c>
      <c r="D79" s="157" t="s">
        <v>30</v>
      </c>
      <c r="E79" s="158">
        <v>20</v>
      </c>
      <c r="F79" s="159"/>
      <c r="G79" s="160">
        <f t="shared" si="2"/>
        <v>0</v>
      </c>
    </row>
    <row r="80" spans="1:7" s="161" customFormat="1" ht="14.25" outlineLevel="1">
      <c r="A80" s="154">
        <v>12</v>
      </c>
      <c r="B80" s="155" t="s">
        <v>1222</v>
      </c>
      <c r="C80" s="156" t="s">
        <v>1223</v>
      </c>
      <c r="D80" s="157" t="s">
        <v>1224</v>
      </c>
      <c r="E80" s="158">
        <v>5</v>
      </c>
      <c r="F80" s="159"/>
      <c r="G80" s="160">
        <f t="shared" si="2"/>
        <v>0</v>
      </c>
    </row>
    <row r="81" spans="1:7" s="161" customFormat="1" outlineLevel="1">
      <c r="A81" s="154">
        <v>13</v>
      </c>
      <c r="B81" s="155" t="s">
        <v>1225</v>
      </c>
      <c r="C81" s="156" t="s">
        <v>1226</v>
      </c>
      <c r="D81" s="157" t="s">
        <v>30</v>
      </c>
      <c r="E81" s="158">
        <v>2</v>
      </c>
      <c r="F81" s="159"/>
      <c r="G81" s="160">
        <f t="shared" si="2"/>
        <v>0</v>
      </c>
    </row>
    <row r="82" spans="1:7" s="161" customFormat="1" outlineLevel="1">
      <c r="A82" s="154">
        <v>14</v>
      </c>
      <c r="B82" s="155" t="s">
        <v>1227</v>
      </c>
      <c r="C82" s="156" t="s">
        <v>1228</v>
      </c>
      <c r="D82" s="157" t="s">
        <v>30</v>
      </c>
      <c r="E82" s="158">
        <v>5</v>
      </c>
      <c r="F82" s="159"/>
      <c r="G82" s="160">
        <f t="shared" si="2"/>
        <v>0</v>
      </c>
    </row>
    <row r="83" spans="1:7" s="161" customFormat="1" outlineLevel="1">
      <c r="A83" s="154">
        <v>15</v>
      </c>
      <c r="B83" s="155" t="s">
        <v>1229</v>
      </c>
      <c r="C83" s="156" t="s">
        <v>1230</v>
      </c>
      <c r="D83" s="157" t="s">
        <v>30</v>
      </c>
      <c r="E83" s="158">
        <v>3</v>
      </c>
      <c r="F83" s="159"/>
      <c r="G83" s="160">
        <f t="shared" si="2"/>
        <v>0</v>
      </c>
    </row>
    <row r="84" spans="1:7" s="161" customFormat="1" ht="24" outlineLevel="1">
      <c r="A84" s="154">
        <v>16</v>
      </c>
      <c r="B84" s="155" t="s">
        <v>1231</v>
      </c>
      <c r="C84" s="156" t="s">
        <v>1232</v>
      </c>
      <c r="D84" s="157" t="s">
        <v>30</v>
      </c>
      <c r="E84" s="158">
        <v>4</v>
      </c>
      <c r="F84" s="159"/>
      <c r="G84" s="160">
        <f t="shared" si="2"/>
        <v>0</v>
      </c>
    </row>
    <row r="85" spans="1:7" s="161" customFormat="1" ht="72" outlineLevel="1">
      <c r="A85" s="154">
        <v>17</v>
      </c>
      <c r="B85" s="155" t="s">
        <v>1233</v>
      </c>
      <c r="C85" s="162" t="s">
        <v>1234</v>
      </c>
      <c r="D85" s="157" t="s">
        <v>30</v>
      </c>
      <c r="E85" s="158">
        <v>2</v>
      </c>
      <c r="F85" s="159"/>
      <c r="G85" s="160">
        <f t="shared" si="2"/>
        <v>0</v>
      </c>
    </row>
    <row r="86" spans="1:7" s="161" customFormat="1" ht="48" outlineLevel="1">
      <c r="A86" s="154">
        <v>18</v>
      </c>
      <c r="B86" s="155" t="s">
        <v>1235</v>
      </c>
      <c r="C86" s="162" t="s">
        <v>1236</v>
      </c>
      <c r="D86" s="157" t="s">
        <v>30</v>
      </c>
      <c r="E86" s="158">
        <v>3</v>
      </c>
      <c r="F86" s="159"/>
      <c r="G86" s="160">
        <f t="shared" si="2"/>
        <v>0</v>
      </c>
    </row>
    <row r="87" spans="1:7" s="161" customFormat="1" ht="60" outlineLevel="1">
      <c r="A87" s="154">
        <v>19</v>
      </c>
      <c r="B87" s="155" t="s">
        <v>1237</v>
      </c>
      <c r="C87" s="162" t="s">
        <v>1238</v>
      </c>
      <c r="D87" s="157" t="s">
        <v>30</v>
      </c>
      <c r="E87" s="158">
        <v>10</v>
      </c>
      <c r="F87" s="159"/>
      <c r="G87" s="160">
        <f t="shared" si="2"/>
        <v>0</v>
      </c>
    </row>
    <row r="88" spans="1:7" s="161" customFormat="1" ht="18" customHeight="1" outlineLevel="1">
      <c r="A88" s="154">
        <v>20</v>
      </c>
      <c r="B88" s="155" t="s">
        <v>1239</v>
      </c>
      <c r="C88" s="156" t="s">
        <v>1240</v>
      </c>
      <c r="D88" s="157" t="s">
        <v>30</v>
      </c>
      <c r="E88" s="158">
        <v>7</v>
      </c>
      <c r="F88" s="159"/>
      <c r="G88" s="160">
        <f t="shared" si="2"/>
        <v>0</v>
      </c>
    </row>
    <row r="89" spans="1:7" s="161" customFormat="1" ht="24" outlineLevel="1">
      <c r="A89" s="154">
        <v>21</v>
      </c>
      <c r="B89" s="155" t="s">
        <v>1241</v>
      </c>
      <c r="C89" s="156" t="s">
        <v>1242</v>
      </c>
      <c r="D89" s="157" t="s">
        <v>30</v>
      </c>
      <c r="E89" s="158">
        <v>4</v>
      </c>
      <c r="F89" s="159"/>
      <c r="G89" s="160">
        <f t="shared" si="2"/>
        <v>0</v>
      </c>
    </row>
    <row r="90" spans="1:7" s="161" customFormat="1" ht="24" outlineLevel="1">
      <c r="A90" s="154">
        <v>22</v>
      </c>
      <c r="B90" s="155" t="s">
        <v>1243</v>
      </c>
      <c r="C90" s="156" t="s">
        <v>1244</v>
      </c>
      <c r="D90" s="157" t="s">
        <v>30</v>
      </c>
      <c r="E90" s="158">
        <v>27</v>
      </c>
      <c r="F90" s="159"/>
      <c r="G90" s="160">
        <f t="shared" si="2"/>
        <v>0</v>
      </c>
    </row>
    <row r="91" spans="1:7" s="161" customFormat="1" ht="24" outlineLevel="1">
      <c r="A91" s="154">
        <v>23</v>
      </c>
      <c r="B91" s="155" t="s">
        <v>1245</v>
      </c>
      <c r="C91" s="156" t="s">
        <v>1246</v>
      </c>
      <c r="D91" s="157" t="s">
        <v>30</v>
      </c>
      <c r="E91" s="158">
        <v>4</v>
      </c>
      <c r="F91" s="159"/>
      <c r="G91" s="160">
        <f t="shared" si="2"/>
        <v>0</v>
      </c>
    </row>
    <row r="92" spans="1:7" s="161" customFormat="1" ht="24" outlineLevel="1">
      <c r="A92" s="154">
        <v>24</v>
      </c>
      <c r="B92" s="155" t="s">
        <v>1247</v>
      </c>
      <c r="C92" s="156" t="s">
        <v>1248</v>
      </c>
      <c r="D92" s="157" t="s">
        <v>30</v>
      </c>
      <c r="E92" s="158">
        <v>2</v>
      </c>
      <c r="F92" s="159"/>
      <c r="G92" s="160">
        <f t="shared" si="2"/>
        <v>0</v>
      </c>
    </row>
    <row r="93" spans="1:7" s="161" customFormat="1" ht="24" outlineLevel="1">
      <c r="A93" s="154">
        <v>25</v>
      </c>
      <c r="B93" s="155" t="s">
        <v>1249</v>
      </c>
      <c r="C93" s="156" t="s">
        <v>1250</v>
      </c>
      <c r="D93" s="157" t="s">
        <v>30</v>
      </c>
      <c r="E93" s="158">
        <v>4</v>
      </c>
      <c r="F93" s="159"/>
      <c r="G93" s="160">
        <f t="shared" si="2"/>
        <v>0</v>
      </c>
    </row>
    <row r="94" spans="1:7" s="161" customFormat="1" outlineLevel="1">
      <c r="A94" s="154">
        <v>26</v>
      </c>
      <c r="B94" s="155" t="s">
        <v>1251</v>
      </c>
      <c r="C94" s="156" t="s">
        <v>1252</v>
      </c>
      <c r="D94" s="157" t="s">
        <v>30</v>
      </c>
      <c r="E94" s="158">
        <v>2</v>
      </c>
      <c r="F94" s="159"/>
      <c r="G94" s="160">
        <f t="shared" si="2"/>
        <v>0</v>
      </c>
    </row>
    <row r="95" spans="1:7" s="430" customFormat="1" outlineLevel="1">
      <c r="A95" s="423">
        <v>27</v>
      </c>
      <c r="B95" s="424" t="s">
        <v>3028</v>
      </c>
      <c r="C95" s="425" t="s">
        <v>3029</v>
      </c>
      <c r="D95" s="426" t="s">
        <v>2</v>
      </c>
      <c r="E95" s="427">
        <v>228</v>
      </c>
      <c r="F95" s="428"/>
      <c r="G95" s="429">
        <f>E95*F95</f>
        <v>0</v>
      </c>
    </row>
    <row r="96" spans="1:7" outlineLevel="1"/>
    <row r="97" spans="1:7" s="153" customFormat="1" ht="16.5" customHeight="1">
      <c r="A97" s="147"/>
      <c r="B97" s="148" t="s">
        <v>1253</v>
      </c>
      <c r="C97" s="148" t="s">
        <v>1254</v>
      </c>
      <c r="D97" s="149"/>
      <c r="E97" s="150"/>
      <c r="F97" s="151"/>
      <c r="G97" s="152">
        <f>SUBTOTAL(9,G98:G109)</f>
        <v>0</v>
      </c>
    </row>
    <row r="98" spans="1:7" s="161" customFormat="1" ht="24" outlineLevel="1">
      <c r="A98" s="154">
        <v>1</v>
      </c>
      <c r="B98" s="155" t="s">
        <v>1255</v>
      </c>
      <c r="C98" s="156" t="s">
        <v>1256</v>
      </c>
      <c r="D98" s="157" t="s">
        <v>30</v>
      </c>
      <c r="E98" s="158">
        <v>2</v>
      </c>
      <c r="F98" s="159"/>
      <c r="G98" s="160">
        <f t="shared" ref="G98:G107" si="3">E98*F98</f>
        <v>0</v>
      </c>
    </row>
    <row r="99" spans="1:7" s="161" customFormat="1" ht="24" outlineLevel="1">
      <c r="A99" s="154">
        <v>2</v>
      </c>
      <c r="B99" s="155" t="s">
        <v>1257</v>
      </c>
      <c r="C99" s="156" t="s">
        <v>1258</v>
      </c>
      <c r="D99" s="157" t="s">
        <v>30</v>
      </c>
      <c r="E99" s="158">
        <v>1</v>
      </c>
      <c r="F99" s="159"/>
      <c r="G99" s="160">
        <f t="shared" si="3"/>
        <v>0</v>
      </c>
    </row>
    <row r="100" spans="1:7" s="161" customFormat="1" ht="24" outlineLevel="1">
      <c r="A100" s="154">
        <v>3</v>
      </c>
      <c r="B100" s="155" t="s">
        <v>1259</v>
      </c>
      <c r="C100" s="156" t="s">
        <v>1260</v>
      </c>
      <c r="D100" s="157" t="s">
        <v>2</v>
      </c>
      <c r="E100" s="158">
        <v>36</v>
      </c>
      <c r="F100" s="159"/>
      <c r="G100" s="160">
        <f t="shared" si="3"/>
        <v>0</v>
      </c>
    </row>
    <row r="101" spans="1:7" s="161" customFormat="1" ht="24" outlineLevel="1">
      <c r="A101" s="154">
        <v>4</v>
      </c>
      <c r="B101" s="155" t="s">
        <v>1261</v>
      </c>
      <c r="C101" s="156" t="s">
        <v>1262</v>
      </c>
      <c r="D101" s="157" t="s">
        <v>2</v>
      </c>
      <c r="E101" s="158">
        <v>8</v>
      </c>
      <c r="F101" s="159"/>
      <c r="G101" s="160">
        <f t="shared" si="3"/>
        <v>0</v>
      </c>
    </row>
    <row r="102" spans="1:7" s="161" customFormat="1" ht="14.25" outlineLevel="1">
      <c r="A102" s="154">
        <v>5</v>
      </c>
      <c r="B102" s="155" t="s">
        <v>1263</v>
      </c>
      <c r="C102" s="156" t="s">
        <v>1223</v>
      </c>
      <c r="D102" s="157" t="s">
        <v>1224</v>
      </c>
      <c r="E102" s="158">
        <v>15</v>
      </c>
      <c r="F102" s="159"/>
      <c r="G102" s="160">
        <f t="shared" si="3"/>
        <v>0</v>
      </c>
    </row>
    <row r="103" spans="1:7" s="161" customFormat="1" outlineLevel="1">
      <c r="A103" s="154">
        <v>6</v>
      </c>
      <c r="B103" s="155" t="s">
        <v>1264</v>
      </c>
      <c r="C103" s="156" t="s">
        <v>1265</v>
      </c>
      <c r="D103" s="157" t="s">
        <v>2</v>
      </c>
      <c r="E103" s="158">
        <v>22</v>
      </c>
      <c r="F103" s="159"/>
      <c r="G103" s="160">
        <f t="shared" si="3"/>
        <v>0</v>
      </c>
    </row>
    <row r="104" spans="1:7" s="161" customFormat="1" outlineLevel="1">
      <c r="A104" s="154">
        <v>7</v>
      </c>
      <c r="B104" s="155" t="s">
        <v>1266</v>
      </c>
      <c r="C104" s="156" t="s">
        <v>1267</v>
      </c>
      <c r="D104" s="157" t="s">
        <v>2</v>
      </c>
      <c r="E104" s="158">
        <v>16</v>
      </c>
      <c r="F104" s="159"/>
      <c r="G104" s="160">
        <f t="shared" si="3"/>
        <v>0</v>
      </c>
    </row>
    <row r="105" spans="1:7" s="161" customFormat="1" outlineLevel="1">
      <c r="A105" s="154">
        <v>8</v>
      </c>
      <c r="B105" s="155" t="s">
        <v>1268</v>
      </c>
      <c r="C105" s="156" t="s">
        <v>1269</v>
      </c>
      <c r="D105" s="157" t="s">
        <v>2</v>
      </c>
      <c r="E105" s="158">
        <v>25</v>
      </c>
      <c r="F105" s="159"/>
      <c r="G105" s="160">
        <f t="shared" si="3"/>
        <v>0</v>
      </c>
    </row>
    <row r="106" spans="1:7" s="161" customFormat="1" ht="24" outlineLevel="1">
      <c r="A106" s="154">
        <v>9</v>
      </c>
      <c r="B106" s="155" t="s">
        <v>1270</v>
      </c>
      <c r="C106" s="156" t="s">
        <v>2942</v>
      </c>
      <c r="D106" s="157" t="s">
        <v>1271</v>
      </c>
      <c r="E106" s="158">
        <v>3</v>
      </c>
      <c r="F106" s="361"/>
      <c r="G106" s="160">
        <f t="shared" si="3"/>
        <v>0</v>
      </c>
    </row>
    <row r="107" spans="1:7" s="161" customFormat="1" ht="36" outlineLevel="1">
      <c r="A107" s="154">
        <v>10</v>
      </c>
      <c r="B107" s="155" t="s">
        <v>1272</v>
      </c>
      <c r="C107" s="156" t="s">
        <v>2941</v>
      </c>
      <c r="D107" s="157" t="s">
        <v>1271</v>
      </c>
      <c r="E107" s="158">
        <v>1</v>
      </c>
      <c r="F107" s="361"/>
      <c r="G107" s="160">
        <f t="shared" si="3"/>
        <v>0</v>
      </c>
    </row>
    <row r="108" spans="1:7" s="430" customFormat="1" outlineLevel="1">
      <c r="A108" s="423">
        <v>11</v>
      </c>
      <c r="B108" s="424" t="s">
        <v>1221</v>
      </c>
      <c r="C108" s="425" t="s">
        <v>3029</v>
      </c>
      <c r="D108" s="426" t="s">
        <v>2</v>
      </c>
      <c r="E108" s="427">
        <v>107</v>
      </c>
      <c r="F108" s="428"/>
      <c r="G108" s="429">
        <f>E108*F108</f>
        <v>0</v>
      </c>
    </row>
    <row r="109" spans="1:7" outlineLevel="1"/>
    <row r="110" spans="1:7" s="153" customFormat="1" ht="16.5" customHeight="1">
      <c r="A110" s="147"/>
      <c r="B110" s="148" t="s">
        <v>1273</v>
      </c>
      <c r="C110" s="148" t="s">
        <v>1274</v>
      </c>
      <c r="D110" s="149"/>
      <c r="E110" s="150"/>
      <c r="F110" s="151"/>
      <c r="G110" s="152">
        <f>SUBTOTAL(9,G111:G129)</f>
        <v>0</v>
      </c>
    </row>
    <row r="111" spans="1:7" s="161" customFormat="1" outlineLevel="1">
      <c r="A111" s="154">
        <v>1</v>
      </c>
      <c r="B111" s="155" t="s">
        <v>1275</v>
      </c>
      <c r="C111" s="156" t="s">
        <v>1276</v>
      </c>
      <c r="D111" s="157" t="s">
        <v>2</v>
      </c>
      <c r="E111" s="158">
        <v>14</v>
      </c>
      <c r="F111" s="159"/>
      <c r="G111" s="160">
        <f t="shared" ref="G111:G128" si="4">E111*F111</f>
        <v>0</v>
      </c>
    </row>
    <row r="112" spans="1:7" s="161" customFormat="1" outlineLevel="1">
      <c r="A112" s="154">
        <v>2</v>
      </c>
      <c r="B112" s="155" t="s">
        <v>1277</v>
      </c>
      <c r="C112" s="156" t="s">
        <v>1278</v>
      </c>
      <c r="D112" s="157" t="s">
        <v>2</v>
      </c>
      <c r="E112" s="158">
        <v>16</v>
      </c>
      <c r="F112" s="159"/>
      <c r="G112" s="160">
        <f t="shared" si="4"/>
        <v>0</v>
      </c>
    </row>
    <row r="113" spans="1:7" s="161" customFormat="1" outlineLevel="1">
      <c r="A113" s="154">
        <v>3</v>
      </c>
      <c r="B113" s="155" t="s">
        <v>1279</v>
      </c>
      <c r="C113" s="156" t="s">
        <v>1280</v>
      </c>
      <c r="D113" s="157" t="s">
        <v>2</v>
      </c>
      <c r="E113" s="158">
        <v>16</v>
      </c>
      <c r="F113" s="159"/>
      <c r="G113" s="160">
        <f t="shared" si="4"/>
        <v>0</v>
      </c>
    </row>
    <row r="114" spans="1:7" s="161" customFormat="1" outlineLevel="1">
      <c r="A114" s="154">
        <v>4</v>
      </c>
      <c r="B114" s="155" t="s">
        <v>1281</v>
      </c>
      <c r="C114" s="156" t="s">
        <v>1282</v>
      </c>
      <c r="D114" s="157" t="s">
        <v>2</v>
      </c>
      <c r="E114" s="158">
        <v>2</v>
      </c>
      <c r="F114" s="159"/>
      <c r="G114" s="160">
        <f t="shared" si="4"/>
        <v>0</v>
      </c>
    </row>
    <row r="115" spans="1:7" s="161" customFormat="1" outlineLevel="1">
      <c r="A115" s="154">
        <v>5</v>
      </c>
      <c r="B115" s="155" t="s">
        <v>1283</v>
      </c>
      <c r="C115" s="156" t="s">
        <v>1284</v>
      </c>
      <c r="D115" s="157" t="s">
        <v>1271</v>
      </c>
      <c r="E115" s="158">
        <v>1</v>
      </c>
      <c r="F115" s="159"/>
      <c r="G115" s="160">
        <f t="shared" si="4"/>
        <v>0</v>
      </c>
    </row>
    <row r="116" spans="1:7" s="161" customFormat="1" outlineLevel="1">
      <c r="A116" s="154">
        <v>6</v>
      </c>
      <c r="B116" s="155" t="s">
        <v>1285</v>
      </c>
      <c r="C116" s="156" t="s">
        <v>1286</v>
      </c>
      <c r="D116" s="157" t="s">
        <v>2</v>
      </c>
      <c r="E116" s="158">
        <v>35</v>
      </c>
      <c r="F116" s="159"/>
      <c r="G116" s="160">
        <f t="shared" si="4"/>
        <v>0</v>
      </c>
    </row>
    <row r="117" spans="1:7" s="161" customFormat="1" outlineLevel="1">
      <c r="A117" s="154">
        <v>7</v>
      </c>
      <c r="B117" s="155" t="s">
        <v>1287</v>
      </c>
      <c r="C117" s="156" t="s">
        <v>1288</v>
      </c>
      <c r="D117" s="157" t="s">
        <v>2</v>
      </c>
      <c r="E117" s="158">
        <v>41</v>
      </c>
      <c r="F117" s="159"/>
      <c r="G117" s="160">
        <f t="shared" si="4"/>
        <v>0</v>
      </c>
    </row>
    <row r="118" spans="1:7" s="161" customFormat="1" outlineLevel="1">
      <c r="A118" s="154">
        <v>8</v>
      </c>
      <c r="B118" s="155" t="s">
        <v>1289</v>
      </c>
      <c r="C118" s="156" t="s">
        <v>1290</v>
      </c>
      <c r="D118" s="157" t="s">
        <v>1271</v>
      </c>
      <c r="E118" s="158">
        <v>1</v>
      </c>
      <c r="F118" s="159"/>
      <c r="G118" s="160">
        <f t="shared" si="4"/>
        <v>0</v>
      </c>
    </row>
    <row r="119" spans="1:7" s="161" customFormat="1" outlineLevel="1">
      <c r="A119" s="154">
        <v>9</v>
      </c>
      <c r="B119" s="155" t="s">
        <v>1291</v>
      </c>
      <c r="C119" s="156" t="s">
        <v>1292</v>
      </c>
      <c r="D119" s="157" t="s">
        <v>30</v>
      </c>
      <c r="E119" s="158">
        <v>1</v>
      </c>
      <c r="F119" s="159"/>
      <c r="G119" s="160">
        <f t="shared" si="4"/>
        <v>0</v>
      </c>
    </row>
    <row r="120" spans="1:7" s="161" customFormat="1" outlineLevel="1">
      <c r="A120" s="154">
        <v>10</v>
      </c>
      <c r="B120" s="155" t="s">
        <v>1293</v>
      </c>
      <c r="C120" s="156" t="s">
        <v>1294</v>
      </c>
      <c r="D120" s="157" t="s">
        <v>30</v>
      </c>
      <c r="E120" s="158">
        <v>1</v>
      </c>
      <c r="F120" s="159"/>
      <c r="G120" s="160">
        <f t="shared" si="4"/>
        <v>0</v>
      </c>
    </row>
    <row r="121" spans="1:7" s="161" customFormat="1" outlineLevel="1">
      <c r="A121" s="154">
        <v>11</v>
      </c>
      <c r="B121" s="155" t="s">
        <v>1295</v>
      </c>
      <c r="C121" s="156" t="s">
        <v>1296</v>
      </c>
      <c r="D121" s="157" t="s">
        <v>30</v>
      </c>
      <c r="E121" s="158">
        <v>2</v>
      </c>
      <c r="F121" s="159"/>
      <c r="G121" s="160">
        <f t="shared" si="4"/>
        <v>0</v>
      </c>
    </row>
    <row r="122" spans="1:7" s="161" customFormat="1" outlineLevel="1">
      <c r="A122" s="154">
        <v>12</v>
      </c>
      <c r="B122" s="155" t="s">
        <v>1297</v>
      </c>
      <c r="C122" s="156" t="s">
        <v>1298</v>
      </c>
      <c r="D122" s="157" t="s">
        <v>30</v>
      </c>
      <c r="E122" s="158">
        <v>30</v>
      </c>
      <c r="F122" s="159"/>
      <c r="G122" s="160">
        <f t="shared" si="4"/>
        <v>0</v>
      </c>
    </row>
    <row r="123" spans="1:7" s="161" customFormat="1" outlineLevel="1">
      <c r="A123" s="154">
        <v>13</v>
      </c>
      <c r="B123" s="155" t="s">
        <v>1299</v>
      </c>
      <c r="C123" s="156" t="s">
        <v>1300</v>
      </c>
      <c r="D123" s="157" t="s">
        <v>30</v>
      </c>
      <c r="E123" s="158">
        <v>1</v>
      </c>
      <c r="F123" s="159"/>
      <c r="G123" s="160">
        <f t="shared" si="4"/>
        <v>0</v>
      </c>
    </row>
    <row r="124" spans="1:7" s="161" customFormat="1" outlineLevel="1">
      <c r="A124" s="154">
        <v>14</v>
      </c>
      <c r="B124" s="155" t="s">
        <v>1301</v>
      </c>
      <c r="C124" s="156" t="s">
        <v>1302</v>
      </c>
      <c r="D124" s="157" t="s">
        <v>30</v>
      </c>
      <c r="E124" s="158">
        <v>1</v>
      </c>
      <c r="F124" s="159"/>
      <c r="G124" s="160">
        <f t="shared" si="4"/>
        <v>0</v>
      </c>
    </row>
    <row r="125" spans="1:7" s="161" customFormat="1" outlineLevel="1">
      <c r="A125" s="154">
        <v>15</v>
      </c>
      <c r="B125" s="155" t="s">
        <v>1303</v>
      </c>
      <c r="C125" s="156" t="s">
        <v>1304</v>
      </c>
      <c r="D125" s="157" t="s">
        <v>1271</v>
      </c>
      <c r="E125" s="158">
        <v>5</v>
      </c>
      <c r="F125" s="159"/>
      <c r="G125" s="160">
        <f t="shared" si="4"/>
        <v>0</v>
      </c>
    </row>
    <row r="126" spans="1:7" s="161" customFormat="1" outlineLevel="1">
      <c r="A126" s="154">
        <v>16</v>
      </c>
      <c r="B126" s="155" t="s">
        <v>1305</v>
      </c>
      <c r="C126" s="156" t="s">
        <v>1306</v>
      </c>
      <c r="D126" s="157" t="s">
        <v>30</v>
      </c>
      <c r="E126" s="158">
        <v>1</v>
      </c>
      <c r="F126" s="159"/>
      <c r="G126" s="160">
        <f t="shared" si="4"/>
        <v>0</v>
      </c>
    </row>
    <row r="127" spans="1:7" s="161" customFormat="1" outlineLevel="1">
      <c r="A127" s="154">
        <v>17</v>
      </c>
      <c r="B127" s="155" t="s">
        <v>1307</v>
      </c>
      <c r="C127" s="156" t="s">
        <v>1185</v>
      </c>
      <c r="D127" s="157" t="s">
        <v>30</v>
      </c>
      <c r="E127" s="158">
        <v>3</v>
      </c>
      <c r="F127" s="159"/>
      <c r="G127" s="160">
        <f t="shared" si="4"/>
        <v>0</v>
      </c>
    </row>
    <row r="128" spans="1:7" s="161" customFormat="1" outlineLevel="1">
      <c r="A128" s="154">
        <v>18</v>
      </c>
      <c r="B128" s="155" t="s">
        <v>1308</v>
      </c>
      <c r="C128" s="156" t="s">
        <v>1309</v>
      </c>
      <c r="D128" s="157" t="s">
        <v>1271</v>
      </c>
      <c r="E128" s="158">
        <v>1</v>
      </c>
      <c r="F128" s="159"/>
      <c r="G128" s="160">
        <f t="shared" si="4"/>
        <v>0</v>
      </c>
    </row>
    <row r="129" spans="1:7" outlineLevel="1"/>
    <row r="130" spans="1:7" s="21" customFormat="1" ht="16.5" customHeight="1">
      <c r="A130" s="22"/>
      <c r="B130" s="23" t="s">
        <v>2627</v>
      </c>
      <c r="C130" s="23" t="s">
        <v>2628</v>
      </c>
      <c r="D130" s="6"/>
      <c r="E130" s="24"/>
      <c r="F130" s="25"/>
      <c r="G130" s="26">
        <f>SUBTOTAL(9,G131:G134)</f>
        <v>0</v>
      </c>
    </row>
    <row r="131" spans="1:7" s="27" customFormat="1" outlineLevel="1">
      <c r="A131" s="257">
        <v>1</v>
      </c>
      <c r="B131" s="258" t="s">
        <v>1275</v>
      </c>
      <c r="C131" s="156" t="s">
        <v>2629</v>
      </c>
      <c r="D131" s="157" t="s">
        <v>2</v>
      </c>
      <c r="E131" s="158">
        <v>5</v>
      </c>
      <c r="F131" s="262"/>
      <c r="G131" s="263">
        <f t="shared" ref="G131:G133" si="5">E131*F131</f>
        <v>0</v>
      </c>
    </row>
    <row r="132" spans="1:7" s="27" customFormat="1" outlineLevel="1">
      <c r="A132" s="257">
        <v>2</v>
      </c>
      <c r="B132" s="258" t="s">
        <v>1277</v>
      </c>
      <c r="C132" s="156" t="s">
        <v>2630</v>
      </c>
      <c r="D132" s="157" t="s">
        <v>1271</v>
      </c>
      <c r="E132" s="158">
        <v>1</v>
      </c>
      <c r="F132" s="262"/>
      <c r="G132" s="263">
        <f t="shared" si="5"/>
        <v>0</v>
      </c>
    </row>
    <row r="133" spans="1:7" s="27" customFormat="1" ht="24" outlineLevel="1">
      <c r="A133" s="257">
        <v>3</v>
      </c>
      <c r="B133" s="258" t="s">
        <v>1279</v>
      </c>
      <c r="C133" s="156" t="s">
        <v>2631</v>
      </c>
      <c r="D133" s="157" t="s">
        <v>944</v>
      </c>
      <c r="E133" s="158">
        <v>1</v>
      </c>
      <c r="F133" s="262"/>
      <c r="G133" s="263">
        <f t="shared" si="5"/>
        <v>0</v>
      </c>
    </row>
    <row r="134" spans="1:7" customFormat="1" ht="12.75" outlineLevel="1"/>
  </sheetData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&amp;CStránka &amp;P z &amp;N&amp;R&amp;A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/>
    <pageSetUpPr fitToPage="1"/>
  </sheetPr>
  <dimension ref="A1:G223"/>
  <sheetViews>
    <sheetView showGridLines="0" view="pageBreakPreview" zoomScaleNormal="100" zoomScaleSheetLayoutView="100" workbookViewId="0">
      <pane ySplit="3" topLeftCell="A4" activePane="bottomLeft" state="frozen"/>
      <selection activeCell="C1" sqref="C1:C2"/>
      <selection pane="bottomLeft" activeCell="A4" sqref="A4"/>
    </sheetView>
  </sheetViews>
  <sheetFormatPr defaultRowHeight="12.75" outlineLevelRow="1"/>
  <cols>
    <col min="1" max="1" width="5.140625" style="179" customWidth="1"/>
    <col min="2" max="2" width="12.7109375" style="179" customWidth="1"/>
    <col min="3" max="3" width="62.85546875" style="179" customWidth="1"/>
    <col min="4" max="4" width="4.28515625" style="179" customWidth="1"/>
    <col min="5" max="5" width="13.28515625" style="179" customWidth="1"/>
    <col min="6" max="6" width="15.5703125" style="179" customWidth="1"/>
    <col min="7" max="7" width="18.140625" style="179" customWidth="1"/>
    <col min="8" max="16384" width="9.140625" style="179"/>
  </cols>
  <sheetData>
    <row r="1" spans="1:7" s="117" customFormat="1" ht="21.6" customHeight="1">
      <c r="A1" s="111"/>
      <c r="B1" s="112"/>
      <c r="C1" s="113" t="s">
        <v>1076</v>
      </c>
      <c r="D1" s="112"/>
      <c r="E1" s="114"/>
      <c r="F1" s="114"/>
      <c r="G1" s="116"/>
    </row>
    <row r="2" spans="1:7" s="141" customFormat="1" ht="21.6" customHeight="1">
      <c r="A2" s="111"/>
      <c r="B2" s="112"/>
      <c r="C2" s="112" t="s">
        <v>1310</v>
      </c>
      <c r="D2" s="112"/>
      <c r="E2" s="114"/>
      <c r="F2" s="114"/>
      <c r="G2" s="116"/>
    </row>
    <row r="3" spans="1:7" s="174" customFormat="1" ht="22.5" customHeight="1" thickBot="1">
      <c r="A3" s="170" t="s">
        <v>67</v>
      </c>
      <c r="B3" s="171" t="s">
        <v>25</v>
      </c>
      <c r="C3" s="172" t="s">
        <v>45</v>
      </c>
      <c r="D3" s="173" t="s">
        <v>5</v>
      </c>
      <c r="E3" s="170" t="s">
        <v>263</v>
      </c>
      <c r="F3" s="170" t="s">
        <v>221</v>
      </c>
      <c r="G3" s="170" t="s">
        <v>38</v>
      </c>
    </row>
    <row r="4" spans="1:7" ht="23.25" customHeight="1">
      <c r="A4" s="175"/>
      <c r="B4" s="176"/>
      <c r="C4" s="177"/>
      <c r="D4" s="178"/>
      <c r="E4" s="175"/>
      <c r="F4" s="175"/>
      <c r="G4" s="175"/>
    </row>
    <row r="6" spans="1:7" s="123" customFormat="1" ht="17.25" customHeight="1">
      <c r="A6" s="118"/>
      <c r="B6" s="119">
        <v>730</v>
      </c>
      <c r="C6" s="119" t="s">
        <v>1310</v>
      </c>
      <c r="D6" s="120"/>
      <c r="E6" s="121"/>
      <c r="F6" s="121"/>
      <c r="G6" s="122">
        <f>SUBTOTAL(9,G7:G222)</f>
        <v>0</v>
      </c>
    </row>
    <row r="7" spans="1:7" s="185" customFormat="1" ht="16.5" customHeight="1">
      <c r="A7" s="180"/>
      <c r="B7" s="181">
        <v>731</v>
      </c>
      <c r="C7" s="181" t="s">
        <v>1311</v>
      </c>
      <c r="D7" s="178"/>
      <c r="E7" s="182"/>
      <c r="F7" s="183"/>
      <c r="G7" s="184">
        <f>SUBTOTAL(9,G8:G20)</f>
        <v>0</v>
      </c>
    </row>
    <row r="8" spans="1:7" s="193" customFormat="1" ht="84" outlineLevel="1">
      <c r="A8" s="186">
        <v>1</v>
      </c>
      <c r="B8" s="187" t="s">
        <v>1312</v>
      </c>
      <c r="C8" s="188" t="s">
        <v>1313</v>
      </c>
      <c r="D8" s="189" t="s">
        <v>944</v>
      </c>
      <c r="E8" s="190">
        <v>1</v>
      </c>
      <c r="F8" s="191"/>
      <c r="G8" s="192">
        <f>E8*F8</f>
        <v>0</v>
      </c>
    </row>
    <row r="9" spans="1:7" s="193" customFormat="1" ht="12" outlineLevel="1">
      <c r="A9" s="186">
        <v>2</v>
      </c>
      <c r="B9" s="187" t="s">
        <v>1314</v>
      </c>
      <c r="C9" s="188" t="s">
        <v>1315</v>
      </c>
      <c r="D9" s="189" t="s">
        <v>29</v>
      </c>
      <c r="E9" s="190">
        <v>1</v>
      </c>
      <c r="F9" s="191"/>
      <c r="G9" s="192">
        <f t="shared" ref="G9:G19" si="0">E9*F9</f>
        <v>0</v>
      </c>
    </row>
    <row r="10" spans="1:7" s="193" customFormat="1" ht="24" outlineLevel="1">
      <c r="A10" s="186">
        <v>3</v>
      </c>
      <c r="B10" s="187" t="s">
        <v>1316</v>
      </c>
      <c r="C10" s="188" t="s">
        <v>1317</v>
      </c>
      <c r="D10" s="189" t="s">
        <v>944</v>
      </c>
      <c r="E10" s="190">
        <v>1</v>
      </c>
      <c r="F10" s="191"/>
      <c r="G10" s="192">
        <f t="shared" si="0"/>
        <v>0</v>
      </c>
    </row>
    <row r="11" spans="1:7" s="193" customFormat="1" ht="12" outlineLevel="1">
      <c r="A11" s="186">
        <v>4</v>
      </c>
      <c r="B11" s="187" t="s">
        <v>1318</v>
      </c>
      <c r="C11" s="188" t="s">
        <v>1319</v>
      </c>
      <c r="D11" s="189" t="s">
        <v>944</v>
      </c>
      <c r="E11" s="190">
        <v>1</v>
      </c>
      <c r="F11" s="191"/>
      <c r="G11" s="192">
        <f t="shared" si="0"/>
        <v>0</v>
      </c>
    </row>
    <row r="12" spans="1:7" s="193" customFormat="1" ht="36" outlineLevel="1">
      <c r="A12" s="186">
        <v>5</v>
      </c>
      <c r="B12" s="187" t="s">
        <v>1320</v>
      </c>
      <c r="C12" s="188" t="s">
        <v>1321</v>
      </c>
      <c r="D12" s="189" t="s">
        <v>2</v>
      </c>
      <c r="E12" s="190">
        <v>14</v>
      </c>
      <c r="F12" s="191"/>
      <c r="G12" s="192">
        <f t="shared" si="0"/>
        <v>0</v>
      </c>
    </row>
    <row r="13" spans="1:7" s="193" customFormat="1" ht="24" outlineLevel="1">
      <c r="A13" s="186">
        <v>6</v>
      </c>
      <c r="B13" s="187" t="s">
        <v>1322</v>
      </c>
      <c r="C13" s="188" t="s">
        <v>1323</v>
      </c>
      <c r="D13" s="189" t="s">
        <v>2</v>
      </c>
      <c r="E13" s="190">
        <v>1</v>
      </c>
      <c r="F13" s="191"/>
      <c r="G13" s="192">
        <f t="shared" si="0"/>
        <v>0</v>
      </c>
    </row>
    <row r="14" spans="1:7" s="193" customFormat="1" ht="36" outlineLevel="1">
      <c r="A14" s="186">
        <v>7</v>
      </c>
      <c r="B14" s="187" t="s">
        <v>1324</v>
      </c>
      <c r="C14" s="188" t="s">
        <v>1325</v>
      </c>
      <c r="D14" s="189" t="s">
        <v>2</v>
      </c>
      <c r="E14" s="190">
        <v>1</v>
      </c>
      <c r="F14" s="191"/>
      <c r="G14" s="192">
        <f t="shared" si="0"/>
        <v>0</v>
      </c>
    </row>
    <row r="15" spans="1:7" s="193" customFormat="1" ht="24" outlineLevel="1">
      <c r="A15" s="186">
        <v>8</v>
      </c>
      <c r="B15" s="187" t="s">
        <v>1326</v>
      </c>
      <c r="C15" s="188" t="s">
        <v>1327</v>
      </c>
      <c r="D15" s="189" t="s">
        <v>944</v>
      </c>
      <c r="E15" s="190">
        <v>3</v>
      </c>
      <c r="F15" s="191"/>
      <c r="G15" s="192">
        <f t="shared" si="0"/>
        <v>0</v>
      </c>
    </row>
    <row r="16" spans="1:7" s="193" customFormat="1" ht="36" outlineLevel="1">
      <c r="A16" s="186">
        <v>9</v>
      </c>
      <c r="B16" s="187" t="s">
        <v>1328</v>
      </c>
      <c r="C16" s="188" t="s">
        <v>1329</v>
      </c>
      <c r="D16" s="189" t="s">
        <v>944</v>
      </c>
      <c r="E16" s="190">
        <v>1</v>
      </c>
      <c r="F16" s="191"/>
      <c r="G16" s="192">
        <f t="shared" si="0"/>
        <v>0</v>
      </c>
    </row>
    <row r="17" spans="1:7" s="193" customFormat="1" ht="24" outlineLevel="1">
      <c r="A17" s="186">
        <v>10</v>
      </c>
      <c r="B17" s="187" t="s">
        <v>1330</v>
      </c>
      <c r="C17" s="188" t="s">
        <v>1331</v>
      </c>
      <c r="D17" s="189" t="s">
        <v>944</v>
      </c>
      <c r="E17" s="190">
        <v>2</v>
      </c>
      <c r="F17" s="191"/>
      <c r="G17" s="192">
        <f t="shared" si="0"/>
        <v>0</v>
      </c>
    </row>
    <row r="18" spans="1:7" s="193" customFormat="1" ht="36" outlineLevel="1">
      <c r="A18" s="186">
        <v>11</v>
      </c>
      <c r="B18" s="187" t="s">
        <v>1332</v>
      </c>
      <c r="C18" s="188" t="s">
        <v>1333</v>
      </c>
      <c r="D18" s="189" t="s">
        <v>2</v>
      </c>
      <c r="E18" s="190">
        <v>1.5</v>
      </c>
      <c r="F18" s="191"/>
      <c r="G18" s="192">
        <f t="shared" si="0"/>
        <v>0</v>
      </c>
    </row>
    <row r="19" spans="1:7" s="193" customFormat="1" ht="12" outlineLevel="1">
      <c r="A19" s="186">
        <v>12</v>
      </c>
      <c r="B19" s="187" t="s">
        <v>1334</v>
      </c>
      <c r="C19" s="188" t="s">
        <v>1335</v>
      </c>
      <c r="D19" s="189" t="s">
        <v>944</v>
      </c>
      <c r="E19" s="190">
        <v>1</v>
      </c>
      <c r="F19" s="191"/>
      <c r="G19" s="192">
        <f t="shared" si="0"/>
        <v>0</v>
      </c>
    </row>
    <row r="20" spans="1:7" s="201" customFormat="1" ht="12" outlineLevel="1">
      <c r="A20" s="194"/>
      <c r="B20" s="195"/>
      <c r="C20" s="196"/>
      <c r="D20" s="197"/>
      <c r="E20" s="198"/>
      <c r="F20" s="199"/>
      <c r="G20" s="200"/>
    </row>
    <row r="21" spans="1:7" s="185" customFormat="1" ht="16.5" customHeight="1">
      <c r="A21" s="180"/>
      <c r="B21" s="181">
        <v>732</v>
      </c>
      <c r="C21" s="181" t="s">
        <v>1336</v>
      </c>
      <c r="D21" s="178"/>
      <c r="E21" s="182"/>
      <c r="F21" s="183"/>
      <c r="G21" s="184">
        <f>SUBTOTAL(9,G22:G31)</f>
        <v>0</v>
      </c>
    </row>
    <row r="22" spans="1:7" s="193" customFormat="1" ht="48" outlineLevel="1">
      <c r="A22" s="186">
        <v>1</v>
      </c>
      <c r="B22" s="187" t="s">
        <v>1337</v>
      </c>
      <c r="C22" s="156" t="s">
        <v>1338</v>
      </c>
      <c r="D22" s="157" t="s">
        <v>944</v>
      </c>
      <c r="E22" s="158">
        <v>1</v>
      </c>
      <c r="F22" s="202"/>
      <c r="G22" s="192">
        <f>E22*F22</f>
        <v>0</v>
      </c>
    </row>
    <row r="23" spans="1:7" s="193" customFormat="1" ht="36" outlineLevel="1">
      <c r="A23" s="186">
        <v>2</v>
      </c>
      <c r="B23" s="187" t="s">
        <v>1339</v>
      </c>
      <c r="C23" s="188" t="s">
        <v>1340</v>
      </c>
      <c r="D23" s="189" t="s">
        <v>944</v>
      </c>
      <c r="E23" s="190">
        <v>1</v>
      </c>
      <c r="F23" s="202"/>
      <c r="G23" s="192">
        <f t="shared" ref="G23:G30" si="1">E23*F23</f>
        <v>0</v>
      </c>
    </row>
    <row r="24" spans="1:7" s="193" customFormat="1" ht="48" outlineLevel="1">
      <c r="A24" s="186">
        <v>3</v>
      </c>
      <c r="B24" s="187" t="s">
        <v>1341</v>
      </c>
      <c r="C24" s="188" t="s">
        <v>1342</v>
      </c>
      <c r="D24" s="189" t="s">
        <v>29</v>
      </c>
      <c r="E24" s="190">
        <v>1</v>
      </c>
      <c r="F24" s="202"/>
      <c r="G24" s="192">
        <f t="shared" si="1"/>
        <v>0</v>
      </c>
    </row>
    <row r="25" spans="1:7" s="193" customFormat="1" ht="60" outlineLevel="1">
      <c r="A25" s="186">
        <v>4</v>
      </c>
      <c r="B25" s="187" t="s">
        <v>1343</v>
      </c>
      <c r="C25" s="188" t="s">
        <v>1344</v>
      </c>
      <c r="D25" s="189" t="s">
        <v>944</v>
      </c>
      <c r="E25" s="190">
        <v>2</v>
      </c>
      <c r="F25" s="202"/>
      <c r="G25" s="192">
        <f t="shared" si="1"/>
        <v>0</v>
      </c>
    </row>
    <row r="26" spans="1:7" s="193" customFormat="1" ht="60" outlineLevel="1">
      <c r="A26" s="186">
        <v>5</v>
      </c>
      <c r="B26" s="187" t="s">
        <v>1345</v>
      </c>
      <c r="C26" s="188" t="s">
        <v>1346</v>
      </c>
      <c r="D26" s="189" t="s">
        <v>944</v>
      </c>
      <c r="E26" s="190">
        <v>1</v>
      </c>
      <c r="F26" s="202"/>
      <c r="G26" s="192">
        <f t="shared" si="1"/>
        <v>0</v>
      </c>
    </row>
    <row r="27" spans="1:7" s="193" customFormat="1" ht="60" outlineLevel="1">
      <c r="A27" s="186">
        <v>6</v>
      </c>
      <c r="B27" s="187" t="s">
        <v>1347</v>
      </c>
      <c r="C27" s="188" t="s">
        <v>1348</v>
      </c>
      <c r="D27" s="189" t="s">
        <v>944</v>
      </c>
      <c r="E27" s="190">
        <v>1</v>
      </c>
      <c r="F27" s="202"/>
      <c r="G27" s="192">
        <f t="shared" si="1"/>
        <v>0</v>
      </c>
    </row>
    <row r="28" spans="1:7" s="193" customFormat="1" ht="60" outlineLevel="1">
      <c r="A28" s="186">
        <v>7</v>
      </c>
      <c r="B28" s="187" t="s">
        <v>1349</v>
      </c>
      <c r="C28" s="188" t="s">
        <v>1350</v>
      </c>
      <c r="D28" s="189" t="s">
        <v>944</v>
      </c>
      <c r="E28" s="190">
        <v>1</v>
      </c>
      <c r="F28" s="202"/>
      <c r="G28" s="192">
        <f t="shared" si="1"/>
        <v>0</v>
      </c>
    </row>
    <row r="29" spans="1:7" s="193" customFormat="1" ht="60" outlineLevel="1">
      <c r="A29" s="186">
        <v>8</v>
      </c>
      <c r="B29" s="187" t="s">
        <v>1351</v>
      </c>
      <c r="C29" s="188" t="s">
        <v>1352</v>
      </c>
      <c r="D29" s="189" t="s">
        <v>944</v>
      </c>
      <c r="E29" s="190">
        <v>2</v>
      </c>
      <c r="F29" s="202"/>
      <c r="G29" s="192">
        <f t="shared" si="1"/>
        <v>0</v>
      </c>
    </row>
    <row r="30" spans="1:7" s="193" customFormat="1" ht="24" outlineLevel="1">
      <c r="A30" s="186">
        <v>9</v>
      </c>
      <c r="B30" s="187" t="s">
        <v>1353</v>
      </c>
      <c r="C30" s="188" t="s">
        <v>1354</v>
      </c>
      <c r="D30" s="189" t="s">
        <v>944</v>
      </c>
      <c r="E30" s="190">
        <v>2</v>
      </c>
      <c r="F30" s="202"/>
      <c r="G30" s="192">
        <f t="shared" si="1"/>
        <v>0</v>
      </c>
    </row>
    <row r="31" spans="1:7" s="201" customFormat="1" ht="12" outlineLevel="1">
      <c r="A31" s="194"/>
      <c r="B31" s="195"/>
      <c r="C31" s="196"/>
      <c r="D31" s="197"/>
      <c r="E31" s="198"/>
      <c r="F31" s="199"/>
      <c r="G31" s="200"/>
    </row>
    <row r="32" spans="1:7" s="185" customFormat="1" ht="16.5" customHeight="1">
      <c r="A32" s="180"/>
      <c r="B32" s="181">
        <v>733</v>
      </c>
      <c r="C32" s="181" t="s">
        <v>1355</v>
      </c>
      <c r="D32" s="178"/>
      <c r="E32" s="182"/>
      <c r="F32" s="183"/>
      <c r="G32" s="184">
        <f>SUBTOTAL(9,G33:G103)</f>
        <v>0</v>
      </c>
    </row>
    <row r="33" spans="1:7" s="193" customFormat="1" ht="48" outlineLevel="1">
      <c r="A33" s="186">
        <v>1</v>
      </c>
      <c r="B33" s="187" t="s">
        <v>1356</v>
      </c>
      <c r="C33" s="162" t="s">
        <v>1357</v>
      </c>
      <c r="D33" s="157" t="s">
        <v>944</v>
      </c>
      <c r="E33" s="158">
        <v>1</v>
      </c>
      <c r="F33" s="202"/>
      <c r="G33" s="192">
        <f>E33*F33</f>
        <v>0</v>
      </c>
    </row>
    <row r="34" spans="1:7" s="193" customFormat="1" ht="48" outlineLevel="1">
      <c r="A34" s="186">
        <v>2</v>
      </c>
      <c r="B34" s="187" t="s">
        <v>1358</v>
      </c>
      <c r="C34" s="188" t="s">
        <v>1359</v>
      </c>
      <c r="D34" s="189" t="s">
        <v>944</v>
      </c>
      <c r="E34" s="190">
        <v>1</v>
      </c>
      <c r="F34" s="202"/>
      <c r="G34" s="192">
        <f t="shared" ref="G34:G97" si="2">E34*F34</f>
        <v>0</v>
      </c>
    </row>
    <row r="35" spans="1:7" s="193" customFormat="1" ht="48" outlineLevel="1">
      <c r="A35" s="186">
        <v>3</v>
      </c>
      <c r="B35" s="187" t="s">
        <v>1360</v>
      </c>
      <c r="C35" s="188" t="s">
        <v>1361</v>
      </c>
      <c r="D35" s="189" t="s">
        <v>944</v>
      </c>
      <c r="E35" s="190">
        <v>1</v>
      </c>
      <c r="F35" s="202"/>
      <c r="G35" s="192">
        <f t="shared" si="2"/>
        <v>0</v>
      </c>
    </row>
    <row r="36" spans="1:7" s="193" customFormat="1" ht="48" outlineLevel="1">
      <c r="A36" s="186">
        <v>4</v>
      </c>
      <c r="B36" s="187" t="s">
        <v>1362</v>
      </c>
      <c r="C36" s="188" t="s">
        <v>1363</v>
      </c>
      <c r="D36" s="189" t="s">
        <v>944</v>
      </c>
      <c r="E36" s="190">
        <v>1</v>
      </c>
      <c r="F36" s="202"/>
      <c r="G36" s="192">
        <f t="shared" si="2"/>
        <v>0</v>
      </c>
    </row>
    <row r="37" spans="1:7" s="193" customFormat="1" ht="48" outlineLevel="1">
      <c r="A37" s="186">
        <v>5</v>
      </c>
      <c r="B37" s="187" t="s">
        <v>1364</v>
      </c>
      <c r="C37" s="188" t="s">
        <v>1365</v>
      </c>
      <c r="D37" s="189" t="s">
        <v>944</v>
      </c>
      <c r="E37" s="190">
        <v>3</v>
      </c>
      <c r="F37" s="202"/>
      <c r="G37" s="192">
        <f t="shared" si="2"/>
        <v>0</v>
      </c>
    </row>
    <row r="38" spans="1:7" s="193" customFormat="1" ht="60" outlineLevel="1">
      <c r="A38" s="186">
        <v>6</v>
      </c>
      <c r="B38" s="187" t="s">
        <v>1366</v>
      </c>
      <c r="C38" s="188" t="s">
        <v>1367</v>
      </c>
      <c r="D38" s="189" t="s">
        <v>944</v>
      </c>
      <c r="E38" s="190">
        <v>15</v>
      </c>
      <c r="F38" s="202"/>
      <c r="G38" s="192">
        <f t="shared" si="2"/>
        <v>0</v>
      </c>
    </row>
    <row r="39" spans="1:7" s="193" customFormat="1" ht="48" outlineLevel="1">
      <c r="A39" s="186">
        <v>7</v>
      </c>
      <c r="B39" s="187" t="s">
        <v>1368</v>
      </c>
      <c r="C39" s="188" t="s">
        <v>1369</v>
      </c>
      <c r="D39" s="189" t="s">
        <v>944</v>
      </c>
      <c r="E39" s="190">
        <v>1</v>
      </c>
      <c r="F39" s="202"/>
      <c r="G39" s="192">
        <f t="shared" si="2"/>
        <v>0</v>
      </c>
    </row>
    <row r="40" spans="1:7" s="193" customFormat="1" ht="48" outlineLevel="1">
      <c r="A40" s="186">
        <v>8</v>
      </c>
      <c r="B40" s="187" t="s">
        <v>1370</v>
      </c>
      <c r="C40" s="188" t="s">
        <v>1371</v>
      </c>
      <c r="D40" s="189" t="s">
        <v>944</v>
      </c>
      <c r="E40" s="190">
        <v>1</v>
      </c>
      <c r="F40" s="202"/>
      <c r="G40" s="192">
        <f t="shared" si="2"/>
        <v>0</v>
      </c>
    </row>
    <row r="41" spans="1:7" s="193" customFormat="1" ht="48" outlineLevel="1">
      <c r="A41" s="186">
        <v>9</v>
      </c>
      <c r="B41" s="187" t="s">
        <v>1372</v>
      </c>
      <c r="C41" s="188" t="s">
        <v>1373</v>
      </c>
      <c r="D41" s="189" t="s">
        <v>944</v>
      </c>
      <c r="E41" s="190">
        <v>4</v>
      </c>
      <c r="F41" s="202"/>
      <c r="G41" s="192">
        <f t="shared" si="2"/>
        <v>0</v>
      </c>
    </row>
    <row r="42" spans="1:7" s="193" customFormat="1" ht="48" outlineLevel="1">
      <c r="A42" s="186">
        <v>10</v>
      </c>
      <c r="B42" s="187" t="s">
        <v>1374</v>
      </c>
      <c r="C42" s="188" t="s">
        <v>1375</v>
      </c>
      <c r="D42" s="189" t="s">
        <v>944</v>
      </c>
      <c r="E42" s="190">
        <v>4</v>
      </c>
      <c r="F42" s="202"/>
      <c r="G42" s="192">
        <f t="shared" si="2"/>
        <v>0</v>
      </c>
    </row>
    <row r="43" spans="1:7" s="193" customFormat="1" ht="48" outlineLevel="1">
      <c r="A43" s="186">
        <v>11</v>
      </c>
      <c r="B43" s="187" t="s">
        <v>1376</v>
      </c>
      <c r="C43" s="188" t="s">
        <v>1377</v>
      </c>
      <c r="D43" s="189" t="s">
        <v>944</v>
      </c>
      <c r="E43" s="190">
        <v>1</v>
      </c>
      <c r="F43" s="202"/>
      <c r="G43" s="192">
        <f t="shared" si="2"/>
        <v>0</v>
      </c>
    </row>
    <row r="44" spans="1:7" s="193" customFormat="1" ht="48" outlineLevel="1">
      <c r="A44" s="186">
        <v>12</v>
      </c>
      <c r="B44" s="187" t="s">
        <v>1378</v>
      </c>
      <c r="C44" s="188" t="s">
        <v>1379</v>
      </c>
      <c r="D44" s="189" t="s">
        <v>944</v>
      </c>
      <c r="E44" s="190">
        <v>3</v>
      </c>
      <c r="F44" s="202"/>
      <c r="G44" s="192">
        <f t="shared" si="2"/>
        <v>0</v>
      </c>
    </row>
    <row r="45" spans="1:7" s="193" customFormat="1" ht="36" outlineLevel="1">
      <c r="A45" s="186">
        <v>13</v>
      </c>
      <c r="B45" s="187" t="s">
        <v>1380</v>
      </c>
      <c r="C45" s="188" t="s">
        <v>1381</v>
      </c>
      <c r="D45" s="189" t="s">
        <v>944</v>
      </c>
      <c r="E45" s="190">
        <v>1</v>
      </c>
      <c r="F45" s="202"/>
      <c r="G45" s="192">
        <f t="shared" si="2"/>
        <v>0</v>
      </c>
    </row>
    <row r="46" spans="1:7" s="193" customFormat="1" ht="24" outlineLevel="1">
      <c r="A46" s="186">
        <v>14</v>
      </c>
      <c r="B46" s="187" t="s">
        <v>1382</v>
      </c>
      <c r="C46" s="188" t="s">
        <v>1383</v>
      </c>
      <c r="D46" s="189" t="s">
        <v>944</v>
      </c>
      <c r="E46" s="190">
        <v>1</v>
      </c>
      <c r="F46" s="202"/>
      <c r="G46" s="192">
        <f t="shared" si="2"/>
        <v>0</v>
      </c>
    </row>
    <row r="47" spans="1:7" s="193" customFormat="1" ht="12" outlineLevel="1">
      <c r="A47" s="186">
        <v>15</v>
      </c>
      <c r="B47" s="187" t="s">
        <v>1384</v>
      </c>
      <c r="C47" s="188" t="s">
        <v>1385</v>
      </c>
      <c r="D47" s="189" t="s">
        <v>944</v>
      </c>
      <c r="E47" s="190">
        <v>6</v>
      </c>
      <c r="F47" s="202"/>
      <c r="G47" s="192">
        <f t="shared" si="2"/>
        <v>0</v>
      </c>
    </row>
    <row r="48" spans="1:7" s="193" customFormat="1" ht="12" outlineLevel="1">
      <c r="A48" s="186">
        <v>16</v>
      </c>
      <c r="B48" s="187" t="s">
        <v>1386</v>
      </c>
      <c r="C48" s="188" t="s">
        <v>1387</v>
      </c>
      <c r="D48" s="189" t="s">
        <v>944</v>
      </c>
      <c r="E48" s="190">
        <v>3</v>
      </c>
      <c r="F48" s="202"/>
      <c r="G48" s="192">
        <f t="shared" si="2"/>
        <v>0</v>
      </c>
    </row>
    <row r="49" spans="1:7" s="193" customFormat="1" ht="12" outlineLevel="1">
      <c r="A49" s="186">
        <v>17</v>
      </c>
      <c r="B49" s="187" t="s">
        <v>1388</v>
      </c>
      <c r="C49" s="188" t="s">
        <v>1389</v>
      </c>
      <c r="D49" s="189" t="s">
        <v>944</v>
      </c>
      <c r="E49" s="190">
        <v>19</v>
      </c>
      <c r="F49" s="202"/>
      <c r="G49" s="192">
        <f t="shared" si="2"/>
        <v>0</v>
      </c>
    </row>
    <row r="50" spans="1:7" s="193" customFormat="1" ht="12" outlineLevel="1">
      <c r="A50" s="186">
        <v>18</v>
      </c>
      <c r="B50" s="187" t="s">
        <v>1390</v>
      </c>
      <c r="C50" s="188" t="s">
        <v>1391</v>
      </c>
      <c r="D50" s="189" t="s">
        <v>944</v>
      </c>
      <c r="E50" s="190">
        <v>5</v>
      </c>
      <c r="F50" s="202"/>
      <c r="G50" s="192">
        <f t="shared" si="2"/>
        <v>0</v>
      </c>
    </row>
    <row r="51" spans="1:7" s="193" customFormat="1" ht="12" outlineLevel="1">
      <c r="A51" s="186">
        <v>19</v>
      </c>
      <c r="B51" s="187" t="s">
        <v>1392</v>
      </c>
      <c r="C51" s="188" t="s">
        <v>1393</v>
      </c>
      <c r="D51" s="189" t="s">
        <v>944</v>
      </c>
      <c r="E51" s="190">
        <v>1</v>
      </c>
      <c r="F51" s="202"/>
      <c r="G51" s="192">
        <f t="shared" si="2"/>
        <v>0</v>
      </c>
    </row>
    <row r="52" spans="1:7" s="193" customFormat="1" ht="12" outlineLevel="1">
      <c r="A52" s="186">
        <v>20</v>
      </c>
      <c r="B52" s="187" t="s">
        <v>1394</v>
      </c>
      <c r="C52" s="188" t="s">
        <v>1395</v>
      </c>
      <c r="D52" s="189" t="s">
        <v>944</v>
      </c>
      <c r="E52" s="190">
        <v>1</v>
      </c>
      <c r="F52" s="202"/>
      <c r="G52" s="192">
        <f t="shared" si="2"/>
        <v>0</v>
      </c>
    </row>
    <row r="53" spans="1:7" s="193" customFormat="1" ht="12" outlineLevel="1">
      <c r="A53" s="186">
        <v>21</v>
      </c>
      <c r="B53" s="187" t="s">
        <v>1396</v>
      </c>
      <c r="C53" s="188" t="s">
        <v>1397</v>
      </c>
      <c r="D53" s="189" t="s">
        <v>944</v>
      </c>
      <c r="E53" s="190">
        <v>3</v>
      </c>
      <c r="F53" s="202"/>
      <c r="G53" s="192">
        <f t="shared" si="2"/>
        <v>0</v>
      </c>
    </row>
    <row r="54" spans="1:7" s="193" customFormat="1" ht="12" outlineLevel="1">
      <c r="A54" s="186">
        <v>22</v>
      </c>
      <c r="B54" s="187" t="s">
        <v>1398</v>
      </c>
      <c r="C54" s="188" t="s">
        <v>1399</v>
      </c>
      <c r="D54" s="189" t="s">
        <v>944</v>
      </c>
      <c r="E54" s="190">
        <v>1</v>
      </c>
      <c r="F54" s="202"/>
      <c r="G54" s="192">
        <f t="shared" si="2"/>
        <v>0</v>
      </c>
    </row>
    <row r="55" spans="1:7" s="193" customFormat="1" ht="12" outlineLevel="1">
      <c r="A55" s="186">
        <v>23</v>
      </c>
      <c r="B55" s="187" t="s">
        <v>1400</v>
      </c>
      <c r="C55" s="188" t="s">
        <v>1401</v>
      </c>
      <c r="D55" s="189" t="s">
        <v>944</v>
      </c>
      <c r="E55" s="190">
        <v>1</v>
      </c>
      <c r="F55" s="202"/>
      <c r="G55" s="192">
        <f t="shared" si="2"/>
        <v>0</v>
      </c>
    </row>
    <row r="56" spans="1:7" s="193" customFormat="1" ht="12" outlineLevel="1">
      <c r="A56" s="186">
        <v>24</v>
      </c>
      <c r="B56" s="187" t="s">
        <v>1402</v>
      </c>
      <c r="C56" s="188" t="s">
        <v>1403</v>
      </c>
      <c r="D56" s="189" t="s">
        <v>944</v>
      </c>
      <c r="E56" s="190">
        <v>4</v>
      </c>
      <c r="F56" s="202"/>
      <c r="G56" s="192">
        <f t="shared" si="2"/>
        <v>0</v>
      </c>
    </row>
    <row r="57" spans="1:7" s="193" customFormat="1" ht="12" outlineLevel="1">
      <c r="A57" s="186">
        <v>25</v>
      </c>
      <c r="B57" s="187" t="s">
        <v>1404</v>
      </c>
      <c r="C57" s="188" t="s">
        <v>1405</v>
      </c>
      <c r="D57" s="189" t="s">
        <v>944</v>
      </c>
      <c r="E57" s="190">
        <v>1</v>
      </c>
      <c r="F57" s="202"/>
      <c r="G57" s="192">
        <f t="shared" si="2"/>
        <v>0</v>
      </c>
    </row>
    <row r="58" spans="1:7" s="193" customFormat="1" ht="12" outlineLevel="1">
      <c r="A58" s="186">
        <v>26</v>
      </c>
      <c r="B58" s="187" t="s">
        <v>1406</v>
      </c>
      <c r="C58" s="188" t="s">
        <v>1407</v>
      </c>
      <c r="D58" s="189" t="s">
        <v>944</v>
      </c>
      <c r="E58" s="190">
        <v>2</v>
      </c>
      <c r="F58" s="202"/>
      <c r="G58" s="192">
        <f t="shared" si="2"/>
        <v>0</v>
      </c>
    </row>
    <row r="59" spans="1:7" s="193" customFormat="1" ht="12" outlineLevel="1">
      <c r="A59" s="186">
        <v>27</v>
      </c>
      <c r="B59" s="187" t="s">
        <v>1408</v>
      </c>
      <c r="C59" s="188" t="s">
        <v>1409</v>
      </c>
      <c r="D59" s="189" t="s">
        <v>944</v>
      </c>
      <c r="E59" s="190">
        <v>2</v>
      </c>
      <c r="F59" s="202"/>
      <c r="G59" s="192">
        <f t="shared" si="2"/>
        <v>0</v>
      </c>
    </row>
    <row r="60" spans="1:7" s="193" customFormat="1" ht="12" outlineLevel="1">
      <c r="A60" s="186">
        <v>28</v>
      </c>
      <c r="B60" s="187" t="s">
        <v>1410</v>
      </c>
      <c r="C60" s="188" t="s">
        <v>1411</v>
      </c>
      <c r="D60" s="189" t="s">
        <v>944</v>
      </c>
      <c r="E60" s="190">
        <v>6</v>
      </c>
      <c r="F60" s="202"/>
      <c r="G60" s="192">
        <f t="shared" si="2"/>
        <v>0</v>
      </c>
    </row>
    <row r="61" spans="1:7" s="193" customFormat="1" ht="12" outlineLevel="1">
      <c r="A61" s="186">
        <v>29</v>
      </c>
      <c r="B61" s="187" t="s">
        <v>1412</v>
      </c>
      <c r="C61" s="188" t="s">
        <v>1413</v>
      </c>
      <c r="D61" s="189" t="s">
        <v>944</v>
      </c>
      <c r="E61" s="190">
        <v>2</v>
      </c>
      <c r="F61" s="202"/>
      <c r="G61" s="192">
        <f t="shared" si="2"/>
        <v>0</v>
      </c>
    </row>
    <row r="62" spans="1:7" s="193" customFormat="1" ht="24" outlineLevel="1">
      <c r="A62" s="186">
        <v>30</v>
      </c>
      <c r="B62" s="187" t="s">
        <v>1414</v>
      </c>
      <c r="C62" s="188" t="s">
        <v>1415</v>
      </c>
      <c r="D62" s="189" t="s">
        <v>944</v>
      </c>
      <c r="E62" s="190">
        <v>1</v>
      </c>
      <c r="F62" s="202"/>
      <c r="G62" s="192">
        <f t="shared" si="2"/>
        <v>0</v>
      </c>
    </row>
    <row r="63" spans="1:7" s="193" customFormat="1" ht="12" outlineLevel="1">
      <c r="A63" s="186">
        <v>31</v>
      </c>
      <c r="B63" s="187" t="s">
        <v>1416</v>
      </c>
      <c r="C63" s="188" t="s">
        <v>1417</v>
      </c>
      <c r="D63" s="189" t="s">
        <v>944</v>
      </c>
      <c r="E63" s="190">
        <v>20</v>
      </c>
      <c r="F63" s="202"/>
      <c r="G63" s="192">
        <f t="shared" si="2"/>
        <v>0</v>
      </c>
    </row>
    <row r="64" spans="1:7" s="193" customFormat="1" ht="12" outlineLevel="1">
      <c r="A64" s="186">
        <v>32</v>
      </c>
      <c r="B64" s="187" t="s">
        <v>1418</v>
      </c>
      <c r="C64" s="188" t="s">
        <v>1419</v>
      </c>
      <c r="D64" s="189" t="s">
        <v>944</v>
      </c>
      <c r="E64" s="190">
        <v>2</v>
      </c>
      <c r="F64" s="202"/>
      <c r="G64" s="192">
        <f t="shared" si="2"/>
        <v>0</v>
      </c>
    </row>
    <row r="65" spans="1:7" s="193" customFormat="1" ht="12" outlineLevel="1">
      <c r="A65" s="186">
        <v>33</v>
      </c>
      <c r="B65" s="187" t="s">
        <v>1420</v>
      </c>
      <c r="C65" s="188" t="s">
        <v>1421</v>
      </c>
      <c r="D65" s="189" t="s">
        <v>944</v>
      </c>
      <c r="E65" s="190">
        <v>17</v>
      </c>
      <c r="F65" s="202"/>
      <c r="G65" s="192">
        <f t="shared" si="2"/>
        <v>0</v>
      </c>
    </row>
    <row r="66" spans="1:7" s="193" customFormat="1" ht="12" outlineLevel="1">
      <c r="A66" s="186">
        <v>34</v>
      </c>
      <c r="B66" s="187" t="s">
        <v>1422</v>
      </c>
      <c r="C66" s="188" t="s">
        <v>1423</v>
      </c>
      <c r="D66" s="189" t="s">
        <v>944</v>
      </c>
      <c r="E66" s="190">
        <v>8</v>
      </c>
      <c r="F66" s="202"/>
      <c r="G66" s="192">
        <f t="shared" si="2"/>
        <v>0</v>
      </c>
    </row>
    <row r="67" spans="1:7" s="193" customFormat="1" ht="12" outlineLevel="1">
      <c r="A67" s="186">
        <v>35</v>
      </c>
      <c r="B67" s="187" t="s">
        <v>1424</v>
      </c>
      <c r="C67" s="188" t="s">
        <v>1425</v>
      </c>
      <c r="D67" s="189" t="s">
        <v>944</v>
      </c>
      <c r="E67" s="190">
        <v>3</v>
      </c>
      <c r="F67" s="202"/>
      <c r="G67" s="192">
        <f t="shared" si="2"/>
        <v>0</v>
      </c>
    </row>
    <row r="68" spans="1:7" s="193" customFormat="1" ht="12" outlineLevel="1">
      <c r="A68" s="186">
        <v>36</v>
      </c>
      <c r="B68" s="187" t="s">
        <v>1426</v>
      </c>
      <c r="C68" s="188" t="s">
        <v>1427</v>
      </c>
      <c r="D68" s="189" t="s">
        <v>944</v>
      </c>
      <c r="E68" s="190">
        <v>3</v>
      </c>
      <c r="F68" s="202"/>
      <c r="G68" s="192">
        <f t="shared" si="2"/>
        <v>0</v>
      </c>
    </row>
    <row r="69" spans="1:7" s="193" customFormat="1" ht="24" outlineLevel="1">
      <c r="A69" s="186">
        <v>37</v>
      </c>
      <c r="B69" s="187" t="s">
        <v>1428</v>
      </c>
      <c r="C69" s="188" t="s">
        <v>1429</v>
      </c>
      <c r="D69" s="189" t="s">
        <v>944</v>
      </c>
      <c r="E69" s="190">
        <v>1</v>
      </c>
      <c r="F69" s="202"/>
      <c r="G69" s="192">
        <f t="shared" si="2"/>
        <v>0</v>
      </c>
    </row>
    <row r="70" spans="1:7" s="193" customFormat="1" ht="24" outlineLevel="1">
      <c r="A70" s="186">
        <v>38</v>
      </c>
      <c r="B70" s="187" t="s">
        <v>1430</v>
      </c>
      <c r="C70" s="188" t="s">
        <v>1431</v>
      </c>
      <c r="D70" s="189" t="s">
        <v>944</v>
      </c>
      <c r="E70" s="190">
        <v>1</v>
      </c>
      <c r="F70" s="202"/>
      <c r="G70" s="192">
        <f t="shared" si="2"/>
        <v>0</v>
      </c>
    </row>
    <row r="71" spans="1:7" s="193" customFormat="1" ht="24" outlineLevel="1">
      <c r="A71" s="186">
        <v>39</v>
      </c>
      <c r="B71" s="187" t="s">
        <v>1432</v>
      </c>
      <c r="C71" s="188" t="s">
        <v>1433</v>
      </c>
      <c r="D71" s="189" t="s">
        <v>944</v>
      </c>
      <c r="E71" s="190">
        <v>2</v>
      </c>
      <c r="F71" s="202"/>
      <c r="G71" s="192">
        <f t="shared" si="2"/>
        <v>0</v>
      </c>
    </row>
    <row r="72" spans="1:7" s="193" customFormat="1" ht="24" outlineLevel="1">
      <c r="A72" s="186">
        <v>40</v>
      </c>
      <c r="B72" s="187" t="s">
        <v>1434</v>
      </c>
      <c r="C72" s="188" t="s">
        <v>1435</v>
      </c>
      <c r="D72" s="189" t="s">
        <v>944</v>
      </c>
      <c r="E72" s="190">
        <v>2</v>
      </c>
      <c r="F72" s="202"/>
      <c r="G72" s="192">
        <f t="shared" si="2"/>
        <v>0</v>
      </c>
    </row>
    <row r="73" spans="1:7" s="193" customFormat="1" ht="24" outlineLevel="1">
      <c r="A73" s="186">
        <v>41</v>
      </c>
      <c r="B73" s="187" t="s">
        <v>1436</v>
      </c>
      <c r="C73" s="188" t="s">
        <v>1437</v>
      </c>
      <c r="D73" s="189" t="s">
        <v>944</v>
      </c>
      <c r="E73" s="190">
        <v>4</v>
      </c>
      <c r="F73" s="202"/>
      <c r="G73" s="192">
        <f t="shared" si="2"/>
        <v>0</v>
      </c>
    </row>
    <row r="74" spans="1:7" s="193" customFormat="1" ht="36" outlineLevel="1">
      <c r="A74" s="186">
        <v>42</v>
      </c>
      <c r="B74" s="187" t="s">
        <v>1438</v>
      </c>
      <c r="C74" s="188" t="s">
        <v>1439</v>
      </c>
      <c r="D74" s="189" t="s">
        <v>944</v>
      </c>
      <c r="E74" s="190">
        <v>1</v>
      </c>
      <c r="F74" s="202"/>
      <c r="G74" s="192">
        <f t="shared" si="2"/>
        <v>0</v>
      </c>
    </row>
    <row r="75" spans="1:7" s="193" customFormat="1" ht="36" outlineLevel="1">
      <c r="A75" s="186">
        <v>43</v>
      </c>
      <c r="B75" s="187" t="s">
        <v>1440</v>
      </c>
      <c r="C75" s="188" t="s">
        <v>1441</v>
      </c>
      <c r="D75" s="189" t="s">
        <v>944</v>
      </c>
      <c r="E75" s="190">
        <v>4</v>
      </c>
      <c r="F75" s="202"/>
      <c r="G75" s="192">
        <f t="shared" si="2"/>
        <v>0</v>
      </c>
    </row>
    <row r="76" spans="1:7" s="193" customFormat="1" ht="24" outlineLevel="1">
      <c r="A76" s="186">
        <v>44</v>
      </c>
      <c r="B76" s="187" t="s">
        <v>1442</v>
      </c>
      <c r="C76" s="188" t="s">
        <v>1443</v>
      </c>
      <c r="D76" s="189" t="s">
        <v>944</v>
      </c>
      <c r="E76" s="190">
        <v>1</v>
      </c>
      <c r="F76" s="202"/>
      <c r="G76" s="192">
        <f t="shared" si="2"/>
        <v>0</v>
      </c>
    </row>
    <row r="77" spans="1:7" s="193" customFormat="1" ht="12" outlineLevel="1">
      <c r="A77" s="186">
        <v>45</v>
      </c>
      <c r="B77" s="187" t="s">
        <v>1444</v>
      </c>
      <c r="C77" s="188" t="s">
        <v>1445</v>
      </c>
      <c r="D77" s="189" t="s">
        <v>944</v>
      </c>
      <c r="E77" s="190">
        <v>40</v>
      </c>
      <c r="F77" s="202"/>
      <c r="G77" s="192">
        <f t="shared" si="2"/>
        <v>0</v>
      </c>
    </row>
    <row r="78" spans="1:7" s="193" customFormat="1" ht="12" outlineLevel="1">
      <c r="A78" s="186">
        <v>46</v>
      </c>
      <c r="B78" s="187" t="s">
        <v>1446</v>
      </c>
      <c r="C78" s="188" t="s">
        <v>1447</v>
      </c>
      <c r="D78" s="189" t="s">
        <v>944</v>
      </c>
      <c r="E78" s="190">
        <v>18</v>
      </c>
      <c r="F78" s="202"/>
      <c r="G78" s="192">
        <f t="shared" si="2"/>
        <v>0</v>
      </c>
    </row>
    <row r="79" spans="1:7" s="193" customFormat="1" ht="12" outlineLevel="1">
      <c r="A79" s="186">
        <v>47</v>
      </c>
      <c r="B79" s="187" t="s">
        <v>1448</v>
      </c>
      <c r="C79" s="188" t="s">
        <v>1449</v>
      </c>
      <c r="D79" s="189" t="s">
        <v>944</v>
      </c>
      <c r="E79" s="190">
        <v>18</v>
      </c>
      <c r="F79" s="202"/>
      <c r="G79" s="192">
        <f t="shared" si="2"/>
        <v>0</v>
      </c>
    </row>
    <row r="80" spans="1:7" s="193" customFormat="1" ht="12" outlineLevel="1">
      <c r="A80" s="186">
        <v>48</v>
      </c>
      <c r="B80" s="187" t="s">
        <v>1450</v>
      </c>
      <c r="C80" s="188" t="s">
        <v>1451</v>
      </c>
      <c r="D80" s="189" t="s">
        <v>944</v>
      </c>
      <c r="E80" s="190">
        <v>18</v>
      </c>
      <c r="F80" s="202"/>
      <c r="G80" s="192">
        <f t="shared" si="2"/>
        <v>0</v>
      </c>
    </row>
    <row r="81" spans="1:7" s="193" customFormat="1" ht="12" outlineLevel="1">
      <c r="A81" s="186">
        <v>49</v>
      </c>
      <c r="B81" s="187" t="s">
        <v>1452</v>
      </c>
      <c r="C81" s="188" t="s">
        <v>1453</v>
      </c>
      <c r="D81" s="189" t="s">
        <v>944</v>
      </c>
      <c r="E81" s="190">
        <v>5</v>
      </c>
      <c r="F81" s="202"/>
      <c r="G81" s="192">
        <f t="shared" si="2"/>
        <v>0</v>
      </c>
    </row>
    <row r="82" spans="1:7" s="193" customFormat="1" ht="12" outlineLevel="1">
      <c r="A82" s="186">
        <v>50</v>
      </c>
      <c r="B82" s="187" t="s">
        <v>1454</v>
      </c>
      <c r="C82" s="188" t="s">
        <v>1455</v>
      </c>
      <c r="D82" s="189" t="s">
        <v>944</v>
      </c>
      <c r="E82" s="190">
        <v>15</v>
      </c>
      <c r="F82" s="202"/>
      <c r="G82" s="192">
        <f t="shared" si="2"/>
        <v>0</v>
      </c>
    </row>
    <row r="83" spans="1:7" s="193" customFormat="1" ht="12" outlineLevel="1">
      <c r="A83" s="186">
        <v>51</v>
      </c>
      <c r="B83" s="187" t="s">
        <v>1456</v>
      </c>
      <c r="C83" s="188" t="s">
        <v>1457</v>
      </c>
      <c r="D83" s="189" t="s">
        <v>944</v>
      </c>
      <c r="E83" s="190">
        <v>23</v>
      </c>
      <c r="F83" s="202"/>
      <c r="G83" s="192">
        <f t="shared" si="2"/>
        <v>0</v>
      </c>
    </row>
    <row r="84" spans="1:7" s="193" customFormat="1" ht="12" outlineLevel="1">
      <c r="A84" s="186">
        <v>52</v>
      </c>
      <c r="B84" s="187" t="s">
        <v>1458</v>
      </c>
      <c r="C84" s="188" t="s">
        <v>1459</v>
      </c>
      <c r="D84" s="189" t="s">
        <v>944</v>
      </c>
      <c r="E84" s="190">
        <v>9</v>
      </c>
      <c r="F84" s="202"/>
      <c r="G84" s="192">
        <f t="shared" si="2"/>
        <v>0</v>
      </c>
    </row>
    <row r="85" spans="1:7" s="193" customFormat="1" ht="12" outlineLevel="1">
      <c r="A85" s="186">
        <v>53</v>
      </c>
      <c r="B85" s="187" t="s">
        <v>1460</v>
      </c>
      <c r="C85" s="188" t="s">
        <v>1461</v>
      </c>
      <c r="D85" s="189" t="s">
        <v>944</v>
      </c>
      <c r="E85" s="190">
        <v>20</v>
      </c>
      <c r="F85" s="202"/>
      <c r="G85" s="192">
        <f t="shared" si="2"/>
        <v>0</v>
      </c>
    </row>
    <row r="86" spans="1:7" s="193" customFormat="1" ht="12" outlineLevel="1">
      <c r="A86" s="186">
        <v>54</v>
      </c>
      <c r="B86" s="187" t="s">
        <v>1462</v>
      </c>
      <c r="C86" s="188" t="s">
        <v>1463</v>
      </c>
      <c r="D86" s="189" t="s">
        <v>944</v>
      </c>
      <c r="E86" s="190">
        <v>2</v>
      </c>
      <c r="F86" s="202"/>
      <c r="G86" s="192">
        <f t="shared" si="2"/>
        <v>0</v>
      </c>
    </row>
    <row r="87" spans="1:7" s="193" customFormat="1" ht="12" outlineLevel="1">
      <c r="A87" s="186">
        <v>55</v>
      </c>
      <c r="B87" s="187" t="s">
        <v>1464</v>
      </c>
      <c r="C87" s="188" t="s">
        <v>1465</v>
      </c>
      <c r="D87" s="189" t="s">
        <v>944</v>
      </c>
      <c r="E87" s="190">
        <v>20</v>
      </c>
      <c r="F87" s="202"/>
      <c r="G87" s="192">
        <f t="shared" si="2"/>
        <v>0</v>
      </c>
    </row>
    <row r="88" spans="1:7" s="193" customFormat="1" ht="12" outlineLevel="1">
      <c r="A88" s="186">
        <v>56</v>
      </c>
      <c r="B88" s="187" t="s">
        <v>1466</v>
      </c>
      <c r="C88" s="188" t="s">
        <v>1467</v>
      </c>
      <c r="D88" s="189" t="s">
        <v>944</v>
      </c>
      <c r="E88" s="190">
        <v>14</v>
      </c>
      <c r="F88" s="202"/>
      <c r="G88" s="192">
        <f t="shared" si="2"/>
        <v>0</v>
      </c>
    </row>
    <row r="89" spans="1:7" s="193" customFormat="1" ht="12" outlineLevel="1">
      <c r="A89" s="186">
        <v>57</v>
      </c>
      <c r="B89" s="187" t="s">
        <v>1468</v>
      </c>
      <c r="C89" s="188" t="s">
        <v>1469</v>
      </c>
      <c r="D89" s="189" t="s">
        <v>944</v>
      </c>
      <c r="E89" s="190">
        <v>66</v>
      </c>
      <c r="F89" s="202"/>
      <c r="G89" s="192">
        <f t="shared" si="2"/>
        <v>0</v>
      </c>
    </row>
    <row r="90" spans="1:7" s="193" customFormat="1" ht="12" outlineLevel="1">
      <c r="A90" s="186">
        <v>58</v>
      </c>
      <c r="B90" s="187" t="s">
        <v>1470</v>
      </c>
      <c r="C90" s="188" t="s">
        <v>1471</v>
      </c>
      <c r="D90" s="189" t="s">
        <v>944</v>
      </c>
      <c r="E90" s="190">
        <v>16</v>
      </c>
      <c r="F90" s="202"/>
      <c r="G90" s="192">
        <f t="shared" si="2"/>
        <v>0</v>
      </c>
    </row>
    <row r="91" spans="1:7" s="193" customFormat="1" ht="12" outlineLevel="1">
      <c r="A91" s="186">
        <v>59</v>
      </c>
      <c r="B91" s="187" t="s">
        <v>1472</v>
      </c>
      <c r="C91" s="188" t="s">
        <v>1473</v>
      </c>
      <c r="D91" s="189" t="s">
        <v>944</v>
      </c>
      <c r="E91" s="190">
        <v>2</v>
      </c>
      <c r="F91" s="202"/>
      <c r="G91" s="192">
        <f t="shared" si="2"/>
        <v>0</v>
      </c>
    </row>
    <row r="92" spans="1:7" s="193" customFormat="1" ht="12" outlineLevel="1">
      <c r="A92" s="186">
        <v>60</v>
      </c>
      <c r="B92" s="187" t="s">
        <v>1474</v>
      </c>
      <c r="C92" s="188" t="s">
        <v>1475</v>
      </c>
      <c r="D92" s="189" t="s">
        <v>944</v>
      </c>
      <c r="E92" s="190">
        <v>6</v>
      </c>
      <c r="F92" s="202"/>
      <c r="G92" s="192">
        <f t="shared" si="2"/>
        <v>0</v>
      </c>
    </row>
    <row r="93" spans="1:7" s="193" customFormat="1" ht="12" outlineLevel="1">
      <c r="A93" s="186">
        <v>61</v>
      </c>
      <c r="B93" s="187" t="s">
        <v>1476</v>
      </c>
      <c r="C93" s="188" t="s">
        <v>1477</v>
      </c>
      <c r="D93" s="189" t="s">
        <v>944</v>
      </c>
      <c r="E93" s="190">
        <v>2</v>
      </c>
      <c r="F93" s="202"/>
      <c r="G93" s="192">
        <f t="shared" si="2"/>
        <v>0</v>
      </c>
    </row>
    <row r="94" spans="1:7" s="193" customFormat="1" ht="12" outlineLevel="1">
      <c r="A94" s="186">
        <v>62</v>
      </c>
      <c r="B94" s="187" t="s">
        <v>1478</v>
      </c>
      <c r="C94" s="188" t="s">
        <v>1479</v>
      </c>
      <c r="D94" s="189" t="s">
        <v>944</v>
      </c>
      <c r="E94" s="190">
        <v>20</v>
      </c>
      <c r="F94" s="202"/>
      <c r="G94" s="192">
        <f t="shared" si="2"/>
        <v>0</v>
      </c>
    </row>
    <row r="95" spans="1:7" s="193" customFormat="1" ht="12" outlineLevel="1">
      <c r="A95" s="186">
        <v>63</v>
      </c>
      <c r="B95" s="187" t="s">
        <v>1480</v>
      </c>
      <c r="C95" s="188" t="s">
        <v>1481</v>
      </c>
      <c r="D95" s="189" t="s">
        <v>944</v>
      </c>
      <c r="E95" s="190">
        <v>8</v>
      </c>
      <c r="F95" s="202"/>
      <c r="G95" s="192">
        <f t="shared" si="2"/>
        <v>0</v>
      </c>
    </row>
    <row r="96" spans="1:7" s="193" customFormat="1" ht="12" outlineLevel="1">
      <c r="A96" s="186">
        <v>64</v>
      </c>
      <c r="B96" s="187" t="s">
        <v>1482</v>
      </c>
      <c r="C96" s="188" t="s">
        <v>1483</v>
      </c>
      <c r="D96" s="189" t="s">
        <v>944</v>
      </c>
      <c r="E96" s="190">
        <v>21</v>
      </c>
      <c r="F96" s="202"/>
      <c r="G96" s="192">
        <f t="shared" si="2"/>
        <v>0</v>
      </c>
    </row>
    <row r="97" spans="1:7" s="193" customFormat="1" ht="12" outlineLevel="1">
      <c r="A97" s="186">
        <v>65</v>
      </c>
      <c r="B97" s="187" t="s">
        <v>1484</v>
      </c>
      <c r="C97" s="188" t="s">
        <v>1485</v>
      </c>
      <c r="D97" s="189" t="s">
        <v>944</v>
      </c>
      <c r="E97" s="190">
        <v>37</v>
      </c>
      <c r="F97" s="202"/>
      <c r="G97" s="192">
        <f t="shared" si="2"/>
        <v>0</v>
      </c>
    </row>
    <row r="98" spans="1:7" s="193" customFormat="1" ht="12" outlineLevel="1">
      <c r="A98" s="186">
        <v>66</v>
      </c>
      <c r="B98" s="187" t="s">
        <v>1486</v>
      </c>
      <c r="C98" s="188" t="s">
        <v>1487</v>
      </c>
      <c r="D98" s="189" t="s">
        <v>944</v>
      </c>
      <c r="E98" s="190">
        <v>23</v>
      </c>
      <c r="F98" s="202"/>
      <c r="G98" s="192">
        <f t="shared" ref="G98:G102" si="3">E98*F98</f>
        <v>0</v>
      </c>
    </row>
    <row r="99" spans="1:7" s="193" customFormat="1" ht="12" outlineLevel="1">
      <c r="A99" s="186">
        <v>67</v>
      </c>
      <c r="B99" s="187" t="s">
        <v>1488</v>
      </c>
      <c r="C99" s="188" t="s">
        <v>1489</v>
      </c>
      <c r="D99" s="189" t="s">
        <v>944</v>
      </c>
      <c r="E99" s="190">
        <v>1</v>
      </c>
      <c r="F99" s="202"/>
      <c r="G99" s="192">
        <f t="shared" si="3"/>
        <v>0</v>
      </c>
    </row>
    <row r="100" spans="1:7" s="193" customFormat="1" ht="12" outlineLevel="1">
      <c r="A100" s="186">
        <v>68</v>
      </c>
      <c r="B100" s="187" t="s">
        <v>1490</v>
      </c>
      <c r="C100" s="188" t="s">
        <v>1491</v>
      </c>
      <c r="D100" s="189" t="s">
        <v>944</v>
      </c>
      <c r="E100" s="190">
        <v>3</v>
      </c>
      <c r="F100" s="202"/>
      <c r="G100" s="192">
        <f t="shared" si="3"/>
        <v>0</v>
      </c>
    </row>
    <row r="101" spans="1:7" s="193" customFormat="1" ht="12" outlineLevel="1">
      <c r="A101" s="186">
        <v>69</v>
      </c>
      <c r="B101" s="187" t="s">
        <v>1492</v>
      </c>
      <c r="C101" s="188" t="s">
        <v>1493</v>
      </c>
      <c r="D101" s="189" t="s">
        <v>944</v>
      </c>
      <c r="E101" s="190">
        <v>4</v>
      </c>
      <c r="F101" s="202"/>
      <c r="G101" s="192">
        <f t="shared" si="3"/>
        <v>0</v>
      </c>
    </row>
    <row r="102" spans="1:7" s="193" customFormat="1" ht="12" outlineLevel="1">
      <c r="A102" s="186">
        <v>70</v>
      </c>
      <c r="B102" s="187" t="s">
        <v>1494</v>
      </c>
      <c r="C102" s="188" t="s">
        <v>1495</v>
      </c>
      <c r="D102" s="189" t="s">
        <v>944</v>
      </c>
      <c r="E102" s="190">
        <v>2</v>
      </c>
      <c r="F102" s="202"/>
      <c r="G102" s="192">
        <f t="shared" si="3"/>
        <v>0</v>
      </c>
    </row>
    <row r="103" spans="1:7" s="201" customFormat="1" ht="12" outlineLevel="1">
      <c r="A103" s="194"/>
      <c r="B103" s="195"/>
      <c r="C103" s="196"/>
      <c r="D103" s="197"/>
      <c r="E103" s="198"/>
      <c r="F103" s="199"/>
      <c r="G103" s="200"/>
    </row>
    <row r="104" spans="1:7" s="185" customFormat="1" ht="16.5" customHeight="1">
      <c r="A104" s="180"/>
      <c r="B104" s="181">
        <v>734</v>
      </c>
      <c r="C104" s="181" t="s">
        <v>1496</v>
      </c>
      <c r="D104" s="178"/>
      <c r="E104" s="182"/>
      <c r="F104" s="183"/>
      <c r="G104" s="184">
        <f>SUBTOTAL(9,G105:G107)</f>
        <v>0</v>
      </c>
    </row>
    <row r="105" spans="1:7" s="193" customFormat="1" ht="24" outlineLevel="1">
      <c r="A105" s="186">
        <v>1</v>
      </c>
      <c r="B105" s="187" t="s">
        <v>1497</v>
      </c>
      <c r="C105" s="156" t="s">
        <v>1498</v>
      </c>
      <c r="D105" s="157" t="s">
        <v>944</v>
      </c>
      <c r="E105" s="158">
        <v>2</v>
      </c>
      <c r="F105" s="202"/>
      <c r="G105" s="192">
        <f>E105*F105</f>
        <v>0</v>
      </c>
    </row>
    <row r="106" spans="1:7" s="193" customFormat="1" ht="12" outlineLevel="1">
      <c r="A106" s="186">
        <v>2</v>
      </c>
      <c r="B106" s="187" t="s">
        <v>1499</v>
      </c>
      <c r="C106" s="188" t="s">
        <v>1500</v>
      </c>
      <c r="D106" s="189" t="s">
        <v>1501</v>
      </c>
      <c r="E106" s="190">
        <v>2</v>
      </c>
      <c r="F106" s="202"/>
      <c r="G106" s="192">
        <f t="shared" ref="G106" si="4">E106*F106</f>
        <v>0</v>
      </c>
    </row>
    <row r="107" spans="1:7" s="201" customFormat="1" ht="12" outlineLevel="1">
      <c r="A107" s="194"/>
      <c r="B107" s="195"/>
      <c r="C107" s="196"/>
      <c r="D107" s="197"/>
      <c r="E107" s="198"/>
      <c r="F107" s="199"/>
      <c r="G107" s="200"/>
    </row>
    <row r="108" spans="1:7" s="185" customFormat="1" ht="16.5" customHeight="1">
      <c r="A108" s="180"/>
      <c r="B108" s="181">
        <v>735</v>
      </c>
      <c r="C108" s="181" t="s">
        <v>1502</v>
      </c>
      <c r="D108" s="178"/>
      <c r="E108" s="182"/>
      <c r="F108" s="183"/>
      <c r="G108" s="184">
        <f>SUBTOTAL(9,G109:G131)</f>
        <v>0</v>
      </c>
    </row>
    <row r="109" spans="1:7" s="193" customFormat="1" ht="48" outlineLevel="1">
      <c r="A109" s="186">
        <v>1</v>
      </c>
      <c r="B109" s="187" t="s">
        <v>1503</v>
      </c>
      <c r="C109" s="156" t="s">
        <v>1504</v>
      </c>
      <c r="D109" s="157" t="s">
        <v>1501</v>
      </c>
      <c r="E109" s="158">
        <v>3</v>
      </c>
      <c r="F109" s="202"/>
      <c r="G109" s="192">
        <f>E109*F109</f>
        <v>0</v>
      </c>
    </row>
    <row r="110" spans="1:7" s="193" customFormat="1" ht="48" outlineLevel="1">
      <c r="A110" s="186">
        <v>2</v>
      </c>
      <c r="B110" s="187" t="s">
        <v>1505</v>
      </c>
      <c r="C110" s="188" t="s">
        <v>1506</v>
      </c>
      <c r="D110" s="189" t="s">
        <v>1501</v>
      </c>
      <c r="E110" s="190">
        <v>4</v>
      </c>
      <c r="F110" s="202"/>
      <c r="G110" s="192">
        <f t="shared" ref="G110:G130" si="5">E110*F110</f>
        <v>0</v>
      </c>
    </row>
    <row r="111" spans="1:7" s="193" customFormat="1" ht="48" outlineLevel="1">
      <c r="A111" s="186">
        <v>3</v>
      </c>
      <c r="B111" s="187" t="s">
        <v>1507</v>
      </c>
      <c r="C111" s="188" t="s">
        <v>1508</v>
      </c>
      <c r="D111" s="189" t="s">
        <v>1501</v>
      </c>
      <c r="E111" s="190">
        <v>2</v>
      </c>
      <c r="F111" s="202"/>
      <c r="G111" s="192">
        <f t="shared" si="5"/>
        <v>0</v>
      </c>
    </row>
    <row r="112" spans="1:7" s="193" customFormat="1" ht="48" outlineLevel="1">
      <c r="A112" s="186">
        <v>4</v>
      </c>
      <c r="B112" s="187" t="s">
        <v>1509</v>
      </c>
      <c r="C112" s="188" t="s">
        <v>1510</v>
      </c>
      <c r="D112" s="189" t="s">
        <v>1501</v>
      </c>
      <c r="E112" s="190">
        <v>5</v>
      </c>
      <c r="F112" s="202"/>
      <c r="G112" s="192">
        <f t="shared" si="5"/>
        <v>0</v>
      </c>
    </row>
    <row r="113" spans="1:7" s="193" customFormat="1" ht="48" outlineLevel="1">
      <c r="A113" s="186">
        <v>5</v>
      </c>
      <c r="B113" s="187" t="s">
        <v>1511</v>
      </c>
      <c r="C113" s="188" t="s">
        <v>1512</v>
      </c>
      <c r="D113" s="189" t="s">
        <v>1501</v>
      </c>
      <c r="E113" s="190">
        <v>1</v>
      </c>
      <c r="F113" s="202"/>
      <c r="G113" s="192">
        <f t="shared" si="5"/>
        <v>0</v>
      </c>
    </row>
    <row r="114" spans="1:7" s="193" customFormat="1" ht="24" outlineLevel="1">
      <c r="A114" s="186">
        <v>6</v>
      </c>
      <c r="B114" s="187" t="s">
        <v>1513</v>
      </c>
      <c r="C114" s="188" t="s">
        <v>1514</v>
      </c>
      <c r="D114" s="189" t="s">
        <v>944</v>
      </c>
      <c r="E114" s="190">
        <v>3</v>
      </c>
      <c r="F114" s="202"/>
      <c r="G114" s="192">
        <f t="shared" si="5"/>
        <v>0</v>
      </c>
    </row>
    <row r="115" spans="1:7" s="193" customFormat="1" ht="24" outlineLevel="1">
      <c r="A115" s="186">
        <v>7</v>
      </c>
      <c r="B115" s="187" t="s">
        <v>1515</v>
      </c>
      <c r="C115" s="188" t="s">
        <v>1516</v>
      </c>
      <c r="D115" s="189" t="s">
        <v>944</v>
      </c>
      <c r="E115" s="190">
        <v>4</v>
      </c>
      <c r="F115" s="202"/>
      <c r="G115" s="192">
        <f t="shared" si="5"/>
        <v>0</v>
      </c>
    </row>
    <row r="116" spans="1:7" s="193" customFormat="1" ht="24" outlineLevel="1">
      <c r="A116" s="186">
        <v>8</v>
      </c>
      <c r="B116" s="187" t="s">
        <v>1517</v>
      </c>
      <c r="C116" s="188" t="s">
        <v>1518</v>
      </c>
      <c r="D116" s="189" t="s">
        <v>944</v>
      </c>
      <c r="E116" s="190">
        <v>2</v>
      </c>
      <c r="F116" s="202"/>
      <c r="G116" s="192">
        <f t="shared" si="5"/>
        <v>0</v>
      </c>
    </row>
    <row r="117" spans="1:7" s="193" customFormat="1" ht="24" outlineLevel="1">
      <c r="A117" s="186">
        <v>9</v>
      </c>
      <c r="B117" s="187" t="s">
        <v>1519</v>
      </c>
      <c r="C117" s="188" t="s">
        <v>1520</v>
      </c>
      <c r="D117" s="189" t="s">
        <v>944</v>
      </c>
      <c r="E117" s="190">
        <v>5</v>
      </c>
      <c r="F117" s="202"/>
      <c r="G117" s="192">
        <f t="shared" si="5"/>
        <v>0</v>
      </c>
    </row>
    <row r="118" spans="1:7" s="193" customFormat="1" ht="24" outlineLevel="1">
      <c r="A118" s="186">
        <v>10</v>
      </c>
      <c r="B118" s="187" t="s">
        <v>1521</v>
      </c>
      <c r="C118" s="188" t="s">
        <v>1522</v>
      </c>
      <c r="D118" s="189" t="s">
        <v>944</v>
      </c>
      <c r="E118" s="190">
        <v>1</v>
      </c>
      <c r="F118" s="202"/>
      <c r="G118" s="192">
        <f t="shared" si="5"/>
        <v>0</v>
      </c>
    </row>
    <row r="119" spans="1:7" s="193" customFormat="1" ht="12" outlineLevel="1">
      <c r="A119" s="186">
        <v>11</v>
      </c>
      <c r="B119" s="187" t="s">
        <v>1523</v>
      </c>
      <c r="C119" s="188" t="s">
        <v>1524</v>
      </c>
      <c r="D119" s="189" t="s">
        <v>944</v>
      </c>
      <c r="E119" s="190">
        <v>174</v>
      </c>
      <c r="F119" s="202"/>
      <c r="G119" s="192">
        <f t="shared" si="5"/>
        <v>0</v>
      </c>
    </row>
    <row r="120" spans="1:7" s="193" customFormat="1" ht="36" outlineLevel="1">
      <c r="A120" s="186">
        <v>12</v>
      </c>
      <c r="B120" s="187" t="s">
        <v>1525</v>
      </c>
      <c r="C120" s="188" t="s">
        <v>1526</v>
      </c>
      <c r="D120" s="189" t="s">
        <v>944</v>
      </c>
      <c r="E120" s="190">
        <v>59</v>
      </c>
      <c r="F120" s="202"/>
      <c r="G120" s="192">
        <f t="shared" si="5"/>
        <v>0</v>
      </c>
    </row>
    <row r="121" spans="1:7" s="193" customFormat="1" ht="12" outlineLevel="1">
      <c r="A121" s="186">
        <v>13</v>
      </c>
      <c r="B121" s="187" t="s">
        <v>1527</v>
      </c>
      <c r="C121" s="188" t="s">
        <v>1528</v>
      </c>
      <c r="D121" s="189" t="s">
        <v>2</v>
      </c>
      <c r="E121" s="190">
        <v>6600</v>
      </c>
      <c r="F121" s="202"/>
      <c r="G121" s="192">
        <f t="shared" si="5"/>
        <v>0</v>
      </c>
    </row>
    <row r="122" spans="1:7" s="193" customFormat="1" ht="12" outlineLevel="1">
      <c r="A122" s="186">
        <v>14</v>
      </c>
      <c r="B122" s="187" t="s">
        <v>1529</v>
      </c>
      <c r="C122" s="188" t="s">
        <v>1530</v>
      </c>
      <c r="D122" s="189" t="s">
        <v>2</v>
      </c>
      <c r="E122" s="190">
        <v>280</v>
      </c>
      <c r="F122" s="202"/>
      <c r="G122" s="192">
        <f t="shared" si="5"/>
        <v>0</v>
      </c>
    </row>
    <row r="123" spans="1:7" s="193" customFormat="1" ht="12" outlineLevel="1">
      <c r="A123" s="186">
        <v>15</v>
      </c>
      <c r="B123" s="187" t="s">
        <v>1531</v>
      </c>
      <c r="C123" s="188" t="s">
        <v>1532</v>
      </c>
      <c r="D123" s="189" t="s">
        <v>944</v>
      </c>
      <c r="E123" s="190">
        <v>174</v>
      </c>
      <c r="F123" s="202"/>
      <c r="G123" s="192">
        <f t="shared" si="5"/>
        <v>0</v>
      </c>
    </row>
    <row r="124" spans="1:7" s="193" customFormat="1" ht="36" outlineLevel="1">
      <c r="A124" s="186">
        <v>16</v>
      </c>
      <c r="B124" s="187" t="s">
        <v>1533</v>
      </c>
      <c r="C124" s="188" t="s">
        <v>1534</v>
      </c>
      <c r="D124" s="189" t="s">
        <v>17</v>
      </c>
      <c r="E124" s="190">
        <v>239</v>
      </c>
      <c r="F124" s="202"/>
      <c r="G124" s="192">
        <f t="shared" si="5"/>
        <v>0</v>
      </c>
    </row>
    <row r="125" spans="1:7" s="193" customFormat="1" ht="36" outlineLevel="1">
      <c r="A125" s="186">
        <v>17</v>
      </c>
      <c r="B125" s="187" t="s">
        <v>1535</v>
      </c>
      <c r="C125" s="188" t="s">
        <v>1536</v>
      </c>
      <c r="D125" s="189" t="s">
        <v>17</v>
      </c>
      <c r="E125" s="190">
        <v>1192</v>
      </c>
      <c r="F125" s="202"/>
      <c r="G125" s="192">
        <f t="shared" si="5"/>
        <v>0</v>
      </c>
    </row>
    <row r="126" spans="1:7" s="193" customFormat="1" ht="24" outlineLevel="1">
      <c r="A126" s="186">
        <v>18</v>
      </c>
      <c r="B126" s="187" t="s">
        <v>1537</v>
      </c>
      <c r="C126" s="188" t="s">
        <v>1538</v>
      </c>
      <c r="D126" s="189" t="s">
        <v>17</v>
      </c>
      <c r="E126" s="190">
        <v>1646</v>
      </c>
      <c r="F126" s="202"/>
      <c r="G126" s="192">
        <f t="shared" si="5"/>
        <v>0</v>
      </c>
    </row>
    <row r="127" spans="1:7" s="193" customFormat="1" ht="24" outlineLevel="1">
      <c r="A127" s="186">
        <v>19</v>
      </c>
      <c r="B127" s="187" t="s">
        <v>1539</v>
      </c>
      <c r="C127" s="188" t="s">
        <v>1540</v>
      </c>
      <c r="D127" s="189" t="s">
        <v>2</v>
      </c>
      <c r="E127" s="190">
        <v>1431</v>
      </c>
      <c r="F127" s="202"/>
      <c r="G127" s="192">
        <f t="shared" si="5"/>
        <v>0</v>
      </c>
    </row>
    <row r="128" spans="1:7" s="193" customFormat="1" ht="12" outlineLevel="1">
      <c r="A128" s="186">
        <v>20</v>
      </c>
      <c r="B128" s="187" t="s">
        <v>1541</v>
      </c>
      <c r="C128" s="188" t="s">
        <v>1542</v>
      </c>
      <c r="D128" s="189" t="s">
        <v>944</v>
      </c>
      <c r="E128" s="190">
        <v>3578</v>
      </c>
      <c r="F128" s="202"/>
      <c r="G128" s="192">
        <f t="shared" si="5"/>
        <v>0</v>
      </c>
    </row>
    <row r="129" spans="1:7" s="193" customFormat="1" ht="12" outlineLevel="1">
      <c r="A129" s="186">
        <v>21</v>
      </c>
      <c r="B129" s="187" t="s">
        <v>1543</v>
      </c>
      <c r="C129" s="188" t="s">
        <v>1544</v>
      </c>
      <c r="D129" s="189" t="s">
        <v>1545</v>
      </c>
      <c r="E129" s="190">
        <v>229</v>
      </c>
      <c r="F129" s="202"/>
      <c r="G129" s="192">
        <f t="shared" si="5"/>
        <v>0</v>
      </c>
    </row>
    <row r="130" spans="1:7" s="193" customFormat="1" ht="24" outlineLevel="1">
      <c r="A130" s="186">
        <v>22</v>
      </c>
      <c r="B130" s="187" t="s">
        <v>1546</v>
      </c>
      <c r="C130" s="188" t="s">
        <v>1547</v>
      </c>
      <c r="D130" s="189" t="s">
        <v>2</v>
      </c>
      <c r="E130" s="190">
        <v>1350</v>
      </c>
      <c r="F130" s="202"/>
      <c r="G130" s="192">
        <f t="shared" si="5"/>
        <v>0</v>
      </c>
    </row>
    <row r="131" spans="1:7" s="201" customFormat="1" ht="12" outlineLevel="1">
      <c r="A131" s="194"/>
      <c r="B131" s="195"/>
      <c r="C131" s="196"/>
      <c r="D131" s="197"/>
      <c r="E131" s="198"/>
      <c r="F131" s="199"/>
      <c r="G131" s="200"/>
    </row>
    <row r="132" spans="1:7" s="185" customFormat="1" ht="16.5" customHeight="1">
      <c r="A132" s="180"/>
      <c r="B132" s="181">
        <v>736</v>
      </c>
      <c r="C132" s="181" t="s">
        <v>1548</v>
      </c>
      <c r="D132" s="178"/>
      <c r="E132" s="182"/>
      <c r="F132" s="183"/>
      <c r="G132" s="184">
        <f>SUBTOTAL(9,G133:G185)</f>
        <v>0</v>
      </c>
    </row>
    <row r="133" spans="1:7" s="193" customFormat="1" ht="24" outlineLevel="1">
      <c r="A133" s="186">
        <v>1</v>
      </c>
      <c r="B133" s="187" t="s">
        <v>1549</v>
      </c>
      <c r="C133" s="156" t="s">
        <v>1550</v>
      </c>
      <c r="D133" s="157" t="s">
        <v>2</v>
      </c>
      <c r="E133" s="158">
        <v>20</v>
      </c>
      <c r="F133" s="202"/>
      <c r="G133" s="192">
        <f>E133*F133</f>
        <v>0</v>
      </c>
    </row>
    <row r="134" spans="1:7" s="193" customFormat="1" ht="24" outlineLevel="1">
      <c r="A134" s="186">
        <v>2</v>
      </c>
      <c r="B134" s="187" t="s">
        <v>1551</v>
      </c>
      <c r="C134" s="156" t="s">
        <v>1552</v>
      </c>
      <c r="D134" s="157" t="s">
        <v>2</v>
      </c>
      <c r="E134" s="158">
        <v>25</v>
      </c>
      <c r="F134" s="202"/>
      <c r="G134" s="192">
        <f t="shared" ref="G134:G184" si="6">E134*F134</f>
        <v>0</v>
      </c>
    </row>
    <row r="135" spans="1:7" s="193" customFormat="1" ht="24" outlineLevel="1">
      <c r="A135" s="186">
        <v>3</v>
      </c>
      <c r="B135" s="187" t="s">
        <v>1553</v>
      </c>
      <c r="C135" s="188" t="s">
        <v>1554</v>
      </c>
      <c r="D135" s="189" t="s">
        <v>2</v>
      </c>
      <c r="E135" s="190">
        <v>32</v>
      </c>
      <c r="F135" s="202"/>
      <c r="G135" s="192">
        <f t="shared" si="6"/>
        <v>0</v>
      </c>
    </row>
    <row r="136" spans="1:7" s="193" customFormat="1" ht="24" outlineLevel="1">
      <c r="A136" s="186">
        <v>4</v>
      </c>
      <c r="B136" s="187" t="s">
        <v>1555</v>
      </c>
      <c r="C136" s="188" t="s">
        <v>1556</v>
      </c>
      <c r="D136" s="189" t="s">
        <v>2</v>
      </c>
      <c r="E136" s="190">
        <v>85</v>
      </c>
      <c r="F136" s="202"/>
      <c r="G136" s="192">
        <f t="shared" si="6"/>
        <v>0</v>
      </c>
    </row>
    <row r="137" spans="1:7" s="193" customFormat="1" ht="24" outlineLevel="1">
      <c r="A137" s="186">
        <v>5</v>
      </c>
      <c r="B137" s="187" t="s">
        <v>1557</v>
      </c>
      <c r="C137" s="188" t="s">
        <v>1558</v>
      </c>
      <c r="D137" s="189" t="s">
        <v>2</v>
      </c>
      <c r="E137" s="190">
        <v>115</v>
      </c>
      <c r="F137" s="202"/>
      <c r="G137" s="192">
        <f t="shared" si="6"/>
        <v>0</v>
      </c>
    </row>
    <row r="138" spans="1:7" s="193" customFormat="1" ht="24" outlineLevel="1">
      <c r="A138" s="186">
        <v>6</v>
      </c>
      <c r="B138" s="187" t="s">
        <v>1559</v>
      </c>
      <c r="C138" s="188" t="s">
        <v>1560</v>
      </c>
      <c r="D138" s="189" t="s">
        <v>2</v>
      </c>
      <c r="E138" s="190">
        <v>15</v>
      </c>
      <c r="F138" s="202"/>
      <c r="G138" s="192">
        <f t="shared" si="6"/>
        <v>0</v>
      </c>
    </row>
    <row r="139" spans="1:7" s="193" customFormat="1" ht="24" outlineLevel="1">
      <c r="A139" s="186">
        <v>7</v>
      </c>
      <c r="B139" s="187" t="s">
        <v>1561</v>
      </c>
      <c r="C139" s="188" t="s">
        <v>1562</v>
      </c>
      <c r="D139" s="189" t="s">
        <v>944</v>
      </c>
      <c r="E139" s="190">
        <v>24</v>
      </c>
      <c r="F139" s="202"/>
      <c r="G139" s="192">
        <f t="shared" si="6"/>
        <v>0</v>
      </c>
    </row>
    <row r="140" spans="1:7" s="193" customFormat="1" ht="24" outlineLevel="1">
      <c r="A140" s="186">
        <v>8</v>
      </c>
      <c r="B140" s="187" t="s">
        <v>1563</v>
      </c>
      <c r="C140" s="188" t="s">
        <v>1564</v>
      </c>
      <c r="D140" s="189" t="s">
        <v>944</v>
      </c>
      <c r="E140" s="190">
        <v>10</v>
      </c>
      <c r="F140" s="202"/>
      <c r="G140" s="192">
        <f t="shared" si="6"/>
        <v>0</v>
      </c>
    </row>
    <row r="141" spans="1:7" s="193" customFormat="1" ht="24" outlineLevel="1">
      <c r="A141" s="186">
        <v>9</v>
      </c>
      <c r="B141" s="187" t="s">
        <v>1565</v>
      </c>
      <c r="C141" s="188" t="s">
        <v>1566</v>
      </c>
      <c r="D141" s="189" t="s">
        <v>944</v>
      </c>
      <c r="E141" s="190">
        <v>22</v>
      </c>
      <c r="F141" s="202"/>
      <c r="G141" s="192">
        <f t="shared" si="6"/>
        <v>0</v>
      </c>
    </row>
    <row r="142" spans="1:7" s="193" customFormat="1" ht="24" outlineLevel="1">
      <c r="A142" s="186">
        <v>10</v>
      </c>
      <c r="B142" s="187" t="s">
        <v>1567</v>
      </c>
      <c r="C142" s="188" t="s">
        <v>1568</v>
      </c>
      <c r="D142" s="189" t="s">
        <v>944</v>
      </c>
      <c r="E142" s="190">
        <v>36</v>
      </c>
      <c r="F142" s="202"/>
      <c r="G142" s="192">
        <f t="shared" si="6"/>
        <v>0</v>
      </c>
    </row>
    <row r="143" spans="1:7" s="193" customFormat="1" ht="24" outlineLevel="1">
      <c r="A143" s="186">
        <v>11</v>
      </c>
      <c r="B143" s="187" t="s">
        <v>1569</v>
      </c>
      <c r="C143" s="188" t="s">
        <v>1570</v>
      </c>
      <c r="D143" s="189" t="s">
        <v>944</v>
      </c>
      <c r="E143" s="190">
        <v>6</v>
      </c>
      <c r="F143" s="202"/>
      <c r="G143" s="192">
        <f t="shared" si="6"/>
        <v>0</v>
      </c>
    </row>
    <row r="144" spans="1:7" s="193" customFormat="1" ht="12" outlineLevel="1">
      <c r="A144" s="186">
        <v>12</v>
      </c>
      <c r="B144" s="187" t="s">
        <v>1571</v>
      </c>
      <c r="C144" s="188" t="s">
        <v>1572</v>
      </c>
      <c r="D144" s="189" t="s">
        <v>944</v>
      </c>
      <c r="E144" s="190">
        <v>4</v>
      </c>
      <c r="F144" s="202"/>
      <c r="G144" s="192">
        <f t="shared" si="6"/>
        <v>0</v>
      </c>
    </row>
    <row r="145" spans="1:7" s="193" customFormat="1" ht="12" outlineLevel="1">
      <c r="A145" s="186">
        <v>13</v>
      </c>
      <c r="B145" s="187" t="s">
        <v>1573</v>
      </c>
      <c r="C145" s="188" t="s">
        <v>1574</v>
      </c>
      <c r="D145" s="189" t="s">
        <v>944</v>
      </c>
      <c r="E145" s="190">
        <v>2</v>
      </c>
      <c r="F145" s="202"/>
      <c r="G145" s="192">
        <f t="shared" si="6"/>
        <v>0</v>
      </c>
    </row>
    <row r="146" spans="1:7" s="193" customFormat="1" ht="12" outlineLevel="1">
      <c r="A146" s="186">
        <v>14</v>
      </c>
      <c r="B146" s="187" t="s">
        <v>1575</v>
      </c>
      <c r="C146" s="188" t="s">
        <v>1576</v>
      </c>
      <c r="D146" s="189" t="s">
        <v>944</v>
      </c>
      <c r="E146" s="190">
        <v>2</v>
      </c>
      <c r="F146" s="202"/>
      <c r="G146" s="192">
        <f t="shared" si="6"/>
        <v>0</v>
      </c>
    </row>
    <row r="147" spans="1:7" s="193" customFormat="1" ht="12" outlineLevel="1">
      <c r="A147" s="186">
        <v>15</v>
      </c>
      <c r="B147" s="187" t="s">
        <v>1577</v>
      </c>
      <c r="C147" s="188" t="s">
        <v>1578</v>
      </c>
      <c r="D147" s="189" t="s">
        <v>944</v>
      </c>
      <c r="E147" s="190">
        <v>1</v>
      </c>
      <c r="F147" s="202"/>
      <c r="G147" s="192">
        <f t="shared" si="6"/>
        <v>0</v>
      </c>
    </row>
    <row r="148" spans="1:7" s="193" customFormat="1" ht="12" outlineLevel="1">
      <c r="A148" s="186">
        <v>16</v>
      </c>
      <c r="B148" s="187" t="s">
        <v>1579</v>
      </c>
      <c r="C148" s="188" t="s">
        <v>1580</v>
      </c>
      <c r="D148" s="189" t="s">
        <v>944</v>
      </c>
      <c r="E148" s="190">
        <v>6</v>
      </c>
      <c r="F148" s="202"/>
      <c r="G148" s="192">
        <f t="shared" si="6"/>
        <v>0</v>
      </c>
    </row>
    <row r="149" spans="1:7" s="193" customFormat="1" ht="12" outlineLevel="1">
      <c r="A149" s="186">
        <v>17</v>
      </c>
      <c r="B149" s="187" t="s">
        <v>1581</v>
      </c>
      <c r="C149" s="188" t="s">
        <v>1582</v>
      </c>
      <c r="D149" s="189" t="s">
        <v>944</v>
      </c>
      <c r="E149" s="190">
        <v>7</v>
      </c>
      <c r="F149" s="202"/>
      <c r="G149" s="192">
        <f t="shared" si="6"/>
        <v>0</v>
      </c>
    </row>
    <row r="150" spans="1:7" s="193" customFormat="1" ht="12" outlineLevel="1">
      <c r="A150" s="186">
        <v>18</v>
      </c>
      <c r="B150" s="187" t="s">
        <v>1583</v>
      </c>
      <c r="C150" s="188" t="s">
        <v>1584</v>
      </c>
      <c r="D150" s="189" t="s">
        <v>944</v>
      </c>
      <c r="E150" s="190">
        <v>5</v>
      </c>
      <c r="F150" s="202"/>
      <c r="G150" s="192">
        <f t="shared" si="6"/>
        <v>0</v>
      </c>
    </row>
    <row r="151" spans="1:7" s="193" customFormat="1" ht="12" outlineLevel="1">
      <c r="A151" s="186">
        <v>19</v>
      </c>
      <c r="B151" s="187" t="s">
        <v>1585</v>
      </c>
      <c r="C151" s="188" t="s">
        <v>1586</v>
      </c>
      <c r="D151" s="189" t="s">
        <v>944</v>
      </c>
      <c r="E151" s="190">
        <v>2</v>
      </c>
      <c r="F151" s="202"/>
      <c r="G151" s="192">
        <f t="shared" si="6"/>
        <v>0</v>
      </c>
    </row>
    <row r="152" spans="1:7" s="193" customFormat="1" ht="12" outlineLevel="1">
      <c r="A152" s="186">
        <v>20</v>
      </c>
      <c r="B152" s="187" t="s">
        <v>1587</v>
      </c>
      <c r="C152" s="188" t="s">
        <v>1588</v>
      </c>
      <c r="D152" s="189" t="s">
        <v>2</v>
      </c>
      <c r="E152" s="190">
        <v>15</v>
      </c>
      <c r="F152" s="202"/>
      <c r="G152" s="192">
        <f t="shared" si="6"/>
        <v>0</v>
      </c>
    </row>
    <row r="153" spans="1:7" s="193" customFormat="1" ht="12" outlineLevel="1">
      <c r="A153" s="186">
        <v>21</v>
      </c>
      <c r="B153" s="187" t="s">
        <v>1589</v>
      </c>
      <c r="C153" s="188" t="s">
        <v>1590</v>
      </c>
      <c r="D153" s="189" t="s">
        <v>2</v>
      </c>
      <c r="E153" s="190">
        <v>260</v>
      </c>
      <c r="F153" s="202"/>
      <c r="G153" s="192">
        <f t="shared" si="6"/>
        <v>0</v>
      </c>
    </row>
    <row r="154" spans="1:7" s="193" customFormat="1" ht="12" outlineLevel="1">
      <c r="A154" s="186">
        <v>22</v>
      </c>
      <c r="B154" s="187" t="s">
        <v>1591</v>
      </c>
      <c r="C154" s="188" t="s">
        <v>1592</v>
      </c>
      <c r="D154" s="189" t="s">
        <v>2</v>
      </c>
      <c r="E154" s="190">
        <v>140</v>
      </c>
      <c r="F154" s="202"/>
      <c r="G154" s="192">
        <f t="shared" si="6"/>
        <v>0</v>
      </c>
    </row>
    <row r="155" spans="1:7" s="193" customFormat="1" ht="12" outlineLevel="1">
      <c r="A155" s="186">
        <v>23</v>
      </c>
      <c r="B155" s="187" t="s">
        <v>1593</v>
      </c>
      <c r="C155" s="188" t="s">
        <v>1594</v>
      </c>
      <c r="D155" s="189" t="s">
        <v>944</v>
      </c>
      <c r="E155" s="190">
        <v>16</v>
      </c>
      <c r="F155" s="202"/>
      <c r="G155" s="192">
        <f t="shared" si="6"/>
        <v>0</v>
      </c>
    </row>
    <row r="156" spans="1:7" s="193" customFormat="1" ht="12" outlineLevel="1">
      <c r="A156" s="186">
        <v>24</v>
      </c>
      <c r="B156" s="187" t="s">
        <v>1595</v>
      </c>
      <c r="C156" s="188" t="s">
        <v>1596</v>
      </c>
      <c r="D156" s="189" t="s">
        <v>944</v>
      </c>
      <c r="E156" s="190">
        <v>96</v>
      </c>
      <c r="F156" s="202"/>
      <c r="G156" s="192">
        <f t="shared" si="6"/>
        <v>0</v>
      </c>
    </row>
    <row r="157" spans="1:7" s="193" customFormat="1" ht="12" outlineLevel="1">
      <c r="A157" s="186">
        <v>25</v>
      </c>
      <c r="B157" s="187" t="s">
        <v>1597</v>
      </c>
      <c r="C157" s="188" t="s">
        <v>1598</v>
      </c>
      <c r="D157" s="189" t="s">
        <v>944</v>
      </c>
      <c r="E157" s="190">
        <v>38</v>
      </c>
      <c r="F157" s="202"/>
      <c r="G157" s="192">
        <f t="shared" si="6"/>
        <v>0</v>
      </c>
    </row>
    <row r="158" spans="1:7" s="193" customFormat="1" ht="12" outlineLevel="1">
      <c r="A158" s="186">
        <v>26</v>
      </c>
      <c r="B158" s="187" t="s">
        <v>1599</v>
      </c>
      <c r="C158" s="188" t="s">
        <v>1600</v>
      </c>
      <c r="D158" s="189" t="s">
        <v>944</v>
      </c>
      <c r="E158" s="190">
        <v>2</v>
      </c>
      <c r="F158" s="202"/>
      <c r="G158" s="192">
        <f t="shared" si="6"/>
        <v>0</v>
      </c>
    </row>
    <row r="159" spans="1:7" s="193" customFormat="1" ht="12" outlineLevel="1">
      <c r="A159" s="186">
        <v>27</v>
      </c>
      <c r="B159" s="187" t="s">
        <v>1601</v>
      </c>
      <c r="C159" s="188" t="s">
        <v>1602</v>
      </c>
      <c r="D159" s="189" t="s">
        <v>944</v>
      </c>
      <c r="E159" s="190">
        <v>4</v>
      </c>
      <c r="F159" s="202"/>
      <c r="G159" s="192">
        <f t="shared" si="6"/>
        <v>0</v>
      </c>
    </row>
    <row r="160" spans="1:7" s="193" customFormat="1" ht="12" outlineLevel="1">
      <c r="A160" s="186">
        <v>28</v>
      </c>
      <c r="B160" s="187" t="s">
        <v>1603</v>
      </c>
      <c r="C160" s="188" t="s">
        <v>1604</v>
      </c>
      <c r="D160" s="189" t="s">
        <v>944</v>
      </c>
      <c r="E160" s="190">
        <v>6</v>
      </c>
      <c r="F160" s="202"/>
      <c r="G160" s="192">
        <f t="shared" si="6"/>
        <v>0</v>
      </c>
    </row>
    <row r="161" spans="1:7" s="193" customFormat="1" ht="12" outlineLevel="1">
      <c r="A161" s="186">
        <v>29</v>
      </c>
      <c r="B161" s="187" t="s">
        <v>1605</v>
      </c>
      <c r="C161" s="188" t="s">
        <v>1606</v>
      </c>
      <c r="D161" s="189" t="s">
        <v>944</v>
      </c>
      <c r="E161" s="190">
        <v>4</v>
      </c>
      <c r="F161" s="202"/>
      <c r="G161" s="192">
        <f t="shared" si="6"/>
        <v>0</v>
      </c>
    </row>
    <row r="162" spans="1:7" s="193" customFormat="1" ht="12" outlineLevel="1">
      <c r="A162" s="186">
        <v>30</v>
      </c>
      <c r="B162" s="187" t="s">
        <v>1607</v>
      </c>
      <c r="C162" s="188" t="s">
        <v>1608</v>
      </c>
      <c r="D162" s="189" t="s">
        <v>944</v>
      </c>
      <c r="E162" s="190">
        <v>11</v>
      </c>
      <c r="F162" s="202"/>
      <c r="G162" s="192">
        <f t="shared" si="6"/>
        <v>0</v>
      </c>
    </row>
    <row r="163" spans="1:7" s="193" customFormat="1" ht="12" outlineLevel="1">
      <c r="A163" s="186">
        <v>31</v>
      </c>
      <c r="B163" s="187" t="s">
        <v>1609</v>
      </c>
      <c r="C163" s="188" t="s">
        <v>1610</v>
      </c>
      <c r="D163" s="189" t="s">
        <v>944</v>
      </c>
      <c r="E163" s="190">
        <v>2</v>
      </c>
      <c r="F163" s="202"/>
      <c r="G163" s="192">
        <f t="shared" si="6"/>
        <v>0</v>
      </c>
    </row>
    <row r="164" spans="1:7" s="193" customFormat="1" ht="12" outlineLevel="1">
      <c r="A164" s="186">
        <v>32</v>
      </c>
      <c r="B164" s="187" t="s">
        <v>1611</v>
      </c>
      <c r="C164" s="188" t="s">
        <v>1612</v>
      </c>
      <c r="D164" s="189" t="s">
        <v>944</v>
      </c>
      <c r="E164" s="190">
        <v>2</v>
      </c>
      <c r="F164" s="202"/>
      <c r="G164" s="192">
        <f t="shared" si="6"/>
        <v>0</v>
      </c>
    </row>
    <row r="165" spans="1:7" s="193" customFormat="1" ht="12" outlineLevel="1">
      <c r="A165" s="186">
        <v>33</v>
      </c>
      <c r="B165" s="187" t="s">
        <v>1613</v>
      </c>
      <c r="C165" s="188" t="s">
        <v>1614</v>
      </c>
      <c r="D165" s="189" t="s">
        <v>944</v>
      </c>
      <c r="E165" s="190">
        <v>17</v>
      </c>
      <c r="F165" s="202"/>
      <c r="G165" s="192">
        <f t="shared" si="6"/>
        <v>0</v>
      </c>
    </row>
    <row r="166" spans="1:7" s="193" customFormat="1" ht="12" outlineLevel="1">
      <c r="A166" s="186">
        <v>34</v>
      </c>
      <c r="B166" s="187" t="s">
        <v>1615</v>
      </c>
      <c r="C166" s="188" t="s">
        <v>1616</v>
      </c>
      <c r="D166" s="189" t="s">
        <v>944</v>
      </c>
      <c r="E166" s="190">
        <v>2</v>
      </c>
      <c r="F166" s="202"/>
      <c r="G166" s="192">
        <f t="shared" si="6"/>
        <v>0</v>
      </c>
    </row>
    <row r="167" spans="1:7" s="193" customFormat="1" ht="12" outlineLevel="1">
      <c r="A167" s="186">
        <v>35</v>
      </c>
      <c r="B167" s="187" t="s">
        <v>1617</v>
      </c>
      <c r="C167" s="188" t="s">
        <v>1618</v>
      </c>
      <c r="D167" s="189" t="s">
        <v>944</v>
      </c>
      <c r="E167" s="190">
        <v>10</v>
      </c>
      <c r="F167" s="202"/>
      <c r="G167" s="192">
        <f t="shared" si="6"/>
        <v>0</v>
      </c>
    </row>
    <row r="168" spans="1:7" s="193" customFormat="1" ht="36" outlineLevel="1">
      <c r="A168" s="186">
        <v>36</v>
      </c>
      <c r="B168" s="187" t="s">
        <v>1619</v>
      </c>
      <c r="C168" s="188" t="s">
        <v>1620</v>
      </c>
      <c r="D168" s="189" t="s">
        <v>944</v>
      </c>
      <c r="E168" s="190">
        <v>16</v>
      </c>
      <c r="F168" s="202"/>
      <c r="G168" s="192">
        <f t="shared" si="6"/>
        <v>0</v>
      </c>
    </row>
    <row r="169" spans="1:7" s="193" customFormat="1" ht="36" outlineLevel="1">
      <c r="A169" s="186">
        <v>37</v>
      </c>
      <c r="B169" s="187" t="s">
        <v>1621</v>
      </c>
      <c r="C169" s="188" t="s">
        <v>1622</v>
      </c>
      <c r="D169" s="189" t="s">
        <v>944</v>
      </c>
      <c r="E169" s="190">
        <v>230</v>
      </c>
      <c r="F169" s="202"/>
      <c r="G169" s="192">
        <f t="shared" si="6"/>
        <v>0</v>
      </c>
    </row>
    <row r="170" spans="1:7" s="193" customFormat="1" ht="36" outlineLevel="1">
      <c r="A170" s="186">
        <v>38</v>
      </c>
      <c r="B170" s="187" t="s">
        <v>1623</v>
      </c>
      <c r="C170" s="188" t="s">
        <v>1624</v>
      </c>
      <c r="D170" s="189" t="s">
        <v>944</v>
      </c>
      <c r="E170" s="190">
        <v>20</v>
      </c>
      <c r="F170" s="202"/>
      <c r="G170" s="192">
        <f t="shared" si="6"/>
        <v>0</v>
      </c>
    </row>
    <row r="171" spans="1:7" s="193" customFormat="1" ht="36" outlineLevel="1">
      <c r="A171" s="186">
        <v>39</v>
      </c>
      <c r="B171" s="187" t="s">
        <v>1625</v>
      </c>
      <c r="C171" s="188" t="s">
        <v>1626</v>
      </c>
      <c r="D171" s="189" t="s">
        <v>944</v>
      </c>
      <c r="E171" s="190">
        <v>110</v>
      </c>
      <c r="F171" s="202"/>
      <c r="G171" s="192">
        <f t="shared" si="6"/>
        <v>0</v>
      </c>
    </row>
    <row r="172" spans="1:7" s="193" customFormat="1" ht="36" outlineLevel="1">
      <c r="A172" s="186">
        <v>40</v>
      </c>
      <c r="B172" s="187" t="s">
        <v>1627</v>
      </c>
      <c r="C172" s="188" t="s">
        <v>1628</v>
      </c>
      <c r="D172" s="189" t="s">
        <v>944</v>
      </c>
      <c r="E172" s="190">
        <v>22</v>
      </c>
      <c r="F172" s="202"/>
      <c r="G172" s="192">
        <f t="shared" si="6"/>
        <v>0</v>
      </c>
    </row>
    <row r="173" spans="1:7" s="193" customFormat="1" ht="36" outlineLevel="1">
      <c r="A173" s="186">
        <v>41</v>
      </c>
      <c r="B173" s="187" t="s">
        <v>1629</v>
      </c>
      <c r="C173" s="188" t="s">
        <v>1630</v>
      </c>
      <c r="D173" s="189" t="s">
        <v>944</v>
      </c>
      <c r="E173" s="190">
        <v>50</v>
      </c>
      <c r="F173" s="202"/>
      <c r="G173" s="192">
        <f t="shared" si="6"/>
        <v>0</v>
      </c>
    </row>
    <row r="174" spans="1:7" s="193" customFormat="1" ht="36" outlineLevel="1">
      <c r="A174" s="186">
        <v>42</v>
      </c>
      <c r="B174" s="187" t="s">
        <v>1631</v>
      </c>
      <c r="C174" s="188" t="s">
        <v>1632</v>
      </c>
      <c r="D174" s="189" t="s">
        <v>944</v>
      </c>
      <c r="E174" s="190">
        <v>60</v>
      </c>
      <c r="F174" s="202"/>
      <c r="G174" s="192">
        <f t="shared" si="6"/>
        <v>0</v>
      </c>
    </row>
    <row r="175" spans="1:7" s="193" customFormat="1" ht="36" outlineLevel="1">
      <c r="A175" s="186">
        <v>43</v>
      </c>
      <c r="B175" s="187" t="s">
        <v>1633</v>
      </c>
      <c r="C175" s="188" t="s">
        <v>1634</v>
      </c>
      <c r="D175" s="189" t="s">
        <v>944</v>
      </c>
      <c r="E175" s="190">
        <v>6</v>
      </c>
      <c r="F175" s="202"/>
      <c r="G175" s="192">
        <f t="shared" si="6"/>
        <v>0</v>
      </c>
    </row>
    <row r="176" spans="1:7" s="193" customFormat="1" ht="36" outlineLevel="1">
      <c r="A176" s="186">
        <v>44</v>
      </c>
      <c r="B176" s="187" t="s">
        <v>1635</v>
      </c>
      <c r="C176" s="188" t="s">
        <v>1636</v>
      </c>
      <c r="D176" s="189" t="s">
        <v>944</v>
      </c>
      <c r="E176" s="190">
        <v>4</v>
      </c>
      <c r="F176" s="202"/>
      <c r="G176" s="192">
        <f t="shared" si="6"/>
        <v>0</v>
      </c>
    </row>
    <row r="177" spans="1:7" s="193" customFormat="1" ht="12" outlineLevel="1">
      <c r="A177" s="186">
        <v>45</v>
      </c>
      <c r="B177" s="187" t="s">
        <v>1637</v>
      </c>
      <c r="C177" s="188" t="s">
        <v>1638</v>
      </c>
      <c r="D177" s="189" t="s">
        <v>2</v>
      </c>
      <c r="E177" s="190">
        <v>6</v>
      </c>
      <c r="F177" s="202"/>
      <c r="G177" s="192">
        <f t="shared" si="6"/>
        <v>0</v>
      </c>
    </row>
    <row r="178" spans="1:7" s="193" customFormat="1" ht="12" outlineLevel="1">
      <c r="A178" s="186">
        <v>46</v>
      </c>
      <c r="B178" s="187" t="s">
        <v>1639</v>
      </c>
      <c r="C178" s="188" t="s">
        <v>1640</v>
      </c>
      <c r="D178" s="189" t="s">
        <v>2</v>
      </c>
      <c r="E178" s="190">
        <v>10</v>
      </c>
      <c r="F178" s="202"/>
      <c r="G178" s="192">
        <f t="shared" si="6"/>
        <v>0</v>
      </c>
    </row>
    <row r="179" spans="1:7" s="193" customFormat="1" ht="12" outlineLevel="1">
      <c r="A179" s="186">
        <v>47</v>
      </c>
      <c r="B179" s="187" t="s">
        <v>1641</v>
      </c>
      <c r="C179" s="188" t="s">
        <v>1642</v>
      </c>
      <c r="D179" s="189" t="s">
        <v>17</v>
      </c>
      <c r="E179" s="190">
        <v>5</v>
      </c>
      <c r="F179" s="202"/>
      <c r="G179" s="192">
        <f t="shared" si="6"/>
        <v>0</v>
      </c>
    </row>
    <row r="180" spans="1:7" s="193" customFormat="1" ht="12" outlineLevel="1">
      <c r="A180" s="186">
        <v>48</v>
      </c>
      <c r="B180" s="187" t="s">
        <v>1643</v>
      </c>
      <c r="C180" s="188" t="s">
        <v>1644</v>
      </c>
      <c r="D180" s="189" t="s">
        <v>2</v>
      </c>
      <c r="E180" s="190">
        <v>277</v>
      </c>
      <c r="F180" s="202"/>
      <c r="G180" s="192">
        <f t="shared" si="6"/>
        <v>0</v>
      </c>
    </row>
    <row r="181" spans="1:7" s="193" customFormat="1" ht="12" outlineLevel="1">
      <c r="A181" s="186">
        <v>49</v>
      </c>
      <c r="B181" s="187" t="s">
        <v>1645</v>
      </c>
      <c r="C181" s="188" t="s">
        <v>1646</v>
      </c>
      <c r="D181" s="189" t="s">
        <v>2</v>
      </c>
      <c r="E181" s="190">
        <v>15</v>
      </c>
      <c r="F181" s="202"/>
      <c r="G181" s="192">
        <f t="shared" si="6"/>
        <v>0</v>
      </c>
    </row>
    <row r="182" spans="1:7" s="193" customFormat="1" ht="12" outlineLevel="1">
      <c r="A182" s="186">
        <v>50</v>
      </c>
      <c r="B182" s="187" t="s">
        <v>1647</v>
      </c>
      <c r="C182" s="188" t="s">
        <v>1648</v>
      </c>
      <c r="D182" s="189" t="s">
        <v>17</v>
      </c>
      <c r="E182" s="190">
        <v>3</v>
      </c>
      <c r="F182" s="202"/>
      <c r="G182" s="192">
        <f t="shared" si="6"/>
        <v>0</v>
      </c>
    </row>
    <row r="183" spans="1:7" s="193" customFormat="1" ht="12" outlineLevel="1">
      <c r="A183" s="186">
        <v>51</v>
      </c>
      <c r="B183" s="187" t="s">
        <v>1649</v>
      </c>
      <c r="C183" s="188" t="s">
        <v>1650</v>
      </c>
      <c r="D183" s="189" t="s">
        <v>944</v>
      </c>
      <c r="E183" s="190">
        <v>45</v>
      </c>
      <c r="F183" s="202"/>
      <c r="G183" s="192">
        <f t="shared" si="6"/>
        <v>0</v>
      </c>
    </row>
    <row r="184" spans="1:7" s="193" customFormat="1" ht="12" outlineLevel="1">
      <c r="A184" s="186">
        <v>52</v>
      </c>
      <c r="B184" s="187" t="s">
        <v>1651</v>
      </c>
      <c r="C184" s="188" t="s">
        <v>1652</v>
      </c>
      <c r="D184" s="189" t="s">
        <v>944</v>
      </c>
      <c r="E184" s="190">
        <v>70</v>
      </c>
      <c r="F184" s="202"/>
      <c r="G184" s="192">
        <f t="shared" si="6"/>
        <v>0</v>
      </c>
    </row>
    <row r="185" spans="1:7" s="201" customFormat="1" ht="12" outlineLevel="1">
      <c r="A185" s="194"/>
      <c r="B185" s="195"/>
      <c r="C185" s="196"/>
      <c r="D185" s="197"/>
      <c r="E185" s="198"/>
      <c r="F185" s="199"/>
      <c r="G185" s="200"/>
    </row>
    <row r="186" spans="1:7" s="185" customFormat="1" ht="16.5" customHeight="1">
      <c r="A186" s="180"/>
      <c r="B186" s="181">
        <v>737</v>
      </c>
      <c r="C186" s="181" t="s">
        <v>1653</v>
      </c>
      <c r="D186" s="178"/>
      <c r="E186" s="182"/>
      <c r="F186" s="183"/>
      <c r="G186" s="184">
        <f>SUBTOTAL(9,G187:G203)</f>
        <v>0</v>
      </c>
    </row>
    <row r="187" spans="1:7" s="193" customFormat="1" ht="36" outlineLevel="1">
      <c r="A187" s="186">
        <v>1</v>
      </c>
      <c r="B187" s="187" t="s">
        <v>1654</v>
      </c>
      <c r="C187" s="156" t="s">
        <v>1655</v>
      </c>
      <c r="D187" s="157" t="s">
        <v>2</v>
      </c>
      <c r="E187" s="158">
        <v>15</v>
      </c>
      <c r="F187" s="202"/>
      <c r="G187" s="192">
        <f>E187*F187</f>
        <v>0</v>
      </c>
    </row>
    <row r="188" spans="1:7" s="193" customFormat="1" ht="36" outlineLevel="1">
      <c r="A188" s="186">
        <v>2</v>
      </c>
      <c r="B188" s="187" t="s">
        <v>1656</v>
      </c>
      <c r="C188" s="156" t="s">
        <v>1657</v>
      </c>
      <c r="D188" s="157" t="s">
        <v>2</v>
      </c>
      <c r="E188" s="158">
        <v>260</v>
      </c>
      <c r="F188" s="202"/>
      <c r="G188" s="192">
        <f t="shared" ref="G188:G202" si="7">E188*F188</f>
        <v>0</v>
      </c>
    </row>
    <row r="189" spans="1:7" s="193" customFormat="1" ht="36" outlineLevel="1">
      <c r="A189" s="186">
        <v>3</v>
      </c>
      <c r="B189" s="187" t="s">
        <v>1658</v>
      </c>
      <c r="C189" s="188" t="s">
        <v>1657</v>
      </c>
      <c r="D189" s="189" t="s">
        <v>2</v>
      </c>
      <c r="E189" s="190">
        <v>165</v>
      </c>
      <c r="F189" s="202"/>
      <c r="G189" s="192">
        <f t="shared" si="7"/>
        <v>0</v>
      </c>
    </row>
    <row r="190" spans="1:7" s="193" customFormat="1" ht="36" outlineLevel="1">
      <c r="A190" s="186">
        <v>4</v>
      </c>
      <c r="B190" s="187" t="s">
        <v>1659</v>
      </c>
      <c r="C190" s="188" t="s">
        <v>1660</v>
      </c>
      <c r="D190" s="189" t="s">
        <v>2</v>
      </c>
      <c r="E190" s="190">
        <v>32</v>
      </c>
      <c r="F190" s="202"/>
      <c r="G190" s="192">
        <f t="shared" si="7"/>
        <v>0</v>
      </c>
    </row>
    <row r="191" spans="1:7" s="193" customFormat="1" ht="36" outlineLevel="1">
      <c r="A191" s="186">
        <v>5</v>
      </c>
      <c r="B191" s="187" t="s">
        <v>1661</v>
      </c>
      <c r="C191" s="188" t="s">
        <v>1662</v>
      </c>
      <c r="D191" s="189" t="s">
        <v>2</v>
      </c>
      <c r="E191" s="190">
        <v>85</v>
      </c>
      <c r="F191" s="202"/>
      <c r="G191" s="192">
        <f t="shared" si="7"/>
        <v>0</v>
      </c>
    </row>
    <row r="192" spans="1:7" s="193" customFormat="1" ht="36" outlineLevel="1">
      <c r="A192" s="186">
        <v>6</v>
      </c>
      <c r="B192" s="187" t="s">
        <v>1663</v>
      </c>
      <c r="C192" s="188" t="s">
        <v>1664</v>
      </c>
      <c r="D192" s="189" t="s">
        <v>2</v>
      </c>
      <c r="E192" s="190">
        <v>115</v>
      </c>
      <c r="F192" s="202"/>
      <c r="G192" s="192">
        <f t="shared" si="7"/>
        <v>0</v>
      </c>
    </row>
    <row r="193" spans="1:7" s="193" customFormat="1" ht="36" outlineLevel="1">
      <c r="A193" s="186">
        <v>7</v>
      </c>
      <c r="B193" s="187" t="s">
        <v>1665</v>
      </c>
      <c r="C193" s="188" t="s">
        <v>1666</v>
      </c>
      <c r="D193" s="189" t="s">
        <v>2</v>
      </c>
      <c r="E193" s="190">
        <v>15</v>
      </c>
      <c r="F193" s="202"/>
      <c r="G193" s="192">
        <f t="shared" si="7"/>
        <v>0</v>
      </c>
    </row>
    <row r="194" spans="1:7" s="193" customFormat="1" ht="48" outlineLevel="1">
      <c r="A194" s="186">
        <v>8</v>
      </c>
      <c r="B194" s="187" t="s">
        <v>1667</v>
      </c>
      <c r="C194" s="188" t="s">
        <v>1668</v>
      </c>
      <c r="D194" s="189" t="s">
        <v>17</v>
      </c>
      <c r="E194" s="190">
        <v>1</v>
      </c>
      <c r="F194" s="202"/>
      <c r="G194" s="192">
        <f t="shared" si="7"/>
        <v>0</v>
      </c>
    </row>
    <row r="195" spans="1:7" s="193" customFormat="1" ht="36" outlineLevel="1">
      <c r="A195" s="186">
        <v>9</v>
      </c>
      <c r="B195" s="187" t="s">
        <v>1669</v>
      </c>
      <c r="C195" s="188" t="s">
        <v>1670</v>
      </c>
      <c r="D195" s="189" t="s">
        <v>17</v>
      </c>
      <c r="E195" s="190">
        <v>5</v>
      </c>
      <c r="F195" s="202"/>
      <c r="G195" s="192">
        <f t="shared" si="7"/>
        <v>0</v>
      </c>
    </row>
    <row r="196" spans="1:7" s="193" customFormat="1" ht="36" outlineLevel="1">
      <c r="A196" s="186">
        <v>10</v>
      </c>
      <c r="B196" s="187" t="s">
        <v>1671</v>
      </c>
      <c r="C196" s="188" t="s">
        <v>1672</v>
      </c>
      <c r="D196" s="189" t="s">
        <v>944</v>
      </c>
      <c r="E196" s="190">
        <v>4</v>
      </c>
      <c r="F196" s="202"/>
      <c r="G196" s="192">
        <f t="shared" si="7"/>
        <v>0</v>
      </c>
    </row>
    <row r="197" spans="1:7" s="193" customFormat="1" ht="36" outlineLevel="1">
      <c r="A197" s="186">
        <v>11</v>
      </c>
      <c r="B197" s="187" t="s">
        <v>1673</v>
      </c>
      <c r="C197" s="188" t="s">
        <v>1674</v>
      </c>
      <c r="D197" s="189" t="s">
        <v>944</v>
      </c>
      <c r="E197" s="190">
        <v>13</v>
      </c>
      <c r="F197" s="202"/>
      <c r="G197" s="192">
        <f t="shared" si="7"/>
        <v>0</v>
      </c>
    </row>
    <row r="198" spans="1:7" s="193" customFormat="1" ht="36" outlineLevel="1">
      <c r="A198" s="186">
        <v>12</v>
      </c>
      <c r="B198" s="187" t="s">
        <v>1675</v>
      </c>
      <c r="C198" s="188" t="s">
        <v>1676</v>
      </c>
      <c r="D198" s="189" t="s">
        <v>944</v>
      </c>
      <c r="E198" s="190">
        <v>3</v>
      </c>
      <c r="F198" s="202"/>
      <c r="G198" s="192">
        <f t="shared" si="7"/>
        <v>0</v>
      </c>
    </row>
    <row r="199" spans="1:7" s="193" customFormat="1" ht="12" outlineLevel="1">
      <c r="A199" s="186">
        <v>13</v>
      </c>
      <c r="B199" s="187" t="s">
        <v>1677</v>
      </c>
      <c r="C199" s="188" t="s">
        <v>1678</v>
      </c>
      <c r="D199" s="189" t="s">
        <v>944</v>
      </c>
      <c r="E199" s="190">
        <v>2</v>
      </c>
      <c r="F199" s="202"/>
      <c r="G199" s="192">
        <f t="shared" si="7"/>
        <v>0</v>
      </c>
    </row>
    <row r="200" spans="1:7" s="193" customFormat="1" ht="12" outlineLevel="1">
      <c r="A200" s="186">
        <v>14</v>
      </c>
      <c r="B200" s="187" t="s">
        <v>1679</v>
      </c>
      <c r="C200" s="188" t="s">
        <v>1680</v>
      </c>
      <c r="D200" s="189" t="s">
        <v>944</v>
      </c>
      <c r="E200" s="190">
        <v>2</v>
      </c>
      <c r="F200" s="202"/>
      <c r="G200" s="192">
        <f t="shared" si="7"/>
        <v>0</v>
      </c>
    </row>
    <row r="201" spans="1:7" s="193" customFormat="1" ht="12" outlineLevel="1">
      <c r="A201" s="186">
        <v>15</v>
      </c>
      <c r="B201" s="187" t="s">
        <v>1681</v>
      </c>
      <c r="C201" s="188" t="s">
        <v>1682</v>
      </c>
      <c r="D201" s="189" t="s">
        <v>944</v>
      </c>
      <c r="E201" s="190">
        <v>3</v>
      </c>
      <c r="F201" s="202"/>
      <c r="G201" s="192">
        <f t="shared" si="7"/>
        <v>0</v>
      </c>
    </row>
    <row r="202" spans="1:7" s="193" customFormat="1" ht="12" outlineLevel="1">
      <c r="A202" s="186">
        <v>16</v>
      </c>
      <c r="B202" s="187" t="s">
        <v>1683</v>
      </c>
      <c r="C202" s="188" t="s">
        <v>1684</v>
      </c>
      <c r="D202" s="189" t="s">
        <v>17</v>
      </c>
      <c r="E202" s="190">
        <v>1</v>
      </c>
      <c r="F202" s="202"/>
      <c r="G202" s="192">
        <f t="shared" si="7"/>
        <v>0</v>
      </c>
    </row>
    <row r="203" spans="1:7" s="201" customFormat="1" ht="12" outlineLevel="1">
      <c r="A203" s="194"/>
      <c r="B203" s="195"/>
      <c r="C203" s="196"/>
      <c r="D203" s="197"/>
      <c r="E203" s="198"/>
      <c r="F203" s="199"/>
      <c r="G203" s="200"/>
    </row>
    <row r="204" spans="1:7" s="185" customFormat="1" ht="16.5" customHeight="1">
      <c r="A204" s="180"/>
      <c r="B204" s="181">
        <v>738</v>
      </c>
      <c r="C204" s="181" t="s">
        <v>1685</v>
      </c>
      <c r="D204" s="178"/>
      <c r="E204" s="182"/>
      <c r="F204" s="183"/>
      <c r="G204" s="184">
        <f>SUBTOTAL(9,G205:G210)</f>
        <v>0</v>
      </c>
    </row>
    <row r="205" spans="1:7" s="193" customFormat="1" ht="36" outlineLevel="1">
      <c r="A205" s="186">
        <v>1</v>
      </c>
      <c r="B205" s="187" t="s">
        <v>1686</v>
      </c>
      <c r="C205" s="156" t="s">
        <v>1687</v>
      </c>
      <c r="D205" s="157" t="s">
        <v>944</v>
      </c>
      <c r="E205" s="158">
        <v>8</v>
      </c>
      <c r="F205" s="202"/>
      <c r="G205" s="192">
        <f>E205*F205</f>
        <v>0</v>
      </c>
    </row>
    <row r="206" spans="1:7" s="193" customFormat="1" ht="36" outlineLevel="1">
      <c r="A206" s="186">
        <v>2</v>
      </c>
      <c r="B206" s="187" t="s">
        <v>1688</v>
      </c>
      <c r="C206" s="188" t="s">
        <v>1689</v>
      </c>
      <c r="D206" s="189" t="s">
        <v>944</v>
      </c>
      <c r="E206" s="190">
        <v>4</v>
      </c>
      <c r="F206" s="202"/>
      <c r="G206" s="192">
        <f t="shared" ref="G206:G209" si="8">E206*F206</f>
        <v>0</v>
      </c>
    </row>
    <row r="207" spans="1:7" s="193" customFormat="1" ht="36" outlineLevel="1">
      <c r="A207" s="186">
        <v>3</v>
      </c>
      <c r="B207" s="187" t="s">
        <v>1690</v>
      </c>
      <c r="C207" s="188" t="s">
        <v>1691</v>
      </c>
      <c r="D207" s="189" t="s">
        <v>944</v>
      </c>
      <c r="E207" s="190">
        <v>2</v>
      </c>
      <c r="F207" s="202"/>
      <c r="G207" s="192">
        <f t="shared" si="8"/>
        <v>0</v>
      </c>
    </row>
    <row r="208" spans="1:7" s="193" customFormat="1" ht="36" outlineLevel="1">
      <c r="A208" s="186">
        <v>4</v>
      </c>
      <c r="B208" s="187" t="s">
        <v>1692</v>
      </c>
      <c r="C208" s="188" t="s">
        <v>1693</v>
      </c>
      <c r="D208" s="189" t="s">
        <v>944</v>
      </c>
      <c r="E208" s="190">
        <v>2</v>
      </c>
      <c r="F208" s="202"/>
      <c r="G208" s="192">
        <f t="shared" si="8"/>
        <v>0</v>
      </c>
    </row>
    <row r="209" spans="1:7" s="193" customFormat="1" ht="36" outlineLevel="1">
      <c r="A209" s="186">
        <v>5</v>
      </c>
      <c r="B209" s="187" t="s">
        <v>1694</v>
      </c>
      <c r="C209" s="188" t="s">
        <v>1695</v>
      </c>
      <c r="D209" s="189" t="s">
        <v>944</v>
      </c>
      <c r="E209" s="190">
        <v>6</v>
      </c>
      <c r="F209" s="202"/>
      <c r="G209" s="192">
        <f t="shared" si="8"/>
        <v>0</v>
      </c>
    </row>
    <row r="210" spans="1:7" s="201" customFormat="1" ht="12" outlineLevel="1">
      <c r="A210" s="194"/>
      <c r="B210" s="195"/>
      <c r="C210" s="196"/>
      <c r="D210" s="197"/>
      <c r="E210" s="198"/>
      <c r="F210" s="199"/>
      <c r="G210" s="200"/>
    </row>
    <row r="211" spans="1:7" s="185" customFormat="1" ht="16.5" customHeight="1">
      <c r="A211" s="180"/>
      <c r="B211" s="181">
        <v>739</v>
      </c>
      <c r="C211" s="181" t="s">
        <v>1696</v>
      </c>
      <c r="D211" s="178"/>
      <c r="E211" s="182"/>
      <c r="F211" s="183"/>
      <c r="G211" s="184">
        <f>SUBTOTAL(9,G212:G222)</f>
        <v>0</v>
      </c>
    </row>
    <row r="212" spans="1:7" s="193" customFormat="1" ht="12" outlineLevel="1">
      <c r="A212" s="186">
        <v>1</v>
      </c>
      <c r="B212" s="187" t="s">
        <v>1697</v>
      </c>
      <c r="C212" s="156" t="s">
        <v>1698</v>
      </c>
      <c r="D212" s="157" t="s">
        <v>29</v>
      </c>
      <c r="E212" s="158">
        <v>1</v>
      </c>
      <c r="F212" s="202"/>
      <c r="G212" s="192">
        <f>E212*F212</f>
        <v>0</v>
      </c>
    </row>
    <row r="213" spans="1:7" s="193" customFormat="1" ht="12" outlineLevel="1">
      <c r="A213" s="186">
        <v>2</v>
      </c>
      <c r="B213" s="187" t="s">
        <v>1699</v>
      </c>
      <c r="C213" s="188" t="s">
        <v>1700</v>
      </c>
      <c r="D213" s="189" t="s">
        <v>29</v>
      </c>
      <c r="E213" s="190">
        <v>1</v>
      </c>
      <c r="F213" s="202"/>
      <c r="G213" s="192">
        <f t="shared" ref="G213:G221" si="9">E213*F213</f>
        <v>0</v>
      </c>
    </row>
    <row r="214" spans="1:7" s="193" customFormat="1" ht="12" outlineLevel="1">
      <c r="A214" s="186">
        <v>3</v>
      </c>
      <c r="B214" s="187" t="s">
        <v>1701</v>
      </c>
      <c r="C214" s="188" t="s">
        <v>1702</v>
      </c>
      <c r="D214" s="189" t="s">
        <v>29</v>
      </c>
      <c r="E214" s="190">
        <v>1</v>
      </c>
      <c r="F214" s="202"/>
      <c r="G214" s="192">
        <f t="shared" si="9"/>
        <v>0</v>
      </c>
    </row>
    <row r="215" spans="1:7" s="193" customFormat="1" ht="12" outlineLevel="1">
      <c r="A215" s="186">
        <v>4</v>
      </c>
      <c r="B215" s="187" t="s">
        <v>1703</v>
      </c>
      <c r="C215" s="188" t="s">
        <v>1704</v>
      </c>
      <c r="D215" s="189" t="s">
        <v>29</v>
      </c>
      <c r="E215" s="190">
        <v>1</v>
      </c>
      <c r="F215" s="202"/>
      <c r="G215" s="192">
        <f t="shared" si="9"/>
        <v>0</v>
      </c>
    </row>
    <row r="216" spans="1:7" s="193" customFormat="1" ht="12" outlineLevel="1">
      <c r="A216" s="186">
        <v>5</v>
      </c>
      <c r="B216" s="187" t="s">
        <v>1705</v>
      </c>
      <c r="C216" s="188" t="s">
        <v>1706</v>
      </c>
      <c r="D216" s="189" t="s">
        <v>29</v>
      </c>
      <c r="E216" s="190">
        <v>1</v>
      </c>
      <c r="F216" s="202"/>
      <c r="G216" s="192">
        <f t="shared" si="9"/>
        <v>0</v>
      </c>
    </row>
    <row r="217" spans="1:7" s="193" customFormat="1" ht="12" outlineLevel="1">
      <c r="A217" s="186">
        <v>6</v>
      </c>
      <c r="B217" s="187" t="s">
        <v>1707</v>
      </c>
      <c r="C217" s="188" t="s">
        <v>1708</v>
      </c>
      <c r="D217" s="189" t="s">
        <v>944</v>
      </c>
      <c r="E217" s="190">
        <v>1</v>
      </c>
      <c r="F217" s="202"/>
      <c r="G217" s="192">
        <f t="shared" si="9"/>
        <v>0</v>
      </c>
    </row>
    <row r="218" spans="1:7" s="193" customFormat="1" ht="12" outlineLevel="1">
      <c r="A218" s="186">
        <v>7</v>
      </c>
      <c r="B218" s="187" t="s">
        <v>1709</v>
      </c>
      <c r="C218" s="188" t="s">
        <v>1710</v>
      </c>
      <c r="D218" s="189" t="s">
        <v>29</v>
      </c>
      <c r="E218" s="190">
        <v>1</v>
      </c>
      <c r="F218" s="202"/>
      <c r="G218" s="192">
        <f t="shared" si="9"/>
        <v>0</v>
      </c>
    </row>
    <row r="219" spans="1:7" s="193" customFormat="1" ht="12" outlineLevel="1">
      <c r="A219" s="186">
        <v>8</v>
      </c>
      <c r="B219" s="187" t="s">
        <v>1711</v>
      </c>
      <c r="C219" s="188" t="s">
        <v>1712</v>
      </c>
      <c r="D219" s="189" t="s">
        <v>29</v>
      </c>
      <c r="E219" s="190">
        <v>1</v>
      </c>
      <c r="F219" s="202"/>
      <c r="G219" s="192">
        <f t="shared" si="9"/>
        <v>0</v>
      </c>
    </row>
    <row r="220" spans="1:7" s="193" customFormat="1" ht="12" outlineLevel="1">
      <c r="A220" s="186">
        <v>9</v>
      </c>
      <c r="B220" s="187" t="s">
        <v>1713</v>
      </c>
      <c r="C220" s="188" t="s">
        <v>1714</v>
      </c>
      <c r="D220" s="189" t="s">
        <v>29</v>
      </c>
      <c r="E220" s="190">
        <v>1</v>
      </c>
      <c r="F220" s="202"/>
      <c r="G220" s="192">
        <f t="shared" si="9"/>
        <v>0</v>
      </c>
    </row>
    <row r="221" spans="1:7" s="193" customFormat="1" ht="12" outlineLevel="1">
      <c r="A221" s="186">
        <v>10</v>
      </c>
      <c r="B221" s="187" t="s">
        <v>1715</v>
      </c>
      <c r="C221" s="188" t="s">
        <v>1716</v>
      </c>
      <c r="D221" s="189" t="s">
        <v>29</v>
      </c>
      <c r="E221" s="190">
        <v>1</v>
      </c>
      <c r="F221" s="202"/>
      <c r="G221" s="192">
        <f t="shared" si="9"/>
        <v>0</v>
      </c>
    </row>
    <row r="222" spans="1:7" s="201" customFormat="1" ht="12" outlineLevel="1">
      <c r="A222" s="194"/>
      <c r="B222" s="195"/>
      <c r="C222" s="196"/>
      <c r="D222" s="197"/>
      <c r="E222" s="198"/>
      <c r="F222" s="199"/>
      <c r="G222" s="200"/>
    </row>
    <row r="223" spans="1:7" s="201" customFormat="1" ht="12">
      <c r="A223" s="203"/>
      <c r="B223" s="204"/>
      <c r="C223" s="205"/>
      <c r="D223" s="206"/>
      <c r="E223" s="207"/>
      <c r="F223" s="208"/>
      <c r="G223" s="209"/>
    </row>
  </sheetData>
  <pageMargins left="0.70866141732283472" right="0.70866141732283472" top="0.78740157480314965" bottom="0.51181102362204722" header="0.31496062992125984" footer="0.23622047244094491"/>
  <pageSetup paperSize="9" fitToHeight="500" orientation="landscape" r:id="rId1"/>
  <headerFooter>
    <oddFooter>&amp;C&amp;9&amp;P / &amp;N&amp;R&amp;A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/>
    <pageSetUpPr fitToPage="1"/>
  </sheetPr>
  <dimension ref="A1:H300"/>
  <sheetViews>
    <sheetView showGridLines="0" view="pageBreakPreview" zoomScaleNormal="100" zoomScaleSheetLayoutView="100" workbookViewId="0">
      <pane ySplit="3" topLeftCell="A4" activePane="bottomLeft" state="frozen"/>
      <selection activeCell="C1" sqref="C1:C2"/>
      <selection pane="bottomLeft" activeCell="A4" sqref="A4"/>
    </sheetView>
  </sheetViews>
  <sheetFormatPr defaultRowHeight="12.75" outlineLevelRow="1"/>
  <cols>
    <col min="1" max="1" width="5.140625" style="179" customWidth="1"/>
    <col min="2" max="2" width="12.7109375" style="179" customWidth="1"/>
    <col min="3" max="3" width="57.85546875" style="179" customWidth="1"/>
    <col min="4" max="4" width="4.28515625" style="179" customWidth="1"/>
    <col min="5" max="6" width="13.28515625" style="179" customWidth="1"/>
    <col min="7" max="7" width="15.5703125" style="179" customWidth="1"/>
    <col min="8" max="8" width="18.140625" style="179" customWidth="1"/>
    <col min="9" max="16384" width="9.140625" style="179"/>
  </cols>
  <sheetData>
    <row r="1" spans="1:8" s="117" customFormat="1" ht="21.6" customHeight="1">
      <c r="A1" s="306"/>
      <c r="B1" s="307"/>
      <c r="C1" s="308" t="s">
        <v>1076</v>
      </c>
      <c r="D1" s="307"/>
      <c r="E1" s="309"/>
      <c r="F1" s="309"/>
      <c r="G1" s="309"/>
      <c r="H1" s="311"/>
    </row>
    <row r="2" spans="1:8" s="141" customFormat="1" ht="21.6" customHeight="1">
      <c r="A2" s="306"/>
      <c r="B2" s="307"/>
      <c r="C2" s="210" t="s">
        <v>1717</v>
      </c>
      <c r="D2" s="307"/>
      <c r="E2" s="309"/>
      <c r="F2" s="309"/>
      <c r="G2" s="309"/>
      <c r="H2" s="311"/>
    </row>
    <row r="3" spans="1:8" s="174" customFormat="1" ht="29.25" customHeight="1" thickBot="1">
      <c r="A3" s="170" t="s">
        <v>67</v>
      </c>
      <c r="B3" s="171" t="s">
        <v>25</v>
      </c>
      <c r="C3" s="172" t="s">
        <v>45</v>
      </c>
      <c r="D3" s="173" t="s">
        <v>5</v>
      </c>
      <c r="E3" s="170" t="s">
        <v>263</v>
      </c>
      <c r="F3" s="170"/>
      <c r="G3" s="211" t="s">
        <v>221</v>
      </c>
      <c r="H3" s="170" t="s">
        <v>38</v>
      </c>
    </row>
    <row r="4" spans="1:8" ht="23.25" customHeight="1">
      <c r="A4" s="175"/>
      <c r="B4" s="176"/>
      <c r="C4" s="177"/>
      <c r="D4" s="178"/>
      <c r="E4" s="175"/>
      <c r="F4" s="175"/>
      <c r="G4" s="175"/>
      <c r="H4" s="175"/>
    </row>
    <row r="6" spans="1:8" s="123" customFormat="1" ht="17.25" customHeight="1">
      <c r="A6" s="118"/>
      <c r="B6" s="119">
        <v>741</v>
      </c>
      <c r="C6" s="119" t="s">
        <v>1717</v>
      </c>
      <c r="D6" s="120"/>
      <c r="E6" s="121"/>
      <c r="F6" s="121"/>
      <c r="G6" s="121"/>
      <c r="H6" s="122">
        <f>SUBTOTAL(9,H7:H299)</f>
        <v>0</v>
      </c>
    </row>
    <row r="7" spans="1:8" s="185" customFormat="1" ht="16.5" customHeight="1">
      <c r="A7" s="180"/>
      <c r="B7" s="181" t="s">
        <v>1718</v>
      </c>
      <c r="C7" s="181" t="s">
        <v>1719</v>
      </c>
      <c r="D7" s="178"/>
      <c r="E7" s="182"/>
      <c r="F7" s="182"/>
      <c r="G7" s="183"/>
      <c r="H7" s="184">
        <f>SUBTOTAL(9,H8:H28)</f>
        <v>0</v>
      </c>
    </row>
    <row r="8" spans="1:8" s="193" customFormat="1" ht="12" outlineLevel="1">
      <c r="A8" s="385">
        <v>1</v>
      </c>
      <c r="B8" s="386" t="s">
        <v>1720</v>
      </c>
      <c r="C8" s="387" t="s">
        <v>1721</v>
      </c>
      <c r="D8" s="388" t="s">
        <v>944</v>
      </c>
      <c r="E8" s="381">
        <v>2</v>
      </c>
      <c r="F8" s="389"/>
      <c r="G8" s="408"/>
      <c r="H8" s="391">
        <f>E8*G8</f>
        <v>0</v>
      </c>
    </row>
    <row r="9" spans="1:8" s="193" customFormat="1" ht="12" outlineLevel="1">
      <c r="A9" s="385">
        <v>2</v>
      </c>
      <c r="B9" s="386" t="s">
        <v>1722</v>
      </c>
      <c r="C9" s="392" t="s">
        <v>1723</v>
      </c>
      <c r="D9" s="393" t="s">
        <v>944</v>
      </c>
      <c r="E9" s="382">
        <v>2</v>
      </c>
      <c r="F9" s="394"/>
      <c r="G9" s="408"/>
      <c r="H9" s="391">
        <f t="shared" ref="H9:H26" si="0">E9*G9</f>
        <v>0</v>
      </c>
    </row>
    <row r="10" spans="1:8" s="193" customFormat="1" ht="12" outlineLevel="1">
      <c r="A10" s="385">
        <v>3</v>
      </c>
      <c r="B10" s="386" t="s">
        <v>1724</v>
      </c>
      <c r="C10" s="392" t="s">
        <v>1725</v>
      </c>
      <c r="D10" s="393" t="s">
        <v>944</v>
      </c>
      <c r="E10" s="382">
        <v>8</v>
      </c>
      <c r="F10" s="394"/>
      <c r="G10" s="408"/>
      <c r="H10" s="391">
        <f t="shared" si="0"/>
        <v>0</v>
      </c>
    </row>
    <row r="11" spans="1:8" s="193" customFormat="1" ht="12" outlineLevel="1">
      <c r="A11" s="385">
        <v>4</v>
      </c>
      <c r="B11" s="386" t="s">
        <v>1726</v>
      </c>
      <c r="C11" s="392" t="s">
        <v>1727</v>
      </c>
      <c r="D11" s="393" t="s">
        <v>944</v>
      </c>
      <c r="E11" s="382">
        <v>1</v>
      </c>
      <c r="F11" s="394"/>
      <c r="G11" s="408"/>
      <c r="H11" s="391">
        <f t="shared" si="0"/>
        <v>0</v>
      </c>
    </row>
    <row r="12" spans="1:8" s="193" customFormat="1" ht="12" outlineLevel="1">
      <c r="A12" s="385">
        <v>5</v>
      </c>
      <c r="B12" s="386" t="s">
        <v>1728</v>
      </c>
      <c r="C12" s="392" t="s">
        <v>1729</v>
      </c>
      <c r="D12" s="393" t="s">
        <v>944</v>
      </c>
      <c r="E12" s="382">
        <v>8</v>
      </c>
      <c r="F12" s="394"/>
      <c r="G12" s="408"/>
      <c r="H12" s="391">
        <f t="shared" si="0"/>
        <v>0</v>
      </c>
    </row>
    <row r="13" spans="1:8" s="193" customFormat="1" ht="12" outlineLevel="1">
      <c r="A13" s="385">
        <v>6</v>
      </c>
      <c r="B13" s="386" t="s">
        <v>1730</v>
      </c>
      <c r="C13" s="392" t="s">
        <v>1731</v>
      </c>
      <c r="D13" s="393" t="s">
        <v>944</v>
      </c>
      <c r="E13" s="382">
        <v>13</v>
      </c>
      <c r="F13" s="394"/>
      <c r="G13" s="408"/>
      <c r="H13" s="391">
        <f t="shared" si="0"/>
        <v>0</v>
      </c>
    </row>
    <row r="14" spans="1:8" s="193" customFormat="1" ht="12" outlineLevel="1">
      <c r="A14" s="385">
        <v>7</v>
      </c>
      <c r="B14" s="386" t="s">
        <v>1732</v>
      </c>
      <c r="C14" s="392" t="s">
        <v>1733</v>
      </c>
      <c r="D14" s="393" t="s">
        <v>944</v>
      </c>
      <c r="E14" s="382">
        <v>6</v>
      </c>
      <c r="F14" s="394"/>
      <c r="G14" s="408"/>
      <c r="H14" s="391">
        <f t="shared" si="0"/>
        <v>0</v>
      </c>
    </row>
    <row r="15" spans="1:8" s="193" customFormat="1" ht="12" outlineLevel="1">
      <c r="A15" s="385">
        <v>8</v>
      </c>
      <c r="B15" s="386" t="s">
        <v>1734</v>
      </c>
      <c r="C15" s="392" t="s">
        <v>1735</v>
      </c>
      <c r="D15" s="393" t="s">
        <v>944</v>
      </c>
      <c r="E15" s="382">
        <v>27</v>
      </c>
      <c r="F15" s="394"/>
      <c r="G15" s="408"/>
      <c r="H15" s="391">
        <f t="shared" si="0"/>
        <v>0</v>
      </c>
    </row>
    <row r="16" spans="1:8" s="193" customFormat="1" ht="12" outlineLevel="1">
      <c r="A16" s="385">
        <v>9</v>
      </c>
      <c r="B16" s="386" t="s">
        <v>1736</v>
      </c>
      <c r="C16" s="392" t="s">
        <v>1737</v>
      </c>
      <c r="D16" s="393" t="s">
        <v>944</v>
      </c>
      <c r="E16" s="382">
        <v>16</v>
      </c>
      <c r="F16" s="394"/>
      <c r="G16" s="408"/>
      <c r="H16" s="391">
        <f t="shared" si="0"/>
        <v>0</v>
      </c>
    </row>
    <row r="17" spans="1:8" s="193" customFormat="1" ht="12" outlineLevel="1">
      <c r="A17" s="385">
        <v>10</v>
      </c>
      <c r="B17" s="386" t="s">
        <v>1738</v>
      </c>
      <c r="C17" s="392" t="s">
        <v>1739</v>
      </c>
      <c r="D17" s="393" t="s">
        <v>944</v>
      </c>
      <c r="E17" s="382">
        <v>2</v>
      </c>
      <c r="F17" s="394"/>
      <c r="G17" s="408"/>
      <c r="H17" s="391">
        <f t="shared" si="0"/>
        <v>0</v>
      </c>
    </row>
    <row r="18" spans="1:8" s="193" customFormat="1" ht="12" outlineLevel="1">
      <c r="A18" s="385">
        <v>11</v>
      </c>
      <c r="B18" s="386" t="s">
        <v>1740</v>
      </c>
      <c r="C18" s="392" t="s">
        <v>1741</v>
      </c>
      <c r="D18" s="393" t="s">
        <v>944</v>
      </c>
      <c r="E18" s="382">
        <v>31</v>
      </c>
      <c r="F18" s="394"/>
      <c r="G18" s="408"/>
      <c r="H18" s="391">
        <f t="shared" si="0"/>
        <v>0</v>
      </c>
    </row>
    <row r="19" spans="1:8" s="193" customFormat="1" ht="12" outlineLevel="1">
      <c r="A19" s="385">
        <v>12</v>
      </c>
      <c r="B19" s="386" t="s">
        <v>1742</v>
      </c>
      <c r="C19" s="392" t="s">
        <v>1743</v>
      </c>
      <c r="D19" s="393" t="s">
        <v>944</v>
      </c>
      <c r="E19" s="382">
        <v>13</v>
      </c>
      <c r="F19" s="394"/>
      <c r="G19" s="408"/>
      <c r="H19" s="391">
        <f t="shared" si="0"/>
        <v>0</v>
      </c>
    </row>
    <row r="20" spans="1:8" s="193" customFormat="1" ht="12" outlineLevel="1">
      <c r="A20" s="385">
        <v>13</v>
      </c>
      <c r="B20" s="386" t="s">
        <v>1744</v>
      </c>
      <c r="C20" s="392" t="s">
        <v>1745</v>
      </c>
      <c r="D20" s="393" t="s">
        <v>944</v>
      </c>
      <c r="E20" s="382">
        <v>1</v>
      </c>
      <c r="F20" s="394"/>
      <c r="G20" s="408"/>
      <c r="H20" s="391">
        <f t="shared" si="0"/>
        <v>0</v>
      </c>
    </row>
    <row r="21" spans="1:8" s="193" customFormat="1" ht="12" outlineLevel="1">
      <c r="A21" s="385">
        <v>14</v>
      </c>
      <c r="B21" s="386" t="s">
        <v>1746</v>
      </c>
      <c r="C21" s="392" t="s">
        <v>1747</v>
      </c>
      <c r="D21" s="393" t="s">
        <v>944</v>
      </c>
      <c r="E21" s="382">
        <v>7</v>
      </c>
      <c r="F21" s="394"/>
      <c r="G21" s="408"/>
      <c r="H21" s="391">
        <f t="shared" si="0"/>
        <v>0</v>
      </c>
    </row>
    <row r="22" spans="1:8" s="193" customFormat="1" ht="12" outlineLevel="1">
      <c r="A22" s="385">
        <v>15</v>
      </c>
      <c r="B22" s="386" t="s">
        <v>1748</v>
      </c>
      <c r="C22" s="392" t="s">
        <v>1749</v>
      </c>
      <c r="D22" s="393" t="s">
        <v>944</v>
      </c>
      <c r="E22" s="382">
        <v>7</v>
      </c>
      <c r="F22" s="394"/>
      <c r="G22" s="408"/>
      <c r="H22" s="391">
        <f t="shared" si="0"/>
        <v>0</v>
      </c>
    </row>
    <row r="23" spans="1:8" s="193" customFormat="1" ht="12" outlineLevel="1">
      <c r="A23" s="385">
        <v>16</v>
      </c>
      <c r="B23" s="386" t="s">
        <v>1750</v>
      </c>
      <c r="C23" s="392" t="s">
        <v>1751</v>
      </c>
      <c r="D23" s="393" t="s">
        <v>944</v>
      </c>
      <c r="E23" s="382">
        <v>7</v>
      </c>
      <c r="F23" s="394"/>
      <c r="G23" s="408"/>
      <c r="H23" s="391">
        <f t="shared" si="0"/>
        <v>0</v>
      </c>
    </row>
    <row r="24" spans="1:8" s="193" customFormat="1" ht="12" outlineLevel="1">
      <c r="A24" s="385">
        <v>17</v>
      </c>
      <c r="B24" s="386" t="s">
        <v>1752</v>
      </c>
      <c r="C24" s="392" t="s">
        <v>1753</v>
      </c>
      <c r="D24" s="393" t="s">
        <v>944</v>
      </c>
      <c r="E24" s="382">
        <v>1</v>
      </c>
      <c r="F24" s="394"/>
      <c r="G24" s="408"/>
      <c r="H24" s="391">
        <f t="shared" si="0"/>
        <v>0</v>
      </c>
    </row>
    <row r="25" spans="1:8" s="193" customFormat="1" ht="12" outlineLevel="1">
      <c r="A25" s="385">
        <v>18</v>
      </c>
      <c r="B25" s="386" t="s">
        <v>1754</v>
      </c>
      <c r="C25" s="392" t="s">
        <v>1755</v>
      </c>
      <c r="D25" s="393" t="s">
        <v>944</v>
      </c>
      <c r="E25" s="382">
        <v>4</v>
      </c>
      <c r="F25" s="394"/>
      <c r="G25" s="408"/>
      <c r="H25" s="391">
        <f t="shared" si="0"/>
        <v>0</v>
      </c>
    </row>
    <row r="26" spans="1:8" s="193" customFormat="1" ht="12" outlineLevel="1">
      <c r="A26" s="385">
        <v>19</v>
      </c>
      <c r="B26" s="386" t="s">
        <v>1756</v>
      </c>
      <c r="C26" s="392" t="s">
        <v>1757</v>
      </c>
      <c r="D26" s="393" t="s">
        <v>944</v>
      </c>
      <c r="E26" s="382">
        <v>98</v>
      </c>
      <c r="F26" s="394"/>
      <c r="G26" s="408"/>
      <c r="H26" s="391">
        <f t="shared" si="0"/>
        <v>0</v>
      </c>
    </row>
    <row r="27" spans="1:8" s="193" customFormat="1" ht="12" outlineLevel="1">
      <c r="A27" s="385">
        <v>20</v>
      </c>
      <c r="B27" s="386" t="s">
        <v>1758</v>
      </c>
      <c r="C27" s="392" t="s">
        <v>1759</v>
      </c>
      <c r="D27" s="393" t="s">
        <v>944</v>
      </c>
      <c r="E27" s="382">
        <v>1</v>
      </c>
      <c r="F27" s="394"/>
      <c r="G27" s="408"/>
      <c r="H27" s="391">
        <f>E27*G27</f>
        <v>0</v>
      </c>
    </row>
    <row r="28" spans="1:8" s="201" customFormat="1" ht="12" outlineLevel="1">
      <c r="A28" s="395"/>
      <c r="B28" s="396"/>
      <c r="C28" s="397"/>
      <c r="D28" s="398"/>
      <c r="E28" s="383"/>
      <c r="F28" s="383"/>
      <c r="G28" s="399"/>
      <c r="H28" s="400"/>
    </row>
    <row r="29" spans="1:8" s="185" customFormat="1" ht="16.5" customHeight="1">
      <c r="A29" s="180"/>
      <c r="B29" s="181" t="s">
        <v>1760</v>
      </c>
      <c r="C29" s="181" t="s">
        <v>1761</v>
      </c>
      <c r="D29" s="178"/>
      <c r="E29" s="182"/>
      <c r="F29" s="182"/>
      <c r="G29" s="183"/>
      <c r="H29" s="184">
        <f>SUBTOTAL(9,H30:H121)</f>
        <v>0</v>
      </c>
    </row>
    <row r="30" spans="1:8" s="193" customFormat="1" ht="12" outlineLevel="1">
      <c r="A30" s="385">
        <v>1</v>
      </c>
      <c r="B30" s="386" t="s">
        <v>1762</v>
      </c>
      <c r="C30" s="387" t="s">
        <v>1763</v>
      </c>
      <c r="D30" s="388" t="s">
        <v>2</v>
      </c>
      <c r="E30" s="381">
        <v>30</v>
      </c>
      <c r="F30" s="389"/>
      <c r="G30" s="408"/>
      <c r="H30" s="391">
        <f t="shared" ref="H30:H93" si="1">E30*G30</f>
        <v>0</v>
      </c>
    </row>
    <row r="31" spans="1:8" s="193" customFormat="1" ht="12.75" customHeight="1" outlineLevel="1">
      <c r="A31" s="385">
        <v>2</v>
      </c>
      <c r="B31" s="386" t="s">
        <v>1764</v>
      </c>
      <c r="C31" s="392" t="s">
        <v>1765</v>
      </c>
      <c r="D31" s="393" t="s">
        <v>2</v>
      </c>
      <c r="E31" s="382">
        <v>15</v>
      </c>
      <c r="F31" s="394"/>
      <c r="G31" s="408"/>
      <c r="H31" s="391">
        <f t="shared" si="1"/>
        <v>0</v>
      </c>
    </row>
    <row r="32" spans="1:8" s="193" customFormat="1" ht="12" outlineLevel="1">
      <c r="A32" s="385">
        <v>3</v>
      </c>
      <c r="B32" s="386" t="s">
        <v>1766</v>
      </c>
      <c r="C32" s="392" t="s">
        <v>1767</v>
      </c>
      <c r="D32" s="393" t="s">
        <v>2</v>
      </c>
      <c r="E32" s="382">
        <v>24</v>
      </c>
      <c r="F32" s="394"/>
      <c r="G32" s="408"/>
      <c r="H32" s="391">
        <f t="shared" si="1"/>
        <v>0</v>
      </c>
    </row>
    <row r="33" spans="1:8" s="193" customFormat="1" ht="12" outlineLevel="1">
      <c r="A33" s="385">
        <v>4</v>
      </c>
      <c r="B33" s="386" t="s">
        <v>1768</v>
      </c>
      <c r="C33" s="392" t="s">
        <v>1769</v>
      </c>
      <c r="D33" s="393" t="s">
        <v>16</v>
      </c>
      <c r="E33" s="382">
        <v>22</v>
      </c>
      <c r="F33" s="394"/>
      <c r="G33" s="408"/>
      <c r="H33" s="391">
        <f t="shared" si="1"/>
        <v>0</v>
      </c>
    </row>
    <row r="34" spans="1:8" s="193" customFormat="1" ht="12" outlineLevel="1">
      <c r="A34" s="385">
        <v>5</v>
      </c>
      <c r="B34" s="386" t="s">
        <v>1770</v>
      </c>
      <c r="C34" s="392" t="s">
        <v>1771</v>
      </c>
      <c r="D34" s="393" t="s">
        <v>2</v>
      </c>
      <c r="E34" s="382">
        <v>178</v>
      </c>
      <c r="F34" s="394"/>
      <c r="G34" s="408"/>
      <c r="H34" s="391">
        <f t="shared" si="1"/>
        <v>0</v>
      </c>
    </row>
    <row r="35" spans="1:8" s="193" customFormat="1" ht="12" outlineLevel="1">
      <c r="A35" s="385">
        <v>6</v>
      </c>
      <c r="B35" s="386" t="s">
        <v>1772</v>
      </c>
      <c r="C35" s="392" t="s">
        <v>1773</v>
      </c>
      <c r="D35" s="393" t="s">
        <v>2</v>
      </c>
      <c r="E35" s="382">
        <v>617</v>
      </c>
      <c r="F35" s="394"/>
      <c r="G35" s="408"/>
      <c r="H35" s="391">
        <f t="shared" si="1"/>
        <v>0</v>
      </c>
    </row>
    <row r="36" spans="1:8" s="193" customFormat="1" ht="12" outlineLevel="1">
      <c r="A36" s="385">
        <v>7</v>
      </c>
      <c r="B36" s="386" t="s">
        <v>1774</v>
      </c>
      <c r="C36" s="392" t="s">
        <v>1775</v>
      </c>
      <c r="D36" s="393" t="s">
        <v>2</v>
      </c>
      <c r="E36" s="382">
        <v>76</v>
      </c>
      <c r="F36" s="394"/>
      <c r="G36" s="408"/>
      <c r="H36" s="391">
        <f t="shared" si="1"/>
        <v>0</v>
      </c>
    </row>
    <row r="37" spans="1:8" s="193" customFormat="1" ht="12" outlineLevel="1">
      <c r="A37" s="385">
        <v>8</v>
      </c>
      <c r="B37" s="386" t="s">
        <v>1776</v>
      </c>
      <c r="C37" s="392" t="s">
        <v>1777</v>
      </c>
      <c r="D37" s="393" t="s">
        <v>2</v>
      </c>
      <c r="E37" s="382">
        <v>625</v>
      </c>
      <c r="F37" s="394"/>
      <c r="G37" s="408"/>
      <c r="H37" s="391">
        <f t="shared" si="1"/>
        <v>0</v>
      </c>
    </row>
    <row r="38" spans="1:8" s="193" customFormat="1" ht="12" outlineLevel="1">
      <c r="A38" s="385">
        <v>9</v>
      </c>
      <c r="B38" s="386" t="s">
        <v>1778</v>
      </c>
      <c r="C38" s="392" t="s">
        <v>1779</v>
      </c>
      <c r="D38" s="393" t="s">
        <v>2</v>
      </c>
      <c r="E38" s="382">
        <v>14</v>
      </c>
      <c r="F38" s="394"/>
      <c r="G38" s="408"/>
      <c r="H38" s="391">
        <f t="shared" si="1"/>
        <v>0</v>
      </c>
    </row>
    <row r="39" spans="1:8" s="193" customFormat="1" ht="12" outlineLevel="1">
      <c r="A39" s="385">
        <v>10</v>
      </c>
      <c r="B39" s="386" t="s">
        <v>1780</v>
      </c>
      <c r="C39" s="392" t="s">
        <v>1781</v>
      </c>
      <c r="D39" s="393" t="s">
        <v>2</v>
      </c>
      <c r="E39" s="382">
        <v>74</v>
      </c>
      <c r="F39" s="394"/>
      <c r="G39" s="408"/>
      <c r="H39" s="391">
        <f t="shared" si="1"/>
        <v>0</v>
      </c>
    </row>
    <row r="40" spans="1:8" s="193" customFormat="1" ht="12" outlineLevel="1">
      <c r="A40" s="385">
        <v>11</v>
      </c>
      <c r="B40" s="386" t="s">
        <v>1782</v>
      </c>
      <c r="C40" s="392" t="s">
        <v>1783</v>
      </c>
      <c r="D40" s="393" t="s">
        <v>2</v>
      </c>
      <c r="E40" s="382">
        <v>37</v>
      </c>
      <c r="F40" s="394"/>
      <c r="G40" s="408"/>
      <c r="H40" s="391">
        <f t="shared" si="1"/>
        <v>0</v>
      </c>
    </row>
    <row r="41" spans="1:8" s="193" customFormat="1" ht="12" outlineLevel="1">
      <c r="A41" s="385">
        <v>12</v>
      </c>
      <c r="B41" s="386" t="s">
        <v>1784</v>
      </c>
      <c r="C41" s="392" t="s">
        <v>1785</v>
      </c>
      <c r="D41" s="393" t="s">
        <v>2</v>
      </c>
      <c r="E41" s="382">
        <v>8</v>
      </c>
      <c r="F41" s="394"/>
      <c r="G41" s="408"/>
      <c r="H41" s="391">
        <f t="shared" si="1"/>
        <v>0</v>
      </c>
    </row>
    <row r="42" spans="1:8" s="193" customFormat="1" ht="12" outlineLevel="1">
      <c r="A42" s="385">
        <v>13</v>
      </c>
      <c r="B42" s="386" t="s">
        <v>1786</v>
      </c>
      <c r="C42" s="392" t="s">
        <v>1787</v>
      </c>
      <c r="D42" s="393" t="s">
        <v>2</v>
      </c>
      <c r="E42" s="382">
        <v>43</v>
      </c>
      <c r="F42" s="394"/>
      <c r="G42" s="408"/>
      <c r="H42" s="391">
        <f t="shared" si="1"/>
        <v>0</v>
      </c>
    </row>
    <row r="43" spans="1:8" s="193" customFormat="1" ht="12" outlineLevel="1">
      <c r="A43" s="385">
        <v>14</v>
      </c>
      <c r="B43" s="386" t="s">
        <v>1788</v>
      </c>
      <c r="C43" s="392" t="s">
        <v>1789</v>
      </c>
      <c r="D43" s="393" t="s">
        <v>2</v>
      </c>
      <c r="E43" s="382">
        <v>28</v>
      </c>
      <c r="F43" s="394"/>
      <c r="G43" s="408"/>
      <c r="H43" s="391">
        <f t="shared" si="1"/>
        <v>0</v>
      </c>
    </row>
    <row r="44" spans="1:8" s="193" customFormat="1" ht="12" outlineLevel="1">
      <c r="A44" s="385">
        <v>15</v>
      </c>
      <c r="B44" s="386" t="s">
        <v>1790</v>
      </c>
      <c r="C44" s="392" t="s">
        <v>1791</v>
      </c>
      <c r="D44" s="393" t="s">
        <v>2</v>
      </c>
      <c r="E44" s="382">
        <v>64</v>
      </c>
      <c r="F44" s="394"/>
      <c r="G44" s="408"/>
      <c r="H44" s="391">
        <f t="shared" si="1"/>
        <v>0</v>
      </c>
    </row>
    <row r="45" spans="1:8" s="193" customFormat="1" ht="12" outlineLevel="1">
      <c r="A45" s="385">
        <v>16</v>
      </c>
      <c r="B45" s="386" t="s">
        <v>1792</v>
      </c>
      <c r="C45" s="392" t="s">
        <v>1793</v>
      </c>
      <c r="D45" s="393" t="s">
        <v>2</v>
      </c>
      <c r="E45" s="382">
        <v>98</v>
      </c>
      <c r="F45" s="394"/>
      <c r="G45" s="408"/>
      <c r="H45" s="391">
        <f t="shared" si="1"/>
        <v>0</v>
      </c>
    </row>
    <row r="46" spans="1:8" s="193" customFormat="1" ht="12" outlineLevel="1">
      <c r="A46" s="385">
        <v>17</v>
      </c>
      <c r="B46" s="386" t="s">
        <v>1794</v>
      </c>
      <c r="C46" s="392" t="s">
        <v>1795</v>
      </c>
      <c r="D46" s="393"/>
      <c r="E46" s="382">
        <v>31</v>
      </c>
      <c r="F46" s="394"/>
      <c r="G46" s="390">
        <v>0</v>
      </c>
      <c r="H46" s="391">
        <f t="shared" si="1"/>
        <v>0</v>
      </c>
    </row>
    <row r="47" spans="1:8" s="193" customFormat="1" ht="12" outlineLevel="1">
      <c r="A47" s="385">
        <v>18</v>
      </c>
      <c r="B47" s="386" t="s">
        <v>1796</v>
      </c>
      <c r="C47" s="392" t="s">
        <v>1797</v>
      </c>
      <c r="D47" s="393" t="s">
        <v>944</v>
      </c>
      <c r="E47" s="382">
        <v>31</v>
      </c>
      <c r="F47" s="394"/>
      <c r="G47" s="408"/>
      <c r="H47" s="391">
        <f t="shared" si="1"/>
        <v>0</v>
      </c>
    </row>
    <row r="48" spans="1:8" s="193" customFormat="1" ht="12" outlineLevel="1">
      <c r="A48" s="385">
        <v>19</v>
      </c>
      <c r="B48" s="386" t="s">
        <v>1798</v>
      </c>
      <c r="C48" s="392" t="s">
        <v>1799</v>
      </c>
      <c r="D48" s="393" t="s">
        <v>944</v>
      </c>
      <c r="E48" s="382">
        <v>31</v>
      </c>
      <c r="F48" s="394"/>
      <c r="G48" s="408"/>
      <c r="H48" s="391">
        <f t="shared" si="1"/>
        <v>0</v>
      </c>
    </row>
    <row r="49" spans="1:8" s="193" customFormat="1" ht="12" outlineLevel="1">
      <c r="A49" s="385">
        <v>20</v>
      </c>
      <c r="B49" s="386" t="s">
        <v>1800</v>
      </c>
      <c r="C49" s="392" t="s">
        <v>1801</v>
      </c>
      <c r="D49" s="393" t="s">
        <v>944</v>
      </c>
      <c r="E49" s="382">
        <v>31</v>
      </c>
      <c r="F49" s="394"/>
      <c r="G49" s="408"/>
      <c r="H49" s="391">
        <f t="shared" si="1"/>
        <v>0</v>
      </c>
    </row>
    <row r="50" spans="1:8" s="193" customFormat="1" ht="12" outlineLevel="1">
      <c r="A50" s="385">
        <v>21</v>
      </c>
      <c r="B50" s="386" t="s">
        <v>1802</v>
      </c>
      <c r="C50" s="392" t="s">
        <v>1803</v>
      </c>
      <c r="D50" s="393"/>
      <c r="E50" s="382">
        <v>17</v>
      </c>
      <c r="F50" s="394"/>
      <c r="G50" s="390">
        <v>0</v>
      </c>
      <c r="H50" s="391">
        <f t="shared" si="1"/>
        <v>0</v>
      </c>
    </row>
    <row r="51" spans="1:8" s="193" customFormat="1" ht="12" outlineLevel="1">
      <c r="A51" s="385">
        <v>22</v>
      </c>
      <c r="B51" s="386" t="s">
        <v>1804</v>
      </c>
      <c r="C51" s="392" t="s">
        <v>1805</v>
      </c>
      <c r="D51" s="393" t="s">
        <v>944</v>
      </c>
      <c r="E51" s="382">
        <v>17</v>
      </c>
      <c r="F51" s="394"/>
      <c r="G51" s="408"/>
      <c r="H51" s="391">
        <f t="shared" si="1"/>
        <v>0</v>
      </c>
    </row>
    <row r="52" spans="1:8" s="193" customFormat="1" ht="12" outlineLevel="1">
      <c r="A52" s="385">
        <v>23</v>
      </c>
      <c r="B52" s="386" t="s">
        <v>1806</v>
      </c>
      <c r="C52" s="392" t="s">
        <v>1807</v>
      </c>
      <c r="D52" s="393" t="s">
        <v>944</v>
      </c>
      <c r="E52" s="382">
        <v>17</v>
      </c>
      <c r="F52" s="394"/>
      <c r="G52" s="408"/>
      <c r="H52" s="391">
        <f t="shared" si="1"/>
        <v>0</v>
      </c>
    </row>
    <row r="53" spans="1:8" s="193" customFormat="1" ht="12" outlineLevel="1">
      <c r="A53" s="385">
        <v>24</v>
      </c>
      <c r="B53" s="386" t="s">
        <v>1808</v>
      </c>
      <c r="C53" s="392" t="s">
        <v>1801</v>
      </c>
      <c r="D53" s="393" t="s">
        <v>944</v>
      </c>
      <c r="E53" s="382">
        <v>17</v>
      </c>
      <c r="F53" s="394"/>
      <c r="G53" s="408"/>
      <c r="H53" s="391">
        <f t="shared" si="1"/>
        <v>0</v>
      </c>
    </row>
    <row r="54" spans="1:8" s="193" customFormat="1" ht="12" outlineLevel="1">
      <c r="A54" s="385">
        <v>25</v>
      </c>
      <c r="B54" s="386" t="s">
        <v>1809</v>
      </c>
      <c r="C54" s="392" t="s">
        <v>1810</v>
      </c>
      <c r="D54" s="393"/>
      <c r="E54" s="382">
        <v>6</v>
      </c>
      <c r="F54" s="394"/>
      <c r="G54" s="390">
        <v>0</v>
      </c>
      <c r="H54" s="391">
        <f t="shared" si="1"/>
        <v>0</v>
      </c>
    </row>
    <row r="55" spans="1:8" s="193" customFormat="1" ht="12.75" customHeight="1" outlineLevel="1">
      <c r="A55" s="385">
        <v>26</v>
      </c>
      <c r="B55" s="386" t="s">
        <v>1811</v>
      </c>
      <c r="C55" s="392" t="s">
        <v>1812</v>
      </c>
      <c r="D55" s="393" t="s">
        <v>944</v>
      </c>
      <c r="E55" s="382">
        <v>6</v>
      </c>
      <c r="F55" s="394"/>
      <c r="G55" s="408"/>
      <c r="H55" s="391">
        <f t="shared" si="1"/>
        <v>0</v>
      </c>
    </row>
    <row r="56" spans="1:8" s="193" customFormat="1" ht="12" outlineLevel="1">
      <c r="A56" s="385">
        <v>27</v>
      </c>
      <c r="B56" s="386" t="s">
        <v>1813</v>
      </c>
      <c r="C56" s="392" t="s">
        <v>1814</v>
      </c>
      <c r="D56" s="393" t="s">
        <v>944</v>
      </c>
      <c r="E56" s="382">
        <v>6</v>
      </c>
      <c r="F56" s="394"/>
      <c r="G56" s="408"/>
      <c r="H56" s="391">
        <f t="shared" si="1"/>
        <v>0</v>
      </c>
    </row>
    <row r="57" spans="1:8" s="193" customFormat="1" ht="12" outlineLevel="1">
      <c r="A57" s="385">
        <v>28</v>
      </c>
      <c r="B57" s="386" t="s">
        <v>1815</v>
      </c>
      <c r="C57" s="392" t="s">
        <v>1801</v>
      </c>
      <c r="D57" s="393" t="s">
        <v>944</v>
      </c>
      <c r="E57" s="382">
        <v>6</v>
      </c>
      <c r="F57" s="394"/>
      <c r="G57" s="408"/>
      <c r="H57" s="391">
        <f t="shared" si="1"/>
        <v>0</v>
      </c>
    </row>
    <row r="58" spans="1:8" s="193" customFormat="1" ht="12" outlineLevel="1">
      <c r="A58" s="385">
        <v>29</v>
      </c>
      <c r="B58" s="386" t="s">
        <v>1816</v>
      </c>
      <c r="C58" s="392" t="s">
        <v>1817</v>
      </c>
      <c r="D58" s="393"/>
      <c r="E58" s="382">
        <v>6</v>
      </c>
      <c r="F58" s="394"/>
      <c r="G58" s="390">
        <v>0</v>
      </c>
      <c r="H58" s="391">
        <f t="shared" si="1"/>
        <v>0</v>
      </c>
    </row>
    <row r="59" spans="1:8" s="193" customFormat="1" ht="12" outlineLevel="1">
      <c r="A59" s="385">
        <v>30</v>
      </c>
      <c r="B59" s="386" t="s">
        <v>1818</v>
      </c>
      <c r="C59" s="392" t="s">
        <v>1819</v>
      </c>
      <c r="D59" s="393" t="s">
        <v>944</v>
      </c>
      <c r="E59" s="382">
        <v>6</v>
      </c>
      <c r="F59" s="394"/>
      <c r="G59" s="408"/>
      <c r="H59" s="391">
        <f t="shared" si="1"/>
        <v>0</v>
      </c>
    </row>
    <row r="60" spans="1:8" s="193" customFormat="1" ht="12" outlineLevel="1">
      <c r="A60" s="385">
        <v>31</v>
      </c>
      <c r="B60" s="386" t="s">
        <v>1820</v>
      </c>
      <c r="C60" s="392" t="s">
        <v>1799</v>
      </c>
      <c r="D60" s="393" t="s">
        <v>944</v>
      </c>
      <c r="E60" s="382">
        <v>6</v>
      </c>
      <c r="F60" s="394"/>
      <c r="G60" s="408"/>
      <c r="H60" s="391">
        <f t="shared" si="1"/>
        <v>0</v>
      </c>
    </row>
    <row r="61" spans="1:8" s="193" customFormat="1" ht="12" outlineLevel="1">
      <c r="A61" s="385">
        <v>32</v>
      </c>
      <c r="B61" s="386" t="s">
        <v>1821</v>
      </c>
      <c r="C61" s="392" t="s">
        <v>1801</v>
      </c>
      <c r="D61" s="393" t="s">
        <v>944</v>
      </c>
      <c r="E61" s="382">
        <v>6</v>
      </c>
      <c r="F61" s="394"/>
      <c r="G61" s="408"/>
      <c r="H61" s="391">
        <f t="shared" si="1"/>
        <v>0</v>
      </c>
    </row>
    <row r="62" spans="1:8" s="193" customFormat="1" ht="12" outlineLevel="1">
      <c r="A62" s="385">
        <v>33</v>
      </c>
      <c r="B62" s="386" t="s">
        <v>1822</v>
      </c>
      <c r="C62" s="392" t="s">
        <v>1823</v>
      </c>
      <c r="D62" s="393"/>
      <c r="E62" s="382">
        <v>1</v>
      </c>
      <c r="F62" s="394"/>
      <c r="G62" s="390">
        <v>0</v>
      </c>
      <c r="H62" s="391">
        <f t="shared" si="1"/>
        <v>0</v>
      </c>
    </row>
    <row r="63" spans="1:8" s="193" customFormat="1" ht="12" outlineLevel="1">
      <c r="A63" s="385">
        <v>34</v>
      </c>
      <c r="B63" s="386" t="s">
        <v>1824</v>
      </c>
      <c r="C63" s="392" t="s">
        <v>1797</v>
      </c>
      <c r="D63" s="393" t="s">
        <v>944</v>
      </c>
      <c r="E63" s="382">
        <v>1</v>
      </c>
      <c r="F63" s="394"/>
      <c r="G63" s="408"/>
      <c r="H63" s="391">
        <f t="shared" si="1"/>
        <v>0</v>
      </c>
    </row>
    <row r="64" spans="1:8" s="193" customFormat="1" ht="12" outlineLevel="1">
      <c r="A64" s="385">
        <v>35</v>
      </c>
      <c r="B64" s="386" t="s">
        <v>1825</v>
      </c>
      <c r="C64" s="392" t="s">
        <v>1826</v>
      </c>
      <c r="D64" s="393" t="s">
        <v>944</v>
      </c>
      <c r="E64" s="382">
        <v>1</v>
      </c>
      <c r="F64" s="394"/>
      <c r="G64" s="408"/>
      <c r="H64" s="391">
        <f t="shared" si="1"/>
        <v>0</v>
      </c>
    </row>
    <row r="65" spans="1:8" s="193" customFormat="1" ht="12" outlineLevel="1">
      <c r="A65" s="385">
        <v>36</v>
      </c>
      <c r="B65" s="386" t="s">
        <v>1827</v>
      </c>
      <c r="C65" s="392" t="s">
        <v>1828</v>
      </c>
      <c r="D65" s="393" t="s">
        <v>944</v>
      </c>
      <c r="E65" s="382">
        <v>1</v>
      </c>
      <c r="F65" s="394"/>
      <c r="G65" s="408"/>
      <c r="H65" s="391">
        <f t="shared" si="1"/>
        <v>0</v>
      </c>
    </row>
    <row r="66" spans="1:8" s="193" customFormat="1" ht="12" outlineLevel="1">
      <c r="A66" s="385">
        <v>37</v>
      </c>
      <c r="B66" s="386" t="s">
        <v>1829</v>
      </c>
      <c r="C66" s="392" t="s">
        <v>1801</v>
      </c>
      <c r="D66" s="393" t="s">
        <v>944</v>
      </c>
      <c r="E66" s="382">
        <v>1</v>
      </c>
      <c r="F66" s="394"/>
      <c r="G66" s="408"/>
      <c r="H66" s="391">
        <f t="shared" si="1"/>
        <v>0</v>
      </c>
    </row>
    <row r="67" spans="1:8" s="193" customFormat="1" ht="12" outlineLevel="1">
      <c r="A67" s="385">
        <v>38</v>
      </c>
      <c r="B67" s="386" t="s">
        <v>1830</v>
      </c>
      <c r="C67" s="392" t="s">
        <v>1831</v>
      </c>
      <c r="D67" s="393"/>
      <c r="E67" s="382">
        <v>35</v>
      </c>
      <c r="F67" s="394"/>
      <c r="G67" s="390">
        <v>0</v>
      </c>
      <c r="H67" s="391">
        <f t="shared" si="1"/>
        <v>0</v>
      </c>
    </row>
    <row r="68" spans="1:8" s="193" customFormat="1" ht="12" outlineLevel="1">
      <c r="A68" s="385">
        <v>39</v>
      </c>
      <c r="B68" s="386" t="s">
        <v>1832</v>
      </c>
      <c r="C68" s="392" t="s">
        <v>1833</v>
      </c>
      <c r="D68" s="393" t="s">
        <v>944</v>
      </c>
      <c r="E68" s="382">
        <v>35</v>
      </c>
      <c r="F68" s="394"/>
      <c r="G68" s="408"/>
      <c r="H68" s="391">
        <f t="shared" si="1"/>
        <v>0</v>
      </c>
    </row>
    <row r="69" spans="1:8" s="193" customFormat="1" ht="12" outlineLevel="1">
      <c r="A69" s="385">
        <v>40</v>
      </c>
      <c r="B69" s="386" t="s">
        <v>1834</v>
      </c>
      <c r="C69" s="392" t="s">
        <v>1799</v>
      </c>
      <c r="D69" s="393" t="s">
        <v>944</v>
      </c>
      <c r="E69" s="382">
        <v>35</v>
      </c>
      <c r="F69" s="394"/>
      <c r="G69" s="408"/>
      <c r="H69" s="391">
        <f t="shared" si="1"/>
        <v>0</v>
      </c>
    </row>
    <row r="70" spans="1:8" s="193" customFormat="1" ht="12" outlineLevel="1">
      <c r="A70" s="385">
        <v>41</v>
      </c>
      <c r="B70" s="386" t="s">
        <v>1835</v>
      </c>
      <c r="C70" s="392" t="s">
        <v>1836</v>
      </c>
      <c r="D70" s="393" t="s">
        <v>944</v>
      </c>
      <c r="E70" s="382">
        <v>35</v>
      </c>
      <c r="F70" s="394"/>
      <c r="G70" s="408"/>
      <c r="H70" s="391">
        <f t="shared" si="1"/>
        <v>0</v>
      </c>
    </row>
    <row r="71" spans="1:8" s="193" customFormat="1" ht="12" outlineLevel="1">
      <c r="A71" s="385">
        <v>42</v>
      </c>
      <c r="B71" s="386" t="s">
        <v>1837</v>
      </c>
      <c r="C71" s="392" t="s">
        <v>1838</v>
      </c>
      <c r="D71" s="393"/>
      <c r="E71" s="382">
        <v>1</v>
      </c>
      <c r="F71" s="394"/>
      <c r="G71" s="390">
        <v>0</v>
      </c>
      <c r="H71" s="391">
        <f t="shared" si="1"/>
        <v>0</v>
      </c>
    </row>
    <row r="72" spans="1:8" s="193" customFormat="1" ht="12" outlineLevel="1">
      <c r="A72" s="385">
        <v>43</v>
      </c>
      <c r="B72" s="386" t="s">
        <v>1839</v>
      </c>
      <c r="C72" s="392" t="s">
        <v>1840</v>
      </c>
      <c r="D72" s="393" t="s">
        <v>944</v>
      </c>
      <c r="E72" s="382">
        <v>1</v>
      </c>
      <c r="F72" s="394"/>
      <c r="G72" s="408"/>
      <c r="H72" s="391">
        <f t="shared" si="1"/>
        <v>0</v>
      </c>
    </row>
    <row r="73" spans="1:8" s="193" customFormat="1" ht="12" outlineLevel="1">
      <c r="A73" s="385">
        <v>44</v>
      </c>
      <c r="B73" s="386" t="s">
        <v>1841</v>
      </c>
      <c r="C73" s="392" t="s">
        <v>1799</v>
      </c>
      <c r="D73" s="393" t="s">
        <v>944</v>
      </c>
      <c r="E73" s="382">
        <v>1</v>
      </c>
      <c r="F73" s="394"/>
      <c r="G73" s="408"/>
      <c r="H73" s="391">
        <f t="shared" si="1"/>
        <v>0</v>
      </c>
    </row>
    <row r="74" spans="1:8" s="193" customFormat="1" ht="12" outlineLevel="1">
      <c r="A74" s="385">
        <v>45</v>
      </c>
      <c r="B74" s="386" t="s">
        <v>1842</v>
      </c>
      <c r="C74" s="392" t="s">
        <v>1801</v>
      </c>
      <c r="D74" s="393" t="s">
        <v>944</v>
      </c>
      <c r="E74" s="382">
        <v>1</v>
      </c>
      <c r="F74" s="394"/>
      <c r="G74" s="408"/>
      <c r="H74" s="391">
        <f t="shared" si="1"/>
        <v>0</v>
      </c>
    </row>
    <row r="75" spans="1:8" s="193" customFormat="1" ht="12" outlineLevel="1">
      <c r="A75" s="385">
        <v>46</v>
      </c>
      <c r="B75" s="386" t="s">
        <v>1843</v>
      </c>
      <c r="C75" s="392" t="s">
        <v>1844</v>
      </c>
      <c r="D75" s="393" t="s">
        <v>944</v>
      </c>
      <c r="E75" s="382">
        <v>1</v>
      </c>
      <c r="F75" s="394"/>
      <c r="G75" s="408"/>
      <c r="H75" s="391">
        <f t="shared" si="1"/>
        <v>0</v>
      </c>
    </row>
    <row r="76" spans="1:8" s="193" customFormat="1" ht="12" outlineLevel="1">
      <c r="A76" s="385">
        <v>47</v>
      </c>
      <c r="B76" s="386" t="s">
        <v>1845</v>
      </c>
      <c r="C76" s="392" t="s">
        <v>1846</v>
      </c>
      <c r="D76" s="393" t="s">
        <v>944</v>
      </c>
      <c r="E76" s="382">
        <v>144</v>
      </c>
      <c r="F76" s="394"/>
      <c r="G76" s="408"/>
      <c r="H76" s="391">
        <f t="shared" si="1"/>
        <v>0</v>
      </c>
    </row>
    <row r="77" spans="1:8" s="193" customFormat="1" ht="12" outlineLevel="1">
      <c r="A77" s="385">
        <v>48</v>
      </c>
      <c r="B77" s="386" t="s">
        <v>1847</v>
      </c>
      <c r="C77" s="392" t="s">
        <v>1801</v>
      </c>
      <c r="D77" s="393" t="s">
        <v>944</v>
      </c>
      <c r="E77" s="382">
        <v>144</v>
      </c>
      <c r="F77" s="394"/>
      <c r="G77" s="408"/>
      <c r="H77" s="391">
        <f t="shared" si="1"/>
        <v>0</v>
      </c>
    </row>
    <row r="78" spans="1:8" s="193" customFormat="1" ht="12" outlineLevel="1">
      <c r="A78" s="385">
        <v>49</v>
      </c>
      <c r="B78" s="386" t="s">
        <v>1848</v>
      </c>
      <c r="C78" s="392" t="s">
        <v>1849</v>
      </c>
      <c r="D78" s="393" t="s">
        <v>944</v>
      </c>
      <c r="E78" s="382">
        <v>24</v>
      </c>
      <c r="F78" s="394"/>
      <c r="G78" s="408"/>
      <c r="H78" s="391">
        <f t="shared" si="1"/>
        <v>0</v>
      </c>
    </row>
    <row r="79" spans="1:8" s="193" customFormat="1" ht="12.75" customHeight="1" outlineLevel="1">
      <c r="A79" s="385">
        <v>50</v>
      </c>
      <c r="B79" s="386" t="s">
        <v>1850</v>
      </c>
      <c r="C79" s="392" t="s">
        <v>1851</v>
      </c>
      <c r="D79" s="393" t="s">
        <v>944</v>
      </c>
      <c r="E79" s="382">
        <v>5</v>
      </c>
      <c r="F79" s="394"/>
      <c r="G79" s="408"/>
      <c r="H79" s="391">
        <f t="shared" si="1"/>
        <v>0</v>
      </c>
    </row>
    <row r="80" spans="1:8" s="193" customFormat="1" ht="12" outlineLevel="1">
      <c r="A80" s="385">
        <v>51</v>
      </c>
      <c r="B80" s="386" t="s">
        <v>1852</v>
      </c>
      <c r="C80" s="392" t="s">
        <v>1853</v>
      </c>
      <c r="D80" s="393" t="s">
        <v>944</v>
      </c>
      <c r="E80" s="382">
        <v>2</v>
      </c>
      <c r="F80" s="394"/>
      <c r="G80" s="408"/>
      <c r="H80" s="391">
        <f t="shared" si="1"/>
        <v>0</v>
      </c>
    </row>
    <row r="81" spans="1:8" s="193" customFormat="1" ht="12" outlineLevel="1">
      <c r="A81" s="385">
        <v>52</v>
      </c>
      <c r="B81" s="386" t="s">
        <v>1854</v>
      </c>
      <c r="C81" s="392" t="s">
        <v>1855</v>
      </c>
      <c r="D81" s="393"/>
      <c r="E81" s="382">
        <v>8</v>
      </c>
      <c r="F81" s="394"/>
      <c r="G81" s="390">
        <v>0</v>
      </c>
      <c r="H81" s="391">
        <f t="shared" si="1"/>
        <v>0</v>
      </c>
    </row>
    <row r="82" spans="1:8" s="193" customFormat="1" ht="12" outlineLevel="1">
      <c r="A82" s="385">
        <v>53</v>
      </c>
      <c r="B82" s="386" t="s">
        <v>1856</v>
      </c>
      <c r="C82" s="392" t="s">
        <v>1857</v>
      </c>
      <c r="D82" s="393" t="s">
        <v>944</v>
      </c>
      <c r="E82" s="382">
        <v>8</v>
      </c>
      <c r="F82" s="394"/>
      <c r="G82" s="408"/>
      <c r="H82" s="391">
        <f t="shared" si="1"/>
        <v>0</v>
      </c>
    </row>
    <row r="83" spans="1:8" s="193" customFormat="1" ht="12" outlineLevel="1">
      <c r="A83" s="385">
        <v>54</v>
      </c>
      <c r="B83" s="386" t="s">
        <v>1858</v>
      </c>
      <c r="C83" s="392" t="s">
        <v>1859</v>
      </c>
      <c r="D83" s="393" t="s">
        <v>944</v>
      </c>
      <c r="E83" s="382">
        <v>8</v>
      </c>
      <c r="F83" s="394"/>
      <c r="G83" s="408"/>
      <c r="H83" s="391">
        <f t="shared" si="1"/>
        <v>0</v>
      </c>
    </row>
    <row r="84" spans="1:8" s="193" customFormat="1" ht="12" outlineLevel="1">
      <c r="A84" s="385">
        <v>55</v>
      </c>
      <c r="B84" s="386" t="s">
        <v>1860</v>
      </c>
      <c r="C84" s="392" t="s">
        <v>1861</v>
      </c>
      <c r="D84" s="393" t="s">
        <v>944</v>
      </c>
      <c r="E84" s="382">
        <v>8</v>
      </c>
      <c r="F84" s="394"/>
      <c r="G84" s="408"/>
      <c r="H84" s="391">
        <f t="shared" si="1"/>
        <v>0</v>
      </c>
    </row>
    <row r="85" spans="1:8" s="193" customFormat="1" ht="12" outlineLevel="1">
      <c r="A85" s="385">
        <v>56</v>
      </c>
      <c r="B85" s="386" t="s">
        <v>1862</v>
      </c>
      <c r="C85" s="392" t="s">
        <v>1863</v>
      </c>
      <c r="D85" s="393" t="s">
        <v>944</v>
      </c>
      <c r="E85" s="382">
        <v>265</v>
      </c>
      <c r="F85" s="394"/>
      <c r="G85" s="408"/>
      <c r="H85" s="391">
        <f t="shared" si="1"/>
        <v>0</v>
      </c>
    </row>
    <row r="86" spans="1:8" s="193" customFormat="1" ht="12" outlineLevel="1">
      <c r="A86" s="385">
        <v>57</v>
      </c>
      <c r="B86" s="386" t="s">
        <v>1864</v>
      </c>
      <c r="C86" s="392" t="s">
        <v>1865</v>
      </c>
      <c r="D86" s="393" t="s">
        <v>944</v>
      </c>
      <c r="E86" s="382">
        <v>228</v>
      </c>
      <c r="F86" s="394"/>
      <c r="G86" s="408"/>
      <c r="H86" s="391">
        <f t="shared" si="1"/>
        <v>0</v>
      </c>
    </row>
    <row r="87" spans="1:8" s="193" customFormat="1" ht="12" outlineLevel="1">
      <c r="A87" s="385">
        <v>58</v>
      </c>
      <c r="B87" s="386" t="s">
        <v>1866</v>
      </c>
      <c r="C87" s="392" t="s">
        <v>1867</v>
      </c>
      <c r="D87" s="393" t="s">
        <v>944</v>
      </c>
      <c r="E87" s="382">
        <v>8</v>
      </c>
      <c r="F87" s="394"/>
      <c r="G87" s="408"/>
      <c r="H87" s="391">
        <f t="shared" si="1"/>
        <v>0</v>
      </c>
    </row>
    <row r="88" spans="1:8" s="193" customFormat="1" ht="12" outlineLevel="1">
      <c r="A88" s="385">
        <v>59</v>
      </c>
      <c r="B88" s="386" t="s">
        <v>1868</v>
      </c>
      <c r="C88" s="392" t="s">
        <v>1869</v>
      </c>
      <c r="D88" s="393" t="s">
        <v>944</v>
      </c>
      <c r="E88" s="382">
        <v>5</v>
      </c>
      <c r="F88" s="394"/>
      <c r="G88" s="408"/>
      <c r="H88" s="391">
        <f t="shared" si="1"/>
        <v>0</v>
      </c>
    </row>
    <row r="89" spans="1:8" s="193" customFormat="1" ht="12" outlineLevel="1">
      <c r="A89" s="385">
        <v>60</v>
      </c>
      <c r="B89" s="386" t="s">
        <v>1870</v>
      </c>
      <c r="C89" s="392" t="s">
        <v>1871</v>
      </c>
      <c r="D89" s="393" t="s">
        <v>944</v>
      </c>
      <c r="E89" s="382">
        <v>4</v>
      </c>
      <c r="F89" s="394"/>
      <c r="G89" s="408"/>
      <c r="H89" s="391">
        <f t="shared" si="1"/>
        <v>0</v>
      </c>
    </row>
    <row r="90" spans="1:8" s="193" customFormat="1" ht="12" outlineLevel="1">
      <c r="A90" s="385">
        <v>61</v>
      </c>
      <c r="B90" s="386" t="s">
        <v>1872</v>
      </c>
      <c r="C90" s="392" t="s">
        <v>1873</v>
      </c>
      <c r="D90" s="393" t="s">
        <v>944</v>
      </c>
      <c r="E90" s="382">
        <v>16</v>
      </c>
      <c r="F90" s="394"/>
      <c r="G90" s="408"/>
      <c r="H90" s="391">
        <f t="shared" si="1"/>
        <v>0</v>
      </c>
    </row>
    <row r="91" spans="1:8" s="193" customFormat="1" ht="12" outlineLevel="1">
      <c r="A91" s="385">
        <v>62</v>
      </c>
      <c r="B91" s="386" t="s">
        <v>1874</v>
      </c>
      <c r="C91" s="392" t="s">
        <v>1875</v>
      </c>
      <c r="D91" s="393" t="s">
        <v>944</v>
      </c>
      <c r="E91" s="382">
        <v>13</v>
      </c>
      <c r="F91" s="394"/>
      <c r="G91" s="408"/>
      <c r="H91" s="391">
        <f t="shared" si="1"/>
        <v>0</v>
      </c>
    </row>
    <row r="92" spans="1:8" s="193" customFormat="1" ht="12" outlineLevel="1">
      <c r="A92" s="385">
        <v>63</v>
      </c>
      <c r="B92" s="386" t="s">
        <v>1876</v>
      </c>
      <c r="C92" s="392" t="s">
        <v>1877</v>
      </c>
      <c r="D92" s="393" t="s">
        <v>944</v>
      </c>
      <c r="E92" s="382">
        <v>6</v>
      </c>
      <c r="F92" s="394"/>
      <c r="G92" s="408"/>
      <c r="H92" s="391">
        <f t="shared" si="1"/>
        <v>0</v>
      </c>
    </row>
    <row r="93" spans="1:8" s="193" customFormat="1" ht="12" outlineLevel="1">
      <c r="A93" s="385">
        <v>64</v>
      </c>
      <c r="B93" s="386" t="s">
        <v>1878</v>
      </c>
      <c r="C93" s="392" t="s">
        <v>1879</v>
      </c>
      <c r="D93" s="393" t="s">
        <v>944</v>
      </c>
      <c r="E93" s="382">
        <v>108</v>
      </c>
      <c r="F93" s="394"/>
      <c r="G93" s="408"/>
      <c r="H93" s="391">
        <f t="shared" si="1"/>
        <v>0</v>
      </c>
    </row>
    <row r="94" spans="1:8" s="193" customFormat="1" ht="12" outlineLevel="1">
      <c r="A94" s="385">
        <v>65</v>
      </c>
      <c r="B94" s="386" t="s">
        <v>1880</v>
      </c>
      <c r="C94" s="392" t="s">
        <v>1881</v>
      </c>
      <c r="D94" s="393" t="s">
        <v>944</v>
      </c>
      <c r="E94" s="382">
        <v>108</v>
      </c>
      <c r="F94" s="394"/>
      <c r="G94" s="408"/>
      <c r="H94" s="391">
        <f t="shared" ref="H94:H120" si="2">E94*G94</f>
        <v>0</v>
      </c>
    </row>
    <row r="95" spans="1:8" s="193" customFormat="1" ht="12" outlineLevel="1">
      <c r="A95" s="385">
        <v>66</v>
      </c>
      <c r="B95" s="386" t="s">
        <v>1882</v>
      </c>
      <c r="C95" s="392" t="s">
        <v>1879</v>
      </c>
      <c r="D95" s="393" t="s">
        <v>944</v>
      </c>
      <c r="E95" s="382">
        <v>64</v>
      </c>
      <c r="F95" s="394"/>
      <c r="G95" s="408"/>
      <c r="H95" s="391">
        <f t="shared" si="2"/>
        <v>0</v>
      </c>
    </row>
    <row r="96" spans="1:8" s="193" customFormat="1" ht="12" outlineLevel="1">
      <c r="A96" s="385">
        <v>67</v>
      </c>
      <c r="B96" s="386" t="s">
        <v>1883</v>
      </c>
      <c r="C96" s="392" t="s">
        <v>1881</v>
      </c>
      <c r="D96" s="393" t="s">
        <v>944</v>
      </c>
      <c r="E96" s="382">
        <v>64</v>
      </c>
      <c r="F96" s="394"/>
      <c r="G96" s="408"/>
      <c r="H96" s="391">
        <f t="shared" si="2"/>
        <v>0</v>
      </c>
    </row>
    <row r="97" spans="1:8" s="193" customFormat="1" ht="12" outlineLevel="1">
      <c r="A97" s="385">
        <v>68</v>
      </c>
      <c r="B97" s="386" t="s">
        <v>1884</v>
      </c>
      <c r="C97" s="392" t="s">
        <v>1875</v>
      </c>
      <c r="D97" s="393" t="s">
        <v>944</v>
      </c>
      <c r="E97" s="382">
        <v>4</v>
      </c>
      <c r="F97" s="394"/>
      <c r="G97" s="408"/>
      <c r="H97" s="391">
        <f t="shared" si="2"/>
        <v>0</v>
      </c>
    </row>
    <row r="98" spans="1:8" s="193" customFormat="1" ht="12" outlineLevel="1">
      <c r="A98" s="385">
        <v>69</v>
      </c>
      <c r="B98" s="386" t="s">
        <v>1885</v>
      </c>
      <c r="C98" s="392" t="s">
        <v>1886</v>
      </c>
      <c r="D98" s="393" t="s">
        <v>944</v>
      </c>
      <c r="E98" s="382">
        <v>62</v>
      </c>
      <c r="F98" s="394"/>
      <c r="G98" s="408"/>
      <c r="H98" s="391">
        <f t="shared" si="2"/>
        <v>0</v>
      </c>
    </row>
    <row r="99" spans="1:8" s="193" customFormat="1" ht="12" outlineLevel="1">
      <c r="A99" s="385">
        <v>70</v>
      </c>
      <c r="B99" s="386" t="s">
        <v>1887</v>
      </c>
      <c r="C99" s="392" t="s">
        <v>1875</v>
      </c>
      <c r="D99" s="393" t="s">
        <v>944</v>
      </c>
      <c r="E99" s="382">
        <v>26</v>
      </c>
      <c r="F99" s="394"/>
      <c r="G99" s="408"/>
      <c r="H99" s="391">
        <f t="shared" si="2"/>
        <v>0</v>
      </c>
    </row>
    <row r="100" spans="1:8" s="193" customFormat="1" ht="12" outlineLevel="1">
      <c r="A100" s="385">
        <v>71</v>
      </c>
      <c r="B100" s="386" t="s">
        <v>1888</v>
      </c>
      <c r="C100" s="392" t="s">
        <v>1886</v>
      </c>
      <c r="D100" s="393" t="s">
        <v>944</v>
      </c>
      <c r="E100" s="382">
        <v>1</v>
      </c>
      <c r="F100" s="394"/>
      <c r="G100" s="408"/>
      <c r="H100" s="391">
        <f t="shared" si="2"/>
        <v>0</v>
      </c>
    </row>
    <row r="101" spans="1:8" s="193" customFormat="1" ht="12" outlineLevel="1">
      <c r="A101" s="385">
        <v>72</v>
      </c>
      <c r="B101" s="386" t="s">
        <v>1889</v>
      </c>
      <c r="C101" s="392" t="s">
        <v>1875</v>
      </c>
      <c r="D101" s="393" t="s">
        <v>944</v>
      </c>
      <c r="E101" s="382">
        <v>14</v>
      </c>
      <c r="F101" s="394"/>
      <c r="G101" s="408"/>
      <c r="H101" s="391">
        <f t="shared" si="2"/>
        <v>0</v>
      </c>
    </row>
    <row r="102" spans="1:8" s="193" customFormat="1" ht="12" outlineLevel="1">
      <c r="A102" s="385">
        <v>73</v>
      </c>
      <c r="B102" s="386" t="s">
        <v>1890</v>
      </c>
      <c r="C102" s="392" t="s">
        <v>1886</v>
      </c>
      <c r="D102" s="393" t="s">
        <v>944</v>
      </c>
      <c r="E102" s="382">
        <v>14</v>
      </c>
      <c r="F102" s="394"/>
      <c r="G102" s="408"/>
      <c r="H102" s="391">
        <f t="shared" si="2"/>
        <v>0</v>
      </c>
    </row>
    <row r="103" spans="1:8" s="193" customFormat="1" ht="12.75" customHeight="1" outlineLevel="1">
      <c r="A103" s="385">
        <v>74</v>
      </c>
      <c r="B103" s="386" t="s">
        <v>1891</v>
      </c>
      <c r="C103" s="392" t="s">
        <v>1877</v>
      </c>
      <c r="D103" s="393" t="s">
        <v>944</v>
      </c>
      <c r="E103" s="382">
        <v>14</v>
      </c>
      <c r="F103" s="394"/>
      <c r="G103" s="408"/>
      <c r="H103" s="391">
        <f t="shared" si="2"/>
        <v>0</v>
      </c>
    </row>
    <row r="104" spans="1:8" s="193" customFormat="1" ht="12" outlineLevel="1">
      <c r="A104" s="385">
        <v>75</v>
      </c>
      <c r="B104" s="386" t="s">
        <v>1892</v>
      </c>
      <c r="C104" s="392" t="s">
        <v>1886</v>
      </c>
      <c r="D104" s="393" t="s">
        <v>944</v>
      </c>
      <c r="E104" s="382">
        <v>1</v>
      </c>
      <c r="F104" s="394"/>
      <c r="G104" s="408"/>
      <c r="H104" s="391">
        <f t="shared" si="2"/>
        <v>0</v>
      </c>
    </row>
    <row r="105" spans="1:8" s="193" customFormat="1" ht="12" outlineLevel="1">
      <c r="A105" s="385">
        <v>76</v>
      </c>
      <c r="B105" s="386" t="s">
        <v>1893</v>
      </c>
      <c r="C105" s="392" t="s">
        <v>1894</v>
      </c>
      <c r="D105" s="393" t="s">
        <v>944</v>
      </c>
      <c r="E105" s="382">
        <v>8</v>
      </c>
      <c r="F105" s="394"/>
      <c r="G105" s="408"/>
      <c r="H105" s="391">
        <f t="shared" si="2"/>
        <v>0</v>
      </c>
    </row>
    <row r="106" spans="1:8" s="193" customFormat="1" ht="12" outlineLevel="1">
      <c r="A106" s="385">
        <v>77</v>
      </c>
      <c r="B106" s="386" t="s">
        <v>1895</v>
      </c>
      <c r="C106" s="392" t="s">
        <v>1873</v>
      </c>
      <c r="D106" s="393" t="s">
        <v>944</v>
      </c>
      <c r="E106" s="382">
        <v>392</v>
      </c>
      <c r="F106" s="394"/>
      <c r="G106" s="408"/>
      <c r="H106" s="391">
        <f t="shared" si="2"/>
        <v>0</v>
      </c>
    </row>
    <row r="107" spans="1:8" s="193" customFormat="1" ht="12" outlineLevel="1">
      <c r="A107" s="385">
        <v>78</v>
      </c>
      <c r="B107" s="386" t="s">
        <v>1896</v>
      </c>
      <c r="C107" s="392" t="s">
        <v>1881</v>
      </c>
      <c r="D107" s="393" t="s">
        <v>944</v>
      </c>
      <c r="E107" s="382">
        <v>392</v>
      </c>
      <c r="F107" s="394"/>
      <c r="G107" s="408"/>
      <c r="H107" s="391">
        <f t="shared" si="2"/>
        <v>0</v>
      </c>
    </row>
    <row r="108" spans="1:8" s="193" customFormat="1" ht="12" outlineLevel="1">
      <c r="A108" s="385">
        <v>79</v>
      </c>
      <c r="B108" s="386" t="s">
        <v>1897</v>
      </c>
      <c r="C108" s="392" t="s">
        <v>1898</v>
      </c>
      <c r="D108" s="393" t="s">
        <v>2</v>
      </c>
      <c r="E108" s="382">
        <v>204</v>
      </c>
      <c r="F108" s="394"/>
      <c r="G108" s="408"/>
      <c r="H108" s="391">
        <f t="shared" si="2"/>
        <v>0</v>
      </c>
    </row>
    <row r="109" spans="1:8" s="193" customFormat="1" ht="12" outlineLevel="1">
      <c r="A109" s="385">
        <v>80</v>
      </c>
      <c r="B109" s="386" t="s">
        <v>1899</v>
      </c>
      <c r="C109" s="392" t="s">
        <v>1900</v>
      </c>
      <c r="D109" s="393" t="s">
        <v>2</v>
      </c>
      <c r="E109" s="382">
        <v>21</v>
      </c>
      <c r="F109" s="394"/>
      <c r="G109" s="408"/>
      <c r="H109" s="391">
        <f t="shared" si="2"/>
        <v>0</v>
      </c>
    </row>
    <row r="110" spans="1:8" s="193" customFormat="1" ht="12" outlineLevel="1">
      <c r="A110" s="385">
        <v>81</v>
      </c>
      <c r="B110" s="386" t="s">
        <v>1901</v>
      </c>
      <c r="C110" s="392" t="s">
        <v>1902</v>
      </c>
      <c r="D110" s="393" t="s">
        <v>944</v>
      </c>
      <c r="E110" s="382">
        <v>2</v>
      </c>
      <c r="F110" s="394"/>
      <c r="G110" s="408"/>
      <c r="H110" s="391">
        <f t="shared" si="2"/>
        <v>0</v>
      </c>
    </row>
    <row r="111" spans="1:8" s="193" customFormat="1" ht="12" outlineLevel="1">
      <c r="A111" s="385">
        <v>82</v>
      </c>
      <c r="B111" s="386" t="s">
        <v>1903</v>
      </c>
      <c r="C111" s="392" t="s">
        <v>1904</v>
      </c>
      <c r="D111" s="393" t="s">
        <v>944</v>
      </c>
      <c r="E111" s="382">
        <v>2</v>
      </c>
      <c r="F111" s="394"/>
      <c r="G111" s="408"/>
      <c r="H111" s="391">
        <f t="shared" si="2"/>
        <v>0</v>
      </c>
    </row>
    <row r="112" spans="1:8" s="193" customFormat="1" ht="12" outlineLevel="1">
      <c r="A112" s="385">
        <v>83</v>
      </c>
      <c r="B112" s="386" t="s">
        <v>1905</v>
      </c>
      <c r="C112" s="392" t="s">
        <v>1906</v>
      </c>
      <c r="D112" s="393" t="s">
        <v>944</v>
      </c>
      <c r="E112" s="382">
        <v>2</v>
      </c>
      <c r="F112" s="394"/>
      <c r="G112" s="408"/>
      <c r="H112" s="391">
        <f t="shared" si="2"/>
        <v>0</v>
      </c>
    </row>
    <row r="113" spans="1:8" s="193" customFormat="1" ht="12" outlineLevel="1">
      <c r="A113" s="385">
        <v>84</v>
      </c>
      <c r="B113" s="386" t="s">
        <v>1907</v>
      </c>
      <c r="C113" s="392" t="s">
        <v>1908</v>
      </c>
      <c r="D113" s="393" t="s">
        <v>944</v>
      </c>
      <c r="E113" s="382">
        <v>2</v>
      </c>
      <c r="F113" s="394"/>
      <c r="G113" s="408"/>
      <c r="H113" s="391">
        <f t="shared" si="2"/>
        <v>0</v>
      </c>
    </row>
    <row r="114" spans="1:8" s="193" customFormat="1" ht="12" outlineLevel="1">
      <c r="A114" s="385">
        <v>85</v>
      </c>
      <c r="B114" s="386" t="s">
        <v>1909</v>
      </c>
      <c r="C114" s="392" t="s">
        <v>1910</v>
      </c>
      <c r="D114" s="393" t="s">
        <v>944</v>
      </c>
      <c r="E114" s="382">
        <v>7</v>
      </c>
      <c r="F114" s="394"/>
      <c r="G114" s="408"/>
      <c r="H114" s="391">
        <f t="shared" si="2"/>
        <v>0</v>
      </c>
    </row>
    <row r="115" spans="1:8" s="193" customFormat="1" ht="12" outlineLevel="1">
      <c r="A115" s="385">
        <v>86</v>
      </c>
      <c r="B115" s="386" t="s">
        <v>1911</v>
      </c>
      <c r="C115" s="392" t="s">
        <v>1912</v>
      </c>
      <c r="D115" s="393" t="s">
        <v>944</v>
      </c>
      <c r="E115" s="382">
        <v>14</v>
      </c>
      <c r="F115" s="394"/>
      <c r="G115" s="408"/>
      <c r="H115" s="391">
        <f t="shared" si="2"/>
        <v>0</v>
      </c>
    </row>
    <row r="116" spans="1:8" s="193" customFormat="1" ht="12" outlineLevel="1">
      <c r="A116" s="385">
        <v>87</v>
      </c>
      <c r="B116" s="386" t="s">
        <v>1913</v>
      </c>
      <c r="C116" s="392" t="s">
        <v>1914</v>
      </c>
      <c r="D116" s="393" t="s">
        <v>944</v>
      </c>
      <c r="E116" s="382">
        <v>7</v>
      </c>
      <c r="F116" s="394"/>
      <c r="G116" s="408"/>
      <c r="H116" s="391">
        <f t="shared" si="2"/>
        <v>0</v>
      </c>
    </row>
    <row r="117" spans="1:8" s="193" customFormat="1" ht="12" outlineLevel="1">
      <c r="A117" s="385">
        <v>88</v>
      </c>
      <c r="B117" s="386" t="s">
        <v>1915</v>
      </c>
      <c r="C117" s="392" t="s">
        <v>1916</v>
      </c>
      <c r="D117" s="393" t="s">
        <v>944</v>
      </c>
      <c r="E117" s="382">
        <v>7</v>
      </c>
      <c r="F117" s="394"/>
      <c r="G117" s="408"/>
      <c r="H117" s="391">
        <f t="shared" si="2"/>
        <v>0</v>
      </c>
    </row>
    <row r="118" spans="1:8" s="193" customFormat="1" ht="12" outlineLevel="1">
      <c r="A118" s="385">
        <v>89</v>
      </c>
      <c r="B118" s="386" t="s">
        <v>1917</v>
      </c>
      <c r="C118" s="392" t="s">
        <v>1918</v>
      </c>
      <c r="D118" s="393" t="s">
        <v>944</v>
      </c>
      <c r="E118" s="382">
        <v>8</v>
      </c>
      <c r="F118" s="394"/>
      <c r="G118" s="408"/>
      <c r="H118" s="391">
        <f t="shared" si="2"/>
        <v>0</v>
      </c>
    </row>
    <row r="119" spans="1:8" s="193" customFormat="1" ht="12" outlineLevel="1">
      <c r="A119" s="385">
        <v>90</v>
      </c>
      <c r="B119" s="386" t="s">
        <v>1919</v>
      </c>
      <c r="C119" s="392" t="s">
        <v>1920</v>
      </c>
      <c r="D119" s="393" t="s">
        <v>944</v>
      </c>
      <c r="E119" s="382">
        <v>2</v>
      </c>
      <c r="F119" s="394"/>
      <c r="G119" s="408"/>
      <c r="H119" s="391">
        <f t="shared" si="2"/>
        <v>0</v>
      </c>
    </row>
    <row r="120" spans="1:8" s="193" customFormat="1" ht="12" outlineLevel="1">
      <c r="A120" s="385">
        <v>91</v>
      </c>
      <c r="B120" s="386" t="s">
        <v>1921</v>
      </c>
      <c r="C120" s="392" t="s">
        <v>1922</v>
      </c>
      <c r="D120" s="393" t="s">
        <v>2</v>
      </c>
      <c r="E120" s="382">
        <v>76</v>
      </c>
      <c r="F120" s="394"/>
      <c r="G120" s="408"/>
      <c r="H120" s="391">
        <f t="shared" si="2"/>
        <v>0</v>
      </c>
    </row>
    <row r="121" spans="1:8" s="201" customFormat="1" ht="12" outlineLevel="1">
      <c r="A121" s="395"/>
      <c r="B121" s="396"/>
      <c r="C121" s="397"/>
      <c r="D121" s="398"/>
      <c r="E121" s="383"/>
      <c r="F121" s="383"/>
      <c r="G121" s="399"/>
      <c r="H121" s="400"/>
    </row>
    <row r="122" spans="1:8" s="185" customFormat="1" ht="16.5" customHeight="1">
      <c r="A122" s="180"/>
      <c r="B122" s="181" t="s">
        <v>1923</v>
      </c>
      <c r="C122" s="181" t="s">
        <v>1924</v>
      </c>
      <c r="D122" s="178"/>
      <c r="E122" s="182"/>
      <c r="F122" s="182"/>
      <c r="G122" s="183"/>
      <c r="H122" s="184">
        <f>SUBTOTAL(9,H123:H183)</f>
        <v>0</v>
      </c>
    </row>
    <row r="123" spans="1:8" s="193" customFormat="1" ht="12" outlineLevel="1">
      <c r="A123" s="385">
        <v>1</v>
      </c>
      <c r="B123" s="386" t="s">
        <v>1925</v>
      </c>
      <c r="C123" s="401" t="s">
        <v>1926</v>
      </c>
      <c r="D123" s="388" t="s">
        <v>2</v>
      </c>
      <c r="E123" s="381">
        <v>30</v>
      </c>
      <c r="F123" s="389"/>
      <c r="G123" s="408"/>
      <c r="H123" s="391">
        <f t="shared" ref="H123:H182" si="3">E123*G123</f>
        <v>0</v>
      </c>
    </row>
    <row r="124" spans="1:8" s="193" customFormat="1" ht="12" outlineLevel="1">
      <c r="A124" s="385">
        <v>2</v>
      </c>
      <c r="B124" s="386" t="s">
        <v>1927</v>
      </c>
      <c r="C124" s="392" t="s">
        <v>1928</v>
      </c>
      <c r="D124" s="393" t="s">
        <v>2</v>
      </c>
      <c r="E124" s="382">
        <v>15</v>
      </c>
      <c r="F124" s="394"/>
      <c r="G124" s="408"/>
      <c r="H124" s="391">
        <f t="shared" si="3"/>
        <v>0</v>
      </c>
    </row>
    <row r="125" spans="1:8" s="193" customFormat="1" ht="12" outlineLevel="1">
      <c r="A125" s="385">
        <v>3</v>
      </c>
      <c r="B125" s="386" t="s">
        <v>1929</v>
      </c>
      <c r="C125" s="392" t="s">
        <v>1930</v>
      </c>
      <c r="D125" s="393" t="s">
        <v>2</v>
      </c>
      <c r="E125" s="382">
        <v>24</v>
      </c>
      <c r="F125" s="394"/>
      <c r="G125" s="408"/>
      <c r="H125" s="391">
        <f t="shared" si="3"/>
        <v>0</v>
      </c>
    </row>
    <row r="126" spans="1:8" s="193" customFormat="1" ht="12" outlineLevel="1">
      <c r="A126" s="385">
        <v>4</v>
      </c>
      <c r="B126" s="386" t="s">
        <v>1931</v>
      </c>
      <c r="C126" s="392" t="s">
        <v>1932</v>
      </c>
      <c r="D126" s="393" t="s">
        <v>16</v>
      </c>
      <c r="E126" s="382">
        <v>22</v>
      </c>
      <c r="F126" s="394"/>
      <c r="G126" s="408"/>
      <c r="H126" s="391">
        <f t="shared" si="3"/>
        <v>0</v>
      </c>
    </row>
    <row r="127" spans="1:8" s="193" customFormat="1" ht="12" outlineLevel="1">
      <c r="A127" s="385">
        <v>5</v>
      </c>
      <c r="B127" s="386" t="s">
        <v>1933</v>
      </c>
      <c r="C127" s="392" t="s">
        <v>1934</v>
      </c>
      <c r="D127" s="393" t="s">
        <v>2</v>
      </c>
      <c r="E127" s="382">
        <v>178</v>
      </c>
      <c r="F127" s="394"/>
      <c r="G127" s="408"/>
      <c r="H127" s="391">
        <f t="shared" si="3"/>
        <v>0</v>
      </c>
    </row>
    <row r="128" spans="1:8" s="193" customFormat="1" ht="12" outlineLevel="1">
      <c r="A128" s="385">
        <v>6</v>
      </c>
      <c r="B128" s="386" t="s">
        <v>1935</v>
      </c>
      <c r="C128" s="392" t="s">
        <v>1934</v>
      </c>
      <c r="D128" s="393" t="s">
        <v>2</v>
      </c>
      <c r="E128" s="382">
        <v>617</v>
      </c>
      <c r="F128" s="394"/>
      <c r="G128" s="408"/>
      <c r="H128" s="391">
        <f t="shared" si="3"/>
        <v>0</v>
      </c>
    </row>
    <row r="129" spans="1:8" s="193" customFormat="1" ht="12" outlineLevel="1">
      <c r="A129" s="385">
        <v>7</v>
      </c>
      <c r="B129" s="386" t="s">
        <v>1936</v>
      </c>
      <c r="C129" s="392" t="s">
        <v>1934</v>
      </c>
      <c r="D129" s="393" t="s">
        <v>2</v>
      </c>
      <c r="E129" s="382">
        <v>76</v>
      </c>
      <c r="F129" s="394"/>
      <c r="G129" s="408"/>
      <c r="H129" s="391">
        <f t="shared" si="3"/>
        <v>0</v>
      </c>
    </row>
    <row r="130" spans="1:8" s="193" customFormat="1" ht="12" outlineLevel="1">
      <c r="A130" s="385">
        <v>8</v>
      </c>
      <c r="B130" s="386" t="s">
        <v>1937</v>
      </c>
      <c r="C130" s="392" t="s">
        <v>1934</v>
      </c>
      <c r="D130" s="393" t="s">
        <v>2</v>
      </c>
      <c r="E130" s="382">
        <v>625</v>
      </c>
      <c r="F130" s="394"/>
      <c r="G130" s="408"/>
      <c r="H130" s="391">
        <f t="shared" si="3"/>
        <v>0</v>
      </c>
    </row>
    <row r="131" spans="1:8" s="193" customFormat="1" ht="12" outlineLevel="1">
      <c r="A131" s="385">
        <v>9</v>
      </c>
      <c r="B131" s="386" t="s">
        <v>1938</v>
      </c>
      <c r="C131" s="392" t="s">
        <v>1939</v>
      </c>
      <c r="D131" s="393" t="s">
        <v>2</v>
      </c>
      <c r="E131" s="382">
        <v>14</v>
      </c>
      <c r="F131" s="394"/>
      <c r="G131" s="408"/>
      <c r="H131" s="391">
        <f t="shared" si="3"/>
        <v>0</v>
      </c>
    </row>
    <row r="132" spans="1:8" s="193" customFormat="1" ht="12" outlineLevel="1">
      <c r="A132" s="385">
        <v>10</v>
      </c>
      <c r="B132" s="386" t="s">
        <v>1940</v>
      </c>
      <c r="C132" s="392" t="s">
        <v>1934</v>
      </c>
      <c r="D132" s="393" t="s">
        <v>2</v>
      </c>
      <c r="E132" s="382">
        <v>74</v>
      </c>
      <c r="F132" s="394"/>
      <c r="G132" s="408"/>
      <c r="H132" s="391">
        <f t="shared" si="3"/>
        <v>0</v>
      </c>
    </row>
    <row r="133" spans="1:8" s="193" customFormat="1" ht="12" outlineLevel="1">
      <c r="A133" s="385">
        <v>11</v>
      </c>
      <c r="B133" s="386" t="s">
        <v>1941</v>
      </c>
      <c r="C133" s="392" t="s">
        <v>1939</v>
      </c>
      <c r="D133" s="393" t="s">
        <v>2</v>
      </c>
      <c r="E133" s="382">
        <v>37</v>
      </c>
      <c r="F133" s="394"/>
      <c r="G133" s="408"/>
      <c r="H133" s="391">
        <f t="shared" si="3"/>
        <v>0</v>
      </c>
    </row>
    <row r="134" spans="1:8" s="193" customFormat="1" ht="12" outlineLevel="1">
      <c r="A134" s="385">
        <v>12</v>
      </c>
      <c r="B134" s="386" t="s">
        <v>1942</v>
      </c>
      <c r="C134" s="392" t="s">
        <v>1939</v>
      </c>
      <c r="D134" s="393" t="s">
        <v>2</v>
      </c>
      <c r="E134" s="382">
        <v>8</v>
      </c>
      <c r="F134" s="394"/>
      <c r="G134" s="408"/>
      <c r="H134" s="391">
        <f t="shared" si="3"/>
        <v>0</v>
      </c>
    </row>
    <row r="135" spans="1:8" s="193" customFormat="1" ht="12" outlineLevel="1">
      <c r="A135" s="385">
        <v>13</v>
      </c>
      <c r="B135" s="386" t="s">
        <v>1943</v>
      </c>
      <c r="C135" s="392" t="s">
        <v>1939</v>
      </c>
      <c r="D135" s="393" t="s">
        <v>2</v>
      </c>
      <c r="E135" s="382">
        <v>43</v>
      </c>
      <c r="F135" s="394"/>
      <c r="G135" s="408"/>
      <c r="H135" s="391">
        <f t="shared" si="3"/>
        <v>0</v>
      </c>
    </row>
    <row r="136" spans="1:8" s="193" customFormat="1" ht="12" outlineLevel="1">
      <c r="A136" s="385">
        <v>14</v>
      </c>
      <c r="B136" s="386" t="s">
        <v>1944</v>
      </c>
      <c r="C136" s="392" t="s">
        <v>1945</v>
      </c>
      <c r="D136" s="393" t="s">
        <v>2</v>
      </c>
      <c r="E136" s="382">
        <v>28</v>
      </c>
      <c r="F136" s="394"/>
      <c r="G136" s="408"/>
      <c r="H136" s="391">
        <f t="shared" si="3"/>
        <v>0</v>
      </c>
    </row>
    <row r="137" spans="1:8" s="193" customFormat="1" ht="12" outlineLevel="1">
      <c r="A137" s="385">
        <v>15</v>
      </c>
      <c r="B137" s="386" t="s">
        <v>1946</v>
      </c>
      <c r="C137" s="392" t="s">
        <v>1947</v>
      </c>
      <c r="D137" s="393" t="s">
        <v>2</v>
      </c>
      <c r="E137" s="382">
        <v>64</v>
      </c>
      <c r="F137" s="394"/>
      <c r="G137" s="408"/>
      <c r="H137" s="391">
        <f t="shared" si="3"/>
        <v>0</v>
      </c>
    </row>
    <row r="138" spans="1:8" s="193" customFormat="1" ht="12" outlineLevel="1">
      <c r="A138" s="385">
        <v>16</v>
      </c>
      <c r="B138" s="386" t="s">
        <v>1948</v>
      </c>
      <c r="C138" s="392" t="s">
        <v>1949</v>
      </c>
      <c r="D138" s="393" t="s">
        <v>2</v>
      </c>
      <c r="E138" s="382">
        <v>98</v>
      </c>
      <c r="F138" s="394"/>
      <c r="G138" s="408"/>
      <c r="H138" s="391">
        <f t="shared" si="3"/>
        <v>0</v>
      </c>
    </row>
    <row r="139" spans="1:8" s="193" customFormat="1" ht="12" outlineLevel="1">
      <c r="A139" s="385">
        <v>17</v>
      </c>
      <c r="B139" s="386" t="s">
        <v>1950</v>
      </c>
      <c r="C139" s="392" t="s">
        <v>1951</v>
      </c>
      <c r="D139" s="393" t="s">
        <v>944</v>
      </c>
      <c r="E139" s="382">
        <v>31</v>
      </c>
      <c r="F139" s="394"/>
      <c r="G139" s="408"/>
      <c r="H139" s="391">
        <f t="shared" si="3"/>
        <v>0</v>
      </c>
    </row>
    <row r="140" spans="1:8" s="193" customFormat="1" ht="12" outlineLevel="1">
      <c r="A140" s="385">
        <v>18</v>
      </c>
      <c r="B140" s="386" t="s">
        <v>1952</v>
      </c>
      <c r="C140" s="392" t="s">
        <v>1953</v>
      </c>
      <c r="D140" s="393" t="s">
        <v>944</v>
      </c>
      <c r="E140" s="382">
        <v>17</v>
      </c>
      <c r="F140" s="394"/>
      <c r="G140" s="408"/>
      <c r="H140" s="391">
        <f t="shared" si="3"/>
        <v>0</v>
      </c>
    </row>
    <row r="141" spans="1:8" s="193" customFormat="1" ht="12" outlineLevel="1">
      <c r="A141" s="385">
        <v>19</v>
      </c>
      <c r="B141" s="386" t="s">
        <v>1954</v>
      </c>
      <c r="C141" s="392" t="s">
        <v>1955</v>
      </c>
      <c r="D141" s="393" t="s">
        <v>944</v>
      </c>
      <c r="E141" s="382">
        <v>6</v>
      </c>
      <c r="F141" s="394"/>
      <c r="G141" s="408"/>
      <c r="H141" s="391">
        <f t="shared" si="3"/>
        <v>0</v>
      </c>
    </row>
    <row r="142" spans="1:8" s="193" customFormat="1" ht="12" outlineLevel="1">
      <c r="A142" s="385">
        <v>20</v>
      </c>
      <c r="B142" s="386" t="s">
        <v>1956</v>
      </c>
      <c r="C142" s="392" t="s">
        <v>1955</v>
      </c>
      <c r="D142" s="393" t="s">
        <v>944</v>
      </c>
      <c r="E142" s="382">
        <v>6</v>
      </c>
      <c r="F142" s="394"/>
      <c r="G142" s="408"/>
      <c r="H142" s="391">
        <f t="shared" si="3"/>
        <v>0</v>
      </c>
    </row>
    <row r="143" spans="1:8" s="193" customFormat="1" ht="12" outlineLevel="1">
      <c r="A143" s="385">
        <v>21</v>
      </c>
      <c r="B143" s="386" t="s">
        <v>1957</v>
      </c>
      <c r="C143" s="392" t="s">
        <v>1958</v>
      </c>
      <c r="D143" s="393" t="s">
        <v>944</v>
      </c>
      <c r="E143" s="382">
        <v>1</v>
      </c>
      <c r="F143" s="394"/>
      <c r="G143" s="408"/>
      <c r="H143" s="391">
        <f t="shared" si="3"/>
        <v>0</v>
      </c>
    </row>
    <row r="144" spans="1:8" s="193" customFormat="1" ht="12" outlineLevel="1">
      <c r="A144" s="385">
        <v>22</v>
      </c>
      <c r="B144" s="386" t="s">
        <v>1959</v>
      </c>
      <c r="C144" s="392" t="s">
        <v>1960</v>
      </c>
      <c r="D144" s="393" t="s">
        <v>944</v>
      </c>
      <c r="E144" s="382">
        <v>35</v>
      </c>
      <c r="F144" s="394"/>
      <c r="G144" s="408"/>
      <c r="H144" s="391">
        <f t="shared" si="3"/>
        <v>0</v>
      </c>
    </row>
    <row r="145" spans="1:8" s="193" customFormat="1" ht="12" outlineLevel="1">
      <c r="A145" s="385">
        <v>23</v>
      </c>
      <c r="B145" s="386" t="s">
        <v>1961</v>
      </c>
      <c r="C145" s="392" t="s">
        <v>1962</v>
      </c>
      <c r="D145" s="393" t="s">
        <v>944</v>
      </c>
      <c r="E145" s="382">
        <v>1</v>
      </c>
      <c r="F145" s="394"/>
      <c r="G145" s="408"/>
      <c r="H145" s="391">
        <f t="shared" si="3"/>
        <v>0</v>
      </c>
    </row>
    <row r="146" spans="1:8" s="193" customFormat="1" ht="12" outlineLevel="1">
      <c r="A146" s="385">
        <v>24</v>
      </c>
      <c r="B146" s="386" t="s">
        <v>1963</v>
      </c>
      <c r="C146" s="392" t="s">
        <v>1964</v>
      </c>
      <c r="D146" s="393" t="s">
        <v>944</v>
      </c>
      <c r="E146" s="382">
        <v>144</v>
      </c>
      <c r="F146" s="394"/>
      <c r="G146" s="408"/>
      <c r="H146" s="391">
        <f t="shared" si="3"/>
        <v>0</v>
      </c>
    </row>
    <row r="147" spans="1:8" s="193" customFormat="1" ht="12" outlineLevel="1">
      <c r="A147" s="385">
        <v>25</v>
      </c>
      <c r="B147" s="386" t="s">
        <v>1965</v>
      </c>
      <c r="C147" s="392" t="s">
        <v>1966</v>
      </c>
      <c r="D147" s="393" t="s">
        <v>944</v>
      </c>
      <c r="E147" s="382">
        <v>24</v>
      </c>
      <c r="F147" s="394"/>
      <c r="G147" s="408"/>
      <c r="H147" s="391">
        <f t="shared" si="3"/>
        <v>0</v>
      </c>
    </row>
    <row r="148" spans="1:8" s="193" customFormat="1" ht="12" outlineLevel="1">
      <c r="A148" s="385">
        <v>26</v>
      </c>
      <c r="B148" s="386" t="s">
        <v>1967</v>
      </c>
      <c r="C148" s="392" t="s">
        <v>1968</v>
      </c>
      <c r="D148" s="393" t="s">
        <v>944</v>
      </c>
      <c r="E148" s="382">
        <v>5</v>
      </c>
      <c r="F148" s="394"/>
      <c r="G148" s="408"/>
      <c r="H148" s="391">
        <f t="shared" si="3"/>
        <v>0</v>
      </c>
    </row>
    <row r="149" spans="1:8" s="193" customFormat="1" ht="12" outlineLevel="1">
      <c r="A149" s="385">
        <v>27</v>
      </c>
      <c r="B149" s="386" t="s">
        <v>1969</v>
      </c>
      <c r="C149" s="392" t="s">
        <v>1970</v>
      </c>
      <c r="D149" s="393" t="s">
        <v>944</v>
      </c>
      <c r="E149" s="382">
        <v>2</v>
      </c>
      <c r="F149" s="394"/>
      <c r="G149" s="408"/>
      <c r="H149" s="391">
        <f t="shared" si="3"/>
        <v>0</v>
      </c>
    </row>
    <row r="150" spans="1:8" s="193" customFormat="1" ht="12" outlineLevel="1">
      <c r="A150" s="385">
        <v>28</v>
      </c>
      <c r="B150" s="386" t="s">
        <v>1971</v>
      </c>
      <c r="C150" s="392" t="s">
        <v>1972</v>
      </c>
      <c r="D150" s="393" t="s">
        <v>944</v>
      </c>
      <c r="E150" s="382">
        <v>2</v>
      </c>
      <c r="F150" s="394"/>
      <c r="G150" s="408"/>
      <c r="H150" s="391">
        <f t="shared" si="3"/>
        <v>0</v>
      </c>
    </row>
    <row r="151" spans="1:8" s="193" customFormat="1" ht="12" outlineLevel="1">
      <c r="A151" s="385">
        <v>29</v>
      </c>
      <c r="B151" s="386" t="s">
        <v>1973</v>
      </c>
      <c r="C151" s="392" t="s">
        <v>1974</v>
      </c>
      <c r="D151" s="393" t="s">
        <v>944</v>
      </c>
      <c r="E151" s="382">
        <v>2</v>
      </c>
      <c r="F151" s="394"/>
      <c r="G151" s="408"/>
      <c r="H151" s="391">
        <f t="shared" si="3"/>
        <v>0</v>
      </c>
    </row>
    <row r="152" spans="1:8" s="193" customFormat="1" ht="12" outlineLevel="1">
      <c r="A152" s="385">
        <v>30</v>
      </c>
      <c r="B152" s="386" t="s">
        <v>1975</v>
      </c>
      <c r="C152" s="392" t="s">
        <v>1964</v>
      </c>
      <c r="D152" s="393" t="s">
        <v>944</v>
      </c>
      <c r="E152" s="382">
        <v>8</v>
      </c>
      <c r="F152" s="394"/>
      <c r="G152" s="408"/>
      <c r="H152" s="391">
        <f t="shared" si="3"/>
        <v>0</v>
      </c>
    </row>
    <row r="153" spans="1:8" s="193" customFormat="1" ht="12" outlineLevel="1">
      <c r="A153" s="385">
        <v>31</v>
      </c>
      <c r="B153" s="386" t="s">
        <v>1976</v>
      </c>
      <c r="C153" s="392" t="s">
        <v>1977</v>
      </c>
      <c r="D153" s="393" t="s">
        <v>944</v>
      </c>
      <c r="E153" s="382">
        <v>265</v>
      </c>
      <c r="F153" s="394"/>
      <c r="G153" s="408"/>
      <c r="H153" s="391">
        <f t="shared" si="3"/>
        <v>0</v>
      </c>
    </row>
    <row r="154" spans="1:8" s="193" customFormat="1" ht="12" outlineLevel="1">
      <c r="A154" s="385">
        <v>32</v>
      </c>
      <c r="B154" s="386" t="s">
        <v>1978</v>
      </c>
      <c r="C154" s="392" t="s">
        <v>1979</v>
      </c>
      <c r="D154" s="393" t="s">
        <v>944</v>
      </c>
      <c r="E154" s="382">
        <v>228</v>
      </c>
      <c r="F154" s="394"/>
      <c r="G154" s="408"/>
      <c r="H154" s="391">
        <f t="shared" si="3"/>
        <v>0</v>
      </c>
    </row>
    <row r="155" spans="1:8" s="193" customFormat="1" ht="12" outlineLevel="1">
      <c r="A155" s="385">
        <v>33</v>
      </c>
      <c r="B155" s="386" t="s">
        <v>1980</v>
      </c>
      <c r="C155" s="392" t="s">
        <v>1981</v>
      </c>
      <c r="D155" s="393" t="s">
        <v>944</v>
      </c>
      <c r="E155" s="382">
        <v>8</v>
      </c>
      <c r="F155" s="394"/>
      <c r="G155" s="408"/>
      <c r="H155" s="391">
        <f t="shared" si="3"/>
        <v>0</v>
      </c>
    </row>
    <row r="156" spans="1:8" s="193" customFormat="1" ht="12" outlineLevel="1">
      <c r="A156" s="385">
        <v>34</v>
      </c>
      <c r="B156" s="386" t="s">
        <v>1982</v>
      </c>
      <c r="C156" s="392" t="s">
        <v>1983</v>
      </c>
      <c r="D156" s="393" t="s">
        <v>944</v>
      </c>
      <c r="E156" s="382">
        <v>5</v>
      </c>
      <c r="F156" s="394"/>
      <c r="G156" s="408"/>
      <c r="H156" s="391">
        <f t="shared" si="3"/>
        <v>0</v>
      </c>
    </row>
    <row r="157" spans="1:8" s="193" customFormat="1" ht="12" outlineLevel="1">
      <c r="A157" s="385">
        <v>35</v>
      </c>
      <c r="B157" s="386" t="s">
        <v>1984</v>
      </c>
      <c r="C157" s="392" t="s">
        <v>1985</v>
      </c>
      <c r="D157" s="393" t="s">
        <v>944</v>
      </c>
      <c r="E157" s="382">
        <v>4</v>
      </c>
      <c r="F157" s="394"/>
      <c r="G157" s="408"/>
      <c r="H157" s="391">
        <f t="shared" si="3"/>
        <v>0</v>
      </c>
    </row>
    <row r="158" spans="1:8" s="193" customFormat="1" ht="12" outlineLevel="1">
      <c r="A158" s="385">
        <v>36</v>
      </c>
      <c r="B158" s="386" t="s">
        <v>1986</v>
      </c>
      <c r="C158" s="392" t="s">
        <v>1987</v>
      </c>
      <c r="D158" s="393" t="s">
        <v>944</v>
      </c>
      <c r="E158" s="382">
        <v>8</v>
      </c>
      <c r="F158" s="394"/>
      <c r="G158" s="408"/>
      <c r="H158" s="391">
        <f t="shared" si="3"/>
        <v>0</v>
      </c>
    </row>
    <row r="159" spans="1:8" s="193" customFormat="1" ht="12" outlineLevel="1">
      <c r="A159" s="385">
        <v>37</v>
      </c>
      <c r="B159" s="386" t="s">
        <v>1988</v>
      </c>
      <c r="C159" s="392" t="s">
        <v>1989</v>
      </c>
      <c r="D159" s="393" t="s">
        <v>944</v>
      </c>
      <c r="E159" s="382">
        <v>13</v>
      </c>
      <c r="F159" s="394"/>
      <c r="G159" s="408"/>
      <c r="H159" s="391">
        <f t="shared" si="3"/>
        <v>0</v>
      </c>
    </row>
    <row r="160" spans="1:8" s="193" customFormat="1" ht="12" outlineLevel="1">
      <c r="A160" s="385">
        <v>38</v>
      </c>
      <c r="B160" s="386" t="s">
        <v>1990</v>
      </c>
      <c r="C160" s="392" t="s">
        <v>1989</v>
      </c>
      <c r="D160" s="393" t="s">
        <v>944</v>
      </c>
      <c r="E160" s="382">
        <v>6</v>
      </c>
      <c r="F160" s="394"/>
      <c r="G160" s="408"/>
      <c r="H160" s="391">
        <f t="shared" si="3"/>
        <v>0</v>
      </c>
    </row>
    <row r="161" spans="1:8" s="193" customFormat="1" ht="12" outlineLevel="1">
      <c r="A161" s="385">
        <v>39</v>
      </c>
      <c r="B161" s="386" t="s">
        <v>1991</v>
      </c>
      <c r="C161" s="392" t="s">
        <v>1992</v>
      </c>
      <c r="D161" s="393" t="s">
        <v>944</v>
      </c>
      <c r="E161" s="382">
        <v>27</v>
      </c>
      <c r="F161" s="394"/>
      <c r="G161" s="408"/>
      <c r="H161" s="391">
        <f t="shared" si="3"/>
        <v>0</v>
      </c>
    </row>
    <row r="162" spans="1:8" s="193" customFormat="1" ht="12" outlineLevel="1">
      <c r="A162" s="385">
        <v>40</v>
      </c>
      <c r="B162" s="386" t="s">
        <v>1993</v>
      </c>
      <c r="C162" s="392" t="s">
        <v>1992</v>
      </c>
      <c r="D162" s="393" t="s">
        <v>944</v>
      </c>
      <c r="E162" s="382">
        <v>16</v>
      </c>
      <c r="F162" s="394"/>
      <c r="G162" s="408"/>
      <c r="H162" s="391">
        <f t="shared" si="3"/>
        <v>0</v>
      </c>
    </row>
    <row r="163" spans="1:8" s="193" customFormat="1" ht="12" outlineLevel="1">
      <c r="A163" s="385">
        <v>41</v>
      </c>
      <c r="B163" s="386" t="s">
        <v>1994</v>
      </c>
      <c r="C163" s="392" t="s">
        <v>1995</v>
      </c>
      <c r="D163" s="393" t="s">
        <v>944</v>
      </c>
      <c r="E163" s="382">
        <v>2</v>
      </c>
      <c r="F163" s="394"/>
      <c r="G163" s="408"/>
      <c r="H163" s="391">
        <f t="shared" si="3"/>
        <v>0</v>
      </c>
    </row>
    <row r="164" spans="1:8" s="193" customFormat="1" ht="12" outlineLevel="1">
      <c r="A164" s="385">
        <v>42</v>
      </c>
      <c r="B164" s="386" t="s">
        <v>1996</v>
      </c>
      <c r="C164" s="392" t="s">
        <v>1995</v>
      </c>
      <c r="D164" s="393" t="s">
        <v>944</v>
      </c>
      <c r="E164" s="382">
        <v>31</v>
      </c>
      <c r="F164" s="394"/>
      <c r="G164" s="408"/>
      <c r="H164" s="391">
        <f t="shared" si="3"/>
        <v>0</v>
      </c>
    </row>
    <row r="165" spans="1:8" s="193" customFormat="1" ht="12" outlineLevel="1">
      <c r="A165" s="385">
        <v>43</v>
      </c>
      <c r="B165" s="386" t="s">
        <v>1997</v>
      </c>
      <c r="C165" s="392" t="s">
        <v>1995</v>
      </c>
      <c r="D165" s="393" t="s">
        <v>944</v>
      </c>
      <c r="E165" s="382">
        <v>13</v>
      </c>
      <c r="F165" s="394"/>
      <c r="G165" s="408"/>
      <c r="H165" s="391">
        <f t="shared" si="3"/>
        <v>0</v>
      </c>
    </row>
    <row r="166" spans="1:8" s="193" customFormat="1" ht="12" outlineLevel="1">
      <c r="A166" s="385">
        <v>44</v>
      </c>
      <c r="B166" s="386" t="s">
        <v>1998</v>
      </c>
      <c r="C166" s="392" t="s">
        <v>1989</v>
      </c>
      <c r="D166" s="393" t="s">
        <v>944</v>
      </c>
      <c r="E166" s="382">
        <v>1</v>
      </c>
      <c r="F166" s="394"/>
      <c r="G166" s="408"/>
      <c r="H166" s="391">
        <f t="shared" si="3"/>
        <v>0</v>
      </c>
    </row>
    <row r="167" spans="1:8" s="193" customFormat="1" ht="12" outlineLevel="1">
      <c r="A167" s="385">
        <v>45</v>
      </c>
      <c r="B167" s="386" t="s">
        <v>1999</v>
      </c>
      <c r="C167" s="392" t="s">
        <v>1989</v>
      </c>
      <c r="D167" s="393" t="s">
        <v>944</v>
      </c>
      <c r="E167" s="382">
        <v>7</v>
      </c>
      <c r="F167" s="394"/>
      <c r="G167" s="408"/>
      <c r="H167" s="391">
        <f t="shared" si="3"/>
        <v>0</v>
      </c>
    </row>
    <row r="168" spans="1:8" s="193" customFormat="1" ht="12" outlineLevel="1">
      <c r="A168" s="385">
        <v>46</v>
      </c>
      <c r="B168" s="386" t="s">
        <v>2000</v>
      </c>
      <c r="C168" s="392" t="s">
        <v>1989</v>
      </c>
      <c r="D168" s="393" t="s">
        <v>944</v>
      </c>
      <c r="E168" s="382">
        <v>7</v>
      </c>
      <c r="F168" s="394"/>
      <c r="G168" s="408"/>
      <c r="H168" s="391">
        <f t="shared" si="3"/>
        <v>0</v>
      </c>
    </row>
    <row r="169" spans="1:8" s="193" customFormat="1" ht="12" outlineLevel="1">
      <c r="A169" s="385">
        <v>47</v>
      </c>
      <c r="B169" s="386" t="s">
        <v>2001</v>
      </c>
      <c r="C169" s="392" t="s">
        <v>1989</v>
      </c>
      <c r="D169" s="393" t="s">
        <v>944</v>
      </c>
      <c r="E169" s="382">
        <v>7</v>
      </c>
      <c r="F169" s="394"/>
      <c r="G169" s="408"/>
      <c r="H169" s="391">
        <f t="shared" si="3"/>
        <v>0</v>
      </c>
    </row>
    <row r="170" spans="1:8" s="193" customFormat="1" ht="12" outlineLevel="1">
      <c r="A170" s="385">
        <v>48</v>
      </c>
      <c r="B170" s="386" t="s">
        <v>2002</v>
      </c>
      <c r="C170" s="392" t="s">
        <v>2003</v>
      </c>
      <c r="D170" s="393" t="s">
        <v>944</v>
      </c>
      <c r="E170" s="382">
        <v>1</v>
      </c>
      <c r="F170" s="394"/>
      <c r="G170" s="408"/>
      <c r="H170" s="391">
        <f t="shared" si="3"/>
        <v>0</v>
      </c>
    </row>
    <row r="171" spans="1:8" s="193" customFormat="1" ht="12" outlineLevel="1">
      <c r="A171" s="385">
        <v>49</v>
      </c>
      <c r="B171" s="386" t="s">
        <v>2004</v>
      </c>
      <c r="C171" s="392" t="s">
        <v>2003</v>
      </c>
      <c r="D171" s="393" t="s">
        <v>944</v>
      </c>
      <c r="E171" s="382">
        <v>4</v>
      </c>
      <c r="F171" s="394"/>
      <c r="G171" s="408"/>
      <c r="H171" s="391">
        <f t="shared" si="3"/>
        <v>0</v>
      </c>
    </row>
    <row r="172" spans="1:8" s="193" customFormat="1" ht="12" outlineLevel="1">
      <c r="A172" s="385">
        <v>50</v>
      </c>
      <c r="B172" s="386" t="s">
        <v>2005</v>
      </c>
      <c r="C172" s="392" t="s">
        <v>1992</v>
      </c>
      <c r="D172" s="393" t="s">
        <v>944</v>
      </c>
      <c r="E172" s="382">
        <v>98</v>
      </c>
      <c r="F172" s="394"/>
      <c r="G172" s="408"/>
      <c r="H172" s="391">
        <f t="shared" si="3"/>
        <v>0</v>
      </c>
    </row>
    <row r="173" spans="1:8" s="193" customFormat="1" ht="12" outlineLevel="1">
      <c r="A173" s="385">
        <v>51</v>
      </c>
      <c r="B173" s="386" t="s">
        <v>2006</v>
      </c>
      <c r="C173" s="392" t="s">
        <v>2007</v>
      </c>
      <c r="D173" s="393" t="s">
        <v>944</v>
      </c>
      <c r="E173" s="382">
        <v>1</v>
      </c>
      <c r="F173" s="394"/>
      <c r="G173" s="408"/>
      <c r="H173" s="391">
        <f t="shared" si="3"/>
        <v>0</v>
      </c>
    </row>
    <row r="174" spans="1:8" s="193" customFormat="1" ht="12" outlineLevel="1">
      <c r="A174" s="385">
        <v>52</v>
      </c>
      <c r="B174" s="386" t="s">
        <v>2008</v>
      </c>
      <c r="C174" s="392" t="s">
        <v>2009</v>
      </c>
      <c r="D174" s="393" t="s">
        <v>2</v>
      </c>
      <c r="E174" s="382">
        <v>204</v>
      </c>
      <c r="F174" s="394"/>
      <c r="G174" s="408"/>
      <c r="H174" s="391">
        <f t="shared" si="3"/>
        <v>0</v>
      </c>
    </row>
    <row r="175" spans="1:8" s="193" customFormat="1" ht="12" outlineLevel="1">
      <c r="A175" s="385">
        <v>53</v>
      </c>
      <c r="B175" s="386" t="s">
        <v>2010</v>
      </c>
      <c r="C175" s="392" t="s">
        <v>2011</v>
      </c>
      <c r="D175" s="393" t="s">
        <v>2</v>
      </c>
      <c r="E175" s="382">
        <v>21</v>
      </c>
      <c r="F175" s="394"/>
      <c r="G175" s="408"/>
      <c r="H175" s="391">
        <f t="shared" si="3"/>
        <v>0</v>
      </c>
    </row>
    <row r="176" spans="1:8" s="193" customFormat="1" ht="12" outlineLevel="1">
      <c r="A176" s="385">
        <v>54</v>
      </c>
      <c r="B176" s="386" t="s">
        <v>2012</v>
      </c>
      <c r="C176" s="392" t="s">
        <v>2013</v>
      </c>
      <c r="D176" s="393" t="s">
        <v>944</v>
      </c>
      <c r="E176" s="382">
        <v>2</v>
      </c>
      <c r="F176" s="394"/>
      <c r="G176" s="408"/>
      <c r="H176" s="391">
        <f t="shared" si="3"/>
        <v>0</v>
      </c>
    </row>
    <row r="177" spans="1:8" s="193" customFormat="1" ht="12" outlineLevel="1">
      <c r="A177" s="385">
        <v>55</v>
      </c>
      <c r="B177" s="386" t="s">
        <v>2014</v>
      </c>
      <c r="C177" s="392" t="s">
        <v>2015</v>
      </c>
      <c r="D177" s="393" t="s">
        <v>944</v>
      </c>
      <c r="E177" s="382">
        <v>7</v>
      </c>
      <c r="F177" s="394"/>
      <c r="G177" s="408"/>
      <c r="H177" s="391">
        <f t="shared" si="3"/>
        <v>0</v>
      </c>
    </row>
    <row r="178" spans="1:8" s="193" customFormat="1" ht="12" outlineLevel="1">
      <c r="A178" s="385">
        <v>56</v>
      </c>
      <c r="B178" s="386" t="s">
        <v>2016</v>
      </c>
      <c r="C178" s="392" t="s">
        <v>2017</v>
      </c>
      <c r="D178" s="393" t="s">
        <v>944</v>
      </c>
      <c r="E178" s="382">
        <v>7</v>
      </c>
      <c r="F178" s="394"/>
      <c r="G178" s="408"/>
      <c r="H178" s="391">
        <f t="shared" si="3"/>
        <v>0</v>
      </c>
    </row>
    <row r="179" spans="1:8" s="193" customFormat="1" ht="12" outlineLevel="1">
      <c r="A179" s="385">
        <v>57</v>
      </c>
      <c r="B179" s="386" t="s">
        <v>2018</v>
      </c>
      <c r="C179" s="392" t="s">
        <v>2019</v>
      </c>
      <c r="D179" s="393" t="s">
        <v>944</v>
      </c>
      <c r="E179" s="382">
        <v>7</v>
      </c>
      <c r="F179" s="394"/>
      <c r="G179" s="408"/>
      <c r="H179" s="391">
        <f t="shared" si="3"/>
        <v>0</v>
      </c>
    </row>
    <row r="180" spans="1:8" s="193" customFormat="1" ht="12" outlineLevel="1">
      <c r="A180" s="385">
        <v>58</v>
      </c>
      <c r="B180" s="386" t="s">
        <v>2020</v>
      </c>
      <c r="C180" s="392" t="s">
        <v>2019</v>
      </c>
      <c r="D180" s="393" t="s">
        <v>944</v>
      </c>
      <c r="E180" s="382">
        <v>8</v>
      </c>
      <c r="F180" s="394"/>
      <c r="G180" s="408"/>
      <c r="H180" s="391">
        <f t="shared" si="3"/>
        <v>0</v>
      </c>
    </row>
    <row r="181" spans="1:8" s="193" customFormat="1" ht="12" outlineLevel="1">
      <c r="A181" s="385">
        <v>59</v>
      </c>
      <c r="B181" s="386" t="s">
        <v>2021</v>
      </c>
      <c r="C181" s="392" t="s">
        <v>2019</v>
      </c>
      <c r="D181" s="393" t="s">
        <v>944</v>
      </c>
      <c r="E181" s="382">
        <v>2</v>
      </c>
      <c r="F181" s="394"/>
      <c r="G181" s="408"/>
      <c r="H181" s="391">
        <f t="shared" si="3"/>
        <v>0</v>
      </c>
    </row>
    <row r="182" spans="1:8" s="193" customFormat="1" ht="12" outlineLevel="1">
      <c r="A182" s="385">
        <v>60</v>
      </c>
      <c r="B182" s="386" t="s">
        <v>2022</v>
      </c>
      <c r="C182" s="392" t="s">
        <v>2023</v>
      </c>
      <c r="D182" s="393" t="s">
        <v>2</v>
      </c>
      <c r="E182" s="382">
        <v>76</v>
      </c>
      <c r="F182" s="394"/>
      <c r="G182" s="408"/>
      <c r="H182" s="391">
        <f t="shared" si="3"/>
        <v>0</v>
      </c>
    </row>
    <row r="183" spans="1:8" s="201" customFormat="1" ht="12" outlineLevel="1">
      <c r="A183" s="395"/>
      <c r="B183" s="396"/>
      <c r="C183" s="397"/>
      <c r="D183" s="398"/>
      <c r="E183" s="383"/>
      <c r="F183" s="383"/>
      <c r="G183" s="399"/>
      <c r="H183" s="400"/>
    </row>
    <row r="184" spans="1:8" s="185" customFormat="1" ht="16.5" customHeight="1">
      <c r="A184" s="180"/>
      <c r="B184" s="181" t="s">
        <v>2024</v>
      </c>
      <c r="C184" s="181" t="s">
        <v>2025</v>
      </c>
      <c r="D184" s="178"/>
      <c r="E184" s="182"/>
      <c r="F184" s="182"/>
      <c r="G184" s="183"/>
      <c r="H184" s="184">
        <f>SUBTOTAL(9,H185:H215)</f>
        <v>0</v>
      </c>
    </row>
    <row r="185" spans="1:8" s="193" customFormat="1" ht="12" outlineLevel="1">
      <c r="A185" s="385">
        <v>1</v>
      </c>
      <c r="B185" s="386" t="s">
        <v>2026</v>
      </c>
      <c r="C185" s="387" t="s">
        <v>2027</v>
      </c>
      <c r="D185" s="388" t="s">
        <v>944</v>
      </c>
      <c r="E185" s="381">
        <v>8</v>
      </c>
      <c r="F185" s="389"/>
      <c r="G185" s="408"/>
      <c r="H185" s="391">
        <f t="shared" ref="H185:H214" si="4">E185*G185</f>
        <v>0</v>
      </c>
    </row>
    <row r="186" spans="1:8" s="193" customFormat="1" ht="12" outlineLevel="1">
      <c r="A186" s="385">
        <v>2</v>
      </c>
      <c r="B186" s="386" t="s">
        <v>2028</v>
      </c>
      <c r="C186" s="392" t="s">
        <v>2029</v>
      </c>
      <c r="D186" s="393" t="s">
        <v>944</v>
      </c>
      <c r="E186" s="382">
        <v>16</v>
      </c>
      <c r="F186" s="394"/>
      <c r="G186" s="408"/>
      <c r="H186" s="391">
        <f t="shared" si="4"/>
        <v>0</v>
      </c>
    </row>
    <row r="187" spans="1:8" s="193" customFormat="1" ht="12" outlineLevel="1">
      <c r="A187" s="385">
        <v>3</v>
      </c>
      <c r="B187" s="386" t="s">
        <v>2030</v>
      </c>
      <c r="C187" s="392" t="s">
        <v>2027</v>
      </c>
      <c r="D187" s="393" t="s">
        <v>944</v>
      </c>
      <c r="E187" s="382">
        <v>13</v>
      </c>
      <c r="F187" s="394"/>
      <c r="G187" s="408"/>
      <c r="H187" s="391">
        <f t="shared" si="4"/>
        <v>0</v>
      </c>
    </row>
    <row r="188" spans="1:8" s="193" customFormat="1" ht="12" outlineLevel="1">
      <c r="A188" s="385">
        <v>4</v>
      </c>
      <c r="B188" s="386" t="s">
        <v>2031</v>
      </c>
      <c r="C188" s="392" t="s">
        <v>2029</v>
      </c>
      <c r="D188" s="393" t="s">
        <v>944</v>
      </c>
      <c r="E188" s="382">
        <v>13</v>
      </c>
      <c r="F188" s="394"/>
      <c r="G188" s="408"/>
      <c r="H188" s="391">
        <f t="shared" si="4"/>
        <v>0</v>
      </c>
    </row>
    <row r="189" spans="1:8" s="193" customFormat="1" ht="12" outlineLevel="1">
      <c r="A189" s="385">
        <v>5</v>
      </c>
      <c r="B189" s="386" t="s">
        <v>2032</v>
      </c>
      <c r="C189" s="392" t="s">
        <v>2027</v>
      </c>
      <c r="D189" s="393" t="s">
        <v>944</v>
      </c>
      <c r="E189" s="382">
        <v>6</v>
      </c>
      <c r="F189" s="394"/>
      <c r="G189" s="408"/>
      <c r="H189" s="391">
        <f t="shared" si="4"/>
        <v>0</v>
      </c>
    </row>
    <row r="190" spans="1:8" s="193" customFormat="1" ht="12" outlineLevel="1">
      <c r="A190" s="385">
        <v>6</v>
      </c>
      <c r="B190" s="386" t="s">
        <v>2033</v>
      </c>
      <c r="C190" s="392" t="s">
        <v>2029</v>
      </c>
      <c r="D190" s="393" t="s">
        <v>944</v>
      </c>
      <c r="E190" s="382">
        <v>6</v>
      </c>
      <c r="F190" s="394"/>
      <c r="G190" s="408"/>
      <c r="H190" s="391">
        <f t="shared" si="4"/>
        <v>0</v>
      </c>
    </row>
    <row r="191" spans="1:8" s="193" customFormat="1" ht="12" outlineLevel="1">
      <c r="A191" s="385">
        <v>7</v>
      </c>
      <c r="B191" s="386" t="s">
        <v>2034</v>
      </c>
      <c r="C191" s="392" t="s">
        <v>2027</v>
      </c>
      <c r="D191" s="393" t="s">
        <v>944</v>
      </c>
      <c r="E191" s="382">
        <v>27</v>
      </c>
      <c r="F191" s="394"/>
      <c r="G191" s="408"/>
      <c r="H191" s="391">
        <f t="shared" si="4"/>
        <v>0</v>
      </c>
    </row>
    <row r="192" spans="1:8" s="193" customFormat="1" ht="12" outlineLevel="1">
      <c r="A192" s="385">
        <v>8</v>
      </c>
      <c r="B192" s="386" t="s">
        <v>2035</v>
      </c>
      <c r="C192" s="392" t="s">
        <v>2029</v>
      </c>
      <c r="D192" s="393" t="s">
        <v>944</v>
      </c>
      <c r="E192" s="382">
        <v>108</v>
      </c>
      <c r="F192" s="394"/>
      <c r="G192" s="408"/>
      <c r="H192" s="391">
        <f t="shared" si="4"/>
        <v>0</v>
      </c>
    </row>
    <row r="193" spans="1:8" s="193" customFormat="1" ht="12" outlineLevel="1">
      <c r="A193" s="385">
        <v>9</v>
      </c>
      <c r="B193" s="386" t="s">
        <v>2036</v>
      </c>
      <c r="C193" s="392" t="s">
        <v>2027</v>
      </c>
      <c r="D193" s="393" t="s">
        <v>944</v>
      </c>
      <c r="E193" s="382">
        <v>16</v>
      </c>
      <c r="F193" s="394"/>
      <c r="G193" s="408"/>
      <c r="H193" s="391">
        <f t="shared" si="4"/>
        <v>0</v>
      </c>
    </row>
    <row r="194" spans="1:8" s="193" customFormat="1" ht="12" outlineLevel="1">
      <c r="A194" s="385">
        <v>10</v>
      </c>
      <c r="B194" s="386" t="s">
        <v>2037</v>
      </c>
      <c r="C194" s="392" t="s">
        <v>2029</v>
      </c>
      <c r="D194" s="393" t="s">
        <v>944</v>
      </c>
      <c r="E194" s="382">
        <v>64</v>
      </c>
      <c r="F194" s="394"/>
      <c r="G194" s="408"/>
      <c r="H194" s="391">
        <f t="shared" si="4"/>
        <v>0</v>
      </c>
    </row>
    <row r="195" spans="1:8" s="193" customFormat="1" ht="12" outlineLevel="1">
      <c r="A195" s="385">
        <v>11</v>
      </c>
      <c r="B195" s="386" t="s">
        <v>2038</v>
      </c>
      <c r="C195" s="392" t="s">
        <v>2027</v>
      </c>
      <c r="D195" s="393" t="s">
        <v>944</v>
      </c>
      <c r="E195" s="382">
        <v>2</v>
      </c>
      <c r="F195" s="394"/>
      <c r="G195" s="408"/>
      <c r="H195" s="391">
        <f t="shared" si="4"/>
        <v>0</v>
      </c>
    </row>
    <row r="196" spans="1:8" s="193" customFormat="1" ht="12" outlineLevel="1">
      <c r="A196" s="385">
        <v>12</v>
      </c>
      <c r="B196" s="386" t="s">
        <v>2039</v>
      </c>
      <c r="C196" s="392" t="s">
        <v>2029</v>
      </c>
      <c r="D196" s="393" t="s">
        <v>944</v>
      </c>
      <c r="E196" s="382">
        <v>4</v>
      </c>
      <c r="F196" s="394"/>
      <c r="G196" s="408"/>
      <c r="H196" s="391">
        <f t="shared" si="4"/>
        <v>0</v>
      </c>
    </row>
    <row r="197" spans="1:8" s="193" customFormat="1" ht="12" outlineLevel="1">
      <c r="A197" s="385">
        <v>13</v>
      </c>
      <c r="B197" s="386" t="s">
        <v>2040</v>
      </c>
      <c r="C197" s="392" t="s">
        <v>2027</v>
      </c>
      <c r="D197" s="393" t="s">
        <v>944</v>
      </c>
      <c r="E197" s="382">
        <v>31</v>
      </c>
      <c r="F197" s="394"/>
      <c r="G197" s="408"/>
      <c r="H197" s="391">
        <f t="shared" si="4"/>
        <v>0</v>
      </c>
    </row>
    <row r="198" spans="1:8" s="193" customFormat="1" ht="12" outlineLevel="1">
      <c r="A198" s="385">
        <v>14</v>
      </c>
      <c r="B198" s="386" t="s">
        <v>2041</v>
      </c>
      <c r="C198" s="392" t="s">
        <v>2029</v>
      </c>
      <c r="D198" s="393" t="s">
        <v>944</v>
      </c>
      <c r="E198" s="382">
        <v>62</v>
      </c>
      <c r="F198" s="394"/>
      <c r="G198" s="408"/>
      <c r="H198" s="391">
        <f t="shared" si="4"/>
        <v>0</v>
      </c>
    </row>
    <row r="199" spans="1:8" s="193" customFormat="1" ht="12" outlineLevel="1">
      <c r="A199" s="385">
        <v>15</v>
      </c>
      <c r="B199" s="386" t="s">
        <v>2042</v>
      </c>
      <c r="C199" s="392" t="s">
        <v>2027</v>
      </c>
      <c r="D199" s="393" t="s">
        <v>944</v>
      </c>
      <c r="E199" s="382">
        <v>13</v>
      </c>
      <c r="F199" s="394"/>
      <c r="G199" s="408"/>
      <c r="H199" s="391">
        <f t="shared" si="4"/>
        <v>0</v>
      </c>
    </row>
    <row r="200" spans="1:8" s="193" customFormat="1" ht="12" outlineLevel="1">
      <c r="A200" s="385">
        <v>16</v>
      </c>
      <c r="B200" s="386" t="s">
        <v>2043</v>
      </c>
      <c r="C200" s="392" t="s">
        <v>2029</v>
      </c>
      <c r="D200" s="393" t="s">
        <v>944</v>
      </c>
      <c r="E200" s="382">
        <v>26</v>
      </c>
      <c r="F200" s="394"/>
      <c r="G200" s="408"/>
      <c r="H200" s="391">
        <f t="shared" si="4"/>
        <v>0</v>
      </c>
    </row>
    <row r="201" spans="1:8" s="193" customFormat="1" ht="12" outlineLevel="1">
      <c r="A201" s="385">
        <v>17</v>
      </c>
      <c r="B201" s="386" t="s">
        <v>2044</v>
      </c>
      <c r="C201" s="392" t="s">
        <v>2027</v>
      </c>
      <c r="D201" s="393" t="s">
        <v>944</v>
      </c>
      <c r="E201" s="382">
        <v>1</v>
      </c>
      <c r="F201" s="394"/>
      <c r="G201" s="408"/>
      <c r="H201" s="391">
        <f t="shared" si="4"/>
        <v>0</v>
      </c>
    </row>
    <row r="202" spans="1:8" s="193" customFormat="1" ht="12" outlineLevel="1">
      <c r="A202" s="385">
        <v>18</v>
      </c>
      <c r="B202" s="386" t="s">
        <v>2045</v>
      </c>
      <c r="C202" s="392" t="s">
        <v>2029</v>
      </c>
      <c r="D202" s="393" t="s">
        <v>944</v>
      </c>
      <c r="E202" s="382">
        <v>1</v>
      </c>
      <c r="F202" s="394"/>
      <c r="G202" s="408"/>
      <c r="H202" s="391">
        <f t="shared" si="4"/>
        <v>0</v>
      </c>
    </row>
    <row r="203" spans="1:8" s="193" customFormat="1" ht="12" outlineLevel="1">
      <c r="A203" s="385">
        <v>19</v>
      </c>
      <c r="B203" s="386" t="s">
        <v>2046</v>
      </c>
      <c r="C203" s="392" t="s">
        <v>2027</v>
      </c>
      <c r="D203" s="393" t="s">
        <v>944</v>
      </c>
      <c r="E203" s="382">
        <v>7</v>
      </c>
      <c r="F203" s="394"/>
      <c r="G203" s="408"/>
      <c r="H203" s="391">
        <f t="shared" si="4"/>
        <v>0</v>
      </c>
    </row>
    <row r="204" spans="1:8" s="193" customFormat="1" ht="12" outlineLevel="1">
      <c r="A204" s="385">
        <v>20</v>
      </c>
      <c r="B204" s="386" t="s">
        <v>2047</v>
      </c>
      <c r="C204" s="392" t="s">
        <v>2029</v>
      </c>
      <c r="D204" s="393" t="s">
        <v>944</v>
      </c>
      <c r="E204" s="382">
        <v>14</v>
      </c>
      <c r="F204" s="394"/>
      <c r="G204" s="408"/>
      <c r="H204" s="391">
        <f t="shared" si="4"/>
        <v>0</v>
      </c>
    </row>
    <row r="205" spans="1:8" s="193" customFormat="1" ht="12" outlineLevel="1">
      <c r="A205" s="385">
        <v>21</v>
      </c>
      <c r="B205" s="386" t="s">
        <v>2048</v>
      </c>
      <c r="C205" s="392" t="s">
        <v>2027</v>
      </c>
      <c r="D205" s="393" t="s">
        <v>944</v>
      </c>
      <c r="E205" s="382">
        <v>7</v>
      </c>
      <c r="F205" s="394"/>
      <c r="G205" s="408"/>
      <c r="H205" s="391">
        <f t="shared" si="4"/>
        <v>0</v>
      </c>
    </row>
    <row r="206" spans="1:8" s="193" customFormat="1" ht="12" outlineLevel="1">
      <c r="A206" s="385">
        <v>22</v>
      </c>
      <c r="B206" s="386" t="s">
        <v>2049</v>
      </c>
      <c r="C206" s="392" t="s">
        <v>2029</v>
      </c>
      <c r="D206" s="393" t="s">
        <v>944</v>
      </c>
      <c r="E206" s="382">
        <v>14</v>
      </c>
      <c r="F206" s="394"/>
      <c r="G206" s="408"/>
      <c r="H206" s="391">
        <f t="shared" si="4"/>
        <v>0</v>
      </c>
    </row>
    <row r="207" spans="1:8" s="193" customFormat="1" ht="12" outlineLevel="1">
      <c r="A207" s="385">
        <v>23</v>
      </c>
      <c r="B207" s="386" t="s">
        <v>2050</v>
      </c>
      <c r="C207" s="392" t="s">
        <v>2027</v>
      </c>
      <c r="D207" s="393" t="s">
        <v>944</v>
      </c>
      <c r="E207" s="382">
        <v>7</v>
      </c>
      <c r="F207" s="394"/>
      <c r="G207" s="408"/>
      <c r="H207" s="391">
        <f t="shared" si="4"/>
        <v>0</v>
      </c>
    </row>
    <row r="208" spans="1:8" s="193" customFormat="1" ht="12" outlineLevel="1">
      <c r="A208" s="385">
        <v>24</v>
      </c>
      <c r="B208" s="386" t="s">
        <v>2051</v>
      </c>
      <c r="C208" s="392" t="s">
        <v>2029</v>
      </c>
      <c r="D208" s="393" t="s">
        <v>944</v>
      </c>
      <c r="E208" s="382">
        <v>14</v>
      </c>
      <c r="F208" s="394"/>
      <c r="G208" s="408"/>
      <c r="H208" s="391">
        <f t="shared" si="4"/>
        <v>0</v>
      </c>
    </row>
    <row r="209" spans="1:8" s="193" customFormat="1" ht="12" outlineLevel="1">
      <c r="A209" s="385">
        <v>25</v>
      </c>
      <c r="B209" s="386" t="s">
        <v>2052</v>
      </c>
      <c r="C209" s="392" t="s">
        <v>2027</v>
      </c>
      <c r="D209" s="393" t="s">
        <v>944</v>
      </c>
      <c r="E209" s="382">
        <v>1</v>
      </c>
      <c r="F209" s="394"/>
      <c r="G209" s="408"/>
      <c r="H209" s="391">
        <f t="shared" si="4"/>
        <v>0</v>
      </c>
    </row>
    <row r="210" spans="1:8" s="193" customFormat="1" ht="12" outlineLevel="1">
      <c r="A210" s="385">
        <v>26</v>
      </c>
      <c r="B210" s="386" t="s">
        <v>2053</v>
      </c>
      <c r="C210" s="392" t="s">
        <v>2029</v>
      </c>
      <c r="D210" s="393" t="s">
        <v>944</v>
      </c>
      <c r="E210" s="382">
        <v>1</v>
      </c>
      <c r="F210" s="394"/>
      <c r="G210" s="408"/>
      <c r="H210" s="391">
        <f t="shared" si="4"/>
        <v>0</v>
      </c>
    </row>
    <row r="211" spans="1:8" s="193" customFormat="1" ht="12" outlineLevel="1">
      <c r="A211" s="385">
        <v>27</v>
      </c>
      <c r="B211" s="386" t="s">
        <v>2054</v>
      </c>
      <c r="C211" s="392" t="s">
        <v>2027</v>
      </c>
      <c r="D211" s="393" t="s">
        <v>944</v>
      </c>
      <c r="E211" s="382">
        <v>4</v>
      </c>
      <c r="F211" s="394"/>
      <c r="G211" s="408"/>
      <c r="H211" s="391">
        <f t="shared" si="4"/>
        <v>0</v>
      </c>
    </row>
    <row r="212" spans="1:8" s="193" customFormat="1" ht="12" outlineLevel="1">
      <c r="A212" s="385">
        <v>28</v>
      </c>
      <c r="B212" s="386" t="s">
        <v>2055</v>
      </c>
      <c r="C212" s="392" t="s">
        <v>2029</v>
      </c>
      <c r="D212" s="393" t="s">
        <v>944</v>
      </c>
      <c r="E212" s="382">
        <v>8</v>
      </c>
      <c r="F212" s="394"/>
      <c r="G212" s="408"/>
      <c r="H212" s="391">
        <f t="shared" si="4"/>
        <v>0</v>
      </c>
    </row>
    <row r="213" spans="1:8" s="193" customFormat="1" ht="12" outlineLevel="1">
      <c r="A213" s="385">
        <v>29</v>
      </c>
      <c r="B213" s="386" t="s">
        <v>2056</v>
      </c>
      <c r="C213" s="392" t="s">
        <v>2027</v>
      </c>
      <c r="D213" s="393" t="s">
        <v>944</v>
      </c>
      <c r="E213" s="382">
        <v>98</v>
      </c>
      <c r="F213" s="394"/>
      <c r="G213" s="408"/>
      <c r="H213" s="391">
        <f t="shared" si="4"/>
        <v>0</v>
      </c>
    </row>
    <row r="214" spans="1:8" s="193" customFormat="1" ht="12" outlineLevel="1">
      <c r="A214" s="385">
        <v>30</v>
      </c>
      <c r="B214" s="386" t="s">
        <v>2057</v>
      </c>
      <c r="C214" s="392" t="s">
        <v>2029</v>
      </c>
      <c r="D214" s="393" t="s">
        <v>944</v>
      </c>
      <c r="E214" s="382">
        <v>392</v>
      </c>
      <c r="F214" s="394"/>
      <c r="G214" s="408"/>
      <c r="H214" s="391">
        <f t="shared" si="4"/>
        <v>0</v>
      </c>
    </row>
    <row r="215" spans="1:8" s="201" customFormat="1" ht="12" outlineLevel="1">
      <c r="A215" s="395"/>
      <c r="B215" s="396"/>
      <c r="C215" s="397"/>
      <c r="D215" s="398"/>
      <c r="E215" s="383"/>
      <c r="F215" s="383"/>
      <c r="G215" s="399"/>
      <c r="H215" s="400"/>
    </row>
    <row r="216" spans="1:8" s="185" customFormat="1" ht="16.5" customHeight="1">
      <c r="A216" s="180"/>
      <c r="B216" s="181" t="s">
        <v>2058</v>
      </c>
      <c r="C216" s="181" t="s">
        <v>2059</v>
      </c>
      <c r="D216" s="178"/>
      <c r="E216" s="182"/>
      <c r="F216" s="182"/>
      <c r="G216" s="183"/>
      <c r="H216" s="184">
        <f>SUBTOTAL(9,H217:H291)</f>
        <v>0</v>
      </c>
    </row>
    <row r="217" spans="1:8" s="212" customFormat="1" ht="12" outlineLevel="1">
      <c r="A217" s="402">
        <v>1</v>
      </c>
      <c r="B217" s="403"/>
      <c r="C217" s="404" t="s">
        <v>2060</v>
      </c>
      <c r="D217" s="405" t="s">
        <v>944</v>
      </c>
      <c r="E217" s="384">
        <v>2</v>
      </c>
      <c r="F217" s="384"/>
      <c r="G217" s="406">
        <f>SUM(G218:G229)</f>
        <v>0</v>
      </c>
      <c r="H217" s="407">
        <f>E217*G217</f>
        <v>0</v>
      </c>
    </row>
    <row r="218" spans="1:8" s="193" customFormat="1" ht="12" outlineLevel="1">
      <c r="A218" s="213"/>
      <c r="B218" s="214">
        <v>761022</v>
      </c>
      <c r="C218" s="215" t="s">
        <v>2061</v>
      </c>
      <c r="D218" s="216" t="s">
        <v>944</v>
      </c>
      <c r="E218" s="217">
        <v>1</v>
      </c>
      <c r="F218" s="409"/>
      <c r="G218" s="218">
        <f>E218*F218</f>
        <v>0</v>
      </c>
      <c r="H218" s="219"/>
    </row>
    <row r="219" spans="1:8" s="193" customFormat="1" ht="12" outlineLevel="1">
      <c r="A219" s="213"/>
      <c r="B219" s="214">
        <v>415014</v>
      </c>
      <c r="C219" s="215" t="s">
        <v>2062</v>
      </c>
      <c r="D219" s="216" t="s">
        <v>944</v>
      </c>
      <c r="E219" s="217">
        <v>1</v>
      </c>
      <c r="F219" s="409"/>
      <c r="G219" s="218">
        <f t="shared" ref="G219:G282" si="5">E219*F219</f>
        <v>0</v>
      </c>
      <c r="H219" s="219"/>
    </row>
    <row r="220" spans="1:8" s="193" customFormat="1" ht="12" outlineLevel="1">
      <c r="A220" s="213"/>
      <c r="B220" s="214">
        <v>434004</v>
      </c>
      <c r="C220" s="220" t="s">
        <v>2063</v>
      </c>
      <c r="D220" s="221" t="s">
        <v>944</v>
      </c>
      <c r="E220" s="222">
        <v>8</v>
      </c>
      <c r="F220" s="409"/>
      <c r="G220" s="218">
        <f t="shared" si="5"/>
        <v>0</v>
      </c>
      <c r="H220" s="219"/>
    </row>
    <row r="221" spans="1:8" s="193" customFormat="1" ht="12" outlineLevel="1">
      <c r="A221" s="213"/>
      <c r="B221" s="214">
        <v>435003</v>
      </c>
      <c r="C221" s="220" t="s">
        <v>2064</v>
      </c>
      <c r="D221" s="221" t="s">
        <v>944</v>
      </c>
      <c r="E221" s="222">
        <v>1</v>
      </c>
      <c r="F221" s="409"/>
      <c r="G221" s="218">
        <f t="shared" si="5"/>
        <v>0</v>
      </c>
      <c r="H221" s="219"/>
    </row>
    <row r="222" spans="1:8" s="193" customFormat="1" ht="12" outlineLevel="1">
      <c r="A222" s="213"/>
      <c r="B222" s="214">
        <v>471031</v>
      </c>
      <c r="C222" s="220" t="s">
        <v>2065</v>
      </c>
      <c r="D222" s="221" t="s">
        <v>944</v>
      </c>
      <c r="E222" s="222">
        <v>1</v>
      </c>
      <c r="F222" s="409"/>
      <c r="G222" s="218">
        <f t="shared" si="5"/>
        <v>0</v>
      </c>
      <c r="H222" s="219"/>
    </row>
    <row r="223" spans="1:8" s="193" customFormat="1" ht="12" outlineLevel="1">
      <c r="A223" s="213"/>
      <c r="B223" s="214">
        <v>438502</v>
      </c>
      <c r="C223" s="220" t="s">
        <v>2066</v>
      </c>
      <c r="D223" s="221" t="s">
        <v>944</v>
      </c>
      <c r="E223" s="222">
        <v>1</v>
      </c>
      <c r="F223" s="409"/>
      <c r="G223" s="218">
        <f t="shared" si="5"/>
        <v>0</v>
      </c>
      <c r="H223" s="219"/>
    </row>
    <row r="224" spans="1:8" s="193" customFormat="1" ht="12" outlineLevel="1">
      <c r="A224" s="213"/>
      <c r="B224" s="214">
        <v>784424</v>
      </c>
      <c r="C224" s="220" t="s">
        <v>2067</v>
      </c>
      <c r="D224" s="221" t="s">
        <v>944</v>
      </c>
      <c r="E224" s="222">
        <v>1</v>
      </c>
      <c r="F224" s="409"/>
      <c r="G224" s="218">
        <f t="shared" si="5"/>
        <v>0</v>
      </c>
      <c r="H224" s="219"/>
    </row>
    <row r="225" spans="1:8" s="193" customFormat="1" ht="12" outlineLevel="1">
      <c r="A225" s="213"/>
      <c r="B225" s="214">
        <v>784434</v>
      </c>
      <c r="C225" s="220" t="s">
        <v>2068</v>
      </c>
      <c r="D225" s="221" t="s">
        <v>944</v>
      </c>
      <c r="E225" s="222">
        <v>1</v>
      </c>
      <c r="F225" s="409"/>
      <c r="G225" s="218">
        <f t="shared" si="5"/>
        <v>0</v>
      </c>
      <c r="H225" s="219"/>
    </row>
    <row r="226" spans="1:8" s="193" customFormat="1" ht="12" outlineLevel="1">
      <c r="A226" s="213"/>
      <c r="B226" s="214">
        <v>784311</v>
      </c>
      <c r="C226" s="220" t="s">
        <v>2069</v>
      </c>
      <c r="D226" s="221" t="s">
        <v>944</v>
      </c>
      <c r="E226" s="222">
        <v>12</v>
      </c>
      <c r="F226" s="409"/>
      <c r="G226" s="218">
        <f t="shared" si="5"/>
        <v>0</v>
      </c>
      <c r="H226" s="219"/>
    </row>
    <row r="227" spans="1:8" s="193" customFormat="1" ht="12" outlineLevel="1">
      <c r="A227" s="213"/>
      <c r="B227" s="214">
        <v>784314</v>
      </c>
      <c r="C227" s="220" t="s">
        <v>2070</v>
      </c>
      <c r="D227" s="221" t="s">
        <v>944</v>
      </c>
      <c r="E227" s="222">
        <v>5</v>
      </c>
      <c r="F227" s="409"/>
      <c r="G227" s="218">
        <f t="shared" si="5"/>
        <v>0</v>
      </c>
      <c r="H227" s="219"/>
    </row>
    <row r="228" spans="1:8" s="193" customFormat="1" ht="12" outlineLevel="1">
      <c r="A228" s="213"/>
      <c r="B228" s="214"/>
      <c r="C228" s="220" t="s">
        <v>2071</v>
      </c>
      <c r="D228" s="221" t="s">
        <v>944</v>
      </c>
      <c r="E228" s="222">
        <v>1</v>
      </c>
      <c r="F228" s="409"/>
      <c r="G228" s="218">
        <f t="shared" si="5"/>
        <v>0</v>
      </c>
      <c r="H228" s="219"/>
    </row>
    <row r="229" spans="1:8" s="193" customFormat="1" ht="12" outlineLevel="1">
      <c r="A229" s="223"/>
      <c r="B229" s="224"/>
      <c r="C229" s="225" t="s">
        <v>2072</v>
      </c>
      <c r="D229" s="226" t="s">
        <v>944</v>
      </c>
      <c r="E229" s="227">
        <v>1</v>
      </c>
      <c r="F229" s="410"/>
      <c r="G229" s="218">
        <f t="shared" si="5"/>
        <v>0</v>
      </c>
      <c r="H229" s="229"/>
    </row>
    <row r="230" spans="1:8" s="212" customFormat="1" ht="12" outlineLevel="1">
      <c r="A230" s="402">
        <v>2</v>
      </c>
      <c r="B230" s="403"/>
      <c r="C230" s="404" t="s">
        <v>2073</v>
      </c>
      <c r="D230" s="405" t="s">
        <v>944</v>
      </c>
      <c r="E230" s="384">
        <v>1</v>
      </c>
      <c r="F230" s="411"/>
      <c r="G230" s="406">
        <f>SUM(G231:G242)</f>
        <v>0</v>
      </c>
      <c r="H230" s="407">
        <f>E230*G230</f>
        <v>0</v>
      </c>
    </row>
    <row r="231" spans="1:8" s="193" customFormat="1" ht="12" outlineLevel="1">
      <c r="A231" s="213"/>
      <c r="B231" s="214">
        <v>761022</v>
      </c>
      <c r="C231" s="215" t="s">
        <v>2074</v>
      </c>
      <c r="D231" s="216" t="s">
        <v>944</v>
      </c>
      <c r="E231" s="217">
        <v>1</v>
      </c>
      <c r="F231" s="409"/>
      <c r="G231" s="218">
        <f t="shared" si="5"/>
        <v>0</v>
      </c>
      <c r="H231" s="219"/>
    </row>
    <row r="232" spans="1:8" s="193" customFormat="1" ht="12" outlineLevel="1">
      <c r="A232" s="213"/>
      <c r="B232" s="214">
        <v>415014</v>
      </c>
      <c r="C232" s="215" t="s">
        <v>2075</v>
      </c>
      <c r="D232" s="216" t="s">
        <v>944</v>
      </c>
      <c r="E232" s="217">
        <v>1</v>
      </c>
      <c r="F232" s="409"/>
      <c r="G232" s="218">
        <f t="shared" si="5"/>
        <v>0</v>
      </c>
      <c r="H232" s="219"/>
    </row>
    <row r="233" spans="1:8" s="193" customFormat="1" ht="12" outlineLevel="1">
      <c r="A233" s="213"/>
      <c r="B233" s="214">
        <v>434004</v>
      </c>
      <c r="C233" s="220" t="s">
        <v>2063</v>
      </c>
      <c r="D233" s="221" t="s">
        <v>944</v>
      </c>
      <c r="E233" s="222">
        <v>12</v>
      </c>
      <c r="F233" s="409"/>
      <c r="G233" s="218">
        <f t="shared" si="5"/>
        <v>0</v>
      </c>
      <c r="H233" s="219"/>
    </row>
    <row r="234" spans="1:8" s="193" customFormat="1" ht="12" outlineLevel="1">
      <c r="A234" s="213"/>
      <c r="B234" s="214">
        <v>471031</v>
      </c>
      <c r="C234" s="220" t="s">
        <v>2076</v>
      </c>
      <c r="D234" s="221" t="s">
        <v>944</v>
      </c>
      <c r="E234" s="222">
        <v>1</v>
      </c>
      <c r="F234" s="409"/>
      <c r="G234" s="218">
        <f t="shared" si="5"/>
        <v>0</v>
      </c>
      <c r="H234" s="219"/>
    </row>
    <row r="235" spans="1:8" s="193" customFormat="1" ht="12" outlineLevel="1">
      <c r="A235" s="213"/>
      <c r="B235" s="214">
        <v>438502</v>
      </c>
      <c r="C235" s="220" t="s">
        <v>2066</v>
      </c>
      <c r="D235" s="221" t="s">
        <v>944</v>
      </c>
      <c r="E235" s="222">
        <v>1</v>
      </c>
      <c r="F235" s="409"/>
      <c r="G235" s="218">
        <f t="shared" si="5"/>
        <v>0</v>
      </c>
      <c r="H235" s="219"/>
    </row>
    <row r="236" spans="1:8" s="193" customFormat="1" ht="12" outlineLevel="1">
      <c r="A236" s="213"/>
      <c r="B236" s="214">
        <v>784433</v>
      </c>
      <c r="C236" s="220" t="s">
        <v>2077</v>
      </c>
      <c r="D236" s="221" t="s">
        <v>944</v>
      </c>
      <c r="E236" s="222">
        <v>1</v>
      </c>
      <c r="F236" s="409"/>
      <c r="G236" s="218">
        <f t="shared" si="5"/>
        <v>0</v>
      </c>
      <c r="H236" s="219"/>
    </row>
    <row r="237" spans="1:8" s="193" customFormat="1" ht="12" outlineLevel="1">
      <c r="A237" s="213"/>
      <c r="B237" s="214">
        <v>784423</v>
      </c>
      <c r="C237" s="220" t="s">
        <v>2078</v>
      </c>
      <c r="D237" s="221" t="s">
        <v>944</v>
      </c>
      <c r="E237" s="222">
        <v>1</v>
      </c>
      <c r="F237" s="409"/>
      <c r="G237" s="218">
        <f t="shared" si="5"/>
        <v>0</v>
      </c>
      <c r="H237" s="219"/>
    </row>
    <row r="238" spans="1:8" s="193" customFormat="1" ht="12" outlineLevel="1">
      <c r="A238" s="213"/>
      <c r="B238" s="214">
        <v>784311</v>
      </c>
      <c r="C238" s="220" t="s">
        <v>2079</v>
      </c>
      <c r="D238" s="221" t="s">
        <v>944</v>
      </c>
      <c r="E238" s="222">
        <v>12</v>
      </c>
      <c r="F238" s="409"/>
      <c r="G238" s="218">
        <f t="shared" si="5"/>
        <v>0</v>
      </c>
      <c r="H238" s="219"/>
    </row>
    <row r="239" spans="1:8" s="193" customFormat="1" ht="12" outlineLevel="1">
      <c r="A239" s="213"/>
      <c r="B239" s="214">
        <v>784314</v>
      </c>
      <c r="C239" s="220" t="s">
        <v>2080</v>
      </c>
      <c r="D239" s="221" t="s">
        <v>944</v>
      </c>
      <c r="E239" s="222">
        <v>12</v>
      </c>
      <c r="F239" s="409"/>
      <c r="G239" s="218">
        <f t="shared" si="5"/>
        <v>0</v>
      </c>
      <c r="H239" s="219"/>
    </row>
    <row r="240" spans="1:8" s="193" customFormat="1" ht="12" outlineLevel="1">
      <c r="A240" s="213"/>
      <c r="B240" s="214">
        <v>784315</v>
      </c>
      <c r="C240" s="220" t="s">
        <v>2081</v>
      </c>
      <c r="D240" s="221" t="s">
        <v>944</v>
      </c>
      <c r="E240" s="222">
        <v>5</v>
      </c>
      <c r="F240" s="409"/>
      <c r="G240" s="218">
        <f t="shared" si="5"/>
        <v>0</v>
      </c>
      <c r="H240" s="219"/>
    </row>
    <row r="241" spans="1:8" s="193" customFormat="1" ht="12" outlineLevel="1">
      <c r="A241" s="213"/>
      <c r="B241" s="214"/>
      <c r="C241" s="220" t="s">
        <v>2071</v>
      </c>
      <c r="D241" s="221" t="s">
        <v>944</v>
      </c>
      <c r="E241" s="222">
        <v>1</v>
      </c>
      <c r="F241" s="409"/>
      <c r="G241" s="218">
        <f t="shared" si="5"/>
        <v>0</v>
      </c>
      <c r="H241" s="219"/>
    </row>
    <row r="242" spans="1:8" s="193" customFormat="1" ht="12" outlineLevel="1">
      <c r="A242" s="223"/>
      <c r="B242" s="224"/>
      <c r="C242" s="225" t="s">
        <v>2072</v>
      </c>
      <c r="D242" s="226" t="s">
        <v>944</v>
      </c>
      <c r="E242" s="227">
        <v>1</v>
      </c>
      <c r="F242" s="410"/>
      <c r="G242" s="218">
        <f t="shared" si="5"/>
        <v>0</v>
      </c>
      <c r="H242" s="229"/>
    </row>
    <row r="243" spans="1:8" s="212" customFormat="1" ht="12" outlineLevel="1">
      <c r="A243" s="402">
        <v>3</v>
      </c>
      <c r="B243" s="403"/>
      <c r="C243" s="404" t="s">
        <v>2082</v>
      </c>
      <c r="D243" s="405" t="s">
        <v>944</v>
      </c>
      <c r="E243" s="384">
        <v>1</v>
      </c>
      <c r="F243" s="411"/>
      <c r="G243" s="406">
        <f>SUM(G244:G254)</f>
        <v>0</v>
      </c>
      <c r="H243" s="407">
        <f>E243*G243</f>
        <v>0</v>
      </c>
    </row>
    <row r="244" spans="1:8" s="193" customFormat="1" ht="12" outlineLevel="1">
      <c r="A244" s="213"/>
      <c r="B244" s="214">
        <v>761022</v>
      </c>
      <c r="C244" s="215" t="s">
        <v>2074</v>
      </c>
      <c r="D244" s="216" t="s">
        <v>944</v>
      </c>
      <c r="E244" s="217">
        <v>1</v>
      </c>
      <c r="F244" s="409"/>
      <c r="G244" s="218">
        <f t="shared" si="5"/>
        <v>0</v>
      </c>
      <c r="H244" s="219"/>
    </row>
    <row r="245" spans="1:8" s="193" customFormat="1" ht="12" outlineLevel="1">
      <c r="A245" s="213"/>
      <c r="B245" s="214">
        <v>415014</v>
      </c>
      <c r="C245" s="215" t="s">
        <v>2075</v>
      </c>
      <c r="D245" s="216" t="s">
        <v>944</v>
      </c>
      <c r="E245" s="217">
        <v>1</v>
      </c>
      <c r="F245" s="409"/>
      <c r="G245" s="218">
        <f t="shared" si="5"/>
        <v>0</v>
      </c>
      <c r="H245" s="219"/>
    </row>
    <row r="246" spans="1:8" s="193" customFormat="1" ht="12" outlineLevel="1">
      <c r="A246" s="213"/>
      <c r="B246" s="214">
        <v>434004</v>
      </c>
      <c r="C246" s="220" t="s">
        <v>2063</v>
      </c>
      <c r="D246" s="221" t="s">
        <v>944</v>
      </c>
      <c r="E246" s="222">
        <v>9</v>
      </c>
      <c r="F246" s="409"/>
      <c r="G246" s="218">
        <f t="shared" si="5"/>
        <v>0</v>
      </c>
      <c r="H246" s="219"/>
    </row>
    <row r="247" spans="1:8" s="193" customFormat="1" ht="12" outlineLevel="1">
      <c r="A247" s="213"/>
      <c r="B247" s="214">
        <v>438502</v>
      </c>
      <c r="C247" s="220" t="s">
        <v>2066</v>
      </c>
      <c r="D247" s="221" t="s">
        <v>944</v>
      </c>
      <c r="E247" s="222">
        <v>1</v>
      </c>
      <c r="F247" s="409"/>
      <c r="G247" s="218">
        <f t="shared" si="5"/>
        <v>0</v>
      </c>
      <c r="H247" s="219"/>
    </row>
    <row r="248" spans="1:8" s="193" customFormat="1" ht="12" outlineLevel="1">
      <c r="A248" s="213"/>
      <c r="B248" s="214">
        <v>471031</v>
      </c>
      <c r="C248" s="220" t="s">
        <v>2065</v>
      </c>
      <c r="D248" s="221" t="s">
        <v>944</v>
      </c>
      <c r="E248" s="222">
        <v>1</v>
      </c>
      <c r="F248" s="409"/>
      <c r="G248" s="218">
        <f t="shared" si="5"/>
        <v>0</v>
      </c>
      <c r="H248" s="219"/>
    </row>
    <row r="249" spans="1:8" s="193" customFormat="1" ht="12" outlineLevel="1">
      <c r="A249" s="213"/>
      <c r="B249" s="214">
        <v>784413</v>
      </c>
      <c r="C249" s="220" t="s">
        <v>2083</v>
      </c>
      <c r="D249" s="221" t="s">
        <v>944</v>
      </c>
      <c r="E249" s="222">
        <v>1</v>
      </c>
      <c r="F249" s="409"/>
      <c r="G249" s="218">
        <f t="shared" si="5"/>
        <v>0</v>
      </c>
      <c r="H249" s="219"/>
    </row>
    <row r="250" spans="1:8" s="193" customFormat="1" ht="12" outlineLevel="1">
      <c r="A250" s="213"/>
      <c r="B250" s="214">
        <v>784433</v>
      </c>
      <c r="C250" s="220" t="s">
        <v>2077</v>
      </c>
      <c r="D250" s="221" t="s">
        <v>944</v>
      </c>
      <c r="E250" s="222">
        <v>1</v>
      </c>
      <c r="F250" s="409"/>
      <c r="G250" s="218">
        <f t="shared" si="5"/>
        <v>0</v>
      </c>
      <c r="H250" s="219"/>
    </row>
    <row r="251" spans="1:8" s="193" customFormat="1" ht="12" outlineLevel="1">
      <c r="A251" s="213"/>
      <c r="B251" s="214">
        <v>784311</v>
      </c>
      <c r="C251" s="220" t="s">
        <v>2069</v>
      </c>
      <c r="D251" s="221" t="s">
        <v>944</v>
      </c>
      <c r="E251" s="222">
        <v>10</v>
      </c>
      <c r="F251" s="409"/>
      <c r="G251" s="218">
        <f t="shared" si="5"/>
        <v>0</v>
      </c>
      <c r="H251" s="219"/>
    </row>
    <row r="252" spans="1:8" s="193" customFormat="1" ht="12" outlineLevel="1">
      <c r="A252" s="213"/>
      <c r="B252" s="214">
        <v>784314</v>
      </c>
      <c r="C252" s="220" t="s">
        <v>2080</v>
      </c>
      <c r="D252" s="221" t="s">
        <v>944</v>
      </c>
      <c r="E252" s="222">
        <v>8</v>
      </c>
      <c r="F252" s="409"/>
      <c r="G252" s="218">
        <f t="shared" si="5"/>
        <v>0</v>
      </c>
      <c r="H252" s="219"/>
    </row>
    <row r="253" spans="1:8" s="193" customFormat="1" ht="12" outlineLevel="1">
      <c r="A253" s="213"/>
      <c r="B253" s="214"/>
      <c r="C253" s="220" t="s">
        <v>2071</v>
      </c>
      <c r="D253" s="221" t="s">
        <v>944</v>
      </c>
      <c r="E253" s="222">
        <v>1</v>
      </c>
      <c r="F253" s="409"/>
      <c r="G253" s="218">
        <f t="shared" si="5"/>
        <v>0</v>
      </c>
      <c r="H253" s="219"/>
    </row>
    <row r="254" spans="1:8" s="193" customFormat="1" ht="12" outlineLevel="1">
      <c r="A254" s="223"/>
      <c r="B254" s="224"/>
      <c r="C254" s="225" t="s">
        <v>2072</v>
      </c>
      <c r="D254" s="226" t="s">
        <v>944</v>
      </c>
      <c r="E254" s="227">
        <v>1</v>
      </c>
      <c r="F254" s="410"/>
      <c r="G254" s="218">
        <f t="shared" si="5"/>
        <v>0</v>
      </c>
      <c r="H254" s="229"/>
    </row>
    <row r="255" spans="1:8" s="212" customFormat="1" ht="12" outlineLevel="1">
      <c r="A255" s="402">
        <v>4</v>
      </c>
      <c r="B255" s="403"/>
      <c r="C255" s="404" t="s">
        <v>2084</v>
      </c>
      <c r="D255" s="405" t="s">
        <v>944</v>
      </c>
      <c r="E255" s="384">
        <v>1</v>
      </c>
      <c r="F255" s="411"/>
      <c r="G255" s="406">
        <f>SUM(G256:G266)</f>
        <v>0</v>
      </c>
      <c r="H255" s="407">
        <f>E255*G255</f>
        <v>0</v>
      </c>
    </row>
    <row r="256" spans="1:8" s="193" customFormat="1" ht="12" outlineLevel="1">
      <c r="A256" s="213"/>
      <c r="B256" s="214">
        <v>761022</v>
      </c>
      <c r="C256" s="215" t="s">
        <v>2085</v>
      </c>
      <c r="D256" s="216" t="s">
        <v>944</v>
      </c>
      <c r="E256" s="217">
        <v>1</v>
      </c>
      <c r="F256" s="409"/>
      <c r="G256" s="218">
        <f t="shared" si="5"/>
        <v>0</v>
      </c>
      <c r="H256" s="219"/>
    </row>
    <row r="257" spans="1:8" s="193" customFormat="1" ht="12" outlineLevel="1">
      <c r="A257" s="213"/>
      <c r="B257" s="214">
        <v>415014</v>
      </c>
      <c r="C257" s="215" t="s">
        <v>2075</v>
      </c>
      <c r="D257" s="216" t="s">
        <v>944</v>
      </c>
      <c r="E257" s="217">
        <v>1</v>
      </c>
      <c r="F257" s="409"/>
      <c r="G257" s="218">
        <f t="shared" si="5"/>
        <v>0</v>
      </c>
      <c r="H257" s="219"/>
    </row>
    <row r="258" spans="1:8" s="193" customFormat="1" ht="12" outlineLevel="1">
      <c r="A258" s="213"/>
      <c r="B258" s="214">
        <v>434004</v>
      </c>
      <c r="C258" s="220" t="s">
        <v>2063</v>
      </c>
      <c r="D258" s="221" t="s">
        <v>944</v>
      </c>
      <c r="E258" s="222">
        <v>11</v>
      </c>
      <c r="F258" s="409"/>
      <c r="G258" s="218">
        <f t="shared" si="5"/>
        <v>0</v>
      </c>
      <c r="H258" s="219"/>
    </row>
    <row r="259" spans="1:8" s="193" customFormat="1" ht="12" outlineLevel="1">
      <c r="A259" s="213"/>
      <c r="B259" s="214">
        <v>438502</v>
      </c>
      <c r="C259" s="220" t="s">
        <v>2086</v>
      </c>
      <c r="D259" s="221" t="s">
        <v>944</v>
      </c>
      <c r="E259" s="222">
        <v>1</v>
      </c>
      <c r="F259" s="409"/>
      <c r="G259" s="218">
        <f t="shared" si="5"/>
        <v>0</v>
      </c>
      <c r="H259" s="219"/>
    </row>
    <row r="260" spans="1:8" s="193" customFormat="1" ht="12" outlineLevel="1">
      <c r="A260" s="213"/>
      <c r="B260" s="214">
        <v>471031</v>
      </c>
      <c r="C260" s="220" t="s">
        <v>2065</v>
      </c>
      <c r="D260" s="221" t="s">
        <v>944</v>
      </c>
      <c r="E260" s="222">
        <v>1</v>
      </c>
      <c r="F260" s="409"/>
      <c r="G260" s="218">
        <f t="shared" si="5"/>
        <v>0</v>
      </c>
      <c r="H260" s="219"/>
    </row>
    <row r="261" spans="1:8" s="193" customFormat="1" ht="12" outlineLevel="1">
      <c r="A261" s="213"/>
      <c r="B261" s="214">
        <v>784423</v>
      </c>
      <c r="C261" s="220" t="s">
        <v>2078</v>
      </c>
      <c r="D261" s="221" t="s">
        <v>944</v>
      </c>
      <c r="E261" s="222">
        <v>1</v>
      </c>
      <c r="F261" s="409"/>
      <c r="G261" s="218">
        <f t="shared" si="5"/>
        <v>0</v>
      </c>
      <c r="H261" s="219"/>
    </row>
    <row r="262" spans="1:8" s="193" customFormat="1" ht="12" outlineLevel="1">
      <c r="A262" s="213"/>
      <c r="B262" s="214">
        <v>784433</v>
      </c>
      <c r="C262" s="220" t="s">
        <v>2087</v>
      </c>
      <c r="D262" s="221" t="s">
        <v>944</v>
      </c>
      <c r="E262" s="222">
        <v>1</v>
      </c>
      <c r="F262" s="409"/>
      <c r="G262" s="218">
        <f t="shared" si="5"/>
        <v>0</v>
      </c>
      <c r="H262" s="219"/>
    </row>
    <row r="263" spans="1:8" s="193" customFormat="1" ht="12" outlineLevel="1">
      <c r="A263" s="213"/>
      <c r="B263" s="214">
        <v>784311</v>
      </c>
      <c r="C263" s="220" t="s">
        <v>2069</v>
      </c>
      <c r="D263" s="221" t="s">
        <v>944</v>
      </c>
      <c r="E263" s="222">
        <v>12</v>
      </c>
      <c r="F263" s="409"/>
      <c r="G263" s="218">
        <f t="shared" si="5"/>
        <v>0</v>
      </c>
      <c r="H263" s="219"/>
    </row>
    <row r="264" spans="1:8" s="193" customFormat="1" ht="12" outlineLevel="1">
      <c r="A264" s="213"/>
      <c r="B264" s="214">
        <v>784314</v>
      </c>
      <c r="C264" s="220" t="s">
        <v>2070</v>
      </c>
      <c r="D264" s="221" t="s">
        <v>944</v>
      </c>
      <c r="E264" s="222">
        <v>8</v>
      </c>
      <c r="F264" s="409"/>
      <c r="G264" s="218">
        <f t="shared" si="5"/>
        <v>0</v>
      </c>
      <c r="H264" s="219"/>
    </row>
    <row r="265" spans="1:8" s="193" customFormat="1" ht="12" outlineLevel="1">
      <c r="A265" s="213"/>
      <c r="B265" s="214"/>
      <c r="C265" s="220" t="s">
        <v>2071</v>
      </c>
      <c r="D265" s="221" t="s">
        <v>944</v>
      </c>
      <c r="E265" s="222">
        <v>1</v>
      </c>
      <c r="F265" s="409"/>
      <c r="G265" s="218">
        <f t="shared" si="5"/>
        <v>0</v>
      </c>
      <c r="H265" s="219"/>
    </row>
    <row r="266" spans="1:8" s="193" customFormat="1" ht="12" outlineLevel="1">
      <c r="A266" s="223"/>
      <c r="B266" s="224"/>
      <c r="C266" s="225" t="s">
        <v>2072</v>
      </c>
      <c r="D266" s="226" t="s">
        <v>944</v>
      </c>
      <c r="E266" s="227">
        <v>1</v>
      </c>
      <c r="F266" s="410"/>
      <c r="G266" s="218">
        <f t="shared" si="5"/>
        <v>0</v>
      </c>
      <c r="H266" s="229"/>
    </row>
    <row r="267" spans="1:8" s="212" customFormat="1" ht="12" outlineLevel="1">
      <c r="A267" s="402">
        <v>5</v>
      </c>
      <c r="B267" s="403"/>
      <c r="C267" s="404" t="s">
        <v>2088</v>
      </c>
      <c r="D267" s="405" t="s">
        <v>944</v>
      </c>
      <c r="E267" s="384">
        <v>1</v>
      </c>
      <c r="F267" s="411"/>
      <c r="G267" s="406">
        <f>SUM(G268:G278)</f>
        <v>0</v>
      </c>
      <c r="H267" s="407">
        <f>E267*G267</f>
        <v>0</v>
      </c>
    </row>
    <row r="268" spans="1:8" s="193" customFormat="1" ht="12" outlineLevel="1">
      <c r="A268" s="213"/>
      <c r="B268" s="214">
        <v>761022</v>
      </c>
      <c r="C268" s="215" t="s">
        <v>2074</v>
      </c>
      <c r="D268" s="216" t="s">
        <v>944</v>
      </c>
      <c r="E268" s="217">
        <v>1</v>
      </c>
      <c r="F268" s="409"/>
      <c r="G268" s="218">
        <f t="shared" si="5"/>
        <v>0</v>
      </c>
      <c r="H268" s="219"/>
    </row>
    <row r="269" spans="1:8" s="193" customFormat="1" ht="12" outlineLevel="1">
      <c r="A269" s="213"/>
      <c r="B269" s="214">
        <v>415014</v>
      </c>
      <c r="C269" s="215" t="s">
        <v>2062</v>
      </c>
      <c r="D269" s="216" t="s">
        <v>944</v>
      </c>
      <c r="E269" s="217">
        <v>1</v>
      </c>
      <c r="F269" s="409"/>
      <c r="G269" s="218">
        <f t="shared" si="5"/>
        <v>0</v>
      </c>
      <c r="H269" s="219"/>
    </row>
    <row r="270" spans="1:8" s="193" customFormat="1" ht="12" outlineLevel="1">
      <c r="A270" s="213"/>
      <c r="B270" s="214">
        <v>434004</v>
      </c>
      <c r="C270" s="220" t="s">
        <v>2063</v>
      </c>
      <c r="D270" s="221" t="s">
        <v>944</v>
      </c>
      <c r="E270" s="222">
        <v>9</v>
      </c>
      <c r="F270" s="409"/>
      <c r="G270" s="218">
        <f t="shared" si="5"/>
        <v>0</v>
      </c>
      <c r="H270" s="219"/>
    </row>
    <row r="271" spans="1:8" s="193" customFormat="1" ht="12" outlineLevel="1">
      <c r="A271" s="213"/>
      <c r="B271" s="214">
        <v>438502</v>
      </c>
      <c r="C271" s="220" t="s">
        <v>2066</v>
      </c>
      <c r="D271" s="221" t="s">
        <v>944</v>
      </c>
      <c r="E271" s="222">
        <v>1</v>
      </c>
      <c r="F271" s="409"/>
      <c r="G271" s="218">
        <f t="shared" si="5"/>
        <v>0</v>
      </c>
      <c r="H271" s="219"/>
    </row>
    <row r="272" spans="1:8" s="193" customFormat="1" ht="12" outlineLevel="1">
      <c r="A272" s="213"/>
      <c r="B272" s="214">
        <v>471031</v>
      </c>
      <c r="C272" s="220" t="s">
        <v>2076</v>
      </c>
      <c r="D272" s="221" t="s">
        <v>944</v>
      </c>
      <c r="E272" s="222">
        <v>1</v>
      </c>
      <c r="F272" s="409"/>
      <c r="G272" s="218">
        <f t="shared" si="5"/>
        <v>0</v>
      </c>
      <c r="H272" s="219"/>
    </row>
    <row r="273" spans="1:8" s="193" customFormat="1" ht="12" outlineLevel="1">
      <c r="A273" s="213"/>
      <c r="B273" s="214">
        <v>784413</v>
      </c>
      <c r="C273" s="220" t="s">
        <v>2089</v>
      </c>
      <c r="D273" s="221" t="s">
        <v>944</v>
      </c>
      <c r="E273" s="222">
        <v>1</v>
      </c>
      <c r="F273" s="409"/>
      <c r="G273" s="218">
        <f t="shared" si="5"/>
        <v>0</v>
      </c>
      <c r="H273" s="219"/>
    </row>
    <row r="274" spans="1:8" s="193" customFormat="1" ht="12" outlineLevel="1">
      <c r="A274" s="213"/>
      <c r="B274" s="214">
        <v>784433</v>
      </c>
      <c r="C274" s="220" t="s">
        <v>2077</v>
      </c>
      <c r="D274" s="221" t="s">
        <v>944</v>
      </c>
      <c r="E274" s="222">
        <v>1</v>
      </c>
      <c r="F274" s="409"/>
      <c r="G274" s="218">
        <f t="shared" si="5"/>
        <v>0</v>
      </c>
      <c r="H274" s="219"/>
    </row>
    <row r="275" spans="1:8" s="193" customFormat="1" ht="12" outlineLevel="1">
      <c r="A275" s="213"/>
      <c r="B275" s="214">
        <v>784311</v>
      </c>
      <c r="C275" s="220" t="s">
        <v>2079</v>
      </c>
      <c r="D275" s="221" t="s">
        <v>944</v>
      </c>
      <c r="E275" s="222">
        <v>10</v>
      </c>
      <c r="F275" s="409"/>
      <c r="G275" s="218">
        <f t="shared" si="5"/>
        <v>0</v>
      </c>
      <c r="H275" s="219"/>
    </row>
    <row r="276" spans="1:8" s="193" customFormat="1" ht="12" outlineLevel="1">
      <c r="A276" s="213"/>
      <c r="B276" s="214">
        <v>784314</v>
      </c>
      <c r="C276" s="220" t="s">
        <v>2070</v>
      </c>
      <c r="D276" s="221" t="s">
        <v>944</v>
      </c>
      <c r="E276" s="222">
        <v>8</v>
      </c>
      <c r="F276" s="409"/>
      <c r="G276" s="218">
        <f t="shared" si="5"/>
        <v>0</v>
      </c>
      <c r="H276" s="219"/>
    </row>
    <row r="277" spans="1:8" s="193" customFormat="1" ht="12" outlineLevel="1">
      <c r="A277" s="213"/>
      <c r="B277" s="214"/>
      <c r="C277" s="220" t="s">
        <v>2071</v>
      </c>
      <c r="D277" s="221" t="s">
        <v>944</v>
      </c>
      <c r="E277" s="222">
        <v>1</v>
      </c>
      <c r="F277" s="409"/>
      <c r="G277" s="218">
        <f t="shared" si="5"/>
        <v>0</v>
      </c>
      <c r="H277" s="219"/>
    </row>
    <row r="278" spans="1:8" s="193" customFormat="1" ht="12" outlineLevel="1">
      <c r="A278" s="223"/>
      <c r="B278" s="224"/>
      <c r="C278" s="225" t="s">
        <v>2072</v>
      </c>
      <c r="D278" s="226" t="s">
        <v>944</v>
      </c>
      <c r="E278" s="227">
        <v>1</v>
      </c>
      <c r="F278" s="410"/>
      <c r="G278" s="218">
        <f t="shared" si="5"/>
        <v>0</v>
      </c>
      <c r="H278" s="229"/>
    </row>
    <row r="279" spans="1:8" s="212" customFormat="1" ht="12" outlineLevel="1">
      <c r="A279" s="402">
        <v>6</v>
      </c>
      <c r="B279" s="403"/>
      <c r="C279" s="404" t="s">
        <v>2090</v>
      </c>
      <c r="D279" s="405" t="s">
        <v>944</v>
      </c>
      <c r="E279" s="384">
        <v>1</v>
      </c>
      <c r="F279" s="411"/>
      <c r="G279" s="406">
        <f>SUM(G280:G290)</f>
        <v>0</v>
      </c>
      <c r="H279" s="407">
        <f>E279*G279</f>
        <v>0</v>
      </c>
    </row>
    <row r="280" spans="1:8" s="193" customFormat="1" ht="12" outlineLevel="1">
      <c r="A280" s="213"/>
      <c r="B280" s="214">
        <v>761022</v>
      </c>
      <c r="C280" s="215" t="s">
        <v>2074</v>
      </c>
      <c r="D280" s="216" t="s">
        <v>944</v>
      </c>
      <c r="E280" s="217">
        <v>1</v>
      </c>
      <c r="F280" s="409"/>
      <c r="G280" s="218">
        <f t="shared" si="5"/>
        <v>0</v>
      </c>
      <c r="H280" s="219"/>
    </row>
    <row r="281" spans="1:8" s="193" customFormat="1" ht="12" outlineLevel="1">
      <c r="A281" s="213"/>
      <c r="B281" s="214">
        <v>415014</v>
      </c>
      <c r="C281" s="215" t="s">
        <v>2062</v>
      </c>
      <c r="D281" s="216" t="s">
        <v>944</v>
      </c>
      <c r="E281" s="217">
        <v>1</v>
      </c>
      <c r="F281" s="409"/>
      <c r="G281" s="218">
        <f t="shared" si="5"/>
        <v>0</v>
      </c>
      <c r="H281" s="219"/>
    </row>
    <row r="282" spans="1:8" s="193" customFormat="1" ht="12" outlineLevel="1">
      <c r="A282" s="213"/>
      <c r="B282" s="214">
        <v>434004</v>
      </c>
      <c r="C282" s="220" t="s">
        <v>2091</v>
      </c>
      <c r="D282" s="221" t="s">
        <v>944</v>
      </c>
      <c r="E282" s="222">
        <v>10</v>
      </c>
      <c r="F282" s="409"/>
      <c r="G282" s="218">
        <f t="shared" si="5"/>
        <v>0</v>
      </c>
      <c r="H282" s="219"/>
    </row>
    <row r="283" spans="1:8" s="193" customFormat="1" ht="12" outlineLevel="1">
      <c r="A283" s="213"/>
      <c r="B283" s="214">
        <v>438502</v>
      </c>
      <c r="C283" s="220" t="s">
        <v>2066</v>
      </c>
      <c r="D283" s="221" t="s">
        <v>944</v>
      </c>
      <c r="E283" s="222">
        <v>1</v>
      </c>
      <c r="F283" s="409"/>
      <c r="G283" s="218">
        <f t="shared" ref="G283:G290" si="6">E283*F283</f>
        <v>0</v>
      </c>
      <c r="H283" s="219"/>
    </row>
    <row r="284" spans="1:8" s="193" customFormat="1" ht="12" outlineLevel="1">
      <c r="A284" s="213"/>
      <c r="B284" s="214">
        <v>471031</v>
      </c>
      <c r="C284" s="220" t="s">
        <v>2065</v>
      </c>
      <c r="D284" s="221" t="s">
        <v>944</v>
      </c>
      <c r="E284" s="222">
        <v>1</v>
      </c>
      <c r="F284" s="409"/>
      <c r="G284" s="218">
        <f t="shared" si="6"/>
        <v>0</v>
      </c>
      <c r="H284" s="219"/>
    </row>
    <row r="285" spans="1:8" s="193" customFormat="1" ht="12" outlineLevel="1">
      <c r="A285" s="213"/>
      <c r="B285" s="214">
        <v>784423</v>
      </c>
      <c r="C285" s="220" t="s">
        <v>2092</v>
      </c>
      <c r="D285" s="221" t="s">
        <v>944</v>
      </c>
      <c r="E285" s="222">
        <v>1</v>
      </c>
      <c r="F285" s="409"/>
      <c r="G285" s="218">
        <f t="shared" si="6"/>
        <v>0</v>
      </c>
      <c r="H285" s="219"/>
    </row>
    <row r="286" spans="1:8" s="193" customFormat="1" ht="12" outlineLevel="1">
      <c r="A286" s="213"/>
      <c r="B286" s="214">
        <v>784433</v>
      </c>
      <c r="C286" s="220" t="s">
        <v>2077</v>
      </c>
      <c r="D286" s="221" t="s">
        <v>944</v>
      </c>
      <c r="E286" s="222">
        <v>1</v>
      </c>
      <c r="F286" s="409"/>
      <c r="G286" s="218">
        <f t="shared" si="6"/>
        <v>0</v>
      </c>
      <c r="H286" s="219"/>
    </row>
    <row r="287" spans="1:8" s="193" customFormat="1" ht="12" outlineLevel="1">
      <c r="A287" s="213"/>
      <c r="B287" s="214">
        <v>784311</v>
      </c>
      <c r="C287" s="220" t="s">
        <v>2069</v>
      </c>
      <c r="D287" s="221" t="s">
        <v>944</v>
      </c>
      <c r="E287" s="222">
        <v>12</v>
      </c>
      <c r="F287" s="409"/>
      <c r="G287" s="218">
        <f t="shared" si="6"/>
        <v>0</v>
      </c>
      <c r="H287" s="219"/>
    </row>
    <row r="288" spans="1:8" s="193" customFormat="1" ht="12" outlineLevel="1">
      <c r="A288" s="213"/>
      <c r="B288" s="214">
        <v>784314</v>
      </c>
      <c r="C288" s="220" t="s">
        <v>2070</v>
      </c>
      <c r="D288" s="221" t="s">
        <v>944</v>
      </c>
      <c r="E288" s="222">
        <v>4</v>
      </c>
      <c r="F288" s="409"/>
      <c r="G288" s="218">
        <f t="shared" si="6"/>
        <v>0</v>
      </c>
      <c r="H288" s="219"/>
    </row>
    <row r="289" spans="1:8" s="193" customFormat="1" ht="12" outlineLevel="1">
      <c r="A289" s="213"/>
      <c r="B289" s="214"/>
      <c r="C289" s="220" t="s">
        <v>2071</v>
      </c>
      <c r="D289" s="221" t="s">
        <v>944</v>
      </c>
      <c r="E289" s="222">
        <v>1</v>
      </c>
      <c r="F289" s="409"/>
      <c r="G289" s="218">
        <f t="shared" si="6"/>
        <v>0</v>
      </c>
      <c r="H289" s="219"/>
    </row>
    <row r="290" spans="1:8" s="193" customFormat="1" ht="12" outlineLevel="1">
      <c r="A290" s="223"/>
      <c r="B290" s="224"/>
      <c r="C290" s="225" t="s">
        <v>2072</v>
      </c>
      <c r="D290" s="226" t="s">
        <v>944</v>
      </c>
      <c r="E290" s="227">
        <v>1</v>
      </c>
      <c r="F290" s="410"/>
      <c r="G290" s="218">
        <f t="shared" si="6"/>
        <v>0</v>
      </c>
      <c r="H290" s="229"/>
    </row>
    <row r="291" spans="1:8" s="201" customFormat="1" ht="12" outlineLevel="1">
      <c r="A291" s="395"/>
      <c r="B291" s="396"/>
      <c r="C291" s="397"/>
      <c r="D291" s="398"/>
      <c r="E291" s="383"/>
      <c r="F291" s="383"/>
      <c r="G291" s="399"/>
      <c r="H291" s="400"/>
    </row>
    <row r="292" spans="1:8" s="185" customFormat="1" ht="16.5" customHeight="1">
      <c r="A292" s="180"/>
      <c r="B292" s="181" t="s">
        <v>2093</v>
      </c>
      <c r="C292" s="181" t="s">
        <v>2094</v>
      </c>
      <c r="D292" s="178"/>
      <c r="E292" s="182"/>
      <c r="F292" s="182"/>
      <c r="G292" s="183"/>
      <c r="H292" s="184">
        <f>SUBTOTAL(9,H293:H299)</f>
        <v>0</v>
      </c>
    </row>
    <row r="293" spans="1:8" s="193" customFormat="1" ht="12" outlineLevel="1">
      <c r="A293" s="385">
        <v>1</v>
      </c>
      <c r="B293" s="386" t="s">
        <v>2095</v>
      </c>
      <c r="C293" s="387" t="s">
        <v>2096</v>
      </c>
      <c r="D293" s="388" t="s">
        <v>29</v>
      </c>
      <c r="E293" s="381">
        <v>1</v>
      </c>
      <c r="F293" s="394"/>
      <c r="G293" s="408"/>
      <c r="H293" s="391">
        <f t="shared" ref="H293:H298" si="7">E293*G293</f>
        <v>0</v>
      </c>
    </row>
    <row r="294" spans="1:8" s="193" customFormat="1" ht="12" outlineLevel="1">
      <c r="A294" s="385">
        <v>2</v>
      </c>
      <c r="B294" s="386" t="s">
        <v>2097</v>
      </c>
      <c r="C294" s="392" t="s">
        <v>2098</v>
      </c>
      <c r="D294" s="393"/>
      <c r="E294" s="382">
        <v>1</v>
      </c>
      <c r="F294" s="394"/>
      <c r="G294" s="408"/>
      <c r="H294" s="391">
        <f t="shared" si="7"/>
        <v>0</v>
      </c>
    </row>
    <row r="295" spans="1:8" s="193" customFormat="1" ht="12" outlineLevel="1">
      <c r="A295" s="385">
        <v>3</v>
      </c>
      <c r="B295" s="386" t="s">
        <v>2099</v>
      </c>
      <c r="C295" s="392" t="s">
        <v>2100</v>
      </c>
      <c r="D295" s="393"/>
      <c r="E295" s="382">
        <v>1</v>
      </c>
      <c r="F295" s="394"/>
      <c r="G295" s="408"/>
      <c r="H295" s="391">
        <f t="shared" si="7"/>
        <v>0</v>
      </c>
    </row>
    <row r="296" spans="1:8" s="193" customFormat="1" ht="12" outlineLevel="1">
      <c r="A296" s="385">
        <v>4</v>
      </c>
      <c r="B296" s="386" t="s">
        <v>2101</v>
      </c>
      <c r="C296" s="392" t="s">
        <v>2102</v>
      </c>
      <c r="D296" s="393"/>
      <c r="E296" s="382">
        <v>1</v>
      </c>
      <c r="F296" s="394"/>
      <c r="G296" s="408"/>
      <c r="H296" s="391">
        <f t="shared" si="7"/>
        <v>0</v>
      </c>
    </row>
    <row r="297" spans="1:8" s="193" customFormat="1" ht="12" outlineLevel="1">
      <c r="A297" s="385">
        <v>5</v>
      </c>
      <c r="B297" s="386" t="s">
        <v>2103</v>
      </c>
      <c r="C297" s="392" t="s">
        <v>2104</v>
      </c>
      <c r="D297" s="393"/>
      <c r="E297" s="382">
        <v>1</v>
      </c>
      <c r="F297" s="394"/>
      <c r="G297" s="408"/>
      <c r="H297" s="391">
        <f t="shared" si="7"/>
        <v>0</v>
      </c>
    </row>
    <row r="298" spans="1:8" s="193" customFormat="1" ht="12" outlineLevel="1">
      <c r="A298" s="385">
        <v>6</v>
      </c>
      <c r="B298" s="386" t="s">
        <v>2105</v>
      </c>
      <c r="C298" s="392" t="s">
        <v>2106</v>
      </c>
      <c r="D298" s="393"/>
      <c r="E298" s="382">
        <v>1</v>
      </c>
      <c r="F298" s="394"/>
      <c r="G298" s="408"/>
      <c r="H298" s="391">
        <f t="shared" si="7"/>
        <v>0</v>
      </c>
    </row>
    <row r="299" spans="1:8" s="201" customFormat="1" ht="12" outlineLevel="1">
      <c r="A299" s="395"/>
      <c r="B299" s="396"/>
      <c r="C299" s="397"/>
      <c r="D299" s="398"/>
      <c r="E299" s="383"/>
      <c r="F299" s="383"/>
      <c r="G299" s="399"/>
      <c r="H299" s="400"/>
    </row>
    <row r="300" spans="1:8" s="201" customFormat="1" ht="12">
      <c r="A300" s="203"/>
      <c r="B300" s="204"/>
      <c r="C300" s="205"/>
      <c r="D300" s="206"/>
      <c r="E300" s="207"/>
      <c r="F300" s="207"/>
      <c r="G300" s="208"/>
      <c r="H300" s="209"/>
    </row>
  </sheetData>
  <pageMargins left="0.70866141732283472" right="0.70866141732283472" top="0.78740157480314965" bottom="0.51181102362204722" header="0.31496062992125984" footer="0.23622047244094491"/>
  <pageSetup paperSize="9" scale="95" fitToHeight="500" orientation="landscape" r:id="rId1"/>
  <headerFooter>
    <oddFooter>&amp;C&amp;9&amp;P / &amp;N&amp;R&amp;A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/>
    <pageSetUpPr fitToPage="1"/>
  </sheetPr>
  <dimension ref="A1:H138"/>
  <sheetViews>
    <sheetView showGridLines="0" view="pageBreakPreview" zoomScaleNormal="100" zoomScaleSheetLayoutView="100" workbookViewId="0">
      <pane ySplit="3" topLeftCell="A4" activePane="bottomLeft" state="frozen"/>
      <selection activeCell="C1" sqref="C1:C2"/>
      <selection pane="bottomLeft" activeCell="A4" sqref="A4"/>
    </sheetView>
  </sheetViews>
  <sheetFormatPr defaultRowHeight="12.75" outlineLevelRow="1"/>
  <cols>
    <col min="1" max="1" width="5.140625" style="179" customWidth="1"/>
    <col min="2" max="2" width="12.7109375" style="179" customWidth="1"/>
    <col min="3" max="3" width="59.140625" style="179" customWidth="1"/>
    <col min="4" max="4" width="4.28515625" style="179" customWidth="1"/>
    <col min="5" max="5" width="12.5703125" style="179" customWidth="1"/>
    <col min="6" max="7" width="15.5703125" style="179" customWidth="1"/>
    <col min="8" max="8" width="18.140625" style="179" customWidth="1"/>
    <col min="9" max="16384" width="9.140625" style="179"/>
  </cols>
  <sheetData>
    <row r="1" spans="1:8" s="117" customFormat="1" ht="21.6" customHeight="1">
      <c r="A1" s="111"/>
      <c r="B1" s="112"/>
      <c r="C1" s="113" t="s">
        <v>1076</v>
      </c>
      <c r="D1" s="112"/>
      <c r="E1" s="114"/>
      <c r="F1" s="114"/>
      <c r="G1" s="115"/>
      <c r="H1" s="116"/>
    </row>
    <row r="2" spans="1:8" s="141" customFormat="1" ht="21.6" customHeight="1">
      <c r="A2" s="111"/>
      <c r="B2" s="112"/>
      <c r="C2" s="210" t="s">
        <v>2107</v>
      </c>
      <c r="D2" s="112"/>
      <c r="E2" s="114"/>
      <c r="F2" s="114"/>
      <c r="G2" s="115"/>
      <c r="H2" s="116"/>
    </row>
    <row r="3" spans="1:8" s="174" customFormat="1" ht="29.25" customHeight="1" thickBot="1">
      <c r="A3" s="170" t="s">
        <v>67</v>
      </c>
      <c r="B3" s="171" t="s">
        <v>25</v>
      </c>
      <c r="C3" s="172" t="s">
        <v>45</v>
      </c>
      <c r="D3" s="173" t="s">
        <v>5</v>
      </c>
      <c r="E3" s="170" t="s">
        <v>263</v>
      </c>
      <c r="F3" s="211" t="s">
        <v>2108</v>
      </c>
      <c r="G3" s="211" t="s">
        <v>2109</v>
      </c>
      <c r="H3" s="170" t="s">
        <v>38</v>
      </c>
    </row>
    <row r="4" spans="1:8" ht="23.25" customHeight="1">
      <c r="A4" s="175"/>
      <c r="B4" s="176"/>
      <c r="C4" s="177"/>
      <c r="D4" s="178"/>
      <c r="E4" s="175"/>
      <c r="F4" s="175"/>
      <c r="G4" s="175"/>
      <c r="H4" s="175"/>
    </row>
    <row r="6" spans="1:8" s="123" customFormat="1" ht="17.25" customHeight="1">
      <c r="A6" s="118"/>
      <c r="B6" s="119">
        <v>750</v>
      </c>
      <c r="C6" s="119" t="s">
        <v>2107</v>
      </c>
      <c r="D6" s="120"/>
      <c r="E6" s="121"/>
      <c r="F6" s="121"/>
      <c r="G6" s="122"/>
      <c r="H6" s="122">
        <f>SUBTOTAL(9,H7:H137)</f>
        <v>0</v>
      </c>
    </row>
    <row r="7" spans="1:8" s="185" customFormat="1" ht="16.5" customHeight="1">
      <c r="A7" s="180"/>
      <c r="B7" s="181" t="s">
        <v>2110</v>
      </c>
      <c r="C7" s="181" t="s">
        <v>2111</v>
      </c>
      <c r="D7" s="178"/>
      <c r="E7" s="182"/>
      <c r="F7" s="183"/>
      <c r="G7" s="183"/>
      <c r="H7" s="184">
        <f>SUBTOTAL(9,H8:H27)</f>
        <v>0</v>
      </c>
    </row>
    <row r="8" spans="1:8" s="193" customFormat="1" ht="12" outlineLevel="1">
      <c r="A8" s="186">
        <v>1</v>
      </c>
      <c r="B8" s="187" t="s">
        <v>2112</v>
      </c>
      <c r="C8" s="188" t="s">
        <v>2113</v>
      </c>
      <c r="D8" s="189" t="s">
        <v>30</v>
      </c>
      <c r="E8" s="190">
        <v>2</v>
      </c>
      <c r="F8" s="202"/>
      <c r="G8" s="202"/>
      <c r="H8" s="192">
        <f>E8*(F8+G8)</f>
        <v>0</v>
      </c>
    </row>
    <row r="9" spans="1:8" s="193" customFormat="1" ht="12" outlineLevel="1">
      <c r="A9" s="186">
        <v>2</v>
      </c>
      <c r="B9" s="187"/>
      <c r="C9" s="188" t="s">
        <v>2114</v>
      </c>
      <c r="D9" s="189" t="s">
        <v>30</v>
      </c>
      <c r="E9" s="190">
        <v>2</v>
      </c>
      <c r="F9" s="202"/>
      <c r="G9" s="202"/>
      <c r="H9" s="192">
        <f t="shared" ref="H9:H26" si="0">E9*(F9+G9)</f>
        <v>0</v>
      </c>
    </row>
    <row r="10" spans="1:8" s="193" customFormat="1" ht="24" outlineLevel="1">
      <c r="A10" s="186">
        <v>3</v>
      </c>
      <c r="B10" s="187"/>
      <c r="C10" s="188" t="s">
        <v>2115</v>
      </c>
      <c r="D10" s="189"/>
      <c r="E10" s="190">
        <v>1</v>
      </c>
      <c r="F10" s="202"/>
      <c r="G10" s="202"/>
      <c r="H10" s="192">
        <f t="shared" si="0"/>
        <v>0</v>
      </c>
    </row>
    <row r="11" spans="1:8" s="193" customFormat="1" ht="12" outlineLevel="1">
      <c r="A11" s="186">
        <v>4</v>
      </c>
      <c r="B11" s="187"/>
      <c r="C11" s="188" t="s">
        <v>2116</v>
      </c>
      <c r="D11" s="189" t="s">
        <v>30</v>
      </c>
      <c r="E11" s="190">
        <v>1</v>
      </c>
      <c r="F11" s="202"/>
      <c r="G11" s="202"/>
      <c r="H11" s="192">
        <f t="shared" si="0"/>
        <v>0</v>
      </c>
    </row>
    <row r="12" spans="1:8" s="193" customFormat="1" ht="12" outlineLevel="1">
      <c r="A12" s="186">
        <v>5</v>
      </c>
      <c r="B12" s="187" t="s">
        <v>2117</v>
      </c>
      <c r="C12" s="188" t="s">
        <v>2118</v>
      </c>
      <c r="D12" s="189" t="s">
        <v>30</v>
      </c>
      <c r="E12" s="190">
        <v>4</v>
      </c>
      <c r="F12" s="202"/>
      <c r="G12" s="202"/>
      <c r="H12" s="192">
        <f t="shared" si="0"/>
        <v>0</v>
      </c>
    </row>
    <row r="13" spans="1:8" s="193" customFormat="1" ht="12" outlineLevel="1">
      <c r="A13" s="186">
        <v>6</v>
      </c>
      <c r="B13" s="187"/>
      <c r="C13" s="188" t="s">
        <v>2119</v>
      </c>
      <c r="D13" s="189" t="s">
        <v>30</v>
      </c>
      <c r="E13" s="190">
        <v>27</v>
      </c>
      <c r="F13" s="202"/>
      <c r="G13" s="202"/>
      <c r="H13" s="192">
        <f t="shared" si="0"/>
        <v>0</v>
      </c>
    </row>
    <row r="14" spans="1:8" s="193" customFormat="1" ht="12" outlineLevel="1">
      <c r="A14" s="186">
        <v>7</v>
      </c>
      <c r="B14" s="187"/>
      <c r="C14" s="188" t="s">
        <v>2120</v>
      </c>
      <c r="D14" s="189" t="s">
        <v>30</v>
      </c>
      <c r="E14" s="190">
        <v>10</v>
      </c>
      <c r="F14" s="202"/>
      <c r="G14" s="202"/>
      <c r="H14" s="192">
        <f t="shared" si="0"/>
        <v>0</v>
      </c>
    </row>
    <row r="15" spans="1:8" s="193" customFormat="1" ht="12" outlineLevel="1">
      <c r="A15" s="186">
        <v>8</v>
      </c>
      <c r="B15" s="187" t="s">
        <v>2121</v>
      </c>
      <c r="C15" s="188" t="s">
        <v>2122</v>
      </c>
      <c r="D15" s="189" t="s">
        <v>2</v>
      </c>
      <c r="E15" s="190">
        <v>10</v>
      </c>
      <c r="F15" s="202"/>
      <c r="G15" s="202"/>
      <c r="H15" s="192">
        <f t="shared" si="0"/>
        <v>0</v>
      </c>
    </row>
    <row r="16" spans="1:8" s="193" customFormat="1" ht="12" outlineLevel="1">
      <c r="A16" s="186">
        <v>9</v>
      </c>
      <c r="B16" s="187"/>
      <c r="C16" s="188" t="s">
        <v>2123</v>
      </c>
      <c r="D16" s="189" t="s">
        <v>2</v>
      </c>
      <c r="E16" s="190">
        <v>10</v>
      </c>
      <c r="F16" s="202"/>
      <c r="G16" s="202"/>
      <c r="H16" s="192">
        <f t="shared" si="0"/>
        <v>0</v>
      </c>
    </row>
    <row r="17" spans="1:8" s="193" customFormat="1" ht="12" outlineLevel="1">
      <c r="A17" s="186">
        <v>10</v>
      </c>
      <c r="B17" s="187"/>
      <c r="C17" s="188" t="s">
        <v>2124</v>
      </c>
      <c r="D17" s="189" t="s">
        <v>2</v>
      </c>
      <c r="E17" s="190">
        <v>0</v>
      </c>
      <c r="F17" s="202"/>
      <c r="G17" s="202"/>
      <c r="H17" s="192">
        <f t="shared" si="0"/>
        <v>0</v>
      </c>
    </row>
    <row r="18" spans="1:8" s="193" customFormat="1" ht="12" outlineLevel="1">
      <c r="A18" s="186">
        <v>11</v>
      </c>
      <c r="B18" s="187" t="s">
        <v>2125</v>
      </c>
      <c r="C18" s="188" t="s">
        <v>2126</v>
      </c>
      <c r="D18" s="189" t="s">
        <v>2</v>
      </c>
      <c r="E18" s="190">
        <v>65</v>
      </c>
      <c r="F18" s="202"/>
      <c r="G18" s="202"/>
      <c r="H18" s="192">
        <f t="shared" si="0"/>
        <v>0</v>
      </c>
    </row>
    <row r="19" spans="1:8" s="193" customFormat="1" ht="12" outlineLevel="1">
      <c r="A19" s="186">
        <v>12</v>
      </c>
      <c r="B19" s="187"/>
      <c r="C19" s="188" t="s">
        <v>2127</v>
      </c>
      <c r="D19" s="189" t="s">
        <v>17</v>
      </c>
      <c r="E19" s="190">
        <v>65</v>
      </c>
      <c r="F19" s="202"/>
      <c r="G19" s="202"/>
      <c r="H19" s="192">
        <f t="shared" si="0"/>
        <v>0</v>
      </c>
    </row>
    <row r="20" spans="1:8" s="193" customFormat="1" ht="12" outlineLevel="1">
      <c r="A20" s="186">
        <v>13</v>
      </c>
      <c r="B20" s="187" t="s">
        <v>2128</v>
      </c>
      <c r="C20" s="188" t="s">
        <v>2129</v>
      </c>
      <c r="D20" s="189" t="s">
        <v>30</v>
      </c>
      <c r="E20" s="190">
        <v>32</v>
      </c>
      <c r="F20" s="202"/>
      <c r="G20" s="202"/>
      <c r="H20" s="192">
        <f t="shared" si="0"/>
        <v>0</v>
      </c>
    </row>
    <row r="21" spans="1:8" s="193" customFormat="1" ht="12" outlineLevel="1">
      <c r="A21" s="186">
        <v>14</v>
      </c>
      <c r="B21" s="187"/>
      <c r="C21" s="188" t="s">
        <v>2130</v>
      </c>
      <c r="D21" s="189" t="s">
        <v>30</v>
      </c>
      <c r="E21" s="190">
        <v>4</v>
      </c>
      <c r="F21" s="202"/>
      <c r="G21" s="202"/>
      <c r="H21" s="192">
        <f t="shared" si="0"/>
        <v>0</v>
      </c>
    </row>
    <row r="22" spans="1:8" s="193" customFormat="1" ht="12" outlineLevel="1">
      <c r="A22" s="186">
        <v>15</v>
      </c>
      <c r="B22" s="187"/>
      <c r="C22" s="188" t="s">
        <v>2131</v>
      </c>
      <c r="D22" s="189" t="s">
        <v>30</v>
      </c>
      <c r="E22" s="190">
        <v>2</v>
      </c>
      <c r="F22" s="202"/>
      <c r="G22" s="202"/>
      <c r="H22" s="192">
        <f t="shared" si="0"/>
        <v>0</v>
      </c>
    </row>
    <row r="23" spans="1:8" s="193" customFormat="1" ht="12" outlineLevel="1">
      <c r="A23" s="186">
        <v>16</v>
      </c>
      <c r="B23" s="187"/>
      <c r="C23" s="188" t="s">
        <v>2132</v>
      </c>
      <c r="D23" s="189" t="s">
        <v>16</v>
      </c>
      <c r="E23" s="190">
        <v>60</v>
      </c>
      <c r="F23" s="202"/>
      <c r="G23" s="202"/>
      <c r="H23" s="192">
        <f t="shared" si="0"/>
        <v>0</v>
      </c>
    </row>
    <row r="24" spans="1:8" s="193" customFormat="1" ht="12" outlineLevel="1">
      <c r="A24" s="186">
        <v>17</v>
      </c>
      <c r="B24" s="187"/>
      <c r="C24" s="188" t="s">
        <v>2133</v>
      </c>
      <c r="D24" s="189" t="s">
        <v>16</v>
      </c>
      <c r="E24" s="190">
        <v>100</v>
      </c>
      <c r="F24" s="202"/>
      <c r="G24" s="202"/>
      <c r="H24" s="192">
        <f t="shared" si="0"/>
        <v>0</v>
      </c>
    </row>
    <row r="25" spans="1:8" s="193" customFormat="1" ht="12" outlineLevel="1">
      <c r="A25" s="186">
        <v>18</v>
      </c>
      <c r="B25" s="187"/>
      <c r="C25" s="188" t="s">
        <v>2134</v>
      </c>
      <c r="D25" s="189" t="s">
        <v>16</v>
      </c>
      <c r="E25" s="190">
        <v>160</v>
      </c>
      <c r="F25" s="202"/>
      <c r="G25" s="202"/>
      <c r="H25" s="192">
        <f t="shared" si="0"/>
        <v>0</v>
      </c>
    </row>
    <row r="26" spans="1:8" s="193" customFormat="1" ht="12" outlineLevel="1">
      <c r="A26" s="186">
        <v>19</v>
      </c>
      <c r="B26" s="187"/>
      <c r="C26" s="188"/>
      <c r="D26" s="189"/>
      <c r="E26" s="190"/>
      <c r="F26" s="202"/>
      <c r="G26" s="202"/>
      <c r="H26" s="192">
        <f t="shared" si="0"/>
        <v>0</v>
      </c>
    </row>
    <row r="27" spans="1:8" s="201" customFormat="1" ht="12" outlineLevel="1">
      <c r="A27" s="194"/>
      <c r="B27" s="195"/>
      <c r="C27" s="196"/>
      <c r="D27" s="197"/>
      <c r="E27" s="198"/>
      <c r="F27" s="199"/>
      <c r="G27" s="199"/>
      <c r="H27" s="200"/>
    </row>
    <row r="28" spans="1:8" s="185" customFormat="1" ht="16.5" customHeight="1">
      <c r="A28" s="180"/>
      <c r="B28" s="181" t="s">
        <v>2135</v>
      </c>
      <c r="C28" s="181" t="s">
        <v>2136</v>
      </c>
      <c r="D28" s="178"/>
      <c r="E28" s="182"/>
      <c r="F28" s="183"/>
      <c r="G28" s="183"/>
      <c r="H28" s="184">
        <f>SUBTOTAL(9,H29:H49)</f>
        <v>0</v>
      </c>
    </row>
    <row r="29" spans="1:8" s="193" customFormat="1" ht="12" outlineLevel="1">
      <c r="A29" s="230">
        <v>1</v>
      </c>
      <c r="B29" s="231" t="s">
        <v>2137</v>
      </c>
      <c r="C29" s="232" t="s">
        <v>2138</v>
      </c>
      <c r="D29" s="233" t="s">
        <v>2139</v>
      </c>
      <c r="E29" s="234">
        <v>1</v>
      </c>
      <c r="F29" s="235"/>
      <c r="G29" s="235"/>
      <c r="H29" s="236">
        <f t="shared" ref="H29" si="1">E29*(F29+G29)</f>
        <v>0</v>
      </c>
    </row>
    <row r="30" spans="1:8" s="193" customFormat="1" ht="12" outlineLevel="1">
      <c r="A30" s="213"/>
      <c r="B30" s="214"/>
      <c r="C30" s="220" t="s">
        <v>2140</v>
      </c>
      <c r="D30" s="221"/>
      <c r="E30" s="222"/>
      <c r="F30" s="218"/>
      <c r="G30" s="218"/>
      <c r="H30" s="219"/>
    </row>
    <row r="31" spans="1:8" s="193" customFormat="1" ht="12" outlineLevel="1">
      <c r="A31" s="213"/>
      <c r="B31" s="214"/>
      <c r="C31" s="220" t="s">
        <v>2141</v>
      </c>
      <c r="D31" s="221"/>
      <c r="E31" s="222"/>
      <c r="F31" s="218"/>
      <c r="G31" s="218"/>
      <c r="H31" s="219"/>
    </row>
    <row r="32" spans="1:8" s="193" customFormat="1" ht="12" outlineLevel="1">
      <c r="A32" s="213"/>
      <c r="B32" s="214"/>
      <c r="C32" s="220" t="s">
        <v>2142</v>
      </c>
      <c r="D32" s="221"/>
      <c r="E32" s="222"/>
      <c r="F32" s="218"/>
      <c r="G32" s="218"/>
      <c r="H32" s="219"/>
    </row>
    <row r="33" spans="1:8" s="193" customFormat="1" ht="12" outlineLevel="1">
      <c r="A33" s="213"/>
      <c r="B33" s="214"/>
      <c r="C33" s="220" t="s">
        <v>2143</v>
      </c>
      <c r="D33" s="221"/>
      <c r="E33" s="222"/>
      <c r="F33" s="218"/>
      <c r="G33" s="218"/>
      <c r="H33" s="219"/>
    </row>
    <row r="34" spans="1:8" s="193" customFormat="1" ht="12" outlineLevel="1">
      <c r="A34" s="213"/>
      <c r="B34" s="214"/>
      <c r="C34" s="220" t="s">
        <v>2144</v>
      </c>
      <c r="D34" s="221"/>
      <c r="E34" s="222"/>
      <c r="F34" s="218"/>
      <c r="G34" s="218"/>
      <c r="H34" s="219"/>
    </row>
    <row r="35" spans="1:8" s="193" customFormat="1" ht="12" outlineLevel="1">
      <c r="A35" s="213"/>
      <c r="B35" s="214"/>
      <c r="C35" s="220" t="s">
        <v>2145</v>
      </c>
      <c r="D35" s="221"/>
      <c r="E35" s="222"/>
      <c r="F35" s="218"/>
      <c r="G35" s="218"/>
      <c r="H35" s="219"/>
    </row>
    <row r="36" spans="1:8" s="193" customFormat="1" ht="12" outlineLevel="1">
      <c r="A36" s="213"/>
      <c r="B36" s="214"/>
      <c r="C36" s="220" t="s">
        <v>2146</v>
      </c>
      <c r="D36" s="221"/>
      <c r="E36" s="222"/>
      <c r="F36" s="218"/>
      <c r="G36" s="218"/>
      <c r="H36" s="219"/>
    </row>
    <row r="37" spans="1:8" s="193" customFormat="1" ht="12" outlineLevel="1">
      <c r="A37" s="223"/>
      <c r="B37" s="224"/>
      <c r="C37" s="225" t="s">
        <v>2147</v>
      </c>
      <c r="D37" s="226"/>
      <c r="E37" s="227"/>
      <c r="F37" s="228"/>
      <c r="G37" s="228"/>
      <c r="H37" s="229"/>
    </row>
    <row r="38" spans="1:8" s="193" customFormat="1" ht="12" outlineLevel="1">
      <c r="A38" s="186">
        <v>2</v>
      </c>
      <c r="B38" s="187" t="s">
        <v>2148</v>
      </c>
      <c r="C38" s="188" t="s">
        <v>2149</v>
      </c>
      <c r="D38" s="189" t="s">
        <v>30</v>
      </c>
      <c r="E38" s="190">
        <v>2</v>
      </c>
      <c r="F38" s="202"/>
      <c r="G38" s="202"/>
      <c r="H38" s="192">
        <f t="shared" ref="H38:H48" si="2">E38*(F38+G38)</f>
        <v>0</v>
      </c>
    </row>
    <row r="39" spans="1:8" s="193" customFormat="1" ht="12" outlineLevel="1">
      <c r="A39" s="186">
        <v>3</v>
      </c>
      <c r="B39" s="187" t="s">
        <v>2150</v>
      </c>
      <c r="C39" s="188" t="s">
        <v>2151</v>
      </c>
      <c r="D39" s="189" t="s">
        <v>2</v>
      </c>
      <c r="E39" s="190">
        <v>10</v>
      </c>
      <c r="F39" s="202"/>
      <c r="G39" s="202"/>
      <c r="H39" s="192">
        <f t="shared" si="2"/>
        <v>0</v>
      </c>
    </row>
    <row r="40" spans="1:8" s="193" customFormat="1" ht="12" outlineLevel="1">
      <c r="A40" s="186">
        <v>4</v>
      </c>
      <c r="B40" s="187" t="s">
        <v>2152</v>
      </c>
      <c r="C40" s="188" t="s">
        <v>2153</v>
      </c>
      <c r="D40" s="189" t="s">
        <v>30</v>
      </c>
      <c r="E40" s="190">
        <v>16</v>
      </c>
      <c r="F40" s="202"/>
      <c r="G40" s="202"/>
      <c r="H40" s="192">
        <f t="shared" si="2"/>
        <v>0</v>
      </c>
    </row>
    <row r="41" spans="1:8" s="193" customFormat="1" ht="12" outlineLevel="1">
      <c r="A41" s="186">
        <v>5</v>
      </c>
      <c r="B41" s="187" t="s">
        <v>2154</v>
      </c>
      <c r="C41" s="188" t="s">
        <v>2155</v>
      </c>
      <c r="D41" s="189" t="s">
        <v>30</v>
      </c>
      <c r="E41" s="190">
        <v>6</v>
      </c>
      <c r="F41" s="202"/>
      <c r="G41" s="202"/>
      <c r="H41" s="192">
        <f t="shared" si="2"/>
        <v>0</v>
      </c>
    </row>
    <row r="42" spans="1:8" s="193" customFormat="1" ht="12" outlineLevel="1">
      <c r="A42" s="186">
        <v>6</v>
      </c>
      <c r="B42" s="187" t="s">
        <v>2156</v>
      </c>
      <c r="C42" s="188" t="s">
        <v>2157</v>
      </c>
      <c r="D42" s="189" t="s">
        <v>30</v>
      </c>
      <c r="E42" s="190">
        <v>2</v>
      </c>
      <c r="F42" s="202"/>
      <c r="G42" s="202"/>
      <c r="H42" s="192">
        <f t="shared" si="2"/>
        <v>0</v>
      </c>
    </row>
    <row r="43" spans="1:8" s="193" customFormat="1" ht="12" outlineLevel="1">
      <c r="A43" s="186">
        <v>7</v>
      </c>
      <c r="B43" s="187" t="s">
        <v>2158</v>
      </c>
      <c r="C43" s="188" t="s">
        <v>2159</v>
      </c>
      <c r="D43" s="189" t="s">
        <v>2</v>
      </c>
      <c r="E43" s="190">
        <v>60</v>
      </c>
      <c r="F43" s="202"/>
      <c r="G43" s="202"/>
      <c r="H43" s="192">
        <f t="shared" si="2"/>
        <v>0</v>
      </c>
    </row>
    <row r="44" spans="1:8" s="193" customFormat="1" ht="12" outlineLevel="1">
      <c r="A44" s="186">
        <v>8</v>
      </c>
      <c r="B44" s="187"/>
      <c r="C44" s="188" t="s">
        <v>2160</v>
      </c>
      <c r="D44" s="189" t="s">
        <v>17</v>
      </c>
      <c r="E44" s="190">
        <v>65</v>
      </c>
      <c r="F44" s="202"/>
      <c r="G44" s="202"/>
      <c r="H44" s="192">
        <f t="shared" si="2"/>
        <v>0</v>
      </c>
    </row>
    <row r="45" spans="1:8" s="193" customFormat="1" ht="12" outlineLevel="1">
      <c r="A45" s="186">
        <v>9</v>
      </c>
      <c r="B45" s="187"/>
      <c r="C45" s="188" t="s">
        <v>2161</v>
      </c>
      <c r="D45" s="189" t="s">
        <v>17</v>
      </c>
      <c r="E45" s="190">
        <v>85</v>
      </c>
      <c r="F45" s="202"/>
      <c r="G45" s="202"/>
      <c r="H45" s="192">
        <f t="shared" si="2"/>
        <v>0</v>
      </c>
    </row>
    <row r="46" spans="1:8" s="193" customFormat="1" ht="12" outlineLevel="1">
      <c r="A46" s="186">
        <v>10</v>
      </c>
      <c r="B46" s="187"/>
      <c r="C46" s="188" t="s">
        <v>2132</v>
      </c>
      <c r="D46" s="189" t="s">
        <v>16</v>
      </c>
      <c r="E46" s="190">
        <v>120</v>
      </c>
      <c r="F46" s="202"/>
      <c r="G46" s="202"/>
      <c r="H46" s="192">
        <f t="shared" si="2"/>
        <v>0</v>
      </c>
    </row>
    <row r="47" spans="1:8" s="193" customFormat="1" ht="12" outlineLevel="1">
      <c r="A47" s="186">
        <v>11</v>
      </c>
      <c r="B47" s="187"/>
      <c r="C47" s="188" t="s">
        <v>2133</v>
      </c>
      <c r="D47" s="189" t="s">
        <v>16</v>
      </c>
      <c r="E47" s="190">
        <v>180</v>
      </c>
      <c r="F47" s="202"/>
      <c r="G47" s="202"/>
      <c r="H47" s="192">
        <f t="shared" si="2"/>
        <v>0</v>
      </c>
    </row>
    <row r="48" spans="1:8" s="193" customFormat="1" ht="12" outlineLevel="1">
      <c r="A48" s="186">
        <v>12</v>
      </c>
      <c r="B48" s="187"/>
      <c r="C48" s="188" t="s">
        <v>2134</v>
      </c>
      <c r="D48" s="189" t="s">
        <v>16</v>
      </c>
      <c r="E48" s="190">
        <v>300</v>
      </c>
      <c r="F48" s="202"/>
      <c r="G48" s="202"/>
      <c r="H48" s="192">
        <f t="shared" si="2"/>
        <v>0</v>
      </c>
    </row>
    <row r="49" spans="1:8" s="201" customFormat="1" ht="12" outlineLevel="1">
      <c r="A49" s="194"/>
      <c r="B49" s="195"/>
      <c r="C49" s="196"/>
      <c r="D49" s="197"/>
      <c r="E49" s="198"/>
      <c r="F49" s="199"/>
      <c r="G49" s="199"/>
      <c r="H49" s="200"/>
    </row>
    <row r="50" spans="1:8" s="185" customFormat="1" ht="16.5" customHeight="1">
      <c r="A50" s="180"/>
      <c r="B50" s="181" t="s">
        <v>2162</v>
      </c>
      <c r="C50" s="181" t="s">
        <v>2163</v>
      </c>
      <c r="D50" s="178"/>
      <c r="E50" s="182"/>
      <c r="F50" s="183"/>
      <c r="G50" s="183"/>
      <c r="H50" s="184">
        <f>SUBTOTAL(9,H51:H71)</f>
        <v>0</v>
      </c>
    </row>
    <row r="51" spans="1:8" s="193" customFormat="1" ht="12" outlineLevel="1">
      <c r="A51" s="230">
        <v>1</v>
      </c>
      <c r="B51" s="231" t="s">
        <v>2164</v>
      </c>
      <c r="C51" s="232" t="s">
        <v>2165</v>
      </c>
      <c r="D51" s="233" t="s">
        <v>2139</v>
      </c>
      <c r="E51" s="234">
        <v>1</v>
      </c>
      <c r="F51" s="235"/>
      <c r="G51" s="235"/>
      <c r="H51" s="236">
        <f t="shared" ref="H51:H70" si="3">E51*(F51+G51)</f>
        <v>0</v>
      </c>
    </row>
    <row r="52" spans="1:8" s="193" customFormat="1" ht="12" outlineLevel="1">
      <c r="A52" s="213"/>
      <c r="B52" s="214"/>
      <c r="C52" s="220" t="s">
        <v>2140</v>
      </c>
      <c r="D52" s="221"/>
      <c r="E52" s="222"/>
      <c r="F52" s="218"/>
      <c r="G52" s="218"/>
      <c r="H52" s="219"/>
    </row>
    <row r="53" spans="1:8" s="193" customFormat="1" ht="12" outlineLevel="1">
      <c r="A53" s="213"/>
      <c r="B53" s="214"/>
      <c r="C53" s="220" t="s">
        <v>2166</v>
      </c>
      <c r="D53" s="221"/>
      <c r="E53" s="222"/>
      <c r="F53" s="218"/>
      <c r="G53" s="218"/>
      <c r="H53" s="219"/>
    </row>
    <row r="54" spans="1:8" s="193" customFormat="1" ht="12" outlineLevel="1">
      <c r="A54" s="213"/>
      <c r="B54" s="214"/>
      <c r="C54" s="220" t="s">
        <v>2167</v>
      </c>
      <c r="D54" s="221"/>
      <c r="E54" s="222"/>
      <c r="F54" s="218"/>
      <c r="G54" s="218"/>
      <c r="H54" s="219"/>
    </row>
    <row r="55" spans="1:8" s="193" customFormat="1" ht="12" outlineLevel="1">
      <c r="A55" s="213"/>
      <c r="B55" s="214"/>
      <c r="C55" s="220" t="s">
        <v>2143</v>
      </c>
      <c r="D55" s="221"/>
      <c r="E55" s="222"/>
      <c r="F55" s="218"/>
      <c r="G55" s="218"/>
      <c r="H55" s="219"/>
    </row>
    <row r="56" spans="1:8" s="193" customFormat="1" ht="12" outlineLevel="1">
      <c r="A56" s="213"/>
      <c r="B56" s="214"/>
      <c r="C56" s="220" t="s">
        <v>2144</v>
      </c>
      <c r="D56" s="221"/>
      <c r="E56" s="222"/>
      <c r="F56" s="218"/>
      <c r="G56" s="218"/>
      <c r="H56" s="219"/>
    </row>
    <row r="57" spans="1:8" s="193" customFormat="1" ht="12" outlineLevel="1">
      <c r="A57" s="213"/>
      <c r="B57" s="214"/>
      <c r="C57" s="220" t="s">
        <v>2145</v>
      </c>
      <c r="D57" s="221"/>
      <c r="E57" s="222"/>
      <c r="F57" s="218"/>
      <c r="G57" s="218"/>
      <c r="H57" s="219"/>
    </row>
    <row r="58" spans="1:8" s="193" customFormat="1" ht="12" outlineLevel="1">
      <c r="A58" s="213"/>
      <c r="B58" s="214"/>
      <c r="C58" s="220" t="s">
        <v>2146</v>
      </c>
      <c r="D58" s="221"/>
      <c r="E58" s="222"/>
      <c r="F58" s="218"/>
      <c r="G58" s="218"/>
      <c r="H58" s="219"/>
    </row>
    <row r="59" spans="1:8" s="193" customFormat="1" ht="12" outlineLevel="1">
      <c r="A59" s="223"/>
      <c r="B59" s="224"/>
      <c r="C59" s="225" t="s">
        <v>2147</v>
      </c>
      <c r="D59" s="226"/>
      <c r="E59" s="227"/>
      <c r="F59" s="228"/>
      <c r="G59" s="228"/>
      <c r="H59" s="229"/>
    </row>
    <row r="60" spans="1:8" s="193" customFormat="1" ht="12" outlineLevel="1">
      <c r="A60" s="186">
        <v>2</v>
      </c>
      <c r="B60" s="187" t="s">
        <v>2168</v>
      </c>
      <c r="C60" s="188" t="s">
        <v>2169</v>
      </c>
      <c r="D60" s="189" t="s">
        <v>2</v>
      </c>
      <c r="E60" s="190">
        <v>10</v>
      </c>
      <c r="F60" s="202"/>
      <c r="G60" s="202"/>
      <c r="H60" s="192">
        <f t="shared" si="3"/>
        <v>0</v>
      </c>
    </row>
    <row r="61" spans="1:8" s="193" customFormat="1" ht="12" outlineLevel="1">
      <c r="A61" s="186">
        <v>3</v>
      </c>
      <c r="B61" s="187" t="s">
        <v>2170</v>
      </c>
      <c r="C61" s="188" t="s">
        <v>2171</v>
      </c>
      <c r="D61" s="189" t="s">
        <v>30</v>
      </c>
      <c r="E61" s="190">
        <v>12</v>
      </c>
      <c r="F61" s="202"/>
      <c r="G61" s="202"/>
      <c r="H61" s="192">
        <f t="shared" si="3"/>
        <v>0</v>
      </c>
    </row>
    <row r="62" spans="1:8" s="193" customFormat="1" ht="12" outlineLevel="1">
      <c r="A62" s="186">
        <v>4</v>
      </c>
      <c r="B62" s="187" t="s">
        <v>2172</v>
      </c>
      <c r="C62" s="188" t="s">
        <v>2173</v>
      </c>
      <c r="D62" s="189" t="s">
        <v>30</v>
      </c>
      <c r="E62" s="190">
        <v>1</v>
      </c>
      <c r="F62" s="202"/>
      <c r="G62" s="202"/>
      <c r="H62" s="192">
        <f t="shared" si="3"/>
        <v>0</v>
      </c>
    </row>
    <row r="63" spans="1:8" s="193" customFormat="1" ht="12" outlineLevel="1">
      <c r="A63" s="186">
        <v>5</v>
      </c>
      <c r="B63" s="187" t="s">
        <v>2174</v>
      </c>
      <c r="C63" s="188" t="s">
        <v>2175</v>
      </c>
      <c r="D63" s="189" t="s">
        <v>30</v>
      </c>
      <c r="E63" s="190">
        <v>3</v>
      </c>
      <c r="F63" s="202"/>
      <c r="G63" s="202"/>
      <c r="H63" s="192">
        <f t="shared" si="3"/>
        <v>0</v>
      </c>
    </row>
    <row r="64" spans="1:8" s="193" customFormat="1" ht="12" outlineLevel="1">
      <c r="A64" s="186">
        <v>6</v>
      </c>
      <c r="B64" s="187" t="s">
        <v>2176</v>
      </c>
      <c r="C64" s="188" t="s">
        <v>2177</v>
      </c>
      <c r="D64" s="189" t="s">
        <v>30</v>
      </c>
      <c r="E64" s="190">
        <v>2</v>
      </c>
      <c r="F64" s="202"/>
      <c r="G64" s="202"/>
      <c r="H64" s="192">
        <f t="shared" si="3"/>
        <v>0</v>
      </c>
    </row>
    <row r="65" spans="1:8" s="193" customFormat="1" ht="12" outlineLevel="1">
      <c r="A65" s="186">
        <v>7</v>
      </c>
      <c r="B65" s="187" t="s">
        <v>2178</v>
      </c>
      <c r="C65" s="188" t="s">
        <v>2179</v>
      </c>
      <c r="D65" s="189" t="s">
        <v>2</v>
      </c>
      <c r="E65" s="190">
        <v>90</v>
      </c>
      <c r="F65" s="202"/>
      <c r="G65" s="202"/>
      <c r="H65" s="192">
        <f t="shared" si="3"/>
        <v>0</v>
      </c>
    </row>
    <row r="66" spans="1:8" s="193" customFormat="1" ht="12" outlineLevel="1">
      <c r="A66" s="186">
        <v>8</v>
      </c>
      <c r="B66" s="187"/>
      <c r="C66" s="188" t="s">
        <v>2180</v>
      </c>
      <c r="D66" s="189" t="s">
        <v>2</v>
      </c>
      <c r="E66" s="190">
        <v>40</v>
      </c>
      <c r="F66" s="202"/>
      <c r="G66" s="202"/>
      <c r="H66" s="192">
        <f t="shared" si="3"/>
        <v>0</v>
      </c>
    </row>
    <row r="67" spans="1:8" s="193" customFormat="1" ht="12" outlineLevel="1">
      <c r="A67" s="186">
        <v>9</v>
      </c>
      <c r="B67" s="187"/>
      <c r="C67" s="188" t="s">
        <v>2181</v>
      </c>
      <c r="D67" s="189" t="s">
        <v>2182</v>
      </c>
      <c r="E67" s="190">
        <v>75</v>
      </c>
      <c r="F67" s="202"/>
      <c r="G67" s="202"/>
      <c r="H67" s="192">
        <f t="shared" si="3"/>
        <v>0</v>
      </c>
    </row>
    <row r="68" spans="1:8" s="193" customFormat="1" ht="12" outlineLevel="1">
      <c r="A68" s="186">
        <v>10</v>
      </c>
      <c r="B68" s="187"/>
      <c r="C68" s="188" t="s">
        <v>2132</v>
      </c>
      <c r="D68" s="189" t="s">
        <v>16</v>
      </c>
      <c r="E68" s="190">
        <v>100</v>
      </c>
      <c r="F68" s="202"/>
      <c r="G68" s="202"/>
      <c r="H68" s="192">
        <f t="shared" si="3"/>
        <v>0</v>
      </c>
    </row>
    <row r="69" spans="1:8" s="193" customFormat="1" ht="12" outlineLevel="1">
      <c r="A69" s="186">
        <v>11</v>
      </c>
      <c r="B69" s="187"/>
      <c r="C69" s="188" t="s">
        <v>2133</v>
      </c>
      <c r="D69" s="189" t="s">
        <v>16</v>
      </c>
      <c r="E69" s="190">
        <v>120</v>
      </c>
      <c r="F69" s="202"/>
      <c r="G69" s="202"/>
      <c r="H69" s="192">
        <f t="shared" si="3"/>
        <v>0</v>
      </c>
    </row>
    <row r="70" spans="1:8" s="193" customFormat="1" ht="12" outlineLevel="1">
      <c r="A70" s="186">
        <v>12</v>
      </c>
      <c r="B70" s="187"/>
      <c r="C70" s="188" t="s">
        <v>2134</v>
      </c>
      <c r="D70" s="189" t="s">
        <v>16</v>
      </c>
      <c r="E70" s="190">
        <v>220</v>
      </c>
      <c r="F70" s="202"/>
      <c r="G70" s="202"/>
      <c r="H70" s="192">
        <f t="shared" si="3"/>
        <v>0</v>
      </c>
    </row>
    <row r="71" spans="1:8" s="201" customFormat="1" ht="12" outlineLevel="1">
      <c r="A71" s="194"/>
      <c r="B71" s="195"/>
      <c r="C71" s="196"/>
      <c r="D71" s="197"/>
      <c r="E71" s="198"/>
      <c r="F71" s="199"/>
      <c r="G71" s="199"/>
      <c r="H71" s="200"/>
    </row>
    <row r="72" spans="1:8" s="185" customFormat="1" ht="16.5" customHeight="1">
      <c r="A72" s="180"/>
      <c r="B72" s="181" t="s">
        <v>2183</v>
      </c>
      <c r="C72" s="181" t="s">
        <v>2184</v>
      </c>
      <c r="D72" s="178"/>
      <c r="E72" s="182"/>
      <c r="F72" s="183"/>
      <c r="G72" s="183"/>
      <c r="H72" s="184">
        <f>SUBTOTAL(9,H73:H104)</f>
        <v>0</v>
      </c>
    </row>
    <row r="73" spans="1:8" s="193" customFormat="1" ht="12" outlineLevel="1">
      <c r="A73" s="230">
        <v>1</v>
      </c>
      <c r="B73" s="231" t="s">
        <v>2185</v>
      </c>
      <c r="C73" s="232" t="s">
        <v>2186</v>
      </c>
      <c r="D73" s="233" t="s">
        <v>2139</v>
      </c>
      <c r="E73" s="234">
        <v>1</v>
      </c>
      <c r="F73" s="235"/>
      <c r="G73" s="235"/>
      <c r="H73" s="236">
        <f t="shared" ref="H73:H103" si="4">E73*(F73+G73)</f>
        <v>0</v>
      </c>
    </row>
    <row r="74" spans="1:8" s="193" customFormat="1" ht="12" outlineLevel="1">
      <c r="A74" s="213"/>
      <c r="B74" s="214"/>
      <c r="C74" s="220" t="s">
        <v>2140</v>
      </c>
      <c r="D74" s="221"/>
      <c r="E74" s="222"/>
      <c r="F74" s="218"/>
      <c r="G74" s="218"/>
      <c r="H74" s="219"/>
    </row>
    <row r="75" spans="1:8" s="193" customFormat="1" ht="12" outlineLevel="1">
      <c r="A75" s="213"/>
      <c r="B75" s="214"/>
      <c r="C75" s="220" t="s">
        <v>2187</v>
      </c>
      <c r="D75" s="221"/>
      <c r="E75" s="222"/>
      <c r="F75" s="218"/>
      <c r="G75" s="218"/>
      <c r="H75" s="219"/>
    </row>
    <row r="76" spans="1:8" s="193" customFormat="1" ht="12" outlineLevel="1">
      <c r="A76" s="213"/>
      <c r="B76" s="214"/>
      <c r="C76" s="220" t="s">
        <v>2188</v>
      </c>
      <c r="D76" s="221"/>
      <c r="E76" s="222"/>
      <c r="F76" s="218"/>
      <c r="G76" s="218"/>
      <c r="H76" s="219"/>
    </row>
    <row r="77" spans="1:8" s="193" customFormat="1" ht="12" outlineLevel="1">
      <c r="A77" s="213"/>
      <c r="B77" s="214"/>
      <c r="C77" s="220" t="s">
        <v>2143</v>
      </c>
      <c r="D77" s="221"/>
      <c r="E77" s="222"/>
      <c r="F77" s="218"/>
      <c r="G77" s="218"/>
      <c r="H77" s="219"/>
    </row>
    <row r="78" spans="1:8" s="193" customFormat="1" ht="12" outlineLevel="1">
      <c r="A78" s="213"/>
      <c r="B78" s="214"/>
      <c r="C78" s="220" t="s">
        <v>2189</v>
      </c>
      <c r="D78" s="221"/>
      <c r="E78" s="222"/>
      <c r="F78" s="218"/>
      <c r="G78" s="218"/>
      <c r="H78" s="219"/>
    </row>
    <row r="79" spans="1:8" s="193" customFormat="1" ht="12" outlineLevel="1">
      <c r="A79" s="213"/>
      <c r="B79" s="214"/>
      <c r="C79" s="220" t="s">
        <v>2145</v>
      </c>
      <c r="D79" s="221"/>
      <c r="E79" s="222"/>
      <c r="F79" s="218"/>
      <c r="G79" s="218"/>
      <c r="H79" s="219"/>
    </row>
    <row r="80" spans="1:8" s="193" customFormat="1" ht="12" outlineLevel="1">
      <c r="A80" s="213"/>
      <c r="B80" s="214"/>
      <c r="C80" s="220" t="s">
        <v>2146</v>
      </c>
      <c r="D80" s="221"/>
      <c r="E80" s="222"/>
      <c r="F80" s="218"/>
      <c r="G80" s="218"/>
      <c r="H80" s="219"/>
    </row>
    <row r="81" spans="1:8" s="193" customFormat="1" ht="12" outlineLevel="1">
      <c r="A81" s="223"/>
      <c r="B81" s="224"/>
      <c r="C81" s="225" t="s">
        <v>2190</v>
      </c>
      <c r="D81" s="226"/>
      <c r="E81" s="227"/>
      <c r="F81" s="228"/>
      <c r="G81" s="228"/>
      <c r="H81" s="229"/>
    </row>
    <row r="82" spans="1:8" s="193" customFormat="1" ht="12" outlineLevel="1">
      <c r="A82" s="186">
        <v>2</v>
      </c>
      <c r="B82" s="187" t="s">
        <v>2191</v>
      </c>
      <c r="C82" s="188" t="s">
        <v>2192</v>
      </c>
      <c r="D82" s="189" t="s">
        <v>30</v>
      </c>
      <c r="E82" s="190">
        <v>2</v>
      </c>
      <c r="F82" s="202"/>
      <c r="G82" s="202"/>
      <c r="H82" s="192">
        <f t="shared" si="4"/>
        <v>0</v>
      </c>
    </row>
    <row r="83" spans="1:8" s="193" customFormat="1" ht="12" outlineLevel="1">
      <c r="A83" s="186">
        <v>3</v>
      </c>
      <c r="B83" s="187" t="s">
        <v>2193</v>
      </c>
      <c r="C83" s="188" t="s">
        <v>2194</v>
      </c>
      <c r="D83" s="189" t="s">
        <v>30</v>
      </c>
      <c r="E83" s="190">
        <v>2</v>
      </c>
      <c r="F83" s="202"/>
      <c r="G83" s="202"/>
      <c r="H83" s="192">
        <f t="shared" si="4"/>
        <v>0</v>
      </c>
    </row>
    <row r="84" spans="1:8" s="193" customFormat="1" ht="12" outlineLevel="1">
      <c r="A84" s="186">
        <v>4</v>
      </c>
      <c r="B84" s="187" t="s">
        <v>2195</v>
      </c>
      <c r="C84" s="188" t="s">
        <v>2196</v>
      </c>
      <c r="D84" s="189" t="s">
        <v>30</v>
      </c>
      <c r="E84" s="190">
        <v>10</v>
      </c>
      <c r="F84" s="202"/>
      <c r="G84" s="202"/>
      <c r="H84" s="192">
        <f t="shared" si="4"/>
        <v>0</v>
      </c>
    </row>
    <row r="85" spans="1:8" s="193" customFormat="1" ht="12" outlineLevel="1">
      <c r="A85" s="186">
        <v>5</v>
      </c>
      <c r="B85" s="187" t="s">
        <v>2197</v>
      </c>
      <c r="C85" s="188" t="s">
        <v>2198</v>
      </c>
      <c r="D85" s="189" t="s">
        <v>30</v>
      </c>
      <c r="E85" s="190">
        <v>6</v>
      </c>
      <c r="F85" s="202"/>
      <c r="G85" s="202"/>
      <c r="H85" s="192">
        <f t="shared" si="4"/>
        <v>0</v>
      </c>
    </row>
    <row r="86" spans="1:8" s="193" customFormat="1" ht="12" outlineLevel="1">
      <c r="A86" s="186">
        <v>6</v>
      </c>
      <c r="B86" s="187" t="s">
        <v>2199</v>
      </c>
      <c r="C86" s="188" t="s">
        <v>2200</v>
      </c>
      <c r="D86" s="189" t="s">
        <v>30</v>
      </c>
      <c r="E86" s="190">
        <v>40</v>
      </c>
      <c r="F86" s="202"/>
      <c r="G86" s="202"/>
      <c r="H86" s="192">
        <f t="shared" si="4"/>
        <v>0</v>
      </c>
    </row>
    <row r="87" spans="1:8" s="193" customFormat="1" ht="12" outlineLevel="1">
      <c r="A87" s="186">
        <v>7</v>
      </c>
      <c r="B87" s="187"/>
      <c r="C87" s="188" t="s">
        <v>2201</v>
      </c>
      <c r="D87" s="189" t="s">
        <v>30</v>
      </c>
      <c r="E87" s="190">
        <v>80</v>
      </c>
      <c r="F87" s="202"/>
      <c r="G87" s="202"/>
      <c r="H87" s="192">
        <f t="shared" si="4"/>
        <v>0</v>
      </c>
    </row>
    <row r="88" spans="1:8" s="193" customFormat="1" ht="12" outlineLevel="1">
      <c r="A88" s="186">
        <v>8</v>
      </c>
      <c r="B88" s="187" t="s">
        <v>2202</v>
      </c>
      <c r="C88" s="188" t="s">
        <v>2155</v>
      </c>
      <c r="D88" s="189" t="s">
        <v>30</v>
      </c>
      <c r="E88" s="190">
        <v>22</v>
      </c>
      <c r="F88" s="202"/>
      <c r="G88" s="202"/>
      <c r="H88" s="192">
        <f t="shared" si="4"/>
        <v>0</v>
      </c>
    </row>
    <row r="89" spans="1:8" s="193" customFormat="1" ht="12" outlineLevel="1">
      <c r="A89" s="186">
        <v>9</v>
      </c>
      <c r="B89" s="187" t="s">
        <v>2203</v>
      </c>
      <c r="C89" s="188" t="s">
        <v>2204</v>
      </c>
      <c r="D89" s="189" t="s">
        <v>30</v>
      </c>
      <c r="E89" s="190">
        <v>2</v>
      </c>
      <c r="F89" s="202"/>
      <c r="G89" s="202"/>
      <c r="H89" s="192">
        <f t="shared" si="4"/>
        <v>0</v>
      </c>
    </row>
    <row r="90" spans="1:8" s="193" customFormat="1" ht="12" outlineLevel="1">
      <c r="A90" s="186">
        <v>10</v>
      </c>
      <c r="B90" s="187" t="s">
        <v>2205</v>
      </c>
      <c r="C90" s="188" t="s">
        <v>2206</v>
      </c>
      <c r="D90" s="189" t="s">
        <v>30</v>
      </c>
      <c r="E90" s="190">
        <v>2</v>
      </c>
      <c r="F90" s="202"/>
      <c r="G90" s="202"/>
      <c r="H90" s="192">
        <f t="shared" si="4"/>
        <v>0</v>
      </c>
    </row>
    <row r="91" spans="1:8" s="193" customFormat="1" ht="12" outlineLevel="1">
      <c r="A91" s="186">
        <v>11</v>
      </c>
      <c r="B91" s="187" t="s">
        <v>2207</v>
      </c>
      <c r="C91" s="188" t="s">
        <v>2208</v>
      </c>
      <c r="D91" s="189" t="s">
        <v>30</v>
      </c>
      <c r="E91" s="190">
        <v>2</v>
      </c>
      <c r="F91" s="202"/>
      <c r="G91" s="202"/>
      <c r="H91" s="192">
        <f t="shared" si="4"/>
        <v>0</v>
      </c>
    </row>
    <row r="92" spans="1:8" s="193" customFormat="1" ht="12" outlineLevel="1">
      <c r="A92" s="186">
        <v>12</v>
      </c>
      <c r="B92" s="187" t="s">
        <v>2209</v>
      </c>
      <c r="C92" s="188" t="s">
        <v>2210</v>
      </c>
      <c r="D92" s="189" t="s">
        <v>30</v>
      </c>
      <c r="E92" s="190">
        <v>22</v>
      </c>
      <c r="F92" s="202"/>
      <c r="G92" s="202"/>
      <c r="H92" s="192">
        <f t="shared" si="4"/>
        <v>0</v>
      </c>
    </row>
    <row r="93" spans="1:8" s="193" customFormat="1" ht="12" outlineLevel="1">
      <c r="A93" s="186">
        <v>13</v>
      </c>
      <c r="B93" s="187" t="s">
        <v>2211</v>
      </c>
      <c r="C93" s="188" t="s">
        <v>2212</v>
      </c>
      <c r="D93" s="189" t="s">
        <v>30</v>
      </c>
      <c r="E93" s="190">
        <v>4</v>
      </c>
      <c r="F93" s="202"/>
      <c r="G93" s="202"/>
      <c r="H93" s="192">
        <f t="shared" si="4"/>
        <v>0</v>
      </c>
    </row>
    <row r="94" spans="1:8" s="193" customFormat="1" ht="12" outlineLevel="1">
      <c r="A94" s="186">
        <v>14</v>
      </c>
      <c r="B94" s="187" t="s">
        <v>2213</v>
      </c>
      <c r="C94" s="188" t="s">
        <v>2214</v>
      </c>
      <c r="D94" s="189" t="s">
        <v>29</v>
      </c>
      <c r="E94" s="190">
        <v>1</v>
      </c>
      <c r="F94" s="202"/>
      <c r="G94" s="202"/>
      <c r="H94" s="192">
        <f t="shared" si="4"/>
        <v>0</v>
      </c>
    </row>
    <row r="95" spans="1:8" s="193" customFormat="1" ht="12" outlineLevel="1">
      <c r="A95" s="186">
        <v>15</v>
      </c>
      <c r="B95" s="187" t="s">
        <v>2215</v>
      </c>
      <c r="C95" s="188" t="s">
        <v>2216</v>
      </c>
      <c r="D95" s="189" t="s">
        <v>2</v>
      </c>
      <c r="E95" s="190">
        <v>420</v>
      </c>
      <c r="F95" s="202"/>
      <c r="G95" s="202"/>
      <c r="H95" s="192">
        <f t="shared" si="4"/>
        <v>0</v>
      </c>
    </row>
    <row r="96" spans="1:8" s="193" customFormat="1" ht="12" outlineLevel="1">
      <c r="A96" s="186">
        <v>16</v>
      </c>
      <c r="B96" s="187"/>
      <c r="C96" s="188" t="s">
        <v>2217</v>
      </c>
      <c r="D96" s="189" t="s">
        <v>17</v>
      </c>
      <c r="E96" s="190">
        <v>75</v>
      </c>
      <c r="F96" s="202"/>
      <c r="G96" s="202"/>
      <c r="H96" s="192">
        <f t="shared" si="4"/>
        <v>0</v>
      </c>
    </row>
    <row r="97" spans="1:8" s="193" customFormat="1" ht="12" outlineLevel="1">
      <c r="A97" s="186">
        <v>17</v>
      </c>
      <c r="B97" s="187"/>
      <c r="C97" s="188" t="s">
        <v>2161</v>
      </c>
      <c r="D97" s="189" t="s">
        <v>17</v>
      </c>
      <c r="E97" s="190">
        <v>350</v>
      </c>
      <c r="F97" s="202"/>
      <c r="G97" s="202"/>
      <c r="H97" s="192">
        <f t="shared" si="4"/>
        <v>0</v>
      </c>
    </row>
    <row r="98" spans="1:8" s="193" customFormat="1" ht="12" outlineLevel="1">
      <c r="A98" s="186">
        <v>18</v>
      </c>
      <c r="B98" s="187"/>
      <c r="C98" s="188" t="s">
        <v>2218</v>
      </c>
      <c r="D98" s="189" t="s">
        <v>17</v>
      </c>
      <c r="E98" s="190">
        <v>30</v>
      </c>
      <c r="F98" s="202"/>
      <c r="G98" s="202"/>
      <c r="H98" s="192">
        <f t="shared" si="4"/>
        <v>0</v>
      </c>
    </row>
    <row r="99" spans="1:8" s="193" customFormat="1" ht="12" outlineLevel="1">
      <c r="A99" s="186">
        <v>19</v>
      </c>
      <c r="B99" s="187" t="s">
        <v>2219</v>
      </c>
      <c r="C99" s="188" t="s">
        <v>2220</v>
      </c>
      <c r="D99" s="189" t="s">
        <v>30</v>
      </c>
      <c r="E99" s="190">
        <v>3</v>
      </c>
      <c r="F99" s="202"/>
      <c r="G99" s="202"/>
      <c r="H99" s="192">
        <f t="shared" si="4"/>
        <v>0</v>
      </c>
    </row>
    <row r="100" spans="1:8" s="193" customFormat="1" ht="12" outlineLevel="1">
      <c r="A100" s="186">
        <v>20</v>
      </c>
      <c r="B100" s="187"/>
      <c r="C100" s="188" t="s">
        <v>2132</v>
      </c>
      <c r="D100" s="189" t="s">
        <v>16</v>
      </c>
      <c r="E100" s="190">
        <v>200</v>
      </c>
      <c r="F100" s="202"/>
      <c r="G100" s="202"/>
      <c r="H100" s="192">
        <f t="shared" si="4"/>
        <v>0</v>
      </c>
    </row>
    <row r="101" spans="1:8" s="193" customFormat="1" ht="12" outlineLevel="1">
      <c r="A101" s="186">
        <v>21</v>
      </c>
      <c r="B101" s="187"/>
      <c r="C101" s="188" t="s">
        <v>2133</v>
      </c>
      <c r="D101" s="189" t="s">
        <v>16</v>
      </c>
      <c r="E101" s="190">
        <v>280</v>
      </c>
      <c r="F101" s="202"/>
      <c r="G101" s="202"/>
      <c r="H101" s="192">
        <f t="shared" si="4"/>
        <v>0</v>
      </c>
    </row>
    <row r="102" spans="1:8" s="193" customFormat="1" ht="12" outlineLevel="1">
      <c r="A102" s="186">
        <v>22</v>
      </c>
      <c r="B102" s="187"/>
      <c r="C102" s="188" t="s">
        <v>2134</v>
      </c>
      <c r="D102" s="189" t="s">
        <v>16</v>
      </c>
      <c r="E102" s="190">
        <v>480</v>
      </c>
      <c r="F102" s="202"/>
      <c r="G102" s="202"/>
      <c r="H102" s="192">
        <f t="shared" si="4"/>
        <v>0</v>
      </c>
    </row>
    <row r="103" spans="1:8" s="193" customFormat="1" ht="12" outlineLevel="1">
      <c r="A103" s="186">
        <v>23</v>
      </c>
      <c r="B103" s="187"/>
      <c r="C103" s="188" t="s">
        <v>2221</v>
      </c>
      <c r="D103" s="189" t="s">
        <v>17</v>
      </c>
      <c r="E103" s="190">
        <v>10</v>
      </c>
      <c r="F103" s="202"/>
      <c r="G103" s="202"/>
      <c r="H103" s="192">
        <f t="shared" si="4"/>
        <v>0</v>
      </c>
    </row>
    <row r="104" spans="1:8" s="201" customFormat="1" ht="12" outlineLevel="1">
      <c r="A104" s="194"/>
      <c r="B104" s="195"/>
      <c r="C104" s="196"/>
      <c r="D104" s="197"/>
      <c r="E104" s="198"/>
      <c r="F104" s="199"/>
      <c r="G104" s="199"/>
      <c r="H104" s="200"/>
    </row>
    <row r="105" spans="1:8" s="185" customFormat="1" ht="16.5" customHeight="1">
      <c r="A105" s="180"/>
      <c r="B105" s="181" t="s">
        <v>2222</v>
      </c>
      <c r="C105" s="181" t="s">
        <v>2223</v>
      </c>
      <c r="D105" s="178"/>
      <c r="E105" s="182"/>
      <c r="F105" s="183"/>
      <c r="G105" s="183"/>
      <c r="H105" s="184">
        <f>SUBTOTAL(9,H106:H116)</f>
        <v>0</v>
      </c>
    </row>
    <row r="106" spans="1:8" s="193" customFormat="1" ht="12" outlineLevel="1">
      <c r="A106" s="186">
        <v>1</v>
      </c>
      <c r="B106" s="187" t="s">
        <v>2224</v>
      </c>
      <c r="C106" s="237" t="s">
        <v>2225</v>
      </c>
      <c r="D106" s="238" t="s">
        <v>30</v>
      </c>
      <c r="E106" s="239">
        <v>1</v>
      </c>
      <c r="F106" s="202"/>
      <c r="G106" s="202"/>
      <c r="H106" s="192">
        <f t="shared" ref="H106:H115" si="5">E106*(F106+G106)</f>
        <v>0</v>
      </c>
    </row>
    <row r="107" spans="1:8" s="193" customFormat="1" ht="12" outlineLevel="1">
      <c r="A107" s="186">
        <v>2</v>
      </c>
      <c r="B107" s="187"/>
      <c r="C107" s="156" t="s">
        <v>2226</v>
      </c>
      <c r="D107" s="157" t="s">
        <v>30</v>
      </c>
      <c r="E107" s="158">
        <v>1</v>
      </c>
      <c r="F107" s="202"/>
      <c r="G107" s="202"/>
      <c r="H107" s="192">
        <f t="shared" si="5"/>
        <v>0</v>
      </c>
    </row>
    <row r="108" spans="1:8" s="193" customFormat="1" ht="12" outlineLevel="1">
      <c r="A108" s="186">
        <v>3</v>
      </c>
      <c r="B108" s="187" t="s">
        <v>2227</v>
      </c>
      <c r="C108" s="188" t="s">
        <v>2228</v>
      </c>
      <c r="D108" s="189" t="s">
        <v>30</v>
      </c>
      <c r="E108" s="190">
        <v>1</v>
      </c>
      <c r="F108" s="202"/>
      <c r="G108" s="202"/>
      <c r="H108" s="192">
        <f t="shared" si="5"/>
        <v>0</v>
      </c>
    </row>
    <row r="109" spans="1:8" s="193" customFormat="1" ht="12" outlineLevel="1">
      <c r="A109" s="186">
        <v>4</v>
      </c>
      <c r="B109" s="187" t="s">
        <v>2229</v>
      </c>
      <c r="C109" s="188" t="s">
        <v>2230</v>
      </c>
      <c r="D109" s="189" t="s">
        <v>2</v>
      </c>
      <c r="E109" s="190">
        <v>15</v>
      </c>
      <c r="F109" s="202"/>
      <c r="G109" s="202"/>
      <c r="H109" s="192">
        <f t="shared" si="5"/>
        <v>0</v>
      </c>
    </row>
    <row r="110" spans="1:8" s="193" customFormat="1" ht="12" outlineLevel="1">
      <c r="A110" s="186">
        <v>5</v>
      </c>
      <c r="B110" s="187"/>
      <c r="C110" s="188" t="s">
        <v>2231</v>
      </c>
      <c r="D110" s="189" t="s">
        <v>2</v>
      </c>
      <c r="E110" s="190">
        <v>1</v>
      </c>
      <c r="F110" s="202"/>
      <c r="G110" s="202"/>
      <c r="H110" s="192">
        <f t="shared" si="5"/>
        <v>0</v>
      </c>
    </row>
    <row r="111" spans="1:8" s="193" customFormat="1" ht="12" outlineLevel="1">
      <c r="A111" s="186">
        <v>6</v>
      </c>
      <c r="B111" s="187"/>
      <c r="C111" s="188" t="s">
        <v>2232</v>
      </c>
      <c r="D111" s="189" t="s">
        <v>17</v>
      </c>
      <c r="E111" s="190">
        <v>10</v>
      </c>
      <c r="F111" s="202"/>
      <c r="G111" s="202"/>
      <c r="H111" s="192">
        <f t="shared" si="5"/>
        <v>0</v>
      </c>
    </row>
    <row r="112" spans="1:8" s="193" customFormat="1" ht="12" outlineLevel="1">
      <c r="A112" s="186">
        <v>7</v>
      </c>
      <c r="B112" s="187"/>
      <c r="C112" s="188" t="s">
        <v>2233</v>
      </c>
      <c r="D112" s="189" t="s">
        <v>17</v>
      </c>
      <c r="E112" s="190">
        <v>5</v>
      </c>
      <c r="F112" s="202"/>
      <c r="G112" s="202"/>
      <c r="H112" s="192">
        <f t="shared" si="5"/>
        <v>0</v>
      </c>
    </row>
    <row r="113" spans="1:8" s="193" customFormat="1" ht="12" outlineLevel="1">
      <c r="A113" s="186">
        <v>8</v>
      </c>
      <c r="B113" s="187"/>
      <c r="C113" s="188" t="s">
        <v>2132</v>
      </c>
      <c r="D113" s="189" t="s">
        <v>16</v>
      </c>
      <c r="E113" s="190">
        <v>10</v>
      </c>
      <c r="F113" s="202"/>
      <c r="G113" s="202"/>
      <c r="H113" s="192">
        <f t="shared" si="5"/>
        <v>0</v>
      </c>
    </row>
    <row r="114" spans="1:8" s="193" customFormat="1" ht="12" outlineLevel="1">
      <c r="A114" s="186">
        <v>9</v>
      </c>
      <c r="B114" s="187"/>
      <c r="C114" s="188" t="s">
        <v>2133</v>
      </c>
      <c r="D114" s="189" t="s">
        <v>16</v>
      </c>
      <c r="E114" s="190">
        <v>15</v>
      </c>
      <c r="F114" s="202"/>
      <c r="G114" s="202"/>
      <c r="H114" s="192">
        <f t="shared" si="5"/>
        <v>0</v>
      </c>
    </row>
    <row r="115" spans="1:8" s="193" customFormat="1" ht="12" outlineLevel="1">
      <c r="A115" s="186">
        <v>10</v>
      </c>
      <c r="B115" s="187"/>
      <c r="C115" s="188" t="s">
        <v>2134</v>
      </c>
      <c r="D115" s="189" t="s">
        <v>16</v>
      </c>
      <c r="E115" s="190">
        <v>25</v>
      </c>
      <c r="F115" s="202"/>
      <c r="G115" s="202"/>
      <c r="H115" s="192">
        <f t="shared" si="5"/>
        <v>0</v>
      </c>
    </row>
    <row r="116" spans="1:8" s="201" customFormat="1" ht="12" outlineLevel="1">
      <c r="A116" s="194"/>
      <c r="B116" s="195"/>
      <c r="C116" s="196"/>
      <c r="D116" s="197"/>
      <c r="E116" s="198"/>
      <c r="F116" s="199"/>
      <c r="G116" s="199"/>
      <c r="H116" s="200"/>
    </row>
    <row r="117" spans="1:8" s="185" customFormat="1" ht="16.5" customHeight="1">
      <c r="A117" s="180"/>
      <c r="B117" s="181" t="s">
        <v>2234</v>
      </c>
      <c r="C117" s="181" t="s">
        <v>2235</v>
      </c>
      <c r="D117" s="178"/>
      <c r="E117" s="182"/>
      <c r="F117" s="183"/>
      <c r="G117" s="183"/>
      <c r="H117" s="184">
        <f>SUBTOTAL(9,H118:H125)</f>
        <v>0</v>
      </c>
    </row>
    <row r="118" spans="1:8" s="193" customFormat="1" ht="12" outlineLevel="1">
      <c r="A118" s="186">
        <v>1</v>
      </c>
      <c r="B118" s="187" t="s">
        <v>2236</v>
      </c>
      <c r="C118" s="240" t="s">
        <v>2237</v>
      </c>
      <c r="D118" s="241" t="s">
        <v>30</v>
      </c>
      <c r="E118" s="242">
        <v>2</v>
      </c>
      <c r="F118" s="243"/>
      <c r="G118" s="243"/>
      <c r="H118" s="244">
        <f t="shared" ref="H118:H124" si="6">E118*(F118+G118)</f>
        <v>0</v>
      </c>
    </row>
    <row r="119" spans="1:8" s="193" customFormat="1" ht="12" outlineLevel="1">
      <c r="A119" s="245">
        <v>2</v>
      </c>
      <c r="B119" s="246" t="s">
        <v>2238</v>
      </c>
      <c r="C119" s="240" t="s">
        <v>2239</v>
      </c>
      <c r="D119" s="241" t="s">
        <v>30</v>
      </c>
      <c r="E119" s="242">
        <v>1</v>
      </c>
      <c r="F119" s="243"/>
      <c r="G119" s="243"/>
      <c r="H119" s="244">
        <f t="shared" si="6"/>
        <v>0</v>
      </c>
    </row>
    <row r="120" spans="1:8" s="193" customFormat="1" ht="12" outlineLevel="1">
      <c r="A120" s="245">
        <v>3</v>
      </c>
      <c r="B120" s="246" t="s">
        <v>2240</v>
      </c>
      <c r="C120" s="240" t="s">
        <v>2241</v>
      </c>
      <c r="D120" s="247" t="s">
        <v>2</v>
      </c>
      <c r="E120" s="248">
        <v>7</v>
      </c>
      <c r="F120" s="243"/>
      <c r="G120" s="243"/>
      <c r="H120" s="244">
        <f t="shared" si="6"/>
        <v>0</v>
      </c>
    </row>
    <row r="121" spans="1:8" s="193" customFormat="1" ht="12" outlineLevel="1">
      <c r="A121" s="245">
        <v>4</v>
      </c>
      <c r="B121" s="246" t="s">
        <v>2242</v>
      </c>
      <c r="C121" s="240" t="s">
        <v>2243</v>
      </c>
      <c r="D121" s="247" t="s">
        <v>30</v>
      </c>
      <c r="E121" s="248">
        <v>2</v>
      </c>
      <c r="F121" s="243"/>
      <c r="G121" s="243"/>
      <c r="H121" s="244">
        <f t="shared" si="6"/>
        <v>0</v>
      </c>
    </row>
    <row r="122" spans="1:8" s="193" customFormat="1" ht="12" outlineLevel="1">
      <c r="A122" s="245">
        <v>5</v>
      </c>
      <c r="B122" s="246"/>
      <c r="C122" s="249" t="s">
        <v>2132</v>
      </c>
      <c r="D122" s="247" t="s">
        <v>16</v>
      </c>
      <c r="E122" s="248">
        <v>10</v>
      </c>
      <c r="F122" s="243"/>
      <c r="G122" s="243"/>
      <c r="H122" s="244">
        <f>E122*(F122+G122)</f>
        <v>0</v>
      </c>
    </row>
    <row r="123" spans="1:8" s="193" customFormat="1" ht="12" outlineLevel="1">
      <c r="A123" s="245">
        <v>6</v>
      </c>
      <c r="B123" s="246"/>
      <c r="C123" s="249" t="s">
        <v>2133</v>
      </c>
      <c r="D123" s="247" t="s">
        <v>16</v>
      </c>
      <c r="E123" s="248">
        <v>1</v>
      </c>
      <c r="F123" s="243"/>
      <c r="G123" s="243"/>
      <c r="H123" s="244">
        <f t="shared" si="6"/>
        <v>0</v>
      </c>
    </row>
    <row r="124" spans="1:8" s="193" customFormat="1" ht="12" outlineLevel="1">
      <c r="A124" s="245">
        <v>7</v>
      </c>
      <c r="B124" s="246"/>
      <c r="C124" s="249" t="s">
        <v>2134</v>
      </c>
      <c r="D124" s="247" t="s">
        <v>16</v>
      </c>
      <c r="E124" s="248">
        <v>11</v>
      </c>
      <c r="F124" s="243"/>
      <c r="G124" s="243"/>
      <c r="H124" s="244">
        <f t="shared" si="6"/>
        <v>0</v>
      </c>
    </row>
    <row r="125" spans="1:8" s="201" customFormat="1" ht="12" outlineLevel="1">
      <c r="A125" s="250"/>
      <c r="B125" s="251"/>
      <c r="C125" s="252"/>
      <c r="D125" s="253"/>
      <c r="E125" s="254"/>
      <c r="F125" s="255"/>
      <c r="G125" s="255"/>
      <c r="H125" s="256"/>
    </row>
    <row r="126" spans="1:8" s="185" customFormat="1" ht="16.5" customHeight="1">
      <c r="A126" s="180"/>
      <c r="B126" s="181" t="s">
        <v>2244</v>
      </c>
      <c r="C126" s="181" t="s">
        <v>2094</v>
      </c>
      <c r="D126" s="178"/>
      <c r="E126" s="182"/>
      <c r="F126" s="183"/>
      <c r="G126" s="183"/>
      <c r="H126" s="184">
        <f>SUBTOTAL(9,H127:H137)</f>
        <v>0</v>
      </c>
    </row>
    <row r="127" spans="1:8" s="193" customFormat="1" ht="12" outlineLevel="1">
      <c r="A127" s="245">
        <v>1</v>
      </c>
      <c r="B127" s="246"/>
      <c r="C127" s="240" t="s">
        <v>2245</v>
      </c>
      <c r="D127" s="241" t="s">
        <v>2246</v>
      </c>
      <c r="E127" s="242">
        <v>72</v>
      </c>
      <c r="F127" s="243"/>
      <c r="G127" s="243"/>
      <c r="H127" s="244">
        <f t="shared" ref="H127:H130" si="7">E127*(F127+G127)</f>
        <v>0</v>
      </c>
    </row>
    <row r="128" spans="1:8" s="193" customFormat="1" ht="12" outlineLevel="1">
      <c r="A128" s="245">
        <v>1</v>
      </c>
      <c r="B128" s="246"/>
      <c r="C128" s="240" t="s">
        <v>2247</v>
      </c>
      <c r="D128" s="241" t="s">
        <v>2248</v>
      </c>
      <c r="E128" s="242">
        <v>1</v>
      </c>
      <c r="F128" s="243"/>
      <c r="G128" s="243"/>
      <c r="H128" s="244">
        <f t="shared" si="7"/>
        <v>0</v>
      </c>
    </row>
    <row r="129" spans="1:8" s="193" customFormat="1" ht="12" outlineLevel="1">
      <c r="A129" s="245">
        <v>1</v>
      </c>
      <c r="B129" s="246"/>
      <c r="C129" s="240" t="s">
        <v>2249</v>
      </c>
      <c r="D129" s="247" t="s">
        <v>2248</v>
      </c>
      <c r="E129" s="248">
        <v>1</v>
      </c>
      <c r="F129" s="243"/>
      <c r="G129" s="243"/>
      <c r="H129" s="244">
        <f t="shared" si="7"/>
        <v>0</v>
      </c>
    </row>
    <row r="130" spans="1:8" s="193" customFormat="1" ht="12" outlineLevel="1">
      <c r="A130" s="245">
        <v>1</v>
      </c>
      <c r="B130" s="246"/>
      <c r="C130" s="240" t="s">
        <v>2250</v>
      </c>
      <c r="D130" s="247" t="s">
        <v>2248</v>
      </c>
      <c r="E130" s="248">
        <v>1</v>
      </c>
      <c r="F130" s="243"/>
      <c r="G130" s="243"/>
      <c r="H130" s="244">
        <f t="shared" si="7"/>
        <v>0</v>
      </c>
    </row>
    <row r="131" spans="1:8" s="193" customFormat="1" ht="12" outlineLevel="1">
      <c r="A131" s="245">
        <v>1</v>
      </c>
      <c r="B131" s="246"/>
      <c r="C131" s="249" t="s">
        <v>2251</v>
      </c>
      <c r="D131" s="247" t="s">
        <v>2248</v>
      </c>
      <c r="E131" s="248">
        <v>1</v>
      </c>
      <c r="F131" s="243"/>
      <c r="G131" s="243"/>
      <c r="H131" s="244">
        <f>E131*(F131+G131)</f>
        <v>0</v>
      </c>
    </row>
    <row r="132" spans="1:8" s="193" customFormat="1" ht="12" outlineLevel="1">
      <c r="A132" s="245">
        <v>1</v>
      </c>
      <c r="B132" s="246"/>
      <c r="C132" s="249" t="s">
        <v>2252</v>
      </c>
      <c r="D132" s="247" t="s">
        <v>2248</v>
      </c>
      <c r="E132" s="248">
        <v>1</v>
      </c>
      <c r="F132" s="243"/>
      <c r="G132" s="243"/>
      <c r="H132" s="244">
        <f t="shared" ref="H132:H133" si="8">E132*(F132+G132)</f>
        <v>0</v>
      </c>
    </row>
    <row r="133" spans="1:8" s="193" customFormat="1" ht="12" outlineLevel="1">
      <c r="A133" s="245">
        <v>1</v>
      </c>
      <c r="B133" s="246"/>
      <c r="C133" s="249" t="s">
        <v>2253</v>
      </c>
      <c r="D133" s="247" t="s">
        <v>2248</v>
      </c>
      <c r="E133" s="248">
        <v>1</v>
      </c>
      <c r="F133" s="243"/>
      <c r="G133" s="243"/>
      <c r="H133" s="244">
        <f t="shared" si="8"/>
        <v>0</v>
      </c>
    </row>
    <row r="134" spans="1:8" s="193" customFormat="1" ht="12" outlineLevel="1">
      <c r="A134" s="245">
        <v>1</v>
      </c>
      <c r="B134" s="246"/>
      <c r="C134" s="249" t="s">
        <v>2254</v>
      </c>
      <c r="D134" s="247" t="s">
        <v>2248</v>
      </c>
      <c r="E134" s="248">
        <v>1</v>
      </c>
      <c r="F134" s="243"/>
      <c r="G134" s="243"/>
      <c r="H134" s="244">
        <f>E134*(F134+G134)</f>
        <v>0</v>
      </c>
    </row>
    <row r="135" spans="1:8" s="193" customFormat="1" ht="12" outlineLevel="1">
      <c r="A135" s="245">
        <v>1</v>
      </c>
      <c r="B135" s="246"/>
      <c r="C135" s="249" t="s">
        <v>2255</v>
      </c>
      <c r="D135" s="247" t="s">
        <v>2248</v>
      </c>
      <c r="E135" s="248">
        <v>1</v>
      </c>
      <c r="F135" s="243"/>
      <c r="G135" s="243"/>
      <c r="H135" s="244">
        <f t="shared" ref="H135:H136" si="9">E135*(F135+G135)</f>
        <v>0</v>
      </c>
    </row>
    <row r="136" spans="1:8" s="193" customFormat="1" ht="12" outlineLevel="1">
      <c r="A136" s="245">
        <v>1</v>
      </c>
      <c r="B136" s="246"/>
      <c r="C136" s="249" t="s">
        <v>2256</v>
      </c>
      <c r="D136" s="247" t="s">
        <v>2248</v>
      </c>
      <c r="E136" s="248">
        <v>1</v>
      </c>
      <c r="F136" s="243"/>
      <c r="G136" s="243"/>
      <c r="H136" s="244">
        <f t="shared" si="9"/>
        <v>0</v>
      </c>
    </row>
    <row r="137" spans="1:8" s="201" customFormat="1" ht="12" outlineLevel="1">
      <c r="A137" s="250"/>
      <c r="B137" s="251"/>
      <c r="C137" s="252"/>
      <c r="D137" s="253"/>
      <c r="E137" s="254"/>
      <c r="F137" s="255"/>
      <c r="G137" s="255"/>
      <c r="H137" s="256"/>
    </row>
    <row r="138" spans="1:8" s="201" customFormat="1" ht="12">
      <c r="A138" s="203"/>
      <c r="B138" s="204"/>
      <c r="C138" s="205"/>
      <c r="D138" s="206"/>
      <c r="E138" s="207"/>
      <c r="F138" s="208"/>
      <c r="G138" s="208"/>
      <c r="H138" s="209"/>
    </row>
  </sheetData>
  <pageMargins left="0.70866141732283472" right="0.70866141732283472" top="0.78740157480314965" bottom="0.51181102362204722" header="0.31496062992125984" footer="0.23622047244094491"/>
  <pageSetup paperSize="9" scale="93" fitToHeight="500" orientation="landscape" r:id="rId1"/>
  <headerFooter>
    <oddFooter>&amp;C&amp;9&amp;P /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/>
    <pageSetUpPr fitToPage="1"/>
  </sheetPr>
  <dimension ref="A1:G21"/>
  <sheetViews>
    <sheetView showGridLines="0" tabSelected="1" view="pageBreakPreview" zoomScaleNormal="100" zoomScaleSheetLayoutView="100" workbookViewId="0">
      <pane ySplit="3" topLeftCell="A4" activePane="bottomLeft" state="frozen"/>
      <selection activeCell="C1" sqref="C1:C2"/>
      <selection pane="bottomLeft" activeCell="C12" sqref="C12"/>
    </sheetView>
  </sheetViews>
  <sheetFormatPr defaultRowHeight="12.75" outlineLevelRow="1"/>
  <cols>
    <col min="1" max="1" width="5.140625" style="179" customWidth="1"/>
    <col min="2" max="2" width="12.7109375" style="179" customWidth="1"/>
    <col min="3" max="3" width="58.85546875" style="179" customWidth="1"/>
    <col min="4" max="4" width="4.28515625" style="179" customWidth="1"/>
    <col min="5" max="5" width="13.28515625" style="179" customWidth="1"/>
    <col min="6" max="6" width="15.5703125" style="179" customWidth="1"/>
    <col min="7" max="7" width="18.140625" style="179" customWidth="1"/>
    <col min="8" max="16384" width="9.140625" style="179"/>
  </cols>
  <sheetData>
    <row r="1" spans="1:7" s="117" customFormat="1" ht="21.6" customHeight="1">
      <c r="A1" s="111"/>
      <c r="B1" s="112"/>
      <c r="C1" s="113" t="s">
        <v>1076</v>
      </c>
      <c r="D1" s="112"/>
      <c r="E1" s="114"/>
      <c r="F1" s="114"/>
      <c r="G1" s="116"/>
    </row>
    <row r="2" spans="1:7" s="141" customFormat="1" ht="21.6" customHeight="1">
      <c r="A2" s="111"/>
      <c r="B2" s="112"/>
      <c r="C2" s="210" t="s">
        <v>2257</v>
      </c>
      <c r="D2" s="112"/>
      <c r="E2" s="114"/>
      <c r="F2" s="114"/>
      <c r="G2" s="116"/>
    </row>
    <row r="3" spans="1:7" s="174" customFormat="1" ht="29.25" customHeight="1" thickBot="1">
      <c r="A3" s="170" t="s">
        <v>67</v>
      </c>
      <c r="B3" s="171" t="s">
        <v>25</v>
      </c>
      <c r="C3" s="172" t="s">
        <v>45</v>
      </c>
      <c r="D3" s="173" t="s">
        <v>5</v>
      </c>
      <c r="E3" s="170" t="s">
        <v>263</v>
      </c>
      <c r="F3" s="211" t="s">
        <v>2258</v>
      </c>
      <c r="G3" s="170" t="s">
        <v>38</v>
      </c>
    </row>
    <row r="4" spans="1:7" ht="23.25" customHeight="1">
      <c r="A4" s="175"/>
      <c r="B4" s="176"/>
      <c r="C4" s="177"/>
      <c r="D4" s="178"/>
      <c r="E4" s="175"/>
      <c r="F4" s="175"/>
      <c r="G4" s="175"/>
    </row>
    <row r="6" spans="1:7" s="123" customFormat="1" ht="17.25" customHeight="1">
      <c r="A6" s="118"/>
      <c r="B6" s="119">
        <v>751</v>
      </c>
      <c r="C6" s="119" t="s">
        <v>2257</v>
      </c>
      <c r="D6" s="120"/>
      <c r="E6" s="121"/>
      <c r="F6" s="121"/>
      <c r="G6" s="122">
        <f>SUBTOTAL(9,G7:G21)</f>
        <v>0</v>
      </c>
    </row>
    <row r="7" spans="1:7" s="185" customFormat="1" ht="16.5" customHeight="1">
      <c r="A7" s="180"/>
      <c r="B7" s="181" t="s">
        <v>2259</v>
      </c>
      <c r="C7" s="181" t="s">
        <v>2260</v>
      </c>
      <c r="D7" s="178"/>
      <c r="E7" s="182"/>
      <c r="F7" s="183"/>
      <c r="G7" s="184">
        <f>SUBTOTAL(9,G8:G21)</f>
        <v>0</v>
      </c>
    </row>
    <row r="8" spans="1:7" s="193" customFormat="1" ht="12" outlineLevel="1">
      <c r="A8" s="245">
        <v>1</v>
      </c>
      <c r="B8" s="246" t="s">
        <v>3030</v>
      </c>
      <c r="C8" s="249" t="s">
        <v>2261</v>
      </c>
      <c r="D8" s="247" t="s">
        <v>944</v>
      </c>
      <c r="E8" s="248">
        <v>7</v>
      </c>
      <c r="F8" s="243"/>
      <c r="G8" s="244">
        <f>E8*F8</f>
        <v>0</v>
      </c>
    </row>
    <row r="9" spans="1:7" s="193" customFormat="1" ht="12" outlineLevel="1">
      <c r="A9" s="245">
        <v>2</v>
      </c>
      <c r="B9" s="246" t="s">
        <v>3031</v>
      </c>
      <c r="C9" s="249" t="s">
        <v>2262</v>
      </c>
      <c r="D9" s="247" t="s">
        <v>944</v>
      </c>
      <c r="E9" s="248">
        <v>4</v>
      </c>
      <c r="F9" s="243"/>
      <c r="G9" s="244">
        <f t="shared" ref="G9:G20" si="0">E9*F9</f>
        <v>0</v>
      </c>
    </row>
    <row r="10" spans="1:7" s="193" customFormat="1" ht="12" outlineLevel="1">
      <c r="A10" s="245">
        <v>3</v>
      </c>
      <c r="B10" s="246" t="s">
        <v>3032</v>
      </c>
      <c r="C10" s="249" t="s">
        <v>2263</v>
      </c>
      <c r="D10" s="247" t="s">
        <v>944</v>
      </c>
      <c r="E10" s="248">
        <v>1</v>
      </c>
      <c r="F10" s="243"/>
      <c r="G10" s="244">
        <f t="shared" si="0"/>
        <v>0</v>
      </c>
    </row>
    <row r="11" spans="1:7" s="193" customFormat="1" ht="12" outlineLevel="1">
      <c r="A11" s="245">
        <v>4</v>
      </c>
      <c r="B11" s="246" t="s">
        <v>3033</v>
      </c>
      <c r="C11" s="249" t="s">
        <v>2264</v>
      </c>
      <c r="D11" s="247" t="s">
        <v>944</v>
      </c>
      <c r="E11" s="248">
        <v>4</v>
      </c>
      <c r="F11" s="243"/>
      <c r="G11" s="244">
        <f t="shared" si="0"/>
        <v>0</v>
      </c>
    </row>
    <row r="12" spans="1:7" s="193" customFormat="1" ht="36" outlineLevel="1">
      <c r="A12" s="245">
        <v>5</v>
      </c>
      <c r="B12" s="246" t="s">
        <v>3034</v>
      </c>
      <c r="C12" s="249" t="s">
        <v>2265</v>
      </c>
      <c r="D12" s="247" t="s">
        <v>944</v>
      </c>
      <c r="E12" s="248">
        <v>1</v>
      </c>
      <c r="F12" s="243"/>
      <c r="G12" s="244">
        <f t="shared" si="0"/>
        <v>0</v>
      </c>
    </row>
    <row r="13" spans="1:7" s="193" customFormat="1" ht="24" outlineLevel="1">
      <c r="A13" s="245">
        <v>6</v>
      </c>
      <c r="B13" s="246" t="s">
        <v>3035</v>
      </c>
      <c r="C13" s="249" t="s">
        <v>2266</v>
      </c>
      <c r="D13" s="247" t="s">
        <v>944</v>
      </c>
      <c r="E13" s="248">
        <v>1</v>
      </c>
      <c r="F13" s="243"/>
      <c r="G13" s="244">
        <f t="shared" si="0"/>
        <v>0</v>
      </c>
    </row>
    <row r="14" spans="1:7" s="193" customFormat="1" ht="12" outlineLevel="1">
      <c r="A14" s="245">
        <v>7</v>
      </c>
      <c r="B14" s="246" t="s">
        <v>3036</v>
      </c>
      <c r="C14" s="249" t="s">
        <v>2267</v>
      </c>
      <c r="D14" s="247" t="s">
        <v>2</v>
      </c>
      <c r="E14" s="248">
        <v>150</v>
      </c>
      <c r="F14" s="243"/>
      <c r="G14" s="244">
        <f t="shared" si="0"/>
        <v>0</v>
      </c>
    </row>
    <row r="15" spans="1:7" s="193" customFormat="1" ht="12" outlineLevel="1">
      <c r="A15" s="245">
        <v>8</v>
      </c>
      <c r="B15" s="246" t="s">
        <v>3037</v>
      </c>
      <c r="C15" s="249" t="s">
        <v>2268</v>
      </c>
      <c r="D15" s="247" t="s">
        <v>2</v>
      </c>
      <c r="E15" s="248">
        <v>104</v>
      </c>
      <c r="F15" s="243"/>
      <c r="G15" s="244">
        <f t="shared" si="0"/>
        <v>0</v>
      </c>
    </row>
    <row r="16" spans="1:7" s="193" customFormat="1" ht="12" outlineLevel="1">
      <c r="A16" s="245">
        <v>9</v>
      </c>
      <c r="B16" s="246" t="s">
        <v>3038</v>
      </c>
      <c r="C16" s="249" t="s">
        <v>2269</v>
      </c>
      <c r="D16" s="247" t="s">
        <v>2</v>
      </c>
      <c r="E16" s="248">
        <v>94</v>
      </c>
      <c r="F16" s="243"/>
      <c r="G16" s="244">
        <f t="shared" si="0"/>
        <v>0</v>
      </c>
    </row>
    <row r="17" spans="1:7" s="444" customFormat="1" ht="12" outlineLevel="1">
      <c r="A17" s="437">
        <v>10</v>
      </c>
      <c r="B17" s="438" t="s">
        <v>3039</v>
      </c>
      <c r="C17" s="439" t="s">
        <v>3043</v>
      </c>
      <c r="D17" s="440" t="s">
        <v>2</v>
      </c>
      <c r="E17" s="441">
        <v>76</v>
      </c>
      <c r="F17" s="442"/>
      <c r="G17" s="443">
        <f t="shared" ref="G17" si="1">E17*F17</f>
        <v>0</v>
      </c>
    </row>
    <row r="18" spans="1:7" s="444" customFormat="1" ht="12" outlineLevel="1">
      <c r="A18" s="437">
        <v>11</v>
      </c>
      <c r="B18" s="438" t="s">
        <v>3040</v>
      </c>
      <c r="C18" s="439" t="s">
        <v>3044</v>
      </c>
      <c r="D18" s="440" t="s">
        <v>2</v>
      </c>
      <c r="E18" s="441">
        <v>65</v>
      </c>
      <c r="F18" s="442"/>
      <c r="G18" s="443">
        <f t="shared" si="0"/>
        <v>0</v>
      </c>
    </row>
    <row r="19" spans="1:7" s="444" customFormat="1" ht="12" outlineLevel="1">
      <c r="A19" s="437">
        <v>12</v>
      </c>
      <c r="B19" s="438" t="s">
        <v>3041</v>
      </c>
      <c r="C19" s="439" t="s">
        <v>3045</v>
      </c>
      <c r="D19" s="440" t="s">
        <v>2</v>
      </c>
      <c r="E19" s="441">
        <v>48</v>
      </c>
      <c r="F19" s="442"/>
      <c r="G19" s="443">
        <f t="shared" ref="G19" si="2">E19*F19</f>
        <v>0</v>
      </c>
    </row>
    <row r="20" spans="1:7" s="193" customFormat="1" ht="12" outlineLevel="1">
      <c r="A20" s="245">
        <v>13</v>
      </c>
      <c r="B20" s="246" t="s">
        <v>3042</v>
      </c>
      <c r="C20" s="249" t="s">
        <v>2270</v>
      </c>
      <c r="D20" s="247" t="s">
        <v>29</v>
      </c>
      <c r="E20" s="248">
        <v>1</v>
      </c>
      <c r="F20" s="243"/>
      <c r="G20" s="244">
        <f t="shared" si="0"/>
        <v>0</v>
      </c>
    </row>
    <row r="21" spans="1:7" s="201" customFormat="1" ht="12" outlineLevel="1">
      <c r="A21" s="194"/>
      <c r="B21" s="195"/>
      <c r="C21" s="196"/>
      <c r="D21" s="197"/>
      <c r="E21" s="198"/>
      <c r="F21" s="199"/>
      <c r="G21" s="200"/>
    </row>
  </sheetData>
  <pageMargins left="0.70866141732283472" right="0.70866141732283472" top="0.78740157480314965" bottom="0.51181102362204722" header="0.31496062992125984" footer="0.23622047244094491"/>
  <pageSetup paperSize="9" fitToHeight="500" orientation="landscape" r:id="rId1"/>
  <headerFooter>
    <oddFooter>&amp;C&amp;9&amp;P /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22</vt:i4>
      </vt:variant>
    </vt:vector>
  </HeadingPairs>
  <TitlesOfParts>
    <vt:vector size="31" baseType="lpstr">
      <vt:lpstr>Titul</vt:lpstr>
      <vt:lpstr>Rekapitulace</vt:lpstr>
      <vt:lpstr>VN a ON</vt:lpstr>
      <vt:lpstr>Stavební část</vt:lpstr>
      <vt:lpstr>ZTI</vt:lpstr>
      <vt:lpstr>ÚT</vt:lpstr>
      <vt:lpstr>Silnoproud</vt:lpstr>
      <vt:lpstr>VZT</vt:lpstr>
      <vt:lpstr>MAR</vt:lpstr>
      <vt:lpstr>__CENA__</vt:lpstr>
      <vt:lpstr>__MAIN__</vt:lpstr>
      <vt:lpstr>Rekapitulace!__MAIN2__</vt:lpstr>
      <vt:lpstr>__T0__</vt:lpstr>
      <vt:lpstr>__T1__</vt:lpstr>
      <vt:lpstr>__T2__</vt:lpstr>
      <vt:lpstr>__T3__</vt:lpstr>
      <vt:lpstr>__T4__</vt:lpstr>
      <vt:lpstr>Rekapitulace!__TR0__</vt:lpstr>
      <vt:lpstr>Rekapitulace!__TR1__</vt:lpstr>
      <vt:lpstr>Rekapitulace!__TR2__</vt:lpstr>
      <vt:lpstr>MAR!Názvy_tisku</vt:lpstr>
      <vt:lpstr>Rekapitulace!Názvy_tisku</vt:lpstr>
      <vt:lpstr>Silnoproud!Názvy_tisku</vt:lpstr>
      <vt:lpstr>'Stavební část'!Názvy_tisku</vt:lpstr>
      <vt:lpstr>ÚT!Názvy_tisku</vt:lpstr>
      <vt:lpstr>VZT!Názvy_tisku</vt:lpstr>
      <vt:lpstr>ZTI!Názvy_tisku</vt:lpstr>
      <vt:lpstr>MAR!Oblast_tisku</vt:lpstr>
      <vt:lpstr>Silnoproud!Oblast_tisku</vt:lpstr>
      <vt:lpstr>ÚT!Oblast_tisku</vt:lpstr>
      <vt:lpstr>VZT!Oblast_tisku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Questima_05</cp:lastModifiedBy>
  <cp:lastPrinted>2016-06-10T12:32:17Z</cp:lastPrinted>
  <dcterms:created xsi:type="dcterms:W3CDTF">2007-10-16T11:08:58Z</dcterms:created>
  <dcterms:modified xsi:type="dcterms:W3CDTF">2016-06-27T06:23:16Z</dcterms:modified>
</cp:coreProperties>
</file>