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55A84327-E4BB-4A3D-81CB-AFE95C260904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Rekapitulace stavby" sheetId="1" state="veryHidden" r:id="rId1"/>
    <sheet name="1221-01 - Přeložka vod..." sheetId="2" r:id="rId2"/>
  </sheets>
  <definedNames>
    <definedName name="_xlnm._FilterDatabase" localSheetId="1" hidden="1">'1221-01 - Přeložka vod...'!$C$123:$K$251</definedName>
    <definedName name="_xlnm.Print_Titles" localSheetId="1">'1221-01 - Přeložka vod...'!$123:$123</definedName>
    <definedName name="_xlnm.Print_Titles" localSheetId="0">'Rekapitulace stavby'!$92:$92</definedName>
    <definedName name="_xlnm.Print_Area" localSheetId="1">'1221-01 - Přeložka vod...'!$C$4:$J$37,'1221-01 - Přeložka vod...'!$C$50:$J$76,'1221-01 - Přeložka vod...'!$C$82:$J$107,'1221-01 - Přeložka vod...'!$C$113:$J$251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51" i="2"/>
  <c r="BH251" i="2"/>
  <c r="BG251" i="2"/>
  <c r="BF251" i="2"/>
  <c r="T251" i="2"/>
  <c r="T250" i="2"/>
  <c r="R251" i="2"/>
  <c r="R250" i="2" s="1"/>
  <c r="P251" i="2"/>
  <c r="P250" i="2"/>
  <c r="BI249" i="2"/>
  <c r="BH249" i="2"/>
  <c r="BG249" i="2"/>
  <c r="BF249" i="2"/>
  <c r="T249" i="2"/>
  <c r="T248" i="2" s="1"/>
  <c r="R249" i="2"/>
  <c r="R248" i="2" s="1"/>
  <c r="P249" i="2"/>
  <c r="P248" i="2" s="1"/>
  <c r="BI247" i="2"/>
  <c r="BH247" i="2"/>
  <c r="BG247" i="2"/>
  <c r="BF247" i="2"/>
  <c r="T247" i="2"/>
  <c r="T246" i="2"/>
  <c r="R247" i="2"/>
  <c r="R246" i="2"/>
  <c r="P247" i="2"/>
  <c r="P246" i="2" s="1"/>
  <c r="BI244" i="2"/>
  <c r="BH244" i="2"/>
  <c r="BG244" i="2"/>
  <c r="BF244" i="2"/>
  <c r="T244" i="2"/>
  <c r="T243" i="2" s="1"/>
  <c r="R244" i="2"/>
  <c r="R243" i="2" s="1"/>
  <c r="P244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77" i="2"/>
  <c r="BH177" i="2"/>
  <c r="BG177" i="2"/>
  <c r="BF177" i="2"/>
  <c r="T177" i="2"/>
  <c r="T176" i="2" s="1"/>
  <c r="R177" i="2"/>
  <c r="R176" i="2" s="1"/>
  <c r="P177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0" i="2"/>
  <c r="J89" i="2"/>
  <c r="F89" i="2"/>
  <c r="F87" i="2"/>
  <c r="E85" i="2"/>
  <c r="J16" i="2"/>
  <c r="E16" i="2"/>
  <c r="F121" i="2" s="1"/>
  <c r="J15" i="2"/>
  <c r="J10" i="2"/>
  <c r="J118" i="2" s="1"/>
  <c r="L90" i="1"/>
  <c r="AM90" i="1"/>
  <c r="AM89" i="1"/>
  <c r="L89" i="1"/>
  <c r="AM87" i="1"/>
  <c r="L87" i="1"/>
  <c r="L85" i="1"/>
  <c r="L84" i="1"/>
  <c r="BK249" i="2"/>
  <c r="BK244" i="2"/>
  <c r="J241" i="2"/>
  <c r="J237" i="2"/>
  <c r="BK226" i="2"/>
  <c r="BK225" i="2"/>
  <c r="BK223" i="2"/>
  <c r="J213" i="2"/>
  <c r="BK210" i="2"/>
  <c r="BK203" i="2"/>
  <c r="BK197" i="2"/>
  <c r="J193" i="2"/>
  <c r="J189" i="2"/>
  <c r="BK177" i="2"/>
  <c r="J164" i="2"/>
  <c r="BK138" i="2"/>
  <c r="BK130" i="2"/>
  <c r="BK127" i="2"/>
  <c r="J249" i="2"/>
  <c r="BK242" i="2"/>
  <c r="J238" i="2"/>
  <c r="J234" i="2"/>
  <c r="BK227" i="2"/>
  <c r="BK224" i="2"/>
  <c r="J222" i="2"/>
  <c r="J214" i="2"/>
  <c r="BK205" i="2"/>
  <c r="J203" i="2"/>
  <c r="BK200" i="2"/>
  <c r="BK189" i="2"/>
  <c r="BK186" i="2"/>
  <c r="J165" i="2"/>
  <c r="J152" i="2"/>
  <c r="BK211" i="2"/>
  <c r="J206" i="2"/>
  <c r="BK195" i="2"/>
  <c r="BK167" i="2"/>
  <c r="J156" i="2"/>
  <c r="BK241" i="2"/>
  <c r="J232" i="2"/>
  <c r="J225" i="2"/>
  <c r="J219" i="2"/>
  <c r="BK214" i="2"/>
  <c r="J209" i="2"/>
  <c r="J205" i="2"/>
  <c r="J200" i="2"/>
  <c r="BK185" i="2"/>
  <c r="J173" i="2"/>
  <c r="BK166" i="2"/>
  <c r="J155" i="2"/>
  <c r="J127" i="2"/>
  <c r="BK251" i="2"/>
  <c r="BK247" i="2"/>
  <c r="J242" i="2"/>
  <c r="BK239" i="2"/>
  <c r="BK232" i="2"/>
  <c r="J224" i="2"/>
  <c r="BK219" i="2"/>
  <c r="J211" i="2"/>
  <c r="BK207" i="2"/>
  <c r="J202" i="2"/>
  <c r="J195" i="2"/>
  <c r="BK190" i="2"/>
  <c r="J186" i="2"/>
  <c r="J174" i="2"/>
  <c r="J142" i="2"/>
  <c r="BK132" i="2"/>
  <c r="BK129" i="2"/>
  <c r="J251" i="2"/>
  <c r="J247" i="2"/>
  <c r="J239" i="2"/>
  <c r="BK237" i="2"/>
  <c r="J229" i="2"/>
  <c r="J226" i="2"/>
  <c r="J223" i="2"/>
  <c r="J221" i="2"/>
  <c r="BK209" i="2"/>
  <c r="J204" i="2"/>
  <c r="BK202" i="2"/>
  <c r="BK199" i="2"/>
  <c r="J191" i="2"/>
  <c r="J166" i="2"/>
  <c r="BK164" i="2"/>
  <c r="BK142" i="2"/>
  <c r="J130" i="2"/>
  <c r="BK208" i="2"/>
  <c r="J199" i="2"/>
  <c r="J185" i="2"/>
  <c r="BK152" i="2"/>
  <c r="J132" i="2"/>
  <c r="BK238" i="2"/>
  <c r="BK229" i="2"/>
  <c r="BK222" i="2"/>
  <c r="BK216" i="2"/>
  <c r="BK212" i="2"/>
  <c r="J208" i="2"/>
  <c r="BK204" i="2"/>
  <c r="BK191" i="2"/>
  <c r="J177" i="2"/>
  <c r="J167" i="2"/>
  <c r="BK156" i="2"/>
  <c r="J129" i="2"/>
  <c r="J212" i="2"/>
  <c r="BK201" i="2"/>
  <c r="BK193" i="2"/>
  <c r="BK173" i="2"/>
  <c r="J162" i="2"/>
  <c r="J138" i="2"/>
  <c r="J216" i="2"/>
  <c r="J207" i="2"/>
  <c r="J197" i="2"/>
  <c r="BK162" i="2"/>
  <c r="BK155" i="2"/>
  <c r="J146" i="2"/>
  <c r="J244" i="2"/>
  <c r="BK234" i="2"/>
  <c r="J227" i="2"/>
  <c r="BK221" i="2"/>
  <c r="BK213" i="2"/>
  <c r="J210" i="2"/>
  <c r="BK206" i="2"/>
  <c r="J201" i="2"/>
  <c r="J190" i="2"/>
  <c r="BK174" i="2"/>
  <c r="BK165" i="2"/>
  <c r="BK146" i="2"/>
  <c r="AS94" i="1"/>
  <c r="P245" i="2" l="1"/>
  <c r="R245" i="2"/>
  <c r="T245" i="2"/>
  <c r="R126" i="2"/>
  <c r="P184" i="2"/>
  <c r="T184" i="2"/>
  <c r="P188" i="2"/>
  <c r="BK231" i="2"/>
  <c r="J231" i="2" s="1"/>
  <c r="J100" i="2" s="1"/>
  <c r="P236" i="2"/>
  <c r="BK126" i="2"/>
  <c r="P126" i="2"/>
  <c r="BK184" i="2"/>
  <c r="J184" i="2"/>
  <c r="J98" i="2" s="1"/>
  <c r="R184" i="2"/>
  <c r="T188" i="2"/>
  <c r="R231" i="2"/>
  <c r="T231" i="2"/>
  <c r="T236" i="2"/>
  <c r="T126" i="2"/>
  <c r="BK188" i="2"/>
  <c r="J188" i="2" s="1"/>
  <c r="J99" i="2" s="1"/>
  <c r="R188" i="2"/>
  <c r="P231" i="2"/>
  <c r="BK236" i="2"/>
  <c r="J236" i="2" s="1"/>
  <c r="J101" i="2" s="1"/>
  <c r="R236" i="2"/>
  <c r="BK176" i="2"/>
  <c r="J176" i="2" s="1"/>
  <c r="J97" i="2" s="1"/>
  <c r="BK246" i="2"/>
  <c r="J246" i="2" s="1"/>
  <c r="J104" i="2" s="1"/>
  <c r="BK248" i="2"/>
  <c r="J248" i="2"/>
  <c r="J105" i="2" s="1"/>
  <c r="BK243" i="2"/>
  <c r="J243" i="2" s="1"/>
  <c r="J102" i="2" s="1"/>
  <c r="BK250" i="2"/>
  <c r="J250" i="2" s="1"/>
  <c r="J106" i="2" s="1"/>
  <c r="BE130" i="2"/>
  <c r="BE132" i="2"/>
  <c r="BE142" i="2"/>
  <c r="BE186" i="2"/>
  <c r="BE193" i="2"/>
  <c r="BE204" i="2"/>
  <c r="BE219" i="2"/>
  <c r="BE223" i="2"/>
  <c r="BE226" i="2"/>
  <c r="BE227" i="2"/>
  <c r="BE232" i="2"/>
  <c r="BE237" i="2"/>
  <c r="BE239" i="2"/>
  <c r="BE242" i="2"/>
  <c r="BE129" i="2"/>
  <c r="BE138" i="2"/>
  <c r="BE164" i="2"/>
  <c r="BE166" i="2"/>
  <c r="BE173" i="2"/>
  <c r="BE174" i="2"/>
  <c r="BE185" i="2"/>
  <c r="BE189" i="2"/>
  <c r="BE190" i="2"/>
  <c r="BE191" i="2"/>
  <c r="BE197" i="2"/>
  <c r="BE199" i="2"/>
  <c r="BE200" i="2"/>
  <c r="BE202" i="2"/>
  <c r="BE203" i="2"/>
  <c r="BE212" i="2"/>
  <c r="J87" i="2"/>
  <c r="F90" i="2"/>
  <c r="BE127" i="2"/>
  <c r="BE155" i="2"/>
  <c r="BE165" i="2"/>
  <c r="BE167" i="2"/>
  <c r="BE177" i="2"/>
  <c r="BE195" i="2"/>
  <c r="BE206" i="2"/>
  <c r="BE207" i="2"/>
  <c r="BE209" i="2"/>
  <c r="BE210" i="2"/>
  <c r="BE214" i="2"/>
  <c r="BE221" i="2"/>
  <c r="BE224" i="2"/>
  <c r="BE225" i="2"/>
  <c r="BE229" i="2"/>
  <c r="BE238" i="2"/>
  <c r="BE241" i="2"/>
  <c r="BE247" i="2"/>
  <c r="BE249" i="2"/>
  <c r="BE146" i="2"/>
  <c r="BE152" i="2"/>
  <c r="BE156" i="2"/>
  <c r="BE162" i="2"/>
  <c r="BE201" i="2"/>
  <c r="BE205" i="2"/>
  <c r="BE208" i="2"/>
  <c r="BE211" i="2"/>
  <c r="BE213" i="2"/>
  <c r="BE216" i="2"/>
  <c r="BE222" i="2"/>
  <c r="BE234" i="2"/>
  <c r="BE244" i="2"/>
  <c r="BE251" i="2"/>
  <c r="F34" i="2"/>
  <c r="BC95" i="1" s="1"/>
  <c r="BC94" i="1" s="1"/>
  <c r="W32" i="1" s="1"/>
  <c r="F33" i="2"/>
  <c r="BB95" i="1" s="1"/>
  <c r="BB94" i="1" s="1"/>
  <c r="AX94" i="1" s="1"/>
  <c r="J32" i="2"/>
  <c r="AW95" i="1" s="1"/>
  <c r="F35" i="2"/>
  <c r="BD95" i="1" s="1"/>
  <c r="BD94" i="1" s="1"/>
  <c r="W33" i="1" s="1"/>
  <c r="F32" i="2"/>
  <c r="BA95" i="1" s="1"/>
  <c r="BA94" i="1" s="1"/>
  <c r="W30" i="1" s="1"/>
  <c r="T125" i="2" l="1"/>
  <c r="T124" i="2" s="1"/>
  <c r="P125" i="2"/>
  <c r="P124" i="2" s="1"/>
  <c r="AU95" i="1" s="1"/>
  <c r="AU94" i="1" s="1"/>
  <c r="BK125" i="2"/>
  <c r="R125" i="2"/>
  <c r="R124" i="2" s="1"/>
  <c r="J126" i="2"/>
  <c r="J96" i="2"/>
  <c r="BK245" i="2"/>
  <c r="J245" i="2" s="1"/>
  <c r="J103" i="2" s="1"/>
  <c r="AY94" i="1"/>
  <c r="J31" i="2"/>
  <c r="AV95" i="1" s="1"/>
  <c r="AT95" i="1" s="1"/>
  <c r="W31" i="1"/>
  <c r="AW94" i="1"/>
  <c r="AK30" i="1" s="1"/>
  <c r="F31" i="2"/>
  <c r="AZ95" i="1" s="1"/>
  <c r="AZ94" i="1" s="1"/>
  <c r="AV94" i="1" s="1"/>
  <c r="AK29" i="1" s="1"/>
  <c r="BK124" i="2" l="1"/>
  <c r="J124" i="2" s="1"/>
  <c r="J28" i="2" s="1"/>
  <c r="AG95" i="1" s="1"/>
  <c r="AG94" i="1" s="1"/>
  <c r="J125" i="2"/>
  <c r="J95" i="2" s="1"/>
  <c r="W29" i="1"/>
  <c r="AT94" i="1"/>
  <c r="AK26" i="1" l="1"/>
  <c r="AK35" i="1" s="1"/>
  <c r="AN94" i="1"/>
  <c r="J37" i="2"/>
  <c r="J94" i="2"/>
  <c r="AN95" i="1"/>
</calcChain>
</file>

<file path=xl/sharedStrings.xml><?xml version="1.0" encoding="utf-8"?>
<sst xmlns="http://schemas.openxmlformats.org/spreadsheetml/2006/main" count="1698" uniqueCount="420">
  <si>
    <t>Export Komplet</t>
  </si>
  <si>
    <t/>
  </si>
  <si>
    <t>2.0</t>
  </si>
  <si>
    <t>False</t>
  </si>
  <si>
    <t>{5030309e-7ef9-4393-9f78-d6aa4917858a}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</si>
  <si>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</si>
  <si>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</si>
  <si>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</si>
  <si>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</si>
  <si>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</si>
  <si>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</si>
  <si>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</si>
  <si>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</si>
  <si>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</si>
  <si>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PRO1221-01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</si>
  <si>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</si>
  <si>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</si>
  <si>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Přeložka vodovodu v obci Horosedly</t>
  </si>
  <si>
    <t>KSO:</t>
  </si>
  <si>
    <t>CC-CZ:</t>
  </si>
  <si>
    <t>Místo:</t>
  </si>
  <si>
    <t>Horosedly</t>
  </si>
  <si>
    <t>Datum:</t>
  </si>
  <si>
    <t>3. 12. 2021</t>
  </si>
  <si>
    <t>Zadavatel:</t>
  </si>
  <si>
    <t>IČ:</t>
  </si>
  <si>
    <t>Obec Horosedly</t>
  </si>
  <si>
    <t>DIČ:</t>
  </si>
  <si>
    <t>Uchazeč:</t>
  </si>
  <si>
    <t>Vyplň údaj</t>
  </si>
  <si>
    <t>Projektant:</t>
  </si>
  <si>
    <t>26094541</t>
  </si>
  <si>
    <t>PROJEKTOSTAV s.r.o.</t>
  </si>
  <si>
    <t>CZ26094541</t>
  </si>
  <si>
    <t>True</t>
  </si>
  <si>
    <t>Zpracovatel:</t>
  </si>
  <si>
    <t>Jindřich  J u k l  tel.: 602558222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</si>
  <si>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</si>
  <si>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</si>
  <si>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</si>
  <si>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</si>
  <si>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</si>
  <si>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</si>
  <si>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</si>
  <si>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</si>
  <si>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</si>
  <si>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</si>
  <si>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</si>
  <si>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</si>
  <si>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</si>
  <si>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</si>
  <si>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</si>
  <si>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</si>
  <si>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</si>
  <si>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</si>
  <si>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</si>
  <si>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</si>
  <si>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</si>
  <si>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</si>
  <si>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</si>
  <si>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</si>
  <si>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</si>
  <si>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</si>
  <si>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</si>
  <si>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</si>
  <si>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</si>
  <si>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</si>
  <si>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</si>
  <si>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</si>
  <si>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</si>
  <si>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</si>
  <si>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</si>
  <si>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</si>
  <si>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</si>
  <si>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</si>
  <si>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</si>
  <si>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</si>
  <si>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</si>
  <si>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</si>
  <si>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</si>
  <si>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</si>
  <si>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</si>
  <si>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</si>
  <si>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</si>
  <si>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</si>
  <si>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</si>
  <si>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</si>
  <si>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</si>
  <si>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</si>
  <si>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</si>
  <si>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</si>
  <si>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</si>
  <si>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</si>
  <si>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</si>
  <si>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</si>
  <si>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</si>
  <si>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</si>
  <si>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</si>
  <si>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</si>
  <si>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</si>
  <si>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</si>
  <si>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</si>
  <si>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</si>
  <si>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</si>
  <si>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</si>
  <si>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</si>
  <si>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</si>
  <si>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</si>
  <si>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</si>
  <si>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</si>
  <si>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</si>
  <si>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</si>
  <si>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</si>
  <si>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</si>
  <si>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</si>
  <si>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</si>
  <si>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</si>
  <si>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</si>
  <si>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</si>
  <si>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</si>
  <si>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</si>
  <si>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</si>
  <si>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113107322</t>
  </si>
  <si>
    <t>Odstranění podkladu z kameniva drceného tl přes 100 do 200 mm strojně pl do 50 m2</t>
  </si>
  <si>
    <t>m2</t>
  </si>
  <si>
    <t>4</t>
  </si>
  <si>
    <t>1888994795</t>
  </si>
  <si>
    <t>VV</t>
  </si>
  <si>
    <t>4,00*0,80</t>
  </si>
  <si>
    <t>113107342</t>
  </si>
  <si>
    <t>Odstranění podkladu živičného tl přes 50 do 100 mm strojně pl do 50 m2</t>
  </si>
  <si>
    <t>-1273410272</t>
  </si>
  <si>
    <t>3</t>
  </si>
  <si>
    <t>119001421</t>
  </si>
  <si>
    <t>Dočasné zajištění kabelů a kabelových tratí ze 3 volně ložených kabelů</t>
  </si>
  <si>
    <t>m</t>
  </si>
  <si>
    <t>-49650699</t>
  </si>
  <si>
    <t>0,80*8</t>
  </si>
  <si>
    <t>121151103</t>
  </si>
  <si>
    <t>Sejmutí ornice plochy do 100 m2 tl vrstvy do 200 mm strojně</t>
  </si>
  <si>
    <t>269498675</t>
  </si>
  <si>
    <t>"řady"</t>
  </si>
  <si>
    <t>(170,00+100,00)*0,80</t>
  </si>
  <si>
    <t>"přípojky"</t>
  </si>
  <si>
    <t>4,00*0,50*11</t>
  </si>
  <si>
    <t>Součet</t>
  </si>
  <si>
    <t>5</t>
  </si>
  <si>
    <t>132251101</t>
  </si>
  <si>
    <t>Hloubení rýh nezapažených š do 800 mm v hornině třídy těžitelnosti I skupiny 3 objem do 20 m3 strojně</t>
  </si>
  <si>
    <t>m3</t>
  </si>
  <si>
    <t>1641673225</t>
  </si>
  <si>
    <t>4,00*0,50*(1,30-0,10)*11</t>
  </si>
  <si>
    <t>6</t>
  </si>
  <si>
    <t>132251104</t>
  </si>
  <si>
    <t>Hloubení rýh nezapažených š do 800 mm v hornině třídy těžitelnosti I skupiny 3 objem přes 100 m3 strojně</t>
  </si>
  <si>
    <t>-7974696</t>
  </si>
  <si>
    <t>(170,00+100,00)*0,80*(1,40-0,10)</t>
  </si>
  <si>
    <t>7</t>
  </si>
  <si>
    <t>162651112</t>
  </si>
  <si>
    <t>Vodorovné přemístění přes 4 000 do 5000 m výkopku/sypaniny z horniny třídy těžitelnosti I skupiny 1 až 3</t>
  </si>
  <si>
    <t>1432163425</t>
  </si>
  <si>
    <t>(170,00+100,00)*0,80*(0,10+0,20)</t>
  </si>
  <si>
    <t>4,00*0,50*11*0,30</t>
  </si>
  <si>
    <t>8</t>
  </si>
  <si>
    <t>166151101</t>
  </si>
  <si>
    <t>Přehození neulehlého výkopku z horniny třídy těžitelnosti I skupiny 1 až 3 strojně</t>
  </si>
  <si>
    <t>1748888893</t>
  </si>
  <si>
    <t>(26,40+280,80)-71,40</t>
  </si>
  <si>
    <t>9</t>
  </si>
  <si>
    <t>167151101</t>
  </si>
  <si>
    <t>Nakládání výkopku z hornin třídy těžitelnosti I skupiny 1 až 3 do 100 m3</t>
  </si>
  <si>
    <t>1450748779</t>
  </si>
  <si>
    <t>10</t>
  </si>
  <si>
    <t>171152501</t>
  </si>
  <si>
    <t>Zhutnění podloží z hornin soudržných nebo nesoudržných pod násypy</t>
  </si>
  <si>
    <t>-213845057</t>
  </si>
  <si>
    <t>11</t>
  </si>
  <si>
    <t>171201221</t>
  </si>
  <si>
    <t>Poplatek za uložení na skládce (skládkovné) zeminy a kamení kód odpadu 17 05 04</t>
  </si>
  <si>
    <t>t</t>
  </si>
  <si>
    <t>-1005082295</t>
  </si>
  <si>
    <t>71,40*2,000</t>
  </si>
  <si>
    <t>12</t>
  </si>
  <si>
    <t>171251201</t>
  </si>
  <si>
    <t>Uložení sypaniny na skládky nebo meziskládky</t>
  </si>
  <si>
    <t>-2037272850</t>
  </si>
  <si>
    <t>13</t>
  </si>
  <si>
    <t>174151101</t>
  </si>
  <si>
    <t>Zásyp jam, šachet rýh nebo kolem objektů sypaninou se zhutněním</t>
  </si>
  <si>
    <t>-1681125820</t>
  </si>
  <si>
    <t>14</t>
  </si>
  <si>
    <t>181111111</t>
  </si>
  <si>
    <t>Plošná úprava terénu do 500 m2 zemina skupiny 1 až 4 nerovnosti přes 50 do 100 mm v rovinně a svahu do 1:5</t>
  </si>
  <si>
    <t>-417564306</t>
  </si>
  <si>
    <t>181351003</t>
  </si>
  <si>
    <t>Rozprostření ornice tl vrstvy do 200 mm pl do 100 m2 v rovině nebo ve svahu do 1:5 strojně</t>
  </si>
  <si>
    <t>1719583667</t>
  </si>
  <si>
    <t>16</t>
  </si>
  <si>
    <t>181411131</t>
  </si>
  <si>
    <t>Založení parkového trávníku výsevem pl do 1000 m2 v rovině a ve svahu do 1:5</t>
  </si>
  <si>
    <t>820920438</t>
  </si>
  <si>
    <t>17</t>
  </si>
  <si>
    <t>M</t>
  </si>
  <si>
    <t>00572410</t>
  </si>
  <si>
    <t>osivo směs travní parková</t>
  </si>
  <si>
    <t>kg</t>
  </si>
  <si>
    <t>1938152116</t>
  </si>
  <si>
    <t>238*0,02 'Přepočtené koeficientem množství</t>
  </si>
  <si>
    <t>Vodorovné konstrukce</t>
  </si>
  <si>
    <t>18</t>
  </si>
  <si>
    <t>451572111</t>
  </si>
  <si>
    <t>Lože pod potrubí otevřený výkop z kameniva drobného těženého</t>
  </si>
  <si>
    <t>-414010106</t>
  </si>
  <si>
    <t>(170,00+100,00)*0,80*(0,10+0,20) "lože+obsyp"</t>
  </si>
  <si>
    <t>-Pi*(0,045)^2*(170,00+100,00) "odpočet potrubí"</t>
  </si>
  <si>
    <t>Komunikace pozemní</t>
  </si>
  <si>
    <t>19</t>
  </si>
  <si>
    <t>564762111</t>
  </si>
  <si>
    <t>Podklad z vibrovaného štěrku VŠ tl 200 mm</t>
  </si>
  <si>
    <t>1763877294</t>
  </si>
  <si>
    <t>20</t>
  </si>
  <si>
    <t>577144031</t>
  </si>
  <si>
    <t>Asfaltový beton vrstva obrusná ACO 11 (ABS) tř. I tl 50 mm š do 1,5 m z modifikovaného asfaltu</t>
  </si>
  <si>
    <t>-1765665449</t>
  </si>
  <si>
    <t>3,20*2</t>
  </si>
  <si>
    <t>Trubní vedení</t>
  </si>
  <si>
    <t>857241131</t>
  </si>
  <si>
    <t>Montáž litinových tvarovek jednoosých hrdlových otevřený výkop s integrovaným těsněním DN 80</t>
  </si>
  <si>
    <t>kus</t>
  </si>
  <si>
    <t>1828823388</t>
  </si>
  <si>
    <t>22</t>
  </si>
  <si>
    <t>55259203</t>
  </si>
  <si>
    <t>tvarovka hrdlová s hrdlovou odbočkou z tvárné litiny MMB-kus DN 80/80</t>
  </si>
  <si>
    <t>-635524751</t>
  </si>
  <si>
    <t>23</t>
  </si>
  <si>
    <t>871161211</t>
  </si>
  <si>
    <t>Montáž potrubí z PE100 SDR 11 otevřený výkop svařovaných elektrotvarovkou D 32 x 3,0 mm</t>
  </si>
  <si>
    <t>452431968</t>
  </si>
  <si>
    <t>4,00*11</t>
  </si>
  <si>
    <t>24</t>
  </si>
  <si>
    <t>28613170</t>
  </si>
  <si>
    <t>trubka vodovodní PE100 SDR11 se signalizační vrstvou 32x3,0mm</t>
  </si>
  <si>
    <t>615824333</t>
  </si>
  <si>
    <t>44*1,015 'Přepočtené koeficientem množství</t>
  </si>
  <si>
    <t>25</t>
  </si>
  <si>
    <t>871241211</t>
  </si>
  <si>
    <t>Montáž potrubí z PE100 SDR 11 otevřený výkop svařovaných elektrotvarovkou D 90 x 8,2 mm</t>
  </si>
  <si>
    <t>-1533237268</t>
  </si>
  <si>
    <t>170,00+100,00</t>
  </si>
  <si>
    <t>26</t>
  </si>
  <si>
    <t>28613686</t>
  </si>
  <si>
    <t>potrubí dvouvrstvé PE100 RC se signalizační vrstvou SDR11 90x8,2mm dl 12m</t>
  </si>
  <si>
    <t>21503488</t>
  </si>
  <si>
    <t>270*1,015 'Přepočtené koeficientem množství</t>
  </si>
  <si>
    <t>27</t>
  </si>
  <si>
    <t>877241101</t>
  </si>
  <si>
    <t>Montáž elektrospojek na vodovodním potrubí z PE trub d 90</t>
  </si>
  <si>
    <t>1364188230</t>
  </si>
  <si>
    <t>28</t>
  </si>
  <si>
    <t>28615974</t>
  </si>
  <si>
    <t>elektrospojka SDR11 PE 100 PN16 D 90mm</t>
  </si>
  <si>
    <t>510809928</t>
  </si>
  <si>
    <t>29</t>
  </si>
  <si>
    <t>877241110</t>
  </si>
  <si>
    <t>Montáž elektrokolen 45° na vodovodním potrubí z PE trub d 90</t>
  </si>
  <si>
    <t>4228088</t>
  </si>
  <si>
    <t>30</t>
  </si>
  <si>
    <t>WVN.FF585020W</t>
  </si>
  <si>
    <t>Koleno 30° PE100 SDR11 90</t>
  </si>
  <si>
    <t>922359068</t>
  </si>
  <si>
    <t>31</t>
  </si>
  <si>
    <t>877241112</t>
  </si>
  <si>
    <t>Montáž elektrokolen 90° na vodovodním potrubí z PE trub d 90</t>
  </si>
  <si>
    <t>1319036743</t>
  </si>
  <si>
    <t>32</t>
  </si>
  <si>
    <t>28653060</t>
  </si>
  <si>
    <t>elektrokoleno 90° PE 100 D 90mm</t>
  </si>
  <si>
    <t>1520556970</t>
  </si>
  <si>
    <t>33</t>
  </si>
  <si>
    <t>879161111</t>
  </si>
  <si>
    <t>Montáž vodovodní přípojky na potrubí DN 25</t>
  </si>
  <si>
    <t>-495005718</t>
  </si>
  <si>
    <t>34</t>
  </si>
  <si>
    <t>891161321</t>
  </si>
  <si>
    <t>Montáž vodovodních šoupátek domovní přípojky se závitovými konci PN16 otevřený výkop G 1"</t>
  </si>
  <si>
    <t>739009650</t>
  </si>
  <si>
    <t>35</t>
  </si>
  <si>
    <t>42221551</t>
  </si>
  <si>
    <t>šoupátko domovní přípojky litinové vnitřní/vnitřní závit PN16 1"x1"</t>
  </si>
  <si>
    <t>-836452287</t>
  </si>
  <si>
    <t>36</t>
  </si>
  <si>
    <t>891241112</t>
  </si>
  <si>
    <t>Montáž vodovodních šoupátek otevřený výkop DN 80</t>
  </si>
  <si>
    <t>2009499316</t>
  </si>
  <si>
    <t>37</t>
  </si>
  <si>
    <t>42221149</t>
  </si>
  <si>
    <t>šoupátko s PE vevařovacími konci voda PN10 DN 80/90 PE 100</t>
  </si>
  <si>
    <t>928991488</t>
  </si>
  <si>
    <t>38</t>
  </si>
  <si>
    <t>42291073</t>
  </si>
  <si>
    <t>souprava zemní pro šoupátka DN 65-80mm Rd 1,5m</t>
  </si>
  <si>
    <t>-1902382986</t>
  </si>
  <si>
    <t>39</t>
  </si>
  <si>
    <t>891249111</t>
  </si>
  <si>
    <t>Montáž navrtávacích pasů na potrubí z jakýchkoli trub DN 80</t>
  </si>
  <si>
    <t>375399468</t>
  </si>
  <si>
    <t>40</t>
  </si>
  <si>
    <t>42273545</t>
  </si>
  <si>
    <t>pás navrtávací se závitovým výstupem z tvárné litiny pro vodovodní PE a PVC potrubí 90-1”</t>
  </si>
  <si>
    <t>-830166500</t>
  </si>
  <si>
    <t>41</t>
  </si>
  <si>
    <t>42291072</t>
  </si>
  <si>
    <t>souprava zemní pro šoupátka DN 40-50mm Rd 1,5m</t>
  </si>
  <si>
    <t>-391302527</t>
  </si>
  <si>
    <t>42</t>
  </si>
  <si>
    <t>892233122</t>
  </si>
  <si>
    <t>Proplach a dezinfekce vodovodního potrubí DN od 40 do 70</t>
  </si>
  <si>
    <t>-1276227563</t>
  </si>
  <si>
    <t>43</t>
  </si>
  <si>
    <t>892241111</t>
  </si>
  <si>
    <t>Tlaková zkouška vodou potrubí DN do 80</t>
  </si>
  <si>
    <t>1993085036</t>
  </si>
  <si>
    <t>170,00+10,00+4,00*11</t>
  </si>
  <si>
    <t>44</t>
  </si>
  <si>
    <t>892273122</t>
  </si>
  <si>
    <t>Proplach a dezinfekce vodovodního potrubí DN od 80 do 125</t>
  </si>
  <si>
    <t>403190332</t>
  </si>
  <si>
    <t>45</t>
  </si>
  <si>
    <t>892372111</t>
  </si>
  <si>
    <t>Zabezpečení konců potrubí DN do 300 při tlakových zkouškách vodou</t>
  </si>
  <si>
    <t>603712624</t>
  </si>
  <si>
    <t>46</t>
  </si>
  <si>
    <t>899401111</t>
  </si>
  <si>
    <t>Osazení poklopů litinových ventilových</t>
  </si>
  <si>
    <t>1002754936</t>
  </si>
  <si>
    <t>47</t>
  </si>
  <si>
    <t>42291402</t>
  </si>
  <si>
    <t>poklop litinový ventilový</t>
  </si>
  <si>
    <t>-1167577411</t>
  </si>
  <si>
    <t>48</t>
  </si>
  <si>
    <t>899401112</t>
  </si>
  <si>
    <t>Osazení poklopů litinových šoupátkových</t>
  </si>
  <si>
    <t>-106924746</t>
  </si>
  <si>
    <t>49</t>
  </si>
  <si>
    <t>42291352</t>
  </si>
  <si>
    <t>poklop litinový šoupátkový pro zemní soupravy osazení do terénu a do vozovky</t>
  </si>
  <si>
    <t>-687596469</t>
  </si>
  <si>
    <t>50</t>
  </si>
  <si>
    <t>899712111</t>
  </si>
  <si>
    <t>Orientační tabulky na zdivu</t>
  </si>
  <si>
    <t>1234411333</t>
  </si>
  <si>
    <t>51</t>
  </si>
  <si>
    <t>899721111</t>
  </si>
  <si>
    <t>Signalizační vodič DN do 150 mm na potrubí</t>
  </si>
  <si>
    <t>2045066933</t>
  </si>
  <si>
    <t>170,00+100,00+4,00*11</t>
  </si>
  <si>
    <t>52</t>
  </si>
  <si>
    <t>899722114</t>
  </si>
  <si>
    <t>Krytí potrubí z plastů výstražnou fólií z PVC 40 cm</t>
  </si>
  <si>
    <t>30767371</t>
  </si>
  <si>
    <t>Ostatní konstrukce a práce, bourání</t>
  </si>
  <si>
    <t>53</t>
  </si>
  <si>
    <t>919122122</t>
  </si>
  <si>
    <t>Těsnění spár zálivkou za tepla pro komůrky š 15 mm hl 30 mm s těsnicím profilem</t>
  </si>
  <si>
    <t>-322147556</t>
  </si>
  <si>
    <t>4,00*2</t>
  </si>
  <si>
    <t>54</t>
  </si>
  <si>
    <t>919735112</t>
  </si>
  <si>
    <t>Řezání stávajícího živičného krytu hl přes 50 do 100 mm</t>
  </si>
  <si>
    <t>1800247731</t>
  </si>
  <si>
    <t>997</t>
  </si>
  <si>
    <t>Přesun sutě</t>
  </si>
  <si>
    <t>55</t>
  </si>
  <si>
    <t>997013111</t>
  </si>
  <si>
    <t>Vnitrostaveništní doprava suti a vybouraných hmot pro budovy v do 6 m s použitím mechanizace</t>
  </si>
  <si>
    <t>1948728228</t>
  </si>
  <si>
    <t>56</t>
  </si>
  <si>
    <t>997013501</t>
  </si>
  <si>
    <t>Odvoz suti a vybouraných hmot na skládku nebo meziskládku do 1 km se složením</t>
  </si>
  <si>
    <t>697150985</t>
  </si>
  <si>
    <t>57</t>
  </si>
  <si>
    <t>997013509</t>
  </si>
  <si>
    <t>Příplatek k odvozu suti a vybouraných hmot na skládku ZKD 1 km přes 1 km</t>
  </si>
  <si>
    <t>269843989</t>
  </si>
  <si>
    <t>1,632*4 'Přepočtené koeficientem množství</t>
  </si>
  <si>
    <t>58</t>
  </si>
  <si>
    <t>997013631</t>
  </si>
  <si>
    <t>Poplatek za uložení na skládce (skládkovné) stavebního odpadu směsného kód odpadu 17 09 04</t>
  </si>
  <si>
    <t>-1659260679</t>
  </si>
  <si>
    <t>59</t>
  </si>
  <si>
    <t>997221612</t>
  </si>
  <si>
    <t>Nakládání vybouraných hmot na dopravní prostředky pro vodorovnou dopravu</t>
  </si>
  <si>
    <t>-42732838</t>
  </si>
  <si>
    <t>998</t>
  </si>
  <si>
    <t>Přesun hmot</t>
  </si>
  <si>
    <t>60</t>
  </si>
  <si>
    <t>998276101</t>
  </si>
  <si>
    <t>Přesun hmot pro trubní vedení z trub z plastických hmot otevřený výkop</t>
  </si>
  <si>
    <t>978271165</t>
  </si>
  <si>
    <t>VRN</t>
  </si>
  <si>
    <t>Vedlejší rozpočtové náklady</t>
  </si>
  <si>
    <t>VRN1</t>
  </si>
  <si>
    <t>Průzkumné, geodetické a projektové práce</t>
  </si>
  <si>
    <t>61</t>
  </si>
  <si>
    <t>012103000</t>
  </si>
  <si>
    <t>Geodetické práce před výstavbou</t>
  </si>
  <si>
    <t>…</t>
  </si>
  <si>
    <t>1024</t>
  </si>
  <si>
    <t>-2049489440</t>
  </si>
  <si>
    <t>VRN3</t>
  </si>
  <si>
    <t>Zařízení staveniště</t>
  </si>
  <si>
    <t>62</t>
  </si>
  <si>
    <t>030001000</t>
  </si>
  <si>
    <t>1490902670</t>
  </si>
  <si>
    <t>VRN7</t>
  </si>
  <si>
    <t>Provozní vlivy</t>
  </si>
  <si>
    <t>63</t>
  </si>
  <si>
    <t>070001000</t>
  </si>
  <si>
    <t>-248180661</t>
  </si>
  <si>
    <t>Obnova vodovodu v obci Horosedly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</si>
</sst>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25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20"/>
      <c r="BE5" s="222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2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20"/>
      <c r="BE6" s="223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3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3"/>
      <c r="BS8" s="17" t="s">
        <v>6</v>
      </c>
    </row>
    <row r="9" spans="1:74" s="1" customFormat="1" ht="14.45" customHeight="1">
      <c r="B9" s="20"/>
      <c r="AR9" s="20"/>
      <c r="BE9" s="223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3"/>
      <c r="BS10" s="17" t="s">
        <v>6</v>
      </c>
    </row>
    <row r="11" spans="1:74" s="1" customFormat="1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23"/>
      <c r="BS11" s="17" t="s">
        <v>6</v>
      </c>
    </row>
    <row r="12" spans="1:74" s="1" customFormat="1" ht="6.95" customHeight="1">
      <c r="B12" s="20"/>
      <c r="AR12" s="20"/>
      <c r="BE12" s="223"/>
      <c r="BS12" s="17" t="s">
        <v>6</v>
      </c>
    </row>
    <row r="13" spans="1:74" s="1" customFormat="1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23"/>
      <c r="BS13" s="17" t="s">
        <v>6</v>
      </c>
    </row>
    <row r="14" spans="1:74" ht="12.75">
      <c r="B14" s="20"/>
      <c r="E14" s="227" t="s">
        <v>29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27</v>
      </c>
      <c r="AN14" s="29" t="s">
        <v>29</v>
      </c>
      <c r="AR14" s="20"/>
      <c r="BE14" s="223"/>
      <c r="BS14" s="17" t="s">
        <v>6</v>
      </c>
    </row>
    <row r="15" spans="1:74" s="1" customFormat="1" ht="6.95" customHeight="1">
      <c r="B15" s="20"/>
      <c r="AR15" s="20"/>
      <c r="BE15" s="223"/>
      <c r="BS15" s="17" t="s">
        <v>3</v>
      </c>
    </row>
    <row r="16" spans="1:74" s="1" customFormat="1" ht="12" customHeight="1">
      <c r="B16" s="20"/>
      <c r="D16" s="27" t="s">
        <v>30</v>
      </c>
      <c r="AK16" s="27" t="s">
        <v>25</v>
      </c>
      <c r="AN16" s="25" t="s">
        <v>31</v>
      </c>
      <c r="AR16" s="20"/>
      <c r="BE16" s="223"/>
      <c r="BS16" s="17" t="s">
        <v>3</v>
      </c>
    </row>
    <row r="17" spans="1:71" s="1" customFormat="1" ht="18.399999999999999" customHeight="1">
      <c r="B17" s="20"/>
      <c r="E17" s="25" t="s">
        <v>32</v>
      </c>
      <c r="AK17" s="27" t="s">
        <v>27</v>
      </c>
      <c r="AN17" s="25" t="s">
        <v>33</v>
      </c>
      <c r="AR17" s="20"/>
      <c r="BE17" s="223"/>
      <c r="BS17" s="17" t="s">
        <v>34</v>
      </c>
    </row>
    <row r="18" spans="1:71" s="1" customFormat="1" ht="6.95" customHeight="1">
      <c r="B18" s="20"/>
      <c r="AR18" s="20"/>
      <c r="BE18" s="223"/>
      <c r="BS18" s="17" t="s">
        <v>6</v>
      </c>
    </row>
    <row r="19" spans="1:71" s="1" customFormat="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223"/>
      <c r="BS19" s="17" t="s">
        <v>6</v>
      </c>
    </row>
    <row r="20" spans="1:71" s="1" customFormat="1" ht="18.399999999999999" customHeight="1">
      <c r="B20" s="20"/>
      <c r="E20" s="25" t="s">
        <v>36</v>
      </c>
      <c r="AK20" s="27" t="s">
        <v>27</v>
      </c>
      <c r="AN20" s="25" t="s">
        <v>1</v>
      </c>
      <c r="AR20" s="20"/>
      <c r="BE20" s="223"/>
      <c r="BS20" s="17" t="s">
        <v>34</v>
      </c>
    </row>
    <row r="21" spans="1:71" s="1" customFormat="1" ht="6.95" customHeight="1">
      <c r="B21" s="20"/>
      <c r="AR21" s="20"/>
      <c r="BE21" s="223"/>
    </row>
    <row r="22" spans="1:71" s="1" customFormat="1" ht="12" customHeight="1">
      <c r="B22" s="20"/>
      <c r="D22" s="27" t="s">
        <v>37</v>
      </c>
      <c r="AR22" s="20"/>
      <c r="BE22" s="223"/>
    </row>
    <row r="23" spans="1:71" s="1" customFormat="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3"/>
    </row>
    <row r="24" spans="1:71" s="1" customFormat="1" ht="6.95" customHeight="1">
      <c r="B24" s="20"/>
      <c r="AR24" s="20"/>
      <c r="BE24" s="223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1:71" s="2" customFormat="1" ht="25.9" customHeight="1">
      <c r="A26" s="32"/>
      <c r="B26" s="33"/>
      <c r="C26" s="32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ROUND(AG94,2)</f>
        <v>0</v>
      </c>
      <c r="AL26" s="231"/>
      <c r="AM26" s="231"/>
      <c r="AN26" s="231"/>
      <c r="AO26" s="231"/>
      <c r="AP26" s="32"/>
      <c r="AQ26" s="32"/>
      <c r="AR26" s="33"/>
      <c r="BE26" s="223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3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2" t="s">
        <v>39</v>
      </c>
      <c r="M28" s="232"/>
      <c r="N28" s="232"/>
      <c r="O28" s="232"/>
      <c r="P28" s="232"/>
      <c r="Q28" s="32"/>
      <c r="R28" s="32"/>
      <c r="S28" s="32"/>
      <c r="T28" s="32"/>
      <c r="U28" s="32"/>
      <c r="V28" s="32"/>
      <c r="W28" s="232" t="s">
        <v>40</v>
      </c>
      <c r="X28" s="232"/>
      <c r="Y28" s="232"/>
      <c r="Z28" s="232"/>
      <c r="AA28" s="232"/>
      <c r="AB28" s="232"/>
      <c r="AC28" s="232"/>
      <c r="AD28" s="232"/>
      <c r="AE28" s="232"/>
      <c r="AF28" s="32"/>
      <c r="AG28" s="32"/>
      <c r="AH28" s="32"/>
      <c r="AI28" s="32"/>
      <c r="AJ28" s="32"/>
      <c r="AK28" s="232" t="s">
        <v>41</v>
      </c>
      <c r="AL28" s="232"/>
      <c r="AM28" s="232"/>
      <c r="AN28" s="232"/>
      <c r="AO28" s="232"/>
      <c r="AP28" s="32"/>
      <c r="AQ28" s="32"/>
      <c r="AR28" s="33"/>
      <c r="BE28" s="223"/>
    </row>
    <row r="29" spans="1:71" s="3" customFormat="1" ht="14.45" customHeight="1">
      <c r="B29" s="37"/>
      <c r="D29" s="27" t="s">
        <v>42</v>
      </c>
      <c r="F29" s="27" t="s">
        <v>43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7"/>
      <c r="BE29" s="224"/>
    </row>
    <row r="30" spans="1:71" s="3" customFormat="1" ht="14.45" customHeight="1">
      <c r="B30" s="37"/>
      <c r="F30" s="27" t="s">
        <v>44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7"/>
      <c r="BE30" s="224"/>
    </row>
    <row r="31" spans="1:71" s="3" customFormat="1" ht="14.45" hidden="1" customHeight="1">
      <c r="B31" s="37"/>
      <c r="F31" s="27" t="s">
        <v>45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7"/>
      <c r="BE31" s="224"/>
    </row>
    <row r="32" spans="1:71" s="3" customFormat="1" ht="14.45" hidden="1" customHeight="1">
      <c r="B32" s="37"/>
      <c r="F32" s="27" t="s">
        <v>46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7"/>
      <c r="BE32" s="224"/>
    </row>
    <row r="33" spans="1:57" s="3" customFormat="1" ht="14.45" hidden="1" customHeight="1">
      <c r="B33" s="37"/>
      <c r="F33" s="27" t="s">
        <v>47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7"/>
      <c r="BE33" s="224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3"/>
    </row>
    <row r="35" spans="1:57" s="2" customFormat="1" ht="25.9" customHeight="1">
      <c r="A35" s="32"/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18" t="s">
        <v>50</v>
      </c>
      <c r="Y35" s="219"/>
      <c r="Z35" s="219"/>
      <c r="AA35" s="219"/>
      <c r="AB35" s="219"/>
      <c r="AC35" s="40"/>
      <c r="AD35" s="40"/>
      <c r="AE35" s="40"/>
      <c r="AF35" s="40"/>
      <c r="AG35" s="40"/>
      <c r="AH35" s="40"/>
      <c r="AI35" s="40"/>
      <c r="AJ35" s="40"/>
      <c r="AK35" s="220">
        <f>SUM(AK26:AK33)</f>
        <v>0</v>
      </c>
      <c r="AL35" s="219"/>
      <c r="AM35" s="219"/>
      <c r="AN35" s="219"/>
      <c r="AO35" s="221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51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52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53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54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53</v>
      </c>
      <c r="AI60" s="35"/>
      <c r="AJ60" s="35"/>
      <c r="AK60" s="35"/>
      <c r="AL60" s="35"/>
      <c r="AM60" s="45" t="s">
        <v>54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55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56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53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54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53</v>
      </c>
      <c r="AI75" s="35"/>
      <c r="AJ75" s="35"/>
      <c r="AK75" s="35"/>
      <c r="AL75" s="35"/>
      <c r="AM75" s="45" t="s">
        <v>54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0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0" s="2" customFormat="1" ht="24.95" customHeight="1">
      <c r="A82" s="32"/>
      <c r="B82" s="33"/>
      <c r="C82" s="21" t="s">
        <v>57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1"/>
      <c r="C84" s="27" t="s">
        <v>13</v>
      </c>
      <c r="L84" s="4" t="str">
        <f>K5</f>
        <v>PRO1221-01</v>
      </c>
      <c r="AR84" s="51"/>
    </row>
    <row r="85" spans="1:90" s="5" customFormat="1" ht="36.950000000000003" customHeight="1">
      <c r="B85" s="52"/>
      <c r="C85" s="53" t="s">
        <v>16</v>
      </c>
      <c r="L85" s="206" t="str">
        <f>K6</f>
        <v>Přeložka vodovodu v obci Horosedly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52"/>
    </row>
    <row r="86" spans="1:90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Horosedly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08" t="str">
        <f>IF(AN8= "","",AN8)</f>
        <v>3. 12. 2021</v>
      </c>
      <c r="AN87" s="208"/>
      <c r="AO87" s="32"/>
      <c r="AP87" s="32"/>
      <c r="AQ87" s="32"/>
      <c r="AR87" s="33"/>
      <c r="BE87" s="32"/>
    </row>
    <row r="88" spans="1:90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Obec Horosedly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09" t="str">
        <f>IF(E17="","",E17)</f>
        <v>PROJEKTOSTAV s.r.o.</v>
      </c>
      <c r="AN89" s="210"/>
      <c r="AO89" s="210"/>
      <c r="AP89" s="210"/>
      <c r="AQ89" s="32"/>
      <c r="AR89" s="33"/>
      <c r="AS89" s="211" t="s">
        <v>58</v>
      </c>
      <c r="AT89" s="21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0" s="2" customFormat="1" ht="25.7" customHeight="1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35</v>
      </c>
      <c r="AJ90" s="32"/>
      <c r="AK90" s="32"/>
      <c r="AL90" s="32"/>
      <c r="AM90" s="209" t="str">
        <f>IF(E20="","",E20)</f>
        <v>Jindřich  J u k l  tel.: 602558222</v>
      </c>
      <c r="AN90" s="210"/>
      <c r="AO90" s="210"/>
      <c r="AP90" s="210"/>
      <c r="AQ90" s="32"/>
      <c r="AR90" s="33"/>
      <c r="AS90" s="213"/>
      <c r="AT90" s="21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0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3"/>
      <c r="AT91" s="21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0" s="2" customFormat="1" ht="29.25" customHeight="1">
      <c r="A92" s="32"/>
      <c r="B92" s="33"/>
      <c r="C92" s="196" t="s">
        <v>59</v>
      </c>
      <c r="D92" s="197"/>
      <c r="E92" s="197"/>
      <c r="F92" s="197"/>
      <c r="G92" s="197"/>
      <c r="H92" s="60"/>
      <c r="I92" s="198" t="s">
        <v>60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61</v>
      </c>
      <c r="AH92" s="197"/>
      <c r="AI92" s="197"/>
      <c r="AJ92" s="197"/>
      <c r="AK92" s="197"/>
      <c r="AL92" s="197"/>
      <c r="AM92" s="197"/>
      <c r="AN92" s="198" t="s">
        <v>62</v>
      </c>
      <c r="AO92" s="197"/>
      <c r="AP92" s="200"/>
      <c r="AQ92" s="61" t="s">
        <v>63</v>
      </c>
      <c r="AR92" s="33"/>
      <c r="AS92" s="62" t="s">
        <v>64</v>
      </c>
      <c r="AT92" s="63" t="s">
        <v>65</v>
      </c>
      <c r="AU92" s="63" t="s">
        <v>66</v>
      </c>
      <c r="AV92" s="63" t="s">
        <v>67</v>
      </c>
      <c r="AW92" s="63" t="s">
        <v>68</v>
      </c>
      <c r="AX92" s="63" t="s">
        <v>69</v>
      </c>
      <c r="AY92" s="63" t="s">
        <v>70</v>
      </c>
      <c r="AZ92" s="63" t="s">
        <v>71</v>
      </c>
      <c r="BA92" s="63" t="s">
        <v>72</v>
      </c>
      <c r="BB92" s="63" t="s">
        <v>73</v>
      </c>
      <c r="BC92" s="63" t="s">
        <v>74</v>
      </c>
      <c r="BD92" s="64" t="s">
        <v>75</v>
      </c>
      <c r="BE92" s="32"/>
    </row>
    <row r="93" spans="1:90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0" s="6" customFormat="1" ht="32.450000000000003" customHeight="1">
      <c r="B94" s="68"/>
      <c r="C94" s="69" t="s">
        <v>76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77</v>
      </c>
      <c r="BT94" s="77" t="s">
        <v>78</v>
      </c>
      <c r="BV94" s="77" t="s">
        <v>79</v>
      </c>
      <c r="BW94" s="77" t="s">
        <v>4</v>
      </c>
      <c r="BX94" s="77" t="s">
        <v>80</v>
      </c>
      <c r="CL94" s="77" t="s">
        <v>1</v>
      </c>
    </row>
    <row r="95" spans="1:90" s="7" customFormat="1" ht="24.75" customHeight="1">
      <c r="A95" s="78" t="s">
        <v>81</v>
      </c>
      <c r="B95" s="79"/>
      <c r="C95" s="80"/>
      <c r="D95" s="203" t="s">
        <v>14</v>
      </c>
      <c r="E95" s="203"/>
      <c r="F95" s="203"/>
      <c r="G95" s="203"/>
      <c r="H95" s="203"/>
      <c r="I95" s="81"/>
      <c r="J95" s="203" t="s">
        <v>17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'1221-01 - Přeložka vod...'!J28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82" t="s">
        <v>82</v>
      </c>
      <c r="AR95" s="79"/>
      <c r="AS95" s="83">
        <v>0</v>
      </c>
      <c r="AT95" s="84">
        <f>ROUND(SUM(AV95:AW95),2)</f>
        <v>0</v>
      </c>
      <c r="AU95" s="85">
        <f>'1221-01 - Přeložka vod...'!P124</f>
        <v>0</v>
      </c>
      <c r="AV95" s="84">
        <f>'1221-01 - Přeložka vod...'!J31</f>
        <v>0</v>
      </c>
      <c r="AW95" s="84">
        <f>'1221-01 - Přeložka vod...'!J32</f>
        <v>0</v>
      </c>
      <c r="AX95" s="84">
        <f>'1221-01 - Přeložka vod...'!J33</f>
        <v>0</v>
      </c>
      <c r="AY95" s="84">
        <f>'1221-01 - Přeložka vod...'!J34</f>
        <v>0</v>
      </c>
      <c r="AZ95" s="84">
        <f>'1221-01 - Přeložka vod...'!F31</f>
        <v>0</v>
      </c>
      <c r="BA95" s="84">
        <f>'1221-01 - Přeložka vod...'!F32</f>
        <v>0</v>
      </c>
      <c r="BB95" s="84">
        <f>'1221-01 - Přeložka vod...'!F33</f>
        <v>0</v>
      </c>
      <c r="BC95" s="84">
        <f>'1221-01 - Přeložka vod...'!F34</f>
        <v>0</v>
      </c>
      <c r="BD95" s="86">
        <f>'1221-01 - Přeložka vod...'!F35</f>
        <v>0</v>
      </c>
      <c r="BT95" s="87" t="s">
        <v>83</v>
      </c>
      <c r="BU95" s="87" t="s">
        <v>84</v>
      </c>
      <c r="BV95" s="87" t="s">
        <v>79</v>
      </c>
      <c r="BW95" s="87" t="s">
        <v>4</v>
      </c>
      <c r="BX95" s="87" t="s">
        <v>80</v>
      </c>
      <c r="CL95" s="87" t="s">
        <v>1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PRO1221-01 - Přeložka vo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52"/>
  <sheetViews>
    <sheetView showGridLines="0" tabSelected="1" topLeftCell="A66" workbookViewId="0">
      <selection activeCell="F13" sqref="F1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5" customHeight="1">
      <c r="B4" s="20"/>
      <c r="D4" s="21" t="s">
        <v>86</v>
      </c>
      <c r="L4" s="20"/>
      <c r="M4" s="8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32"/>
      <c r="B6" s="33"/>
      <c r="C6" s="32"/>
      <c r="D6" s="27" t="s">
        <v>16</v>
      </c>
      <c r="E6" s="32"/>
      <c r="F6" s="32"/>
      <c r="G6" s="32"/>
      <c r="H6" s="32"/>
      <c r="I6" s="32"/>
      <c r="J6" s="32"/>
      <c r="K6" s="32"/>
      <c r="L6" s="4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3"/>
      <c r="C7" s="32"/>
      <c r="D7" s="32"/>
      <c r="E7" s="206" t="s">
        <v>419</v>
      </c>
      <c r="F7" s="233"/>
      <c r="G7" s="233"/>
      <c r="H7" s="233"/>
      <c r="I7" s="32"/>
      <c r="J7" s="32"/>
      <c r="K7" s="32"/>
      <c r="L7" s="4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18</v>
      </c>
      <c r="E9" s="32"/>
      <c r="F9" s="25" t="s">
        <v>1</v>
      </c>
      <c r="G9" s="32"/>
      <c r="H9" s="32"/>
      <c r="I9" s="27" t="s">
        <v>19</v>
      </c>
      <c r="J9" s="25" t="s">
        <v>1</v>
      </c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20</v>
      </c>
      <c r="E10" s="32"/>
      <c r="F10" s="25" t="s">
        <v>21</v>
      </c>
      <c r="G10" s="32"/>
      <c r="H10" s="32"/>
      <c r="I10" s="27" t="s">
        <v>22</v>
      </c>
      <c r="J10" s="55" t="str">
        <f>'Rekapitulace stavby'!AN8</f>
        <v>3. 12. 2021</v>
      </c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24</v>
      </c>
      <c r="E12" s="32"/>
      <c r="F12" s="32"/>
      <c r="G12" s="32"/>
      <c r="H12" s="32"/>
      <c r="I12" s="27" t="s">
        <v>25</v>
      </c>
      <c r="J12" s="25" t="s">
        <v>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">
        <v>26</v>
      </c>
      <c r="F13" s="32"/>
      <c r="G13" s="32"/>
      <c r="H13" s="32"/>
      <c r="I13" s="27" t="s">
        <v>27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28</v>
      </c>
      <c r="E15" s="32"/>
      <c r="F15" s="32"/>
      <c r="G15" s="32"/>
      <c r="H15" s="32"/>
      <c r="I15" s="27" t="s">
        <v>25</v>
      </c>
      <c r="J15" s="28" t="str">
        <f>'Rekapitulace stavby'!AN13</f>
        <v>Vyplň údaj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34" t="str">
        <f>'Rekapitulace stavby'!E14</f>
        <v>Vyplň údaj</v>
      </c>
      <c r="F16" s="225"/>
      <c r="G16" s="225"/>
      <c r="H16" s="225"/>
      <c r="I16" s="27" t="s">
        <v>27</v>
      </c>
      <c r="J16" s="28" t="str">
        <f>'Rekapitulace stavby'!AN14</f>
        <v>Vyplň údaj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30</v>
      </c>
      <c r="E18" s="32"/>
      <c r="F18" s="32"/>
      <c r="G18" s="32"/>
      <c r="H18" s="32"/>
      <c r="I18" s="27" t="s">
        <v>25</v>
      </c>
      <c r="J18" s="25" t="s">
        <v>31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32</v>
      </c>
      <c r="F19" s="32"/>
      <c r="G19" s="32"/>
      <c r="H19" s="32"/>
      <c r="I19" s="27" t="s">
        <v>27</v>
      </c>
      <c r="J19" s="25" t="s">
        <v>33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35</v>
      </c>
      <c r="E21" s="32"/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">
        <v>36</v>
      </c>
      <c r="F22" s="32"/>
      <c r="G22" s="32"/>
      <c r="H22" s="32"/>
      <c r="I22" s="27" t="s">
        <v>27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37</v>
      </c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89"/>
      <c r="B25" s="90"/>
      <c r="C25" s="89"/>
      <c r="D25" s="89"/>
      <c r="E25" s="229" t="s">
        <v>1</v>
      </c>
      <c r="F25" s="229"/>
      <c r="G25" s="229"/>
      <c r="H25" s="229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66"/>
      <c r="E27" s="66"/>
      <c r="F27" s="66"/>
      <c r="G27" s="66"/>
      <c r="H27" s="66"/>
      <c r="I27" s="66"/>
      <c r="J27" s="66"/>
      <c r="K27" s="66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2" t="s">
        <v>38</v>
      </c>
      <c r="E28" s="32"/>
      <c r="F28" s="32"/>
      <c r="G28" s="32"/>
      <c r="H28" s="32"/>
      <c r="I28" s="32"/>
      <c r="J28" s="71">
        <f>ROUND(J124, 2)</f>
        <v>0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3"/>
      <c r="C30" s="32"/>
      <c r="D30" s="32"/>
      <c r="E30" s="32"/>
      <c r="F30" s="36" t="s">
        <v>40</v>
      </c>
      <c r="G30" s="32"/>
      <c r="H30" s="32"/>
      <c r="I30" s="36" t="s">
        <v>39</v>
      </c>
      <c r="J30" s="36" t="s">
        <v>41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3"/>
      <c r="C31" s="32"/>
      <c r="D31" s="93" t="s">
        <v>42</v>
      </c>
      <c r="E31" s="27" t="s">
        <v>43</v>
      </c>
      <c r="F31" s="94">
        <f>ROUND((SUM(BE124:BE251)),  2)</f>
        <v>0</v>
      </c>
      <c r="G31" s="32"/>
      <c r="H31" s="32"/>
      <c r="I31" s="95">
        <v>0.21</v>
      </c>
      <c r="J31" s="94">
        <f>ROUND(((SUM(BE124:BE251))*I31),  2)</f>
        <v>0</v>
      </c>
      <c r="K31" s="32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27" t="s">
        <v>44</v>
      </c>
      <c r="F32" s="94">
        <f>ROUND((SUM(BF124:BF251)),  2)</f>
        <v>0</v>
      </c>
      <c r="G32" s="32"/>
      <c r="H32" s="32"/>
      <c r="I32" s="95">
        <v>0.15</v>
      </c>
      <c r="J32" s="94">
        <f>ROUND(((SUM(BF124:BF251))*I32), 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32"/>
      <c r="E33" s="27" t="s">
        <v>45</v>
      </c>
      <c r="F33" s="94">
        <f>ROUND((SUM(BG124:BG251)),  2)</f>
        <v>0</v>
      </c>
      <c r="G33" s="32"/>
      <c r="H33" s="32"/>
      <c r="I33" s="95">
        <v>0.21</v>
      </c>
      <c r="J33" s="94">
        <f>0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46</v>
      </c>
      <c r="F34" s="94">
        <f>ROUND((SUM(BH124:BH251)),  2)</f>
        <v>0</v>
      </c>
      <c r="G34" s="32"/>
      <c r="H34" s="32"/>
      <c r="I34" s="95">
        <v>0.15</v>
      </c>
      <c r="J34" s="94">
        <f>0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47</v>
      </c>
      <c r="F35" s="94">
        <f>ROUND((SUM(BI124:BI251)),  2)</f>
        <v>0</v>
      </c>
      <c r="G35" s="32"/>
      <c r="H35" s="32"/>
      <c r="I35" s="95">
        <v>0</v>
      </c>
      <c r="J35" s="9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96"/>
      <c r="D37" s="97" t="s">
        <v>48</v>
      </c>
      <c r="E37" s="60"/>
      <c r="F37" s="60"/>
      <c r="G37" s="98" t="s">
        <v>49</v>
      </c>
      <c r="H37" s="99" t="s">
        <v>50</v>
      </c>
      <c r="I37" s="60"/>
      <c r="J37" s="100">
        <f>SUM(J28:J35)</f>
        <v>0</v>
      </c>
      <c r="K37" s="101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53</v>
      </c>
      <c r="E61" s="35"/>
      <c r="F61" s="102" t="s">
        <v>54</v>
      </c>
      <c r="G61" s="45" t="s">
        <v>53</v>
      </c>
      <c r="H61" s="35"/>
      <c r="I61" s="35"/>
      <c r="J61" s="103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53</v>
      </c>
      <c r="E76" s="35"/>
      <c r="F76" s="102" t="s">
        <v>54</v>
      </c>
      <c r="G76" s="45" t="s">
        <v>53</v>
      </c>
      <c r="H76" s="35"/>
      <c r="I76" s="35"/>
      <c r="J76" s="103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06" t="str">
        <f>E7</f>
        <v>Obnova vodovodu v obci Horosedly</v>
      </c>
      <c r="F85" s="233"/>
      <c r="G85" s="233"/>
      <c r="H85" s="23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20</v>
      </c>
      <c r="D87" s="32"/>
      <c r="E87" s="32"/>
      <c r="F87" s="25" t="str">
        <f>F10</f>
        <v>Horosedly</v>
      </c>
      <c r="G87" s="32"/>
      <c r="H87" s="32"/>
      <c r="I87" s="27" t="s">
        <v>22</v>
      </c>
      <c r="J87" s="55" t="str">
        <f>IF(J10="","",J10)</f>
        <v>3. 12. 2021</v>
      </c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25.7" customHeight="1">
      <c r="A89" s="32"/>
      <c r="B89" s="33"/>
      <c r="C89" s="27" t="s">
        <v>24</v>
      </c>
      <c r="D89" s="32"/>
      <c r="E89" s="32"/>
      <c r="F89" s="25" t="str">
        <f>E13</f>
        <v>Obec Horosedly</v>
      </c>
      <c r="G89" s="32"/>
      <c r="H89" s="32"/>
      <c r="I89" s="27" t="s">
        <v>30</v>
      </c>
      <c r="J89" s="30" t="str">
        <f>E19</f>
        <v>PROJEKTOSTAV s.r.o.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25.7" customHeight="1">
      <c r="A90" s="32"/>
      <c r="B90" s="33"/>
      <c r="C90" s="27" t="s">
        <v>28</v>
      </c>
      <c r="D90" s="32"/>
      <c r="E90" s="32"/>
      <c r="F90" s="25" t="str">
        <f>IF(E16="","",E16)</f>
        <v>Vyplň údaj</v>
      </c>
      <c r="G90" s="32"/>
      <c r="H90" s="32"/>
      <c r="I90" s="27" t="s">
        <v>35</v>
      </c>
      <c r="J90" s="30" t="str">
        <f>E22</f>
        <v>Jindřich  J u k l  tel.: 602558222</v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04" t="s">
        <v>88</v>
      </c>
      <c r="D92" s="96"/>
      <c r="E92" s="96"/>
      <c r="F92" s="96"/>
      <c r="G92" s="96"/>
      <c r="H92" s="96"/>
      <c r="I92" s="96"/>
      <c r="J92" s="105" t="s">
        <v>89</v>
      </c>
      <c r="K92" s="96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06" t="s">
        <v>90</v>
      </c>
      <c r="D94" s="32"/>
      <c r="E94" s="32"/>
      <c r="F94" s="32"/>
      <c r="G94" s="32"/>
      <c r="H94" s="32"/>
      <c r="I94" s="32"/>
      <c r="J94" s="71">
        <f>J124</f>
        <v>0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91</v>
      </c>
    </row>
    <row r="95" spans="1:47" s="9" customFormat="1" ht="24.95" customHeight="1">
      <c r="B95" s="107"/>
      <c r="D95" s="108" t="s">
        <v>92</v>
      </c>
      <c r="E95" s="109"/>
      <c r="F95" s="109"/>
      <c r="G95" s="109"/>
      <c r="H95" s="109"/>
      <c r="I95" s="109"/>
      <c r="J95" s="110">
        <f>J125</f>
        <v>0</v>
      </c>
      <c r="L95" s="107"/>
    </row>
    <row r="96" spans="1:47" s="10" customFormat="1" ht="19.899999999999999" customHeight="1">
      <c r="B96" s="111"/>
      <c r="D96" s="112" t="s">
        <v>93</v>
      </c>
      <c r="E96" s="113"/>
      <c r="F96" s="113"/>
      <c r="G96" s="113"/>
      <c r="H96" s="113"/>
      <c r="I96" s="113"/>
      <c r="J96" s="114">
        <f>J126</f>
        <v>0</v>
      </c>
      <c r="L96" s="111"/>
    </row>
    <row r="97" spans="1:31" s="10" customFormat="1" ht="19.899999999999999" customHeight="1">
      <c r="B97" s="111"/>
      <c r="D97" s="112" t="s">
        <v>94</v>
      </c>
      <c r="E97" s="113"/>
      <c r="F97" s="113"/>
      <c r="G97" s="113"/>
      <c r="H97" s="113"/>
      <c r="I97" s="113"/>
      <c r="J97" s="114">
        <f>J176</f>
        <v>0</v>
      </c>
      <c r="L97" s="111"/>
    </row>
    <row r="98" spans="1:31" s="10" customFormat="1" ht="19.899999999999999" customHeight="1">
      <c r="B98" s="111"/>
      <c r="D98" s="112" t="s">
        <v>95</v>
      </c>
      <c r="E98" s="113"/>
      <c r="F98" s="113"/>
      <c r="G98" s="113"/>
      <c r="H98" s="113"/>
      <c r="I98" s="113"/>
      <c r="J98" s="114">
        <f>J184</f>
        <v>0</v>
      </c>
      <c r="L98" s="111"/>
    </row>
    <row r="99" spans="1:31" s="10" customFormat="1" ht="19.899999999999999" customHeight="1">
      <c r="B99" s="111"/>
      <c r="D99" s="112" t="s">
        <v>96</v>
      </c>
      <c r="E99" s="113"/>
      <c r="F99" s="113"/>
      <c r="G99" s="113"/>
      <c r="H99" s="113"/>
      <c r="I99" s="113"/>
      <c r="J99" s="114">
        <f>J188</f>
        <v>0</v>
      </c>
      <c r="L99" s="111"/>
    </row>
    <row r="100" spans="1:31" s="10" customFormat="1" ht="19.899999999999999" customHeight="1">
      <c r="B100" s="111"/>
      <c r="D100" s="112" t="s">
        <v>97</v>
      </c>
      <c r="E100" s="113"/>
      <c r="F100" s="113"/>
      <c r="G100" s="113"/>
      <c r="H100" s="113"/>
      <c r="I100" s="113"/>
      <c r="J100" s="114">
        <f>J231</f>
        <v>0</v>
      </c>
      <c r="L100" s="111"/>
    </row>
    <row r="101" spans="1:31" s="10" customFormat="1" ht="19.899999999999999" customHeight="1">
      <c r="B101" s="111"/>
      <c r="D101" s="112" t="s">
        <v>98</v>
      </c>
      <c r="E101" s="113"/>
      <c r="F101" s="113"/>
      <c r="G101" s="113"/>
      <c r="H101" s="113"/>
      <c r="I101" s="113"/>
      <c r="J101" s="114">
        <f>J236</f>
        <v>0</v>
      </c>
      <c r="L101" s="111"/>
    </row>
    <row r="102" spans="1:31" s="10" customFormat="1" ht="19.899999999999999" customHeight="1">
      <c r="B102" s="111"/>
      <c r="D102" s="112" t="s">
        <v>99</v>
      </c>
      <c r="E102" s="113"/>
      <c r="F102" s="113"/>
      <c r="G102" s="113"/>
      <c r="H102" s="113"/>
      <c r="I102" s="113"/>
      <c r="J102" s="114">
        <f>J243</f>
        <v>0</v>
      </c>
      <c r="L102" s="111"/>
    </row>
    <row r="103" spans="1:31" s="9" customFormat="1" ht="24.95" customHeight="1">
      <c r="B103" s="107"/>
      <c r="D103" s="108" t="s">
        <v>100</v>
      </c>
      <c r="E103" s="109"/>
      <c r="F103" s="109"/>
      <c r="G103" s="109"/>
      <c r="H103" s="109"/>
      <c r="I103" s="109"/>
      <c r="J103" s="110">
        <f>J245</f>
        <v>0</v>
      </c>
      <c r="L103" s="107"/>
    </row>
    <row r="104" spans="1:31" s="10" customFormat="1" ht="19.899999999999999" customHeight="1">
      <c r="B104" s="111"/>
      <c r="D104" s="112" t="s">
        <v>101</v>
      </c>
      <c r="E104" s="113"/>
      <c r="F104" s="113"/>
      <c r="G104" s="113"/>
      <c r="H104" s="113"/>
      <c r="I104" s="113"/>
      <c r="J104" s="114">
        <f>J246</f>
        <v>0</v>
      </c>
      <c r="L104" s="111"/>
    </row>
    <row r="105" spans="1:31" s="10" customFormat="1" ht="19.899999999999999" customHeight="1">
      <c r="B105" s="111"/>
      <c r="D105" s="112" t="s">
        <v>102</v>
      </c>
      <c r="E105" s="113"/>
      <c r="F105" s="113"/>
      <c r="G105" s="113"/>
      <c r="H105" s="113"/>
      <c r="I105" s="113"/>
      <c r="J105" s="114">
        <f>J248</f>
        <v>0</v>
      </c>
      <c r="L105" s="111"/>
    </row>
    <row r="106" spans="1:31" s="10" customFormat="1" ht="19.899999999999999" customHeight="1">
      <c r="B106" s="111"/>
      <c r="D106" s="112" t="s">
        <v>103</v>
      </c>
      <c r="E106" s="113"/>
      <c r="F106" s="113"/>
      <c r="G106" s="113"/>
      <c r="H106" s="113"/>
      <c r="I106" s="113"/>
      <c r="J106" s="114">
        <f>J250</f>
        <v>0</v>
      </c>
      <c r="L106" s="111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4.95" customHeight="1">
      <c r="A113" s="32"/>
      <c r="B113" s="33"/>
      <c r="C113" s="21" t="s">
        <v>104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06" t="str">
        <f>E7</f>
        <v>Obnova vodovodu v obci Horosedly</v>
      </c>
      <c r="F116" s="233"/>
      <c r="G116" s="233"/>
      <c r="H116" s="233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20</v>
      </c>
      <c r="D118" s="32"/>
      <c r="E118" s="32"/>
      <c r="F118" s="25" t="str">
        <f>F10</f>
        <v>Horosedly</v>
      </c>
      <c r="G118" s="32"/>
      <c r="H118" s="32"/>
      <c r="I118" s="27" t="s">
        <v>22</v>
      </c>
      <c r="J118" s="55" t="str">
        <f>IF(J10="","",J10)</f>
        <v>3. 12. 2021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>
      <c r="A120" s="32"/>
      <c r="B120" s="33"/>
      <c r="C120" s="27" t="s">
        <v>24</v>
      </c>
      <c r="D120" s="32"/>
      <c r="E120" s="32"/>
      <c r="F120" s="25" t="str">
        <f>E13</f>
        <v>Obec Horosedly</v>
      </c>
      <c r="G120" s="32"/>
      <c r="H120" s="32"/>
      <c r="I120" s="27" t="s">
        <v>30</v>
      </c>
      <c r="J120" s="30" t="str">
        <f>E19</f>
        <v>PROJEKTOSTAV s.r.o.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28</v>
      </c>
      <c r="D121" s="32"/>
      <c r="E121" s="32"/>
      <c r="F121" s="25" t="str">
        <f>IF(E16="","",E16)</f>
        <v>Vyplň údaj</v>
      </c>
      <c r="G121" s="32"/>
      <c r="H121" s="32"/>
      <c r="I121" s="27" t="s">
        <v>35</v>
      </c>
      <c r="J121" s="30" t="str">
        <f>E22</f>
        <v>Jindřich  J u k l  tel.: 602558222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15"/>
      <c r="B123" s="116"/>
      <c r="C123" s="117" t="s">
        <v>105</v>
      </c>
      <c r="D123" s="118" t="s">
        <v>63</v>
      </c>
      <c r="E123" s="118" t="s">
        <v>59</v>
      </c>
      <c r="F123" s="118" t="s">
        <v>60</v>
      </c>
      <c r="G123" s="118" t="s">
        <v>106</v>
      </c>
      <c r="H123" s="118" t="s">
        <v>107</v>
      </c>
      <c r="I123" s="118" t="s">
        <v>108</v>
      </c>
      <c r="J123" s="119" t="s">
        <v>89</v>
      </c>
      <c r="K123" s="120" t="s">
        <v>109</v>
      </c>
      <c r="L123" s="121"/>
      <c r="M123" s="62" t="s">
        <v>1</v>
      </c>
      <c r="N123" s="63" t="s">
        <v>42</v>
      </c>
      <c r="O123" s="63" t="s">
        <v>110</v>
      </c>
      <c r="P123" s="63" t="s">
        <v>111</v>
      </c>
      <c r="Q123" s="63" t="s">
        <v>112</v>
      </c>
      <c r="R123" s="63" t="s">
        <v>113</v>
      </c>
      <c r="S123" s="63" t="s">
        <v>114</v>
      </c>
      <c r="T123" s="64" t="s">
        <v>115</v>
      </c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</row>
    <row r="124" spans="1:65" s="2" customFormat="1" ht="22.9" customHeight="1">
      <c r="A124" s="32"/>
      <c r="B124" s="33"/>
      <c r="C124" s="69" t="s">
        <v>116</v>
      </c>
      <c r="D124" s="32"/>
      <c r="E124" s="32"/>
      <c r="F124" s="32"/>
      <c r="G124" s="32"/>
      <c r="H124" s="32"/>
      <c r="I124" s="32"/>
      <c r="J124" s="122">
        <f>BK124</f>
        <v>0</v>
      </c>
      <c r="K124" s="32"/>
      <c r="L124" s="33"/>
      <c r="M124" s="65"/>
      <c r="N124" s="56"/>
      <c r="O124" s="66"/>
      <c r="P124" s="123">
        <f>P125+P245</f>
        <v>0</v>
      </c>
      <c r="Q124" s="66"/>
      <c r="R124" s="123">
        <f>R125+R245</f>
        <v>137.21754794</v>
      </c>
      <c r="S124" s="66"/>
      <c r="T124" s="124">
        <f>T125+T245</f>
        <v>1.6320000000000001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77</v>
      </c>
      <c r="AU124" s="17" t="s">
        <v>91</v>
      </c>
      <c r="BK124" s="125">
        <f>BK125+BK245</f>
        <v>0</v>
      </c>
    </row>
    <row r="125" spans="1:65" s="12" customFormat="1" ht="25.9" customHeight="1">
      <c r="B125" s="126"/>
      <c r="D125" s="127" t="s">
        <v>77</v>
      </c>
      <c r="E125" s="128" t="s">
        <v>117</v>
      </c>
      <c r="F125" s="128" t="s">
        <v>118</v>
      </c>
      <c r="I125" s="129"/>
      <c r="J125" s="130">
        <f>BK125</f>
        <v>0</v>
      </c>
      <c r="L125" s="126"/>
      <c r="M125" s="131"/>
      <c r="N125" s="132"/>
      <c r="O125" s="132"/>
      <c r="P125" s="133">
        <f>P126+P176+P184+P188+P231+P236+P243</f>
        <v>0</v>
      </c>
      <c r="Q125" s="132"/>
      <c r="R125" s="133">
        <f>R126+R176+R184+R188+R231+R236+R243</f>
        <v>137.21754794</v>
      </c>
      <c r="S125" s="132"/>
      <c r="T125" s="134">
        <f>T126+T176+T184+T188+T231+T236+T243</f>
        <v>1.6320000000000001</v>
      </c>
      <c r="AR125" s="127" t="s">
        <v>83</v>
      </c>
      <c r="AT125" s="135" t="s">
        <v>77</v>
      </c>
      <c r="AU125" s="135" t="s">
        <v>78</v>
      </c>
      <c r="AY125" s="127" t="s">
        <v>119</v>
      </c>
      <c r="BK125" s="136">
        <f>BK126+BK176+BK184+BK188+BK231+BK236+BK243</f>
        <v>0</v>
      </c>
    </row>
    <row r="126" spans="1:65" s="12" customFormat="1" ht="22.9" customHeight="1">
      <c r="B126" s="126"/>
      <c r="D126" s="127" t="s">
        <v>77</v>
      </c>
      <c r="E126" s="137" t="s">
        <v>83</v>
      </c>
      <c r="F126" s="137" t="s">
        <v>120</v>
      </c>
      <c r="I126" s="129"/>
      <c r="J126" s="138">
        <f>BK126</f>
        <v>0</v>
      </c>
      <c r="L126" s="126"/>
      <c r="M126" s="131"/>
      <c r="N126" s="132"/>
      <c r="O126" s="132"/>
      <c r="P126" s="133">
        <f>SUM(P127:P175)</f>
        <v>0</v>
      </c>
      <c r="Q126" s="132"/>
      <c r="R126" s="133">
        <f>SUM(R127:R175)</f>
        <v>0.24092000000000002</v>
      </c>
      <c r="S126" s="132"/>
      <c r="T126" s="134">
        <f>SUM(T127:T175)</f>
        <v>1.6320000000000001</v>
      </c>
      <c r="AR126" s="127" t="s">
        <v>83</v>
      </c>
      <c r="AT126" s="135" t="s">
        <v>77</v>
      </c>
      <c r="AU126" s="135" t="s">
        <v>83</v>
      </c>
      <c r="AY126" s="127" t="s">
        <v>119</v>
      </c>
      <c r="BK126" s="136">
        <f>SUM(BK127:BK175)</f>
        <v>0</v>
      </c>
    </row>
    <row r="127" spans="1:65" s="2" customFormat="1" ht="16.5" customHeight="1">
      <c r="A127" s="32"/>
      <c r="B127" s="139"/>
      <c r="C127" s="140" t="s">
        <v>83</v>
      </c>
      <c r="D127" s="140" t="s">
        <v>121</v>
      </c>
      <c r="E127" s="141" t="s">
        <v>122</v>
      </c>
      <c r="F127" s="142" t="s">
        <v>123</v>
      </c>
      <c r="G127" s="143" t="s">
        <v>124</v>
      </c>
      <c r="H127" s="144">
        <v>3.2</v>
      </c>
      <c r="I127" s="145"/>
      <c r="J127" s="146">
        <f>ROUND(I127*H127,2)</f>
        <v>0</v>
      </c>
      <c r="K127" s="147"/>
      <c r="L127" s="33"/>
      <c r="M127" s="148" t="s">
        <v>1</v>
      </c>
      <c r="N127" s="149" t="s">
        <v>43</v>
      </c>
      <c r="O127" s="58"/>
      <c r="P127" s="150">
        <f>O127*H127</f>
        <v>0</v>
      </c>
      <c r="Q127" s="150">
        <v>0</v>
      </c>
      <c r="R127" s="150">
        <f>Q127*H127</f>
        <v>0</v>
      </c>
      <c r="S127" s="150">
        <v>0.28999999999999998</v>
      </c>
      <c r="T127" s="151">
        <f>S127*H127</f>
        <v>0.92799999999999994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2" t="s">
        <v>125</v>
      </c>
      <c r="AT127" s="152" t="s">
        <v>121</v>
      </c>
      <c r="AU127" s="152" t="s">
        <v>85</v>
      </c>
      <c r="AY127" s="17" t="s">
        <v>119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17" t="s">
        <v>83</v>
      </c>
      <c r="BK127" s="153">
        <f>ROUND(I127*H127,2)</f>
        <v>0</v>
      </c>
      <c r="BL127" s="17" t="s">
        <v>125</v>
      </c>
      <c r="BM127" s="152" t="s">
        <v>126</v>
      </c>
    </row>
    <row r="128" spans="1:65" s="13" customFormat="1">
      <c r="B128" s="154"/>
      <c r="D128" s="155" t="s">
        <v>127</v>
      </c>
      <c r="E128" s="156" t="s">
        <v>1</v>
      </c>
      <c r="F128" s="157" t="s">
        <v>128</v>
      </c>
      <c r="H128" s="158">
        <v>3.2</v>
      </c>
      <c r="I128" s="159"/>
      <c r="L128" s="154"/>
      <c r="M128" s="160"/>
      <c r="N128" s="161"/>
      <c r="O128" s="161"/>
      <c r="P128" s="161"/>
      <c r="Q128" s="161"/>
      <c r="R128" s="161"/>
      <c r="S128" s="161"/>
      <c r="T128" s="162"/>
      <c r="AT128" s="156" t="s">
        <v>127</v>
      </c>
      <c r="AU128" s="156" t="s">
        <v>85</v>
      </c>
      <c r="AV128" s="13" t="s">
        <v>85</v>
      </c>
      <c r="AW128" s="13" t="s">
        <v>34</v>
      </c>
      <c r="AX128" s="13" t="s">
        <v>83</v>
      </c>
      <c r="AY128" s="156" t="s">
        <v>119</v>
      </c>
    </row>
    <row r="129" spans="1:65" s="2" customFormat="1" ht="16.5" customHeight="1">
      <c r="A129" s="32"/>
      <c r="B129" s="139"/>
      <c r="C129" s="140" t="s">
        <v>85</v>
      </c>
      <c r="D129" s="140" t="s">
        <v>121</v>
      </c>
      <c r="E129" s="141" t="s">
        <v>129</v>
      </c>
      <c r="F129" s="142" t="s">
        <v>130</v>
      </c>
      <c r="G129" s="143" t="s">
        <v>124</v>
      </c>
      <c r="H129" s="144">
        <v>3.2</v>
      </c>
      <c r="I129" s="145"/>
      <c r="J129" s="146">
        <f>ROUND(I129*H129,2)</f>
        <v>0</v>
      </c>
      <c r="K129" s="147"/>
      <c r="L129" s="33"/>
      <c r="M129" s="148" t="s">
        <v>1</v>
      </c>
      <c r="N129" s="149" t="s">
        <v>43</v>
      </c>
      <c r="O129" s="58"/>
      <c r="P129" s="150">
        <f>O129*H129</f>
        <v>0</v>
      </c>
      <c r="Q129" s="150">
        <v>0</v>
      </c>
      <c r="R129" s="150">
        <f>Q129*H129</f>
        <v>0</v>
      </c>
      <c r="S129" s="150">
        <v>0.22</v>
      </c>
      <c r="T129" s="151">
        <f>S129*H129</f>
        <v>0.70400000000000007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2" t="s">
        <v>125</v>
      </c>
      <c r="AT129" s="152" t="s">
        <v>121</v>
      </c>
      <c r="AU129" s="152" t="s">
        <v>85</v>
      </c>
      <c r="AY129" s="17" t="s">
        <v>119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17" t="s">
        <v>83</v>
      </c>
      <c r="BK129" s="153">
        <f>ROUND(I129*H129,2)</f>
        <v>0</v>
      </c>
      <c r="BL129" s="17" t="s">
        <v>125</v>
      </c>
      <c r="BM129" s="152" t="s">
        <v>131</v>
      </c>
    </row>
    <row r="130" spans="1:65" s="2" customFormat="1" ht="16.5" customHeight="1">
      <c r="A130" s="32"/>
      <c r="B130" s="139"/>
      <c r="C130" s="140" t="s">
        <v>132</v>
      </c>
      <c r="D130" s="140" t="s">
        <v>121</v>
      </c>
      <c r="E130" s="141" t="s">
        <v>133</v>
      </c>
      <c r="F130" s="142" t="s">
        <v>134</v>
      </c>
      <c r="G130" s="143" t="s">
        <v>135</v>
      </c>
      <c r="H130" s="144">
        <v>6.4</v>
      </c>
      <c r="I130" s="145"/>
      <c r="J130" s="146">
        <f>ROUND(I130*H130,2)</f>
        <v>0</v>
      </c>
      <c r="K130" s="147"/>
      <c r="L130" s="33"/>
      <c r="M130" s="148" t="s">
        <v>1</v>
      </c>
      <c r="N130" s="149" t="s">
        <v>43</v>
      </c>
      <c r="O130" s="58"/>
      <c r="P130" s="150">
        <f>O130*H130</f>
        <v>0</v>
      </c>
      <c r="Q130" s="150">
        <v>3.6900000000000002E-2</v>
      </c>
      <c r="R130" s="150">
        <f>Q130*H130</f>
        <v>0.23616000000000004</v>
      </c>
      <c r="S130" s="150">
        <v>0</v>
      </c>
      <c r="T130" s="15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2" t="s">
        <v>125</v>
      </c>
      <c r="AT130" s="152" t="s">
        <v>121</v>
      </c>
      <c r="AU130" s="152" t="s">
        <v>85</v>
      </c>
      <c r="AY130" s="17" t="s">
        <v>119</v>
      </c>
      <c r="BE130" s="153">
        <f>IF(N130="základní",J130,0)</f>
        <v>0</v>
      </c>
      <c r="BF130" s="153">
        <f>IF(N130="snížená",J130,0)</f>
        <v>0</v>
      </c>
      <c r="BG130" s="153">
        <f>IF(N130="zákl. přenesená",J130,0)</f>
        <v>0</v>
      </c>
      <c r="BH130" s="153">
        <f>IF(N130="sníž. přenesená",J130,0)</f>
        <v>0</v>
      </c>
      <c r="BI130" s="153">
        <f>IF(N130="nulová",J130,0)</f>
        <v>0</v>
      </c>
      <c r="BJ130" s="17" t="s">
        <v>83</v>
      </c>
      <c r="BK130" s="153">
        <f>ROUND(I130*H130,2)</f>
        <v>0</v>
      </c>
      <c r="BL130" s="17" t="s">
        <v>125</v>
      </c>
      <c r="BM130" s="152" t="s">
        <v>136</v>
      </c>
    </row>
    <row r="131" spans="1:65" s="13" customFormat="1">
      <c r="B131" s="154"/>
      <c r="D131" s="155" t="s">
        <v>127</v>
      </c>
      <c r="E131" s="156" t="s">
        <v>1</v>
      </c>
      <c r="F131" s="157" t="s">
        <v>137</v>
      </c>
      <c r="H131" s="158">
        <v>6.4</v>
      </c>
      <c r="I131" s="159"/>
      <c r="L131" s="154"/>
      <c r="M131" s="160"/>
      <c r="N131" s="161"/>
      <c r="O131" s="161"/>
      <c r="P131" s="161"/>
      <c r="Q131" s="161"/>
      <c r="R131" s="161"/>
      <c r="S131" s="161"/>
      <c r="T131" s="162"/>
      <c r="AT131" s="156" t="s">
        <v>127</v>
      </c>
      <c r="AU131" s="156" t="s">
        <v>85</v>
      </c>
      <c r="AV131" s="13" t="s">
        <v>85</v>
      </c>
      <c r="AW131" s="13" t="s">
        <v>34</v>
      </c>
      <c r="AX131" s="13" t="s">
        <v>83</v>
      </c>
      <c r="AY131" s="156" t="s">
        <v>119</v>
      </c>
    </row>
    <row r="132" spans="1:65" s="2" customFormat="1" ht="16.5" customHeight="1">
      <c r="A132" s="32"/>
      <c r="B132" s="139"/>
      <c r="C132" s="140" t="s">
        <v>125</v>
      </c>
      <c r="D132" s="140" t="s">
        <v>121</v>
      </c>
      <c r="E132" s="141" t="s">
        <v>138</v>
      </c>
      <c r="F132" s="142" t="s">
        <v>139</v>
      </c>
      <c r="G132" s="143" t="s">
        <v>124</v>
      </c>
      <c r="H132" s="144">
        <v>238</v>
      </c>
      <c r="I132" s="145"/>
      <c r="J132" s="146">
        <f>ROUND(I132*H132,2)</f>
        <v>0</v>
      </c>
      <c r="K132" s="147"/>
      <c r="L132" s="33"/>
      <c r="M132" s="148" t="s">
        <v>1</v>
      </c>
      <c r="N132" s="149" t="s">
        <v>43</v>
      </c>
      <c r="O132" s="58"/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2" t="s">
        <v>125</v>
      </c>
      <c r="AT132" s="152" t="s">
        <v>121</v>
      </c>
      <c r="AU132" s="152" t="s">
        <v>85</v>
      </c>
      <c r="AY132" s="17" t="s">
        <v>119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17" t="s">
        <v>83</v>
      </c>
      <c r="BK132" s="153">
        <f>ROUND(I132*H132,2)</f>
        <v>0</v>
      </c>
      <c r="BL132" s="17" t="s">
        <v>125</v>
      </c>
      <c r="BM132" s="152" t="s">
        <v>140</v>
      </c>
    </row>
    <row r="133" spans="1:65" s="14" customFormat="1">
      <c r="B133" s="163"/>
      <c r="D133" s="155" t="s">
        <v>127</v>
      </c>
      <c r="E133" s="164" t="s">
        <v>1</v>
      </c>
      <c r="F133" s="165" t="s">
        <v>141</v>
      </c>
      <c r="H133" s="164" t="s">
        <v>1</v>
      </c>
      <c r="I133" s="166"/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127</v>
      </c>
      <c r="AU133" s="164" t="s">
        <v>85</v>
      </c>
      <c r="AV133" s="14" t="s">
        <v>83</v>
      </c>
      <c r="AW133" s="14" t="s">
        <v>34</v>
      </c>
      <c r="AX133" s="14" t="s">
        <v>78</v>
      </c>
      <c r="AY133" s="164" t="s">
        <v>119</v>
      </c>
    </row>
    <row r="134" spans="1:65" s="13" customFormat="1">
      <c r="B134" s="154"/>
      <c r="D134" s="155" t="s">
        <v>127</v>
      </c>
      <c r="E134" s="156" t="s">
        <v>1</v>
      </c>
      <c r="F134" s="157" t="s">
        <v>142</v>
      </c>
      <c r="H134" s="158">
        <v>216</v>
      </c>
      <c r="I134" s="159"/>
      <c r="L134" s="154"/>
      <c r="M134" s="160"/>
      <c r="N134" s="161"/>
      <c r="O134" s="161"/>
      <c r="P134" s="161"/>
      <c r="Q134" s="161"/>
      <c r="R134" s="161"/>
      <c r="S134" s="161"/>
      <c r="T134" s="162"/>
      <c r="AT134" s="156" t="s">
        <v>127</v>
      </c>
      <c r="AU134" s="156" t="s">
        <v>85</v>
      </c>
      <c r="AV134" s="13" t="s">
        <v>85</v>
      </c>
      <c r="AW134" s="13" t="s">
        <v>34</v>
      </c>
      <c r="AX134" s="13" t="s">
        <v>78</v>
      </c>
      <c r="AY134" s="156" t="s">
        <v>119</v>
      </c>
    </row>
    <row r="135" spans="1:65" s="14" customFormat="1">
      <c r="B135" s="163"/>
      <c r="D135" s="155" t="s">
        <v>127</v>
      </c>
      <c r="E135" s="164" t="s">
        <v>1</v>
      </c>
      <c r="F135" s="165" t="s">
        <v>143</v>
      </c>
      <c r="H135" s="164" t="s">
        <v>1</v>
      </c>
      <c r="I135" s="166"/>
      <c r="L135" s="163"/>
      <c r="M135" s="167"/>
      <c r="N135" s="168"/>
      <c r="O135" s="168"/>
      <c r="P135" s="168"/>
      <c r="Q135" s="168"/>
      <c r="R135" s="168"/>
      <c r="S135" s="168"/>
      <c r="T135" s="169"/>
      <c r="AT135" s="164" t="s">
        <v>127</v>
      </c>
      <c r="AU135" s="164" t="s">
        <v>85</v>
      </c>
      <c r="AV135" s="14" t="s">
        <v>83</v>
      </c>
      <c r="AW135" s="14" t="s">
        <v>34</v>
      </c>
      <c r="AX135" s="14" t="s">
        <v>78</v>
      </c>
      <c r="AY135" s="164" t="s">
        <v>119</v>
      </c>
    </row>
    <row r="136" spans="1:65" s="13" customFormat="1">
      <c r="B136" s="154"/>
      <c r="D136" s="155" t="s">
        <v>127</v>
      </c>
      <c r="E136" s="156" t="s">
        <v>1</v>
      </c>
      <c r="F136" s="157" t="s">
        <v>144</v>
      </c>
      <c r="H136" s="158">
        <v>22</v>
      </c>
      <c r="I136" s="159"/>
      <c r="L136" s="154"/>
      <c r="M136" s="160"/>
      <c r="N136" s="161"/>
      <c r="O136" s="161"/>
      <c r="P136" s="161"/>
      <c r="Q136" s="161"/>
      <c r="R136" s="161"/>
      <c r="S136" s="161"/>
      <c r="T136" s="162"/>
      <c r="AT136" s="156" t="s">
        <v>127</v>
      </c>
      <c r="AU136" s="156" t="s">
        <v>85</v>
      </c>
      <c r="AV136" s="13" t="s">
        <v>85</v>
      </c>
      <c r="AW136" s="13" t="s">
        <v>34</v>
      </c>
      <c r="AX136" s="13" t="s">
        <v>78</v>
      </c>
      <c r="AY136" s="156" t="s">
        <v>119</v>
      </c>
    </row>
    <row r="137" spans="1:65" s="15" customFormat="1">
      <c r="B137" s="170"/>
      <c r="D137" s="155" t="s">
        <v>127</v>
      </c>
      <c r="E137" s="171" t="s">
        <v>1</v>
      </c>
      <c r="F137" s="172" t="s">
        <v>145</v>
      </c>
      <c r="H137" s="173">
        <v>238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127</v>
      </c>
      <c r="AU137" s="171" t="s">
        <v>85</v>
      </c>
      <c r="AV137" s="15" t="s">
        <v>125</v>
      </c>
      <c r="AW137" s="15" t="s">
        <v>34</v>
      </c>
      <c r="AX137" s="15" t="s">
        <v>83</v>
      </c>
      <c r="AY137" s="171" t="s">
        <v>119</v>
      </c>
    </row>
    <row r="138" spans="1:65" s="2" customFormat="1" ht="21.75" customHeight="1">
      <c r="A138" s="32"/>
      <c r="B138" s="139"/>
      <c r="C138" s="140" t="s">
        <v>146</v>
      </c>
      <c r="D138" s="140" t="s">
        <v>121</v>
      </c>
      <c r="E138" s="141" t="s">
        <v>147</v>
      </c>
      <c r="F138" s="142" t="s">
        <v>148</v>
      </c>
      <c r="G138" s="143" t="s">
        <v>149</v>
      </c>
      <c r="H138" s="144">
        <v>26.4</v>
      </c>
      <c r="I138" s="145"/>
      <c r="J138" s="146">
        <f>ROUND(I138*H138,2)</f>
        <v>0</v>
      </c>
      <c r="K138" s="147"/>
      <c r="L138" s="33"/>
      <c r="M138" s="148" t="s">
        <v>1</v>
      </c>
      <c r="N138" s="149" t="s">
        <v>43</v>
      </c>
      <c r="O138" s="58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2" t="s">
        <v>125</v>
      </c>
      <c r="AT138" s="152" t="s">
        <v>121</v>
      </c>
      <c r="AU138" s="152" t="s">
        <v>85</v>
      </c>
      <c r="AY138" s="17" t="s">
        <v>119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17" t="s">
        <v>83</v>
      </c>
      <c r="BK138" s="153">
        <f>ROUND(I138*H138,2)</f>
        <v>0</v>
      </c>
      <c r="BL138" s="17" t="s">
        <v>125</v>
      </c>
      <c r="BM138" s="152" t="s">
        <v>150</v>
      </c>
    </row>
    <row r="139" spans="1:65" s="14" customFormat="1">
      <c r="B139" s="163"/>
      <c r="D139" s="155" t="s">
        <v>127</v>
      </c>
      <c r="E139" s="164" t="s">
        <v>1</v>
      </c>
      <c r="F139" s="165" t="s">
        <v>143</v>
      </c>
      <c r="H139" s="164" t="s">
        <v>1</v>
      </c>
      <c r="I139" s="166"/>
      <c r="L139" s="163"/>
      <c r="M139" s="167"/>
      <c r="N139" s="168"/>
      <c r="O139" s="168"/>
      <c r="P139" s="168"/>
      <c r="Q139" s="168"/>
      <c r="R139" s="168"/>
      <c r="S139" s="168"/>
      <c r="T139" s="169"/>
      <c r="AT139" s="164" t="s">
        <v>127</v>
      </c>
      <c r="AU139" s="164" t="s">
        <v>85</v>
      </c>
      <c r="AV139" s="14" t="s">
        <v>83</v>
      </c>
      <c r="AW139" s="14" t="s">
        <v>34</v>
      </c>
      <c r="AX139" s="14" t="s">
        <v>78</v>
      </c>
      <c r="AY139" s="164" t="s">
        <v>119</v>
      </c>
    </row>
    <row r="140" spans="1:65" s="13" customFormat="1">
      <c r="B140" s="154"/>
      <c r="D140" s="155" t="s">
        <v>127</v>
      </c>
      <c r="E140" s="156" t="s">
        <v>1</v>
      </c>
      <c r="F140" s="157" t="s">
        <v>151</v>
      </c>
      <c r="H140" s="158">
        <v>26.4</v>
      </c>
      <c r="I140" s="159"/>
      <c r="L140" s="154"/>
      <c r="M140" s="160"/>
      <c r="N140" s="161"/>
      <c r="O140" s="161"/>
      <c r="P140" s="161"/>
      <c r="Q140" s="161"/>
      <c r="R140" s="161"/>
      <c r="S140" s="161"/>
      <c r="T140" s="162"/>
      <c r="AT140" s="156" t="s">
        <v>127</v>
      </c>
      <c r="AU140" s="156" t="s">
        <v>85</v>
      </c>
      <c r="AV140" s="13" t="s">
        <v>85</v>
      </c>
      <c r="AW140" s="13" t="s">
        <v>34</v>
      </c>
      <c r="AX140" s="13" t="s">
        <v>78</v>
      </c>
      <c r="AY140" s="156" t="s">
        <v>119</v>
      </c>
    </row>
    <row r="141" spans="1:65" s="15" customFormat="1">
      <c r="B141" s="170"/>
      <c r="D141" s="155" t="s">
        <v>127</v>
      </c>
      <c r="E141" s="171" t="s">
        <v>1</v>
      </c>
      <c r="F141" s="172" t="s">
        <v>145</v>
      </c>
      <c r="H141" s="173">
        <v>26.4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127</v>
      </c>
      <c r="AU141" s="171" t="s">
        <v>85</v>
      </c>
      <c r="AV141" s="15" t="s">
        <v>125</v>
      </c>
      <c r="AW141" s="15" t="s">
        <v>34</v>
      </c>
      <c r="AX141" s="15" t="s">
        <v>83</v>
      </c>
      <c r="AY141" s="171" t="s">
        <v>119</v>
      </c>
    </row>
    <row r="142" spans="1:65" s="2" customFormat="1" ht="21.75" customHeight="1">
      <c r="A142" s="32"/>
      <c r="B142" s="139"/>
      <c r="C142" s="140" t="s">
        <v>152</v>
      </c>
      <c r="D142" s="140" t="s">
        <v>121</v>
      </c>
      <c r="E142" s="141" t="s">
        <v>153</v>
      </c>
      <c r="F142" s="142" t="s">
        <v>154</v>
      </c>
      <c r="G142" s="143" t="s">
        <v>149</v>
      </c>
      <c r="H142" s="144">
        <v>280.8</v>
      </c>
      <c r="I142" s="145"/>
      <c r="J142" s="146">
        <f>ROUND(I142*H142,2)</f>
        <v>0</v>
      </c>
      <c r="K142" s="147"/>
      <c r="L142" s="33"/>
      <c r="M142" s="148" t="s">
        <v>1</v>
      </c>
      <c r="N142" s="149" t="s">
        <v>43</v>
      </c>
      <c r="O142" s="58"/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2" t="s">
        <v>125</v>
      </c>
      <c r="AT142" s="152" t="s">
        <v>121</v>
      </c>
      <c r="AU142" s="152" t="s">
        <v>85</v>
      </c>
      <c r="AY142" s="17" t="s">
        <v>119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17" t="s">
        <v>83</v>
      </c>
      <c r="BK142" s="153">
        <f>ROUND(I142*H142,2)</f>
        <v>0</v>
      </c>
      <c r="BL142" s="17" t="s">
        <v>125</v>
      </c>
      <c r="BM142" s="152" t="s">
        <v>155</v>
      </c>
    </row>
    <row r="143" spans="1:65" s="14" customFormat="1">
      <c r="B143" s="163"/>
      <c r="D143" s="155" t="s">
        <v>127</v>
      </c>
      <c r="E143" s="164" t="s">
        <v>1</v>
      </c>
      <c r="F143" s="165" t="s">
        <v>141</v>
      </c>
      <c r="H143" s="164" t="s">
        <v>1</v>
      </c>
      <c r="I143" s="166"/>
      <c r="L143" s="163"/>
      <c r="M143" s="167"/>
      <c r="N143" s="168"/>
      <c r="O143" s="168"/>
      <c r="P143" s="168"/>
      <c r="Q143" s="168"/>
      <c r="R143" s="168"/>
      <c r="S143" s="168"/>
      <c r="T143" s="169"/>
      <c r="AT143" s="164" t="s">
        <v>127</v>
      </c>
      <c r="AU143" s="164" t="s">
        <v>85</v>
      </c>
      <c r="AV143" s="14" t="s">
        <v>83</v>
      </c>
      <c r="AW143" s="14" t="s">
        <v>34</v>
      </c>
      <c r="AX143" s="14" t="s">
        <v>78</v>
      </c>
      <c r="AY143" s="164" t="s">
        <v>119</v>
      </c>
    </row>
    <row r="144" spans="1:65" s="13" customFormat="1">
      <c r="B144" s="154"/>
      <c r="D144" s="155" t="s">
        <v>127</v>
      </c>
      <c r="E144" s="156" t="s">
        <v>1</v>
      </c>
      <c r="F144" s="157" t="s">
        <v>156</v>
      </c>
      <c r="H144" s="158">
        <v>280.8</v>
      </c>
      <c r="I144" s="159"/>
      <c r="L144" s="154"/>
      <c r="M144" s="160"/>
      <c r="N144" s="161"/>
      <c r="O144" s="161"/>
      <c r="P144" s="161"/>
      <c r="Q144" s="161"/>
      <c r="R144" s="161"/>
      <c r="S144" s="161"/>
      <c r="T144" s="162"/>
      <c r="AT144" s="156" t="s">
        <v>127</v>
      </c>
      <c r="AU144" s="156" t="s">
        <v>85</v>
      </c>
      <c r="AV144" s="13" t="s">
        <v>85</v>
      </c>
      <c r="AW144" s="13" t="s">
        <v>34</v>
      </c>
      <c r="AX144" s="13" t="s">
        <v>78</v>
      </c>
      <c r="AY144" s="156" t="s">
        <v>119</v>
      </c>
    </row>
    <row r="145" spans="1:65" s="15" customFormat="1">
      <c r="B145" s="170"/>
      <c r="D145" s="155" t="s">
        <v>127</v>
      </c>
      <c r="E145" s="171" t="s">
        <v>1</v>
      </c>
      <c r="F145" s="172" t="s">
        <v>145</v>
      </c>
      <c r="H145" s="173">
        <v>280.8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127</v>
      </c>
      <c r="AU145" s="171" t="s">
        <v>85</v>
      </c>
      <c r="AV145" s="15" t="s">
        <v>125</v>
      </c>
      <c r="AW145" s="15" t="s">
        <v>34</v>
      </c>
      <c r="AX145" s="15" t="s">
        <v>83</v>
      </c>
      <c r="AY145" s="171" t="s">
        <v>119</v>
      </c>
    </row>
    <row r="146" spans="1:65" s="2" customFormat="1" ht="21.75" customHeight="1">
      <c r="A146" s="32"/>
      <c r="B146" s="139"/>
      <c r="C146" s="140" t="s">
        <v>157</v>
      </c>
      <c r="D146" s="140" t="s">
        <v>121</v>
      </c>
      <c r="E146" s="141" t="s">
        <v>158</v>
      </c>
      <c r="F146" s="142" t="s">
        <v>159</v>
      </c>
      <c r="G146" s="143" t="s">
        <v>149</v>
      </c>
      <c r="H146" s="144">
        <v>71.400000000000006</v>
      </c>
      <c r="I146" s="145"/>
      <c r="J146" s="146">
        <f>ROUND(I146*H146,2)</f>
        <v>0</v>
      </c>
      <c r="K146" s="147"/>
      <c r="L146" s="33"/>
      <c r="M146" s="148" t="s">
        <v>1</v>
      </c>
      <c r="N146" s="149" t="s">
        <v>43</v>
      </c>
      <c r="O146" s="58"/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2" t="s">
        <v>125</v>
      </c>
      <c r="AT146" s="152" t="s">
        <v>121</v>
      </c>
      <c r="AU146" s="152" t="s">
        <v>85</v>
      </c>
      <c r="AY146" s="17" t="s">
        <v>119</v>
      </c>
      <c r="BE146" s="153">
        <f>IF(N146="základní",J146,0)</f>
        <v>0</v>
      </c>
      <c r="BF146" s="153">
        <f>IF(N146="snížená",J146,0)</f>
        <v>0</v>
      </c>
      <c r="BG146" s="153">
        <f>IF(N146="zákl. přenesená",J146,0)</f>
        <v>0</v>
      </c>
      <c r="BH146" s="153">
        <f>IF(N146="sníž. přenesená",J146,0)</f>
        <v>0</v>
      </c>
      <c r="BI146" s="153">
        <f>IF(N146="nulová",J146,0)</f>
        <v>0</v>
      </c>
      <c r="BJ146" s="17" t="s">
        <v>83</v>
      </c>
      <c r="BK146" s="153">
        <f>ROUND(I146*H146,2)</f>
        <v>0</v>
      </c>
      <c r="BL146" s="17" t="s">
        <v>125</v>
      </c>
      <c r="BM146" s="152" t="s">
        <v>160</v>
      </c>
    </row>
    <row r="147" spans="1:65" s="14" customFormat="1">
      <c r="B147" s="163"/>
      <c r="D147" s="155" t="s">
        <v>127</v>
      </c>
      <c r="E147" s="164" t="s">
        <v>1</v>
      </c>
      <c r="F147" s="165" t="s">
        <v>141</v>
      </c>
      <c r="H147" s="164" t="s">
        <v>1</v>
      </c>
      <c r="I147" s="166"/>
      <c r="L147" s="163"/>
      <c r="M147" s="167"/>
      <c r="N147" s="168"/>
      <c r="O147" s="168"/>
      <c r="P147" s="168"/>
      <c r="Q147" s="168"/>
      <c r="R147" s="168"/>
      <c r="S147" s="168"/>
      <c r="T147" s="169"/>
      <c r="AT147" s="164" t="s">
        <v>127</v>
      </c>
      <c r="AU147" s="164" t="s">
        <v>85</v>
      </c>
      <c r="AV147" s="14" t="s">
        <v>83</v>
      </c>
      <c r="AW147" s="14" t="s">
        <v>34</v>
      </c>
      <c r="AX147" s="14" t="s">
        <v>78</v>
      </c>
      <c r="AY147" s="164" t="s">
        <v>119</v>
      </c>
    </row>
    <row r="148" spans="1:65" s="13" customFormat="1">
      <c r="B148" s="154"/>
      <c r="D148" s="155" t="s">
        <v>127</v>
      </c>
      <c r="E148" s="156" t="s">
        <v>1</v>
      </c>
      <c r="F148" s="157" t="s">
        <v>161</v>
      </c>
      <c r="H148" s="158">
        <v>64.8</v>
      </c>
      <c r="I148" s="159"/>
      <c r="L148" s="154"/>
      <c r="M148" s="160"/>
      <c r="N148" s="161"/>
      <c r="O148" s="161"/>
      <c r="P148" s="161"/>
      <c r="Q148" s="161"/>
      <c r="R148" s="161"/>
      <c r="S148" s="161"/>
      <c r="T148" s="162"/>
      <c r="AT148" s="156" t="s">
        <v>127</v>
      </c>
      <c r="AU148" s="156" t="s">
        <v>85</v>
      </c>
      <c r="AV148" s="13" t="s">
        <v>85</v>
      </c>
      <c r="AW148" s="13" t="s">
        <v>34</v>
      </c>
      <c r="AX148" s="13" t="s">
        <v>78</v>
      </c>
      <c r="AY148" s="156" t="s">
        <v>119</v>
      </c>
    </row>
    <row r="149" spans="1:65" s="14" customFormat="1">
      <c r="B149" s="163"/>
      <c r="D149" s="155" t="s">
        <v>127</v>
      </c>
      <c r="E149" s="164" t="s">
        <v>1</v>
      </c>
      <c r="F149" s="165" t="s">
        <v>143</v>
      </c>
      <c r="H149" s="164" t="s">
        <v>1</v>
      </c>
      <c r="I149" s="166"/>
      <c r="L149" s="163"/>
      <c r="M149" s="167"/>
      <c r="N149" s="168"/>
      <c r="O149" s="168"/>
      <c r="P149" s="168"/>
      <c r="Q149" s="168"/>
      <c r="R149" s="168"/>
      <c r="S149" s="168"/>
      <c r="T149" s="169"/>
      <c r="AT149" s="164" t="s">
        <v>127</v>
      </c>
      <c r="AU149" s="164" t="s">
        <v>85</v>
      </c>
      <c r="AV149" s="14" t="s">
        <v>83</v>
      </c>
      <c r="AW149" s="14" t="s">
        <v>34</v>
      </c>
      <c r="AX149" s="14" t="s">
        <v>78</v>
      </c>
      <c r="AY149" s="164" t="s">
        <v>119</v>
      </c>
    </row>
    <row r="150" spans="1:65" s="13" customFormat="1">
      <c r="B150" s="154"/>
      <c r="D150" s="155" t="s">
        <v>127</v>
      </c>
      <c r="E150" s="156" t="s">
        <v>1</v>
      </c>
      <c r="F150" s="157" t="s">
        <v>162</v>
      </c>
      <c r="H150" s="158">
        <v>6.6</v>
      </c>
      <c r="I150" s="159"/>
      <c r="L150" s="154"/>
      <c r="M150" s="160"/>
      <c r="N150" s="161"/>
      <c r="O150" s="161"/>
      <c r="P150" s="161"/>
      <c r="Q150" s="161"/>
      <c r="R150" s="161"/>
      <c r="S150" s="161"/>
      <c r="T150" s="162"/>
      <c r="AT150" s="156" t="s">
        <v>127</v>
      </c>
      <c r="AU150" s="156" t="s">
        <v>85</v>
      </c>
      <c r="AV150" s="13" t="s">
        <v>85</v>
      </c>
      <c r="AW150" s="13" t="s">
        <v>34</v>
      </c>
      <c r="AX150" s="13" t="s">
        <v>78</v>
      </c>
      <c r="AY150" s="156" t="s">
        <v>119</v>
      </c>
    </row>
    <row r="151" spans="1:65" s="15" customFormat="1">
      <c r="B151" s="170"/>
      <c r="D151" s="155" t="s">
        <v>127</v>
      </c>
      <c r="E151" s="171" t="s">
        <v>1</v>
      </c>
      <c r="F151" s="172" t="s">
        <v>145</v>
      </c>
      <c r="H151" s="173">
        <v>71.399999999999991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127</v>
      </c>
      <c r="AU151" s="171" t="s">
        <v>85</v>
      </c>
      <c r="AV151" s="15" t="s">
        <v>125</v>
      </c>
      <c r="AW151" s="15" t="s">
        <v>34</v>
      </c>
      <c r="AX151" s="15" t="s">
        <v>83</v>
      </c>
      <c r="AY151" s="171" t="s">
        <v>119</v>
      </c>
    </row>
    <row r="152" spans="1:65" s="2" customFormat="1" ht="16.5" customHeight="1">
      <c r="A152" s="32"/>
      <c r="B152" s="139"/>
      <c r="C152" s="140" t="s">
        <v>163</v>
      </c>
      <c r="D152" s="140" t="s">
        <v>121</v>
      </c>
      <c r="E152" s="141" t="s">
        <v>164</v>
      </c>
      <c r="F152" s="142" t="s">
        <v>165</v>
      </c>
      <c r="G152" s="143" t="s">
        <v>149</v>
      </c>
      <c r="H152" s="144">
        <v>235.8</v>
      </c>
      <c r="I152" s="145"/>
      <c r="J152" s="146">
        <f>ROUND(I152*H152,2)</f>
        <v>0</v>
      </c>
      <c r="K152" s="147"/>
      <c r="L152" s="33"/>
      <c r="M152" s="148" t="s">
        <v>1</v>
      </c>
      <c r="N152" s="149" t="s">
        <v>43</v>
      </c>
      <c r="O152" s="58"/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2" t="s">
        <v>125</v>
      </c>
      <c r="AT152" s="152" t="s">
        <v>121</v>
      </c>
      <c r="AU152" s="152" t="s">
        <v>85</v>
      </c>
      <c r="AY152" s="17" t="s">
        <v>119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17" t="s">
        <v>83</v>
      </c>
      <c r="BK152" s="153">
        <f>ROUND(I152*H152,2)</f>
        <v>0</v>
      </c>
      <c r="BL152" s="17" t="s">
        <v>125</v>
      </c>
      <c r="BM152" s="152" t="s">
        <v>166</v>
      </c>
    </row>
    <row r="153" spans="1:65" s="13" customFormat="1">
      <c r="B153" s="154"/>
      <c r="D153" s="155" t="s">
        <v>127</v>
      </c>
      <c r="E153" s="156" t="s">
        <v>1</v>
      </c>
      <c r="F153" s="157" t="s">
        <v>167</v>
      </c>
      <c r="H153" s="158">
        <v>235.8</v>
      </c>
      <c r="I153" s="159"/>
      <c r="L153" s="154"/>
      <c r="M153" s="160"/>
      <c r="N153" s="161"/>
      <c r="O153" s="161"/>
      <c r="P153" s="161"/>
      <c r="Q153" s="161"/>
      <c r="R153" s="161"/>
      <c r="S153" s="161"/>
      <c r="T153" s="162"/>
      <c r="AT153" s="156" t="s">
        <v>127</v>
      </c>
      <c r="AU153" s="156" t="s">
        <v>85</v>
      </c>
      <c r="AV153" s="13" t="s">
        <v>85</v>
      </c>
      <c r="AW153" s="13" t="s">
        <v>34</v>
      </c>
      <c r="AX153" s="13" t="s">
        <v>78</v>
      </c>
      <c r="AY153" s="156" t="s">
        <v>119</v>
      </c>
    </row>
    <row r="154" spans="1:65" s="15" customFormat="1">
      <c r="B154" s="170"/>
      <c r="D154" s="155" t="s">
        <v>127</v>
      </c>
      <c r="E154" s="171" t="s">
        <v>1</v>
      </c>
      <c r="F154" s="172" t="s">
        <v>145</v>
      </c>
      <c r="H154" s="173">
        <v>235.8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127</v>
      </c>
      <c r="AU154" s="171" t="s">
        <v>85</v>
      </c>
      <c r="AV154" s="15" t="s">
        <v>125</v>
      </c>
      <c r="AW154" s="15" t="s">
        <v>34</v>
      </c>
      <c r="AX154" s="15" t="s">
        <v>83</v>
      </c>
      <c r="AY154" s="171" t="s">
        <v>119</v>
      </c>
    </row>
    <row r="155" spans="1:65" s="2" customFormat="1" ht="16.5" customHeight="1">
      <c r="A155" s="32"/>
      <c r="B155" s="139"/>
      <c r="C155" s="140" t="s">
        <v>168</v>
      </c>
      <c r="D155" s="140" t="s">
        <v>121</v>
      </c>
      <c r="E155" s="141" t="s">
        <v>169</v>
      </c>
      <c r="F155" s="142" t="s">
        <v>170</v>
      </c>
      <c r="G155" s="143" t="s">
        <v>149</v>
      </c>
      <c r="H155" s="144">
        <v>71.400000000000006</v>
      </c>
      <c r="I155" s="145"/>
      <c r="J155" s="146">
        <f>ROUND(I155*H155,2)</f>
        <v>0</v>
      </c>
      <c r="K155" s="147"/>
      <c r="L155" s="33"/>
      <c r="M155" s="148" t="s">
        <v>1</v>
      </c>
      <c r="N155" s="149" t="s">
        <v>43</v>
      </c>
      <c r="O155" s="58"/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2" t="s">
        <v>125</v>
      </c>
      <c r="AT155" s="152" t="s">
        <v>121</v>
      </c>
      <c r="AU155" s="152" t="s">
        <v>85</v>
      </c>
      <c r="AY155" s="17" t="s">
        <v>119</v>
      </c>
      <c r="BE155" s="153">
        <f>IF(N155="základní",J155,0)</f>
        <v>0</v>
      </c>
      <c r="BF155" s="153">
        <f>IF(N155="snížená",J155,0)</f>
        <v>0</v>
      </c>
      <c r="BG155" s="153">
        <f>IF(N155="zákl. přenesená",J155,0)</f>
        <v>0</v>
      </c>
      <c r="BH155" s="153">
        <f>IF(N155="sníž. přenesená",J155,0)</f>
        <v>0</v>
      </c>
      <c r="BI155" s="153">
        <f>IF(N155="nulová",J155,0)</f>
        <v>0</v>
      </c>
      <c r="BJ155" s="17" t="s">
        <v>83</v>
      </c>
      <c r="BK155" s="153">
        <f>ROUND(I155*H155,2)</f>
        <v>0</v>
      </c>
      <c r="BL155" s="17" t="s">
        <v>125</v>
      </c>
      <c r="BM155" s="152" t="s">
        <v>171</v>
      </c>
    </row>
    <row r="156" spans="1:65" s="2" customFormat="1" ht="16.5" customHeight="1">
      <c r="A156" s="32"/>
      <c r="B156" s="139"/>
      <c r="C156" s="140" t="s">
        <v>172</v>
      </c>
      <c r="D156" s="140" t="s">
        <v>121</v>
      </c>
      <c r="E156" s="141" t="s">
        <v>173</v>
      </c>
      <c r="F156" s="142" t="s">
        <v>174</v>
      </c>
      <c r="G156" s="143" t="s">
        <v>124</v>
      </c>
      <c r="H156" s="144">
        <v>238</v>
      </c>
      <c r="I156" s="145"/>
      <c r="J156" s="146">
        <f>ROUND(I156*H156,2)</f>
        <v>0</v>
      </c>
      <c r="K156" s="147"/>
      <c r="L156" s="33"/>
      <c r="M156" s="148" t="s">
        <v>1</v>
      </c>
      <c r="N156" s="149" t="s">
        <v>43</v>
      </c>
      <c r="O156" s="58"/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2" t="s">
        <v>125</v>
      </c>
      <c r="AT156" s="152" t="s">
        <v>121</v>
      </c>
      <c r="AU156" s="152" t="s">
        <v>85</v>
      </c>
      <c r="AY156" s="17" t="s">
        <v>119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17" t="s">
        <v>83</v>
      </c>
      <c r="BK156" s="153">
        <f>ROUND(I156*H156,2)</f>
        <v>0</v>
      </c>
      <c r="BL156" s="17" t="s">
        <v>125</v>
      </c>
      <c r="BM156" s="152" t="s">
        <v>175</v>
      </c>
    </row>
    <row r="157" spans="1:65" s="14" customFormat="1">
      <c r="B157" s="163"/>
      <c r="D157" s="155" t="s">
        <v>127</v>
      </c>
      <c r="E157" s="164" t="s">
        <v>1</v>
      </c>
      <c r="F157" s="165" t="s">
        <v>141</v>
      </c>
      <c r="H157" s="164" t="s">
        <v>1</v>
      </c>
      <c r="I157" s="166"/>
      <c r="L157" s="163"/>
      <c r="M157" s="167"/>
      <c r="N157" s="168"/>
      <c r="O157" s="168"/>
      <c r="P157" s="168"/>
      <c r="Q157" s="168"/>
      <c r="R157" s="168"/>
      <c r="S157" s="168"/>
      <c r="T157" s="169"/>
      <c r="AT157" s="164" t="s">
        <v>127</v>
      </c>
      <c r="AU157" s="164" t="s">
        <v>85</v>
      </c>
      <c r="AV157" s="14" t="s">
        <v>83</v>
      </c>
      <c r="AW157" s="14" t="s">
        <v>34</v>
      </c>
      <c r="AX157" s="14" t="s">
        <v>78</v>
      </c>
      <c r="AY157" s="164" t="s">
        <v>119</v>
      </c>
    </row>
    <row r="158" spans="1:65" s="13" customFormat="1">
      <c r="B158" s="154"/>
      <c r="D158" s="155" t="s">
        <v>127</v>
      </c>
      <c r="E158" s="156" t="s">
        <v>1</v>
      </c>
      <c r="F158" s="157" t="s">
        <v>142</v>
      </c>
      <c r="H158" s="158">
        <v>216</v>
      </c>
      <c r="I158" s="159"/>
      <c r="L158" s="154"/>
      <c r="M158" s="160"/>
      <c r="N158" s="161"/>
      <c r="O158" s="161"/>
      <c r="P158" s="161"/>
      <c r="Q158" s="161"/>
      <c r="R158" s="161"/>
      <c r="S158" s="161"/>
      <c r="T158" s="162"/>
      <c r="AT158" s="156" t="s">
        <v>127</v>
      </c>
      <c r="AU158" s="156" t="s">
        <v>85</v>
      </c>
      <c r="AV158" s="13" t="s">
        <v>85</v>
      </c>
      <c r="AW158" s="13" t="s">
        <v>34</v>
      </c>
      <c r="AX158" s="13" t="s">
        <v>78</v>
      </c>
      <c r="AY158" s="156" t="s">
        <v>119</v>
      </c>
    </row>
    <row r="159" spans="1:65" s="14" customFormat="1">
      <c r="B159" s="163"/>
      <c r="D159" s="155" t="s">
        <v>127</v>
      </c>
      <c r="E159" s="164" t="s">
        <v>1</v>
      </c>
      <c r="F159" s="165" t="s">
        <v>143</v>
      </c>
      <c r="H159" s="164" t="s">
        <v>1</v>
      </c>
      <c r="I159" s="166"/>
      <c r="L159" s="163"/>
      <c r="M159" s="167"/>
      <c r="N159" s="168"/>
      <c r="O159" s="168"/>
      <c r="P159" s="168"/>
      <c r="Q159" s="168"/>
      <c r="R159" s="168"/>
      <c r="S159" s="168"/>
      <c r="T159" s="169"/>
      <c r="AT159" s="164" t="s">
        <v>127</v>
      </c>
      <c r="AU159" s="164" t="s">
        <v>85</v>
      </c>
      <c r="AV159" s="14" t="s">
        <v>83</v>
      </c>
      <c r="AW159" s="14" t="s">
        <v>34</v>
      </c>
      <c r="AX159" s="14" t="s">
        <v>78</v>
      </c>
      <c r="AY159" s="164" t="s">
        <v>119</v>
      </c>
    </row>
    <row r="160" spans="1:65" s="13" customFormat="1">
      <c r="B160" s="154"/>
      <c r="D160" s="155" t="s">
        <v>127</v>
      </c>
      <c r="E160" s="156" t="s">
        <v>1</v>
      </c>
      <c r="F160" s="157" t="s">
        <v>144</v>
      </c>
      <c r="H160" s="158">
        <v>22</v>
      </c>
      <c r="I160" s="159"/>
      <c r="L160" s="154"/>
      <c r="M160" s="160"/>
      <c r="N160" s="161"/>
      <c r="O160" s="161"/>
      <c r="P160" s="161"/>
      <c r="Q160" s="161"/>
      <c r="R160" s="161"/>
      <c r="S160" s="161"/>
      <c r="T160" s="162"/>
      <c r="AT160" s="156" t="s">
        <v>127</v>
      </c>
      <c r="AU160" s="156" t="s">
        <v>85</v>
      </c>
      <c r="AV160" s="13" t="s">
        <v>85</v>
      </c>
      <c r="AW160" s="13" t="s">
        <v>34</v>
      </c>
      <c r="AX160" s="13" t="s">
        <v>78</v>
      </c>
      <c r="AY160" s="156" t="s">
        <v>119</v>
      </c>
    </row>
    <row r="161" spans="1:65" s="15" customFormat="1">
      <c r="B161" s="170"/>
      <c r="D161" s="155" t="s">
        <v>127</v>
      </c>
      <c r="E161" s="171" t="s">
        <v>1</v>
      </c>
      <c r="F161" s="172" t="s">
        <v>145</v>
      </c>
      <c r="H161" s="173">
        <v>238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127</v>
      </c>
      <c r="AU161" s="171" t="s">
        <v>85</v>
      </c>
      <c r="AV161" s="15" t="s">
        <v>125</v>
      </c>
      <c r="AW161" s="15" t="s">
        <v>34</v>
      </c>
      <c r="AX161" s="15" t="s">
        <v>83</v>
      </c>
      <c r="AY161" s="171" t="s">
        <v>119</v>
      </c>
    </row>
    <row r="162" spans="1:65" s="2" customFormat="1" ht="16.5" customHeight="1">
      <c r="A162" s="32"/>
      <c r="B162" s="139"/>
      <c r="C162" s="140" t="s">
        <v>176</v>
      </c>
      <c r="D162" s="140" t="s">
        <v>121</v>
      </c>
      <c r="E162" s="141" t="s">
        <v>177</v>
      </c>
      <c r="F162" s="142" t="s">
        <v>178</v>
      </c>
      <c r="G162" s="143" t="s">
        <v>179</v>
      </c>
      <c r="H162" s="144">
        <v>142.80000000000001</v>
      </c>
      <c r="I162" s="145"/>
      <c r="J162" s="146">
        <f>ROUND(I162*H162,2)</f>
        <v>0</v>
      </c>
      <c r="K162" s="147"/>
      <c r="L162" s="33"/>
      <c r="M162" s="148" t="s">
        <v>1</v>
      </c>
      <c r="N162" s="149" t="s">
        <v>43</v>
      </c>
      <c r="O162" s="58"/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2" t="s">
        <v>125</v>
      </c>
      <c r="AT162" s="152" t="s">
        <v>121</v>
      </c>
      <c r="AU162" s="152" t="s">
        <v>85</v>
      </c>
      <c r="AY162" s="17" t="s">
        <v>119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17" t="s">
        <v>83</v>
      </c>
      <c r="BK162" s="153">
        <f>ROUND(I162*H162,2)</f>
        <v>0</v>
      </c>
      <c r="BL162" s="17" t="s">
        <v>125</v>
      </c>
      <c r="BM162" s="152" t="s">
        <v>180</v>
      </c>
    </row>
    <row r="163" spans="1:65" s="13" customFormat="1">
      <c r="B163" s="154"/>
      <c r="D163" s="155" t="s">
        <v>127</v>
      </c>
      <c r="E163" s="156" t="s">
        <v>1</v>
      </c>
      <c r="F163" s="157" t="s">
        <v>181</v>
      </c>
      <c r="H163" s="158">
        <v>142.80000000000001</v>
      </c>
      <c r="I163" s="159"/>
      <c r="L163" s="154"/>
      <c r="M163" s="160"/>
      <c r="N163" s="161"/>
      <c r="O163" s="161"/>
      <c r="P163" s="161"/>
      <c r="Q163" s="161"/>
      <c r="R163" s="161"/>
      <c r="S163" s="161"/>
      <c r="T163" s="162"/>
      <c r="AT163" s="156" t="s">
        <v>127</v>
      </c>
      <c r="AU163" s="156" t="s">
        <v>85</v>
      </c>
      <c r="AV163" s="13" t="s">
        <v>85</v>
      </c>
      <c r="AW163" s="13" t="s">
        <v>34</v>
      </c>
      <c r="AX163" s="13" t="s">
        <v>83</v>
      </c>
      <c r="AY163" s="156" t="s">
        <v>119</v>
      </c>
    </row>
    <row r="164" spans="1:65" s="2" customFormat="1" ht="16.5" customHeight="1">
      <c r="A164" s="32"/>
      <c r="B164" s="139"/>
      <c r="C164" s="140" t="s">
        <v>182</v>
      </c>
      <c r="D164" s="140" t="s">
        <v>121</v>
      </c>
      <c r="E164" s="141" t="s">
        <v>183</v>
      </c>
      <c r="F164" s="142" t="s">
        <v>184</v>
      </c>
      <c r="G164" s="143" t="s">
        <v>149</v>
      </c>
      <c r="H164" s="144">
        <v>71.400000000000006</v>
      </c>
      <c r="I164" s="145"/>
      <c r="J164" s="146">
        <f>ROUND(I164*H164,2)</f>
        <v>0</v>
      </c>
      <c r="K164" s="147"/>
      <c r="L164" s="33"/>
      <c r="M164" s="148" t="s">
        <v>1</v>
      </c>
      <c r="N164" s="149" t="s">
        <v>43</v>
      </c>
      <c r="O164" s="58"/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2" t="s">
        <v>125</v>
      </c>
      <c r="AT164" s="152" t="s">
        <v>121</v>
      </c>
      <c r="AU164" s="152" t="s">
        <v>85</v>
      </c>
      <c r="AY164" s="17" t="s">
        <v>119</v>
      </c>
      <c r="BE164" s="153">
        <f>IF(N164="základní",J164,0)</f>
        <v>0</v>
      </c>
      <c r="BF164" s="153">
        <f>IF(N164="snížená",J164,0)</f>
        <v>0</v>
      </c>
      <c r="BG164" s="153">
        <f>IF(N164="zákl. přenesená",J164,0)</f>
        <v>0</v>
      </c>
      <c r="BH164" s="153">
        <f>IF(N164="sníž. přenesená",J164,0)</f>
        <v>0</v>
      </c>
      <c r="BI164" s="153">
        <f>IF(N164="nulová",J164,0)</f>
        <v>0</v>
      </c>
      <c r="BJ164" s="17" t="s">
        <v>83</v>
      </c>
      <c r="BK164" s="153">
        <f>ROUND(I164*H164,2)</f>
        <v>0</v>
      </c>
      <c r="BL164" s="17" t="s">
        <v>125</v>
      </c>
      <c r="BM164" s="152" t="s">
        <v>185</v>
      </c>
    </row>
    <row r="165" spans="1:65" s="2" customFormat="1" ht="16.5" customHeight="1">
      <c r="A165" s="32"/>
      <c r="B165" s="139"/>
      <c r="C165" s="140" t="s">
        <v>186</v>
      </c>
      <c r="D165" s="140" t="s">
        <v>121</v>
      </c>
      <c r="E165" s="141" t="s">
        <v>187</v>
      </c>
      <c r="F165" s="142" t="s">
        <v>188</v>
      </c>
      <c r="G165" s="143" t="s">
        <v>149</v>
      </c>
      <c r="H165" s="144">
        <v>235.8</v>
      </c>
      <c r="I165" s="145"/>
      <c r="J165" s="146">
        <f>ROUND(I165*H165,2)</f>
        <v>0</v>
      </c>
      <c r="K165" s="147"/>
      <c r="L165" s="33"/>
      <c r="M165" s="148" t="s">
        <v>1</v>
      </c>
      <c r="N165" s="149" t="s">
        <v>43</v>
      </c>
      <c r="O165" s="58"/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2" t="s">
        <v>125</v>
      </c>
      <c r="AT165" s="152" t="s">
        <v>121</v>
      </c>
      <c r="AU165" s="152" t="s">
        <v>85</v>
      </c>
      <c r="AY165" s="17" t="s">
        <v>119</v>
      </c>
      <c r="BE165" s="153">
        <f>IF(N165="základní",J165,0)</f>
        <v>0</v>
      </c>
      <c r="BF165" s="153">
        <f>IF(N165="snížená",J165,0)</f>
        <v>0</v>
      </c>
      <c r="BG165" s="153">
        <f>IF(N165="zákl. přenesená",J165,0)</f>
        <v>0</v>
      </c>
      <c r="BH165" s="153">
        <f>IF(N165="sníž. přenesená",J165,0)</f>
        <v>0</v>
      </c>
      <c r="BI165" s="153">
        <f>IF(N165="nulová",J165,0)</f>
        <v>0</v>
      </c>
      <c r="BJ165" s="17" t="s">
        <v>83</v>
      </c>
      <c r="BK165" s="153">
        <f>ROUND(I165*H165,2)</f>
        <v>0</v>
      </c>
      <c r="BL165" s="17" t="s">
        <v>125</v>
      </c>
      <c r="BM165" s="152" t="s">
        <v>189</v>
      </c>
    </row>
    <row r="166" spans="1:65" s="2" customFormat="1" ht="24.2" customHeight="1">
      <c r="A166" s="32"/>
      <c r="B166" s="139"/>
      <c r="C166" s="140" t="s">
        <v>190</v>
      </c>
      <c r="D166" s="140" t="s">
        <v>121</v>
      </c>
      <c r="E166" s="141" t="s">
        <v>191</v>
      </c>
      <c r="F166" s="142" t="s">
        <v>192</v>
      </c>
      <c r="G166" s="143" t="s">
        <v>124</v>
      </c>
      <c r="H166" s="144">
        <v>238</v>
      </c>
      <c r="I166" s="145"/>
      <c r="J166" s="146">
        <f>ROUND(I166*H166,2)</f>
        <v>0</v>
      </c>
      <c r="K166" s="147"/>
      <c r="L166" s="33"/>
      <c r="M166" s="148" t="s">
        <v>1</v>
      </c>
      <c r="N166" s="149" t="s">
        <v>43</v>
      </c>
      <c r="O166" s="58"/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2" t="s">
        <v>125</v>
      </c>
      <c r="AT166" s="152" t="s">
        <v>121</v>
      </c>
      <c r="AU166" s="152" t="s">
        <v>85</v>
      </c>
      <c r="AY166" s="17" t="s">
        <v>119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17" t="s">
        <v>83</v>
      </c>
      <c r="BK166" s="153">
        <f>ROUND(I166*H166,2)</f>
        <v>0</v>
      </c>
      <c r="BL166" s="17" t="s">
        <v>125</v>
      </c>
      <c r="BM166" s="152" t="s">
        <v>193</v>
      </c>
    </row>
    <row r="167" spans="1:65" s="2" customFormat="1" ht="16.5" customHeight="1">
      <c r="A167" s="32"/>
      <c r="B167" s="139"/>
      <c r="C167" s="140" t="s">
        <v>8</v>
      </c>
      <c r="D167" s="140" t="s">
        <v>121</v>
      </c>
      <c r="E167" s="141" t="s">
        <v>194</v>
      </c>
      <c r="F167" s="142" t="s">
        <v>195</v>
      </c>
      <c r="G167" s="143" t="s">
        <v>124</v>
      </c>
      <c r="H167" s="144">
        <v>238</v>
      </c>
      <c r="I167" s="145"/>
      <c r="J167" s="146">
        <f>ROUND(I167*H167,2)</f>
        <v>0</v>
      </c>
      <c r="K167" s="147"/>
      <c r="L167" s="33"/>
      <c r="M167" s="148" t="s">
        <v>1</v>
      </c>
      <c r="N167" s="149" t="s">
        <v>43</v>
      </c>
      <c r="O167" s="58"/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2" t="s">
        <v>125</v>
      </c>
      <c r="AT167" s="152" t="s">
        <v>121</v>
      </c>
      <c r="AU167" s="152" t="s">
        <v>85</v>
      </c>
      <c r="AY167" s="17" t="s">
        <v>119</v>
      </c>
      <c r="BE167" s="153">
        <f>IF(N167="základní",J167,0)</f>
        <v>0</v>
      </c>
      <c r="BF167" s="153">
        <f>IF(N167="snížená",J167,0)</f>
        <v>0</v>
      </c>
      <c r="BG167" s="153">
        <f>IF(N167="zákl. přenesená",J167,0)</f>
        <v>0</v>
      </c>
      <c r="BH167" s="153">
        <f>IF(N167="sníž. přenesená",J167,0)</f>
        <v>0</v>
      </c>
      <c r="BI167" s="153">
        <f>IF(N167="nulová",J167,0)</f>
        <v>0</v>
      </c>
      <c r="BJ167" s="17" t="s">
        <v>83</v>
      </c>
      <c r="BK167" s="153">
        <f>ROUND(I167*H167,2)</f>
        <v>0</v>
      </c>
      <c r="BL167" s="17" t="s">
        <v>125</v>
      </c>
      <c r="BM167" s="152" t="s">
        <v>196</v>
      </c>
    </row>
    <row r="168" spans="1:65" s="14" customFormat="1">
      <c r="B168" s="163"/>
      <c r="D168" s="155" t="s">
        <v>127</v>
      </c>
      <c r="E168" s="164" t="s">
        <v>1</v>
      </c>
      <c r="F168" s="165" t="s">
        <v>141</v>
      </c>
      <c r="H168" s="164" t="s">
        <v>1</v>
      </c>
      <c r="I168" s="166"/>
      <c r="L168" s="163"/>
      <c r="M168" s="167"/>
      <c r="N168" s="168"/>
      <c r="O168" s="168"/>
      <c r="P168" s="168"/>
      <c r="Q168" s="168"/>
      <c r="R168" s="168"/>
      <c r="S168" s="168"/>
      <c r="T168" s="169"/>
      <c r="AT168" s="164" t="s">
        <v>127</v>
      </c>
      <c r="AU168" s="164" t="s">
        <v>85</v>
      </c>
      <c r="AV168" s="14" t="s">
        <v>83</v>
      </c>
      <c r="AW168" s="14" t="s">
        <v>34</v>
      </c>
      <c r="AX168" s="14" t="s">
        <v>78</v>
      </c>
      <c r="AY168" s="164" t="s">
        <v>119</v>
      </c>
    </row>
    <row r="169" spans="1:65" s="13" customFormat="1">
      <c r="B169" s="154"/>
      <c r="D169" s="155" t="s">
        <v>127</v>
      </c>
      <c r="E169" s="156" t="s">
        <v>1</v>
      </c>
      <c r="F169" s="157" t="s">
        <v>142</v>
      </c>
      <c r="H169" s="158">
        <v>216</v>
      </c>
      <c r="I169" s="159"/>
      <c r="L169" s="154"/>
      <c r="M169" s="160"/>
      <c r="N169" s="161"/>
      <c r="O169" s="161"/>
      <c r="P169" s="161"/>
      <c r="Q169" s="161"/>
      <c r="R169" s="161"/>
      <c r="S169" s="161"/>
      <c r="T169" s="162"/>
      <c r="AT169" s="156" t="s">
        <v>127</v>
      </c>
      <c r="AU169" s="156" t="s">
        <v>85</v>
      </c>
      <c r="AV169" s="13" t="s">
        <v>85</v>
      </c>
      <c r="AW169" s="13" t="s">
        <v>34</v>
      </c>
      <c r="AX169" s="13" t="s">
        <v>78</v>
      </c>
      <c r="AY169" s="156" t="s">
        <v>119</v>
      </c>
    </row>
    <row r="170" spans="1:65" s="14" customFormat="1">
      <c r="B170" s="163"/>
      <c r="D170" s="155" t="s">
        <v>127</v>
      </c>
      <c r="E170" s="164" t="s">
        <v>1</v>
      </c>
      <c r="F170" s="165" t="s">
        <v>143</v>
      </c>
      <c r="H170" s="164" t="s">
        <v>1</v>
      </c>
      <c r="I170" s="166"/>
      <c r="L170" s="163"/>
      <c r="M170" s="167"/>
      <c r="N170" s="168"/>
      <c r="O170" s="168"/>
      <c r="P170" s="168"/>
      <c r="Q170" s="168"/>
      <c r="R170" s="168"/>
      <c r="S170" s="168"/>
      <c r="T170" s="169"/>
      <c r="AT170" s="164" t="s">
        <v>127</v>
      </c>
      <c r="AU170" s="164" t="s">
        <v>85</v>
      </c>
      <c r="AV170" s="14" t="s">
        <v>83</v>
      </c>
      <c r="AW170" s="14" t="s">
        <v>34</v>
      </c>
      <c r="AX170" s="14" t="s">
        <v>78</v>
      </c>
      <c r="AY170" s="164" t="s">
        <v>119</v>
      </c>
    </row>
    <row r="171" spans="1:65" s="13" customFormat="1">
      <c r="B171" s="154"/>
      <c r="D171" s="155" t="s">
        <v>127</v>
      </c>
      <c r="E171" s="156" t="s">
        <v>1</v>
      </c>
      <c r="F171" s="157" t="s">
        <v>144</v>
      </c>
      <c r="H171" s="158">
        <v>22</v>
      </c>
      <c r="I171" s="159"/>
      <c r="L171" s="154"/>
      <c r="M171" s="160"/>
      <c r="N171" s="161"/>
      <c r="O171" s="161"/>
      <c r="P171" s="161"/>
      <c r="Q171" s="161"/>
      <c r="R171" s="161"/>
      <c r="S171" s="161"/>
      <c r="T171" s="162"/>
      <c r="AT171" s="156" t="s">
        <v>127</v>
      </c>
      <c r="AU171" s="156" t="s">
        <v>85</v>
      </c>
      <c r="AV171" s="13" t="s">
        <v>85</v>
      </c>
      <c r="AW171" s="13" t="s">
        <v>34</v>
      </c>
      <c r="AX171" s="13" t="s">
        <v>78</v>
      </c>
      <c r="AY171" s="156" t="s">
        <v>119</v>
      </c>
    </row>
    <row r="172" spans="1:65" s="15" customFormat="1">
      <c r="B172" s="170"/>
      <c r="D172" s="155" t="s">
        <v>127</v>
      </c>
      <c r="E172" s="171" t="s">
        <v>1</v>
      </c>
      <c r="F172" s="172" t="s">
        <v>145</v>
      </c>
      <c r="H172" s="173">
        <v>238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127</v>
      </c>
      <c r="AU172" s="171" t="s">
        <v>85</v>
      </c>
      <c r="AV172" s="15" t="s">
        <v>125</v>
      </c>
      <c r="AW172" s="15" t="s">
        <v>34</v>
      </c>
      <c r="AX172" s="15" t="s">
        <v>83</v>
      </c>
      <c r="AY172" s="171" t="s">
        <v>119</v>
      </c>
    </row>
    <row r="173" spans="1:65" s="2" customFormat="1" ht="16.5" customHeight="1">
      <c r="A173" s="32"/>
      <c r="B173" s="139"/>
      <c r="C173" s="140" t="s">
        <v>197</v>
      </c>
      <c r="D173" s="140" t="s">
        <v>121</v>
      </c>
      <c r="E173" s="141" t="s">
        <v>198</v>
      </c>
      <c r="F173" s="142" t="s">
        <v>199</v>
      </c>
      <c r="G173" s="143" t="s">
        <v>124</v>
      </c>
      <c r="H173" s="144">
        <v>238</v>
      </c>
      <c r="I173" s="145"/>
      <c r="J173" s="146">
        <f>ROUND(I173*H173,2)</f>
        <v>0</v>
      </c>
      <c r="K173" s="147"/>
      <c r="L173" s="33"/>
      <c r="M173" s="148" t="s">
        <v>1</v>
      </c>
      <c r="N173" s="149" t="s">
        <v>43</v>
      </c>
      <c r="O173" s="58"/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2" t="s">
        <v>125</v>
      </c>
      <c r="AT173" s="152" t="s">
        <v>121</v>
      </c>
      <c r="AU173" s="152" t="s">
        <v>85</v>
      </c>
      <c r="AY173" s="17" t="s">
        <v>119</v>
      </c>
      <c r="BE173" s="153">
        <f>IF(N173="základní",J173,0)</f>
        <v>0</v>
      </c>
      <c r="BF173" s="153">
        <f>IF(N173="snížená",J173,0)</f>
        <v>0</v>
      </c>
      <c r="BG173" s="153">
        <f>IF(N173="zákl. přenesená",J173,0)</f>
        <v>0</v>
      </c>
      <c r="BH173" s="153">
        <f>IF(N173="sníž. přenesená",J173,0)</f>
        <v>0</v>
      </c>
      <c r="BI173" s="153">
        <f>IF(N173="nulová",J173,0)</f>
        <v>0</v>
      </c>
      <c r="BJ173" s="17" t="s">
        <v>83</v>
      </c>
      <c r="BK173" s="153">
        <f>ROUND(I173*H173,2)</f>
        <v>0</v>
      </c>
      <c r="BL173" s="17" t="s">
        <v>125</v>
      </c>
      <c r="BM173" s="152" t="s">
        <v>200</v>
      </c>
    </row>
    <row r="174" spans="1:65" s="2" customFormat="1" ht="16.5" customHeight="1">
      <c r="A174" s="32"/>
      <c r="B174" s="139"/>
      <c r="C174" s="178" t="s">
        <v>201</v>
      </c>
      <c r="D174" s="178" t="s">
        <v>202</v>
      </c>
      <c r="E174" s="179" t="s">
        <v>203</v>
      </c>
      <c r="F174" s="180" t="s">
        <v>204</v>
      </c>
      <c r="G174" s="181" t="s">
        <v>205</v>
      </c>
      <c r="H174" s="182">
        <v>4.76</v>
      </c>
      <c r="I174" s="183"/>
      <c r="J174" s="184">
        <f>ROUND(I174*H174,2)</f>
        <v>0</v>
      </c>
      <c r="K174" s="185"/>
      <c r="L174" s="186"/>
      <c r="M174" s="187" t="s">
        <v>1</v>
      </c>
      <c r="N174" s="188" t="s">
        <v>43</v>
      </c>
      <c r="O174" s="58"/>
      <c r="P174" s="150">
        <f>O174*H174</f>
        <v>0</v>
      </c>
      <c r="Q174" s="150">
        <v>1E-3</v>
      </c>
      <c r="R174" s="150">
        <f>Q174*H174</f>
        <v>4.7599999999999995E-3</v>
      </c>
      <c r="S174" s="150">
        <v>0</v>
      </c>
      <c r="T174" s="15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2" t="s">
        <v>163</v>
      </c>
      <c r="AT174" s="152" t="s">
        <v>202</v>
      </c>
      <c r="AU174" s="152" t="s">
        <v>85</v>
      </c>
      <c r="AY174" s="17" t="s">
        <v>119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17" t="s">
        <v>83</v>
      </c>
      <c r="BK174" s="153">
        <f>ROUND(I174*H174,2)</f>
        <v>0</v>
      </c>
      <c r="BL174" s="17" t="s">
        <v>125</v>
      </c>
      <c r="BM174" s="152" t="s">
        <v>206</v>
      </c>
    </row>
    <row r="175" spans="1:65" s="13" customFormat="1">
      <c r="B175" s="154"/>
      <c r="D175" s="155" t="s">
        <v>127</v>
      </c>
      <c r="F175" s="157" t="s">
        <v>207</v>
      </c>
      <c r="H175" s="158">
        <v>4.76</v>
      </c>
      <c r="I175" s="159"/>
      <c r="L175" s="154"/>
      <c r="M175" s="160"/>
      <c r="N175" s="161"/>
      <c r="O175" s="161"/>
      <c r="P175" s="161"/>
      <c r="Q175" s="161"/>
      <c r="R175" s="161"/>
      <c r="S175" s="161"/>
      <c r="T175" s="162"/>
      <c r="AT175" s="156" t="s">
        <v>127</v>
      </c>
      <c r="AU175" s="156" t="s">
        <v>85</v>
      </c>
      <c r="AV175" s="13" t="s">
        <v>85</v>
      </c>
      <c r="AW175" s="13" t="s">
        <v>3</v>
      </c>
      <c r="AX175" s="13" t="s">
        <v>83</v>
      </c>
      <c r="AY175" s="156" t="s">
        <v>119</v>
      </c>
    </row>
    <row r="176" spans="1:65" s="12" customFormat="1" ht="22.9" customHeight="1">
      <c r="B176" s="126"/>
      <c r="D176" s="127" t="s">
        <v>77</v>
      </c>
      <c r="E176" s="137" t="s">
        <v>125</v>
      </c>
      <c r="F176" s="137" t="s">
        <v>208</v>
      </c>
      <c r="I176" s="129"/>
      <c r="J176" s="138">
        <f>BK176</f>
        <v>0</v>
      </c>
      <c r="L176" s="126"/>
      <c r="M176" s="131"/>
      <c r="N176" s="132"/>
      <c r="O176" s="132"/>
      <c r="P176" s="133">
        <f>SUM(P177:P183)</f>
        <v>0</v>
      </c>
      <c r="Q176" s="132"/>
      <c r="R176" s="133">
        <f>SUM(R177:R183)</f>
        <v>131.75263514</v>
      </c>
      <c r="S176" s="132"/>
      <c r="T176" s="134">
        <f>SUM(T177:T183)</f>
        <v>0</v>
      </c>
      <c r="AR176" s="127" t="s">
        <v>83</v>
      </c>
      <c r="AT176" s="135" t="s">
        <v>77</v>
      </c>
      <c r="AU176" s="135" t="s">
        <v>83</v>
      </c>
      <c r="AY176" s="127" t="s">
        <v>119</v>
      </c>
      <c r="BK176" s="136">
        <f>SUM(BK177:BK183)</f>
        <v>0</v>
      </c>
    </row>
    <row r="177" spans="1:65" s="2" customFormat="1" ht="16.5" customHeight="1">
      <c r="A177" s="32"/>
      <c r="B177" s="139"/>
      <c r="C177" s="140" t="s">
        <v>209</v>
      </c>
      <c r="D177" s="140" t="s">
        <v>121</v>
      </c>
      <c r="E177" s="141" t="s">
        <v>210</v>
      </c>
      <c r="F177" s="142" t="s">
        <v>211</v>
      </c>
      <c r="G177" s="143" t="s">
        <v>149</v>
      </c>
      <c r="H177" s="144">
        <v>69.682000000000002</v>
      </c>
      <c r="I177" s="145"/>
      <c r="J177" s="146">
        <f>ROUND(I177*H177,2)</f>
        <v>0</v>
      </c>
      <c r="K177" s="147"/>
      <c r="L177" s="33"/>
      <c r="M177" s="148" t="s">
        <v>1</v>
      </c>
      <c r="N177" s="149" t="s">
        <v>43</v>
      </c>
      <c r="O177" s="58"/>
      <c r="P177" s="150">
        <f>O177*H177</f>
        <v>0</v>
      </c>
      <c r="Q177" s="150">
        <v>1.8907700000000001</v>
      </c>
      <c r="R177" s="150">
        <f>Q177*H177</f>
        <v>131.75263514</v>
      </c>
      <c r="S177" s="150">
        <v>0</v>
      </c>
      <c r="T177" s="15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2" t="s">
        <v>125</v>
      </c>
      <c r="AT177" s="152" t="s">
        <v>121</v>
      </c>
      <c r="AU177" s="152" t="s">
        <v>85</v>
      </c>
      <c r="AY177" s="17" t="s">
        <v>119</v>
      </c>
      <c r="BE177" s="153">
        <f>IF(N177="základní",J177,0)</f>
        <v>0</v>
      </c>
      <c r="BF177" s="153">
        <f>IF(N177="snížená",J177,0)</f>
        <v>0</v>
      </c>
      <c r="BG177" s="153">
        <f>IF(N177="zákl. přenesená",J177,0)</f>
        <v>0</v>
      </c>
      <c r="BH177" s="153">
        <f>IF(N177="sníž. přenesená",J177,0)</f>
        <v>0</v>
      </c>
      <c r="BI177" s="153">
        <f>IF(N177="nulová",J177,0)</f>
        <v>0</v>
      </c>
      <c r="BJ177" s="17" t="s">
        <v>83</v>
      </c>
      <c r="BK177" s="153">
        <f>ROUND(I177*H177,2)</f>
        <v>0</v>
      </c>
      <c r="BL177" s="17" t="s">
        <v>125</v>
      </c>
      <c r="BM177" s="152" t="s">
        <v>212</v>
      </c>
    </row>
    <row r="178" spans="1:65" s="14" customFormat="1">
      <c r="B178" s="163"/>
      <c r="D178" s="155" t="s">
        <v>127</v>
      </c>
      <c r="E178" s="164" t="s">
        <v>1</v>
      </c>
      <c r="F178" s="165" t="s">
        <v>141</v>
      </c>
      <c r="H178" s="164" t="s">
        <v>1</v>
      </c>
      <c r="I178" s="166"/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127</v>
      </c>
      <c r="AU178" s="164" t="s">
        <v>85</v>
      </c>
      <c r="AV178" s="14" t="s">
        <v>83</v>
      </c>
      <c r="AW178" s="14" t="s">
        <v>34</v>
      </c>
      <c r="AX178" s="14" t="s">
        <v>78</v>
      </c>
      <c r="AY178" s="164" t="s">
        <v>119</v>
      </c>
    </row>
    <row r="179" spans="1:65" s="13" customFormat="1">
      <c r="B179" s="154"/>
      <c r="D179" s="155" t="s">
        <v>127</v>
      </c>
      <c r="E179" s="156" t="s">
        <v>1</v>
      </c>
      <c r="F179" s="157" t="s">
        <v>213</v>
      </c>
      <c r="H179" s="158">
        <v>64.8</v>
      </c>
      <c r="I179" s="159"/>
      <c r="L179" s="154"/>
      <c r="M179" s="160"/>
      <c r="N179" s="161"/>
      <c r="O179" s="161"/>
      <c r="P179" s="161"/>
      <c r="Q179" s="161"/>
      <c r="R179" s="161"/>
      <c r="S179" s="161"/>
      <c r="T179" s="162"/>
      <c r="AT179" s="156" t="s">
        <v>127</v>
      </c>
      <c r="AU179" s="156" t="s">
        <v>85</v>
      </c>
      <c r="AV179" s="13" t="s">
        <v>85</v>
      </c>
      <c r="AW179" s="13" t="s">
        <v>34</v>
      </c>
      <c r="AX179" s="13" t="s">
        <v>78</v>
      </c>
      <c r="AY179" s="156" t="s">
        <v>119</v>
      </c>
    </row>
    <row r="180" spans="1:65" s="13" customFormat="1">
      <c r="B180" s="154"/>
      <c r="D180" s="155" t="s">
        <v>127</v>
      </c>
      <c r="E180" s="156" t="s">
        <v>1</v>
      </c>
      <c r="F180" s="157" t="s">
        <v>214</v>
      </c>
      <c r="H180" s="158">
        <v>-1.718</v>
      </c>
      <c r="I180" s="159"/>
      <c r="L180" s="154"/>
      <c r="M180" s="160"/>
      <c r="N180" s="161"/>
      <c r="O180" s="161"/>
      <c r="P180" s="161"/>
      <c r="Q180" s="161"/>
      <c r="R180" s="161"/>
      <c r="S180" s="161"/>
      <c r="T180" s="162"/>
      <c r="AT180" s="156" t="s">
        <v>127</v>
      </c>
      <c r="AU180" s="156" t="s">
        <v>85</v>
      </c>
      <c r="AV180" s="13" t="s">
        <v>85</v>
      </c>
      <c r="AW180" s="13" t="s">
        <v>34</v>
      </c>
      <c r="AX180" s="13" t="s">
        <v>78</v>
      </c>
      <c r="AY180" s="156" t="s">
        <v>119</v>
      </c>
    </row>
    <row r="181" spans="1:65" s="14" customFormat="1">
      <c r="B181" s="163"/>
      <c r="D181" s="155" t="s">
        <v>127</v>
      </c>
      <c r="E181" s="164" t="s">
        <v>1</v>
      </c>
      <c r="F181" s="165" t="s">
        <v>143</v>
      </c>
      <c r="H181" s="164" t="s">
        <v>1</v>
      </c>
      <c r="I181" s="166"/>
      <c r="L181" s="163"/>
      <c r="M181" s="167"/>
      <c r="N181" s="168"/>
      <c r="O181" s="168"/>
      <c r="P181" s="168"/>
      <c r="Q181" s="168"/>
      <c r="R181" s="168"/>
      <c r="S181" s="168"/>
      <c r="T181" s="169"/>
      <c r="AT181" s="164" t="s">
        <v>127</v>
      </c>
      <c r="AU181" s="164" t="s">
        <v>85</v>
      </c>
      <c r="AV181" s="14" t="s">
        <v>83</v>
      </c>
      <c r="AW181" s="14" t="s">
        <v>34</v>
      </c>
      <c r="AX181" s="14" t="s">
        <v>78</v>
      </c>
      <c r="AY181" s="164" t="s">
        <v>119</v>
      </c>
    </row>
    <row r="182" spans="1:65" s="13" customFormat="1">
      <c r="B182" s="154"/>
      <c r="D182" s="155" t="s">
        <v>127</v>
      </c>
      <c r="E182" s="156" t="s">
        <v>1</v>
      </c>
      <c r="F182" s="157" t="s">
        <v>162</v>
      </c>
      <c r="H182" s="158">
        <v>6.6</v>
      </c>
      <c r="I182" s="159"/>
      <c r="L182" s="154"/>
      <c r="M182" s="160"/>
      <c r="N182" s="161"/>
      <c r="O182" s="161"/>
      <c r="P182" s="161"/>
      <c r="Q182" s="161"/>
      <c r="R182" s="161"/>
      <c r="S182" s="161"/>
      <c r="T182" s="162"/>
      <c r="AT182" s="156" t="s">
        <v>127</v>
      </c>
      <c r="AU182" s="156" t="s">
        <v>85</v>
      </c>
      <c r="AV182" s="13" t="s">
        <v>85</v>
      </c>
      <c r="AW182" s="13" t="s">
        <v>34</v>
      </c>
      <c r="AX182" s="13" t="s">
        <v>78</v>
      </c>
      <c r="AY182" s="156" t="s">
        <v>119</v>
      </c>
    </row>
    <row r="183" spans="1:65" s="15" customFormat="1">
      <c r="B183" s="170"/>
      <c r="D183" s="155" t="s">
        <v>127</v>
      </c>
      <c r="E183" s="171" t="s">
        <v>1</v>
      </c>
      <c r="F183" s="172" t="s">
        <v>145</v>
      </c>
      <c r="H183" s="173">
        <v>69.681999999999988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127</v>
      </c>
      <c r="AU183" s="171" t="s">
        <v>85</v>
      </c>
      <c r="AV183" s="15" t="s">
        <v>125</v>
      </c>
      <c r="AW183" s="15" t="s">
        <v>34</v>
      </c>
      <c r="AX183" s="15" t="s">
        <v>83</v>
      </c>
      <c r="AY183" s="171" t="s">
        <v>119</v>
      </c>
    </row>
    <row r="184" spans="1:65" s="12" customFormat="1" ht="22.9" customHeight="1">
      <c r="B184" s="126"/>
      <c r="D184" s="127" t="s">
        <v>77</v>
      </c>
      <c r="E184" s="137" t="s">
        <v>146</v>
      </c>
      <c r="F184" s="137" t="s">
        <v>215</v>
      </c>
      <c r="I184" s="129"/>
      <c r="J184" s="138">
        <f>BK184</f>
        <v>0</v>
      </c>
      <c r="L184" s="126"/>
      <c r="M184" s="131"/>
      <c r="N184" s="132"/>
      <c r="O184" s="132"/>
      <c r="P184" s="133">
        <f>SUM(P185:P187)</f>
        <v>0</v>
      </c>
      <c r="Q184" s="132"/>
      <c r="R184" s="133">
        <f>SUM(R185:R187)</f>
        <v>2.3841920000000001</v>
      </c>
      <c r="S184" s="132"/>
      <c r="T184" s="134">
        <f>SUM(T185:T187)</f>
        <v>0</v>
      </c>
      <c r="AR184" s="127" t="s">
        <v>83</v>
      </c>
      <c r="AT184" s="135" t="s">
        <v>77</v>
      </c>
      <c r="AU184" s="135" t="s">
        <v>83</v>
      </c>
      <c r="AY184" s="127" t="s">
        <v>119</v>
      </c>
      <c r="BK184" s="136">
        <f>SUM(BK185:BK187)</f>
        <v>0</v>
      </c>
    </row>
    <row r="185" spans="1:65" s="2" customFormat="1" ht="16.5" customHeight="1">
      <c r="A185" s="32"/>
      <c r="B185" s="139"/>
      <c r="C185" s="140" t="s">
        <v>216</v>
      </c>
      <c r="D185" s="140" t="s">
        <v>121</v>
      </c>
      <c r="E185" s="141" t="s">
        <v>217</v>
      </c>
      <c r="F185" s="142" t="s">
        <v>218</v>
      </c>
      <c r="G185" s="143" t="s">
        <v>124</v>
      </c>
      <c r="H185" s="144">
        <v>3.2</v>
      </c>
      <c r="I185" s="145"/>
      <c r="J185" s="146">
        <f>ROUND(I185*H185,2)</f>
        <v>0</v>
      </c>
      <c r="K185" s="147"/>
      <c r="L185" s="33"/>
      <c r="M185" s="148" t="s">
        <v>1</v>
      </c>
      <c r="N185" s="149" t="s">
        <v>43</v>
      </c>
      <c r="O185" s="58"/>
      <c r="P185" s="150">
        <f>O185*H185</f>
        <v>0</v>
      </c>
      <c r="Q185" s="150">
        <v>0.48574000000000001</v>
      </c>
      <c r="R185" s="150">
        <f>Q185*H185</f>
        <v>1.5543680000000002</v>
      </c>
      <c r="S185" s="150">
        <v>0</v>
      </c>
      <c r="T185" s="151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2" t="s">
        <v>125</v>
      </c>
      <c r="AT185" s="152" t="s">
        <v>121</v>
      </c>
      <c r="AU185" s="152" t="s">
        <v>85</v>
      </c>
      <c r="AY185" s="17" t="s">
        <v>119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17" t="s">
        <v>83</v>
      </c>
      <c r="BK185" s="153">
        <f>ROUND(I185*H185,2)</f>
        <v>0</v>
      </c>
      <c r="BL185" s="17" t="s">
        <v>125</v>
      </c>
      <c r="BM185" s="152" t="s">
        <v>219</v>
      </c>
    </row>
    <row r="186" spans="1:65" s="2" customFormat="1" ht="21.75" customHeight="1">
      <c r="A186" s="32"/>
      <c r="B186" s="139"/>
      <c r="C186" s="140" t="s">
        <v>220</v>
      </c>
      <c r="D186" s="140" t="s">
        <v>121</v>
      </c>
      <c r="E186" s="141" t="s">
        <v>221</v>
      </c>
      <c r="F186" s="142" t="s">
        <v>222</v>
      </c>
      <c r="G186" s="143" t="s">
        <v>124</v>
      </c>
      <c r="H186" s="144">
        <v>6.4</v>
      </c>
      <c r="I186" s="145"/>
      <c r="J186" s="146">
        <f>ROUND(I186*H186,2)</f>
        <v>0</v>
      </c>
      <c r="K186" s="147"/>
      <c r="L186" s="33"/>
      <c r="M186" s="148" t="s">
        <v>1</v>
      </c>
      <c r="N186" s="149" t="s">
        <v>43</v>
      </c>
      <c r="O186" s="58"/>
      <c r="P186" s="150">
        <f>O186*H186</f>
        <v>0</v>
      </c>
      <c r="Q186" s="150">
        <v>0.12966</v>
      </c>
      <c r="R186" s="150">
        <f>Q186*H186</f>
        <v>0.82982400000000001</v>
      </c>
      <c r="S186" s="150">
        <v>0</v>
      </c>
      <c r="T186" s="15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2" t="s">
        <v>125</v>
      </c>
      <c r="AT186" s="152" t="s">
        <v>121</v>
      </c>
      <c r="AU186" s="152" t="s">
        <v>85</v>
      </c>
      <c r="AY186" s="17" t="s">
        <v>119</v>
      </c>
      <c r="BE186" s="153">
        <f>IF(N186="základní",J186,0)</f>
        <v>0</v>
      </c>
      <c r="BF186" s="153">
        <f>IF(N186="snížená",J186,0)</f>
        <v>0</v>
      </c>
      <c r="BG186" s="153">
        <f>IF(N186="zákl. přenesená",J186,0)</f>
        <v>0</v>
      </c>
      <c r="BH186" s="153">
        <f>IF(N186="sníž. přenesená",J186,0)</f>
        <v>0</v>
      </c>
      <c r="BI186" s="153">
        <f>IF(N186="nulová",J186,0)</f>
        <v>0</v>
      </c>
      <c r="BJ186" s="17" t="s">
        <v>83</v>
      </c>
      <c r="BK186" s="153">
        <f>ROUND(I186*H186,2)</f>
        <v>0</v>
      </c>
      <c r="BL186" s="17" t="s">
        <v>125</v>
      </c>
      <c r="BM186" s="152" t="s">
        <v>223</v>
      </c>
    </row>
    <row r="187" spans="1:65" s="13" customFormat="1">
      <c r="B187" s="154"/>
      <c r="D187" s="155" t="s">
        <v>127</v>
      </c>
      <c r="E187" s="156" t="s">
        <v>1</v>
      </c>
      <c r="F187" s="157" t="s">
        <v>224</v>
      </c>
      <c r="H187" s="158">
        <v>6.4</v>
      </c>
      <c r="I187" s="159"/>
      <c r="L187" s="154"/>
      <c r="M187" s="160"/>
      <c r="N187" s="161"/>
      <c r="O187" s="161"/>
      <c r="P187" s="161"/>
      <c r="Q187" s="161"/>
      <c r="R187" s="161"/>
      <c r="S187" s="161"/>
      <c r="T187" s="162"/>
      <c r="AT187" s="156" t="s">
        <v>127</v>
      </c>
      <c r="AU187" s="156" t="s">
        <v>85</v>
      </c>
      <c r="AV187" s="13" t="s">
        <v>85</v>
      </c>
      <c r="AW187" s="13" t="s">
        <v>34</v>
      </c>
      <c r="AX187" s="13" t="s">
        <v>83</v>
      </c>
      <c r="AY187" s="156" t="s">
        <v>119</v>
      </c>
    </row>
    <row r="188" spans="1:65" s="12" customFormat="1" ht="22.9" customHeight="1">
      <c r="B188" s="126"/>
      <c r="D188" s="127" t="s">
        <v>77</v>
      </c>
      <c r="E188" s="137" t="s">
        <v>163</v>
      </c>
      <c r="F188" s="137" t="s">
        <v>225</v>
      </c>
      <c r="I188" s="129"/>
      <c r="J188" s="138">
        <f>BK188</f>
        <v>0</v>
      </c>
      <c r="L188" s="126"/>
      <c r="M188" s="131"/>
      <c r="N188" s="132"/>
      <c r="O188" s="132"/>
      <c r="P188" s="133">
        <f>SUM(P189:P230)</f>
        <v>0</v>
      </c>
      <c r="Q188" s="132"/>
      <c r="R188" s="133">
        <f>SUM(R189:R230)</f>
        <v>2.8384407999999999</v>
      </c>
      <c r="S188" s="132"/>
      <c r="T188" s="134">
        <f>SUM(T189:T230)</f>
        <v>0</v>
      </c>
      <c r="AR188" s="127" t="s">
        <v>83</v>
      </c>
      <c r="AT188" s="135" t="s">
        <v>77</v>
      </c>
      <c r="AU188" s="135" t="s">
        <v>83</v>
      </c>
      <c r="AY188" s="127" t="s">
        <v>119</v>
      </c>
      <c r="BK188" s="136">
        <f>SUM(BK189:BK230)</f>
        <v>0</v>
      </c>
    </row>
    <row r="189" spans="1:65" s="2" customFormat="1" ht="16.5" customHeight="1">
      <c r="A189" s="32"/>
      <c r="B189" s="139"/>
      <c r="C189" s="140" t="s">
        <v>7</v>
      </c>
      <c r="D189" s="140" t="s">
        <v>121</v>
      </c>
      <c r="E189" s="141" t="s">
        <v>226</v>
      </c>
      <c r="F189" s="142" t="s">
        <v>227</v>
      </c>
      <c r="G189" s="143" t="s">
        <v>228</v>
      </c>
      <c r="H189" s="144">
        <v>1</v>
      </c>
      <c r="I189" s="145"/>
      <c r="J189" s="146">
        <f>ROUND(I189*H189,2)</f>
        <v>0</v>
      </c>
      <c r="K189" s="147"/>
      <c r="L189" s="33"/>
      <c r="M189" s="148" t="s">
        <v>1</v>
      </c>
      <c r="N189" s="149" t="s">
        <v>43</v>
      </c>
      <c r="O189" s="58"/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2" t="s">
        <v>125</v>
      </c>
      <c r="AT189" s="152" t="s">
        <v>121</v>
      </c>
      <c r="AU189" s="152" t="s">
        <v>85</v>
      </c>
      <c r="AY189" s="17" t="s">
        <v>119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17" t="s">
        <v>83</v>
      </c>
      <c r="BK189" s="153">
        <f>ROUND(I189*H189,2)</f>
        <v>0</v>
      </c>
      <c r="BL189" s="17" t="s">
        <v>125</v>
      </c>
      <c r="BM189" s="152" t="s">
        <v>229</v>
      </c>
    </row>
    <row r="190" spans="1:65" s="2" customFormat="1" ht="16.5" customHeight="1">
      <c r="A190" s="32"/>
      <c r="B190" s="139"/>
      <c r="C190" s="178" t="s">
        <v>230</v>
      </c>
      <c r="D190" s="178" t="s">
        <v>202</v>
      </c>
      <c r="E190" s="179" t="s">
        <v>231</v>
      </c>
      <c r="F190" s="180" t="s">
        <v>232</v>
      </c>
      <c r="G190" s="181" t="s">
        <v>228</v>
      </c>
      <c r="H190" s="182">
        <v>1</v>
      </c>
      <c r="I190" s="183"/>
      <c r="J190" s="184">
        <f>ROUND(I190*H190,2)</f>
        <v>0</v>
      </c>
      <c r="K190" s="185"/>
      <c r="L190" s="186"/>
      <c r="M190" s="187" t="s">
        <v>1</v>
      </c>
      <c r="N190" s="188" t="s">
        <v>43</v>
      </c>
      <c r="O190" s="58"/>
      <c r="P190" s="150">
        <f>O190*H190</f>
        <v>0</v>
      </c>
      <c r="Q190" s="150">
        <v>1.12E-2</v>
      </c>
      <c r="R190" s="150">
        <f>Q190*H190</f>
        <v>1.12E-2</v>
      </c>
      <c r="S190" s="150">
        <v>0</v>
      </c>
      <c r="T190" s="151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2" t="s">
        <v>163</v>
      </c>
      <c r="AT190" s="152" t="s">
        <v>202</v>
      </c>
      <c r="AU190" s="152" t="s">
        <v>85</v>
      </c>
      <c r="AY190" s="17" t="s">
        <v>119</v>
      </c>
      <c r="BE190" s="153">
        <f>IF(N190="základní",J190,0)</f>
        <v>0</v>
      </c>
      <c r="BF190" s="153">
        <f>IF(N190="snížená",J190,0)</f>
        <v>0</v>
      </c>
      <c r="BG190" s="153">
        <f>IF(N190="zákl. přenesená",J190,0)</f>
        <v>0</v>
      </c>
      <c r="BH190" s="153">
        <f>IF(N190="sníž. přenesená",J190,0)</f>
        <v>0</v>
      </c>
      <c r="BI190" s="153">
        <f>IF(N190="nulová",J190,0)</f>
        <v>0</v>
      </c>
      <c r="BJ190" s="17" t="s">
        <v>83</v>
      </c>
      <c r="BK190" s="153">
        <f>ROUND(I190*H190,2)</f>
        <v>0</v>
      </c>
      <c r="BL190" s="17" t="s">
        <v>125</v>
      </c>
      <c r="BM190" s="152" t="s">
        <v>233</v>
      </c>
    </row>
    <row r="191" spans="1:65" s="2" customFormat="1" ht="16.5" customHeight="1">
      <c r="A191" s="32"/>
      <c r="B191" s="139"/>
      <c r="C191" s="140" t="s">
        <v>234</v>
      </c>
      <c r="D191" s="140" t="s">
        <v>121</v>
      </c>
      <c r="E191" s="141" t="s">
        <v>235</v>
      </c>
      <c r="F191" s="142" t="s">
        <v>236</v>
      </c>
      <c r="G191" s="143" t="s">
        <v>135</v>
      </c>
      <c r="H191" s="144">
        <v>44</v>
      </c>
      <c r="I191" s="145"/>
      <c r="J191" s="146">
        <f>ROUND(I191*H191,2)</f>
        <v>0</v>
      </c>
      <c r="K191" s="147"/>
      <c r="L191" s="33"/>
      <c r="M191" s="148" t="s">
        <v>1</v>
      </c>
      <c r="N191" s="149" t="s">
        <v>43</v>
      </c>
      <c r="O191" s="58"/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2" t="s">
        <v>125</v>
      </c>
      <c r="AT191" s="152" t="s">
        <v>121</v>
      </c>
      <c r="AU191" s="152" t="s">
        <v>85</v>
      </c>
      <c r="AY191" s="17" t="s">
        <v>119</v>
      </c>
      <c r="BE191" s="153">
        <f>IF(N191="základní",J191,0)</f>
        <v>0</v>
      </c>
      <c r="BF191" s="153">
        <f>IF(N191="snížená",J191,0)</f>
        <v>0</v>
      </c>
      <c r="BG191" s="153">
        <f>IF(N191="zákl. přenesená",J191,0)</f>
        <v>0</v>
      </c>
      <c r="BH191" s="153">
        <f>IF(N191="sníž. přenesená",J191,0)</f>
        <v>0</v>
      </c>
      <c r="BI191" s="153">
        <f>IF(N191="nulová",J191,0)</f>
        <v>0</v>
      </c>
      <c r="BJ191" s="17" t="s">
        <v>83</v>
      </c>
      <c r="BK191" s="153">
        <f>ROUND(I191*H191,2)</f>
        <v>0</v>
      </c>
      <c r="BL191" s="17" t="s">
        <v>125</v>
      </c>
      <c r="BM191" s="152" t="s">
        <v>237</v>
      </c>
    </row>
    <row r="192" spans="1:65" s="13" customFormat="1">
      <c r="B192" s="154"/>
      <c r="D192" s="155" t="s">
        <v>127</v>
      </c>
      <c r="E192" s="156" t="s">
        <v>1</v>
      </c>
      <c r="F192" s="157" t="s">
        <v>238</v>
      </c>
      <c r="H192" s="158">
        <v>44</v>
      </c>
      <c r="I192" s="159"/>
      <c r="L192" s="154"/>
      <c r="M192" s="160"/>
      <c r="N192" s="161"/>
      <c r="O192" s="161"/>
      <c r="P192" s="161"/>
      <c r="Q192" s="161"/>
      <c r="R192" s="161"/>
      <c r="S192" s="161"/>
      <c r="T192" s="162"/>
      <c r="AT192" s="156" t="s">
        <v>127</v>
      </c>
      <c r="AU192" s="156" t="s">
        <v>85</v>
      </c>
      <c r="AV192" s="13" t="s">
        <v>85</v>
      </c>
      <c r="AW192" s="13" t="s">
        <v>34</v>
      </c>
      <c r="AX192" s="13" t="s">
        <v>83</v>
      </c>
      <c r="AY192" s="156" t="s">
        <v>119</v>
      </c>
    </row>
    <row r="193" spans="1:65" s="2" customFormat="1" ht="16.5" customHeight="1">
      <c r="A193" s="32"/>
      <c r="B193" s="139"/>
      <c r="C193" s="178" t="s">
        <v>239</v>
      </c>
      <c r="D193" s="178" t="s">
        <v>202</v>
      </c>
      <c r="E193" s="179" t="s">
        <v>240</v>
      </c>
      <c r="F193" s="180" t="s">
        <v>241</v>
      </c>
      <c r="G193" s="181" t="s">
        <v>135</v>
      </c>
      <c r="H193" s="182">
        <v>44.66</v>
      </c>
      <c r="I193" s="183"/>
      <c r="J193" s="184">
        <f>ROUND(I193*H193,2)</f>
        <v>0</v>
      </c>
      <c r="K193" s="185"/>
      <c r="L193" s="186"/>
      <c r="M193" s="187" t="s">
        <v>1</v>
      </c>
      <c r="N193" s="188" t="s">
        <v>43</v>
      </c>
      <c r="O193" s="58"/>
      <c r="P193" s="150">
        <f>O193*H193</f>
        <v>0</v>
      </c>
      <c r="Q193" s="150">
        <v>2.7999999999999998E-4</v>
      </c>
      <c r="R193" s="150">
        <f>Q193*H193</f>
        <v>1.2504799999999998E-2</v>
      </c>
      <c r="S193" s="150">
        <v>0</v>
      </c>
      <c r="T193" s="15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2" t="s">
        <v>163</v>
      </c>
      <c r="AT193" s="152" t="s">
        <v>202</v>
      </c>
      <c r="AU193" s="152" t="s">
        <v>85</v>
      </c>
      <c r="AY193" s="17" t="s">
        <v>119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17" t="s">
        <v>83</v>
      </c>
      <c r="BK193" s="153">
        <f>ROUND(I193*H193,2)</f>
        <v>0</v>
      </c>
      <c r="BL193" s="17" t="s">
        <v>125</v>
      </c>
      <c r="BM193" s="152" t="s">
        <v>242</v>
      </c>
    </row>
    <row r="194" spans="1:65" s="13" customFormat="1">
      <c r="B194" s="154"/>
      <c r="D194" s="155" t="s">
        <v>127</v>
      </c>
      <c r="F194" s="157" t="s">
        <v>243</v>
      </c>
      <c r="H194" s="158">
        <v>44.66</v>
      </c>
      <c r="I194" s="159"/>
      <c r="L194" s="154"/>
      <c r="M194" s="160"/>
      <c r="N194" s="161"/>
      <c r="O194" s="161"/>
      <c r="P194" s="161"/>
      <c r="Q194" s="161"/>
      <c r="R194" s="161"/>
      <c r="S194" s="161"/>
      <c r="T194" s="162"/>
      <c r="AT194" s="156" t="s">
        <v>127</v>
      </c>
      <c r="AU194" s="156" t="s">
        <v>85</v>
      </c>
      <c r="AV194" s="13" t="s">
        <v>85</v>
      </c>
      <c r="AW194" s="13" t="s">
        <v>3</v>
      </c>
      <c r="AX194" s="13" t="s">
        <v>83</v>
      </c>
      <c r="AY194" s="156" t="s">
        <v>119</v>
      </c>
    </row>
    <row r="195" spans="1:65" s="2" customFormat="1" ht="16.5" customHeight="1">
      <c r="A195" s="32"/>
      <c r="B195" s="139"/>
      <c r="C195" s="140" t="s">
        <v>244</v>
      </c>
      <c r="D195" s="140" t="s">
        <v>121</v>
      </c>
      <c r="E195" s="141" t="s">
        <v>245</v>
      </c>
      <c r="F195" s="142" t="s">
        <v>246</v>
      </c>
      <c r="G195" s="143" t="s">
        <v>135</v>
      </c>
      <c r="H195" s="144">
        <v>270</v>
      </c>
      <c r="I195" s="145"/>
      <c r="J195" s="146">
        <f>ROUND(I195*H195,2)</f>
        <v>0</v>
      </c>
      <c r="K195" s="147"/>
      <c r="L195" s="33"/>
      <c r="M195" s="148" t="s">
        <v>1</v>
      </c>
      <c r="N195" s="149" t="s">
        <v>43</v>
      </c>
      <c r="O195" s="58"/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2" t="s">
        <v>125</v>
      </c>
      <c r="AT195" s="152" t="s">
        <v>121</v>
      </c>
      <c r="AU195" s="152" t="s">
        <v>85</v>
      </c>
      <c r="AY195" s="17" t="s">
        <v>119</v>
      </c>
      <c r="BE195" s="153">
        <f>IF(N195="základní",J195,0)</f>
        <v>0</v>
      </c>
      <c r="BF195" s="153">
        <f>IF(N195="snížená",J195,0)</f>
        <v>0</v>
      </c>
      <c r="BG195" s="153">
        <f>IF(N195="zákl. přenesená",J195,0)</f>
        <v>0</v>
      </c>
      <c r="BH195" s="153">
        <f>IF(N195="sníž. přenesená",J195,0)</f>
        <v>0</v>
      </c>
      <c r="BI195" s="153">
        <f>IF(N195="nulová",J195,0)</f>
        <v>0</v>
      </c>
      <c r="BJ195" s="17" t="s">
        <v>83</v>
      </c>
      <c r="BK195" s="153">
        <f>ROUND(I195*H195,2)</f>
        <v>0</v>
      </c>
      <c r="BL195" s="17" t="s">
        <v>125</v>
      </c>
      <c r="BM195" s="152" t="s">
        <v>247</v>
      </c>
    </row>
    <row r="196" spans="1:65" s="13" customFormat="1">
      <c r="B196" s="154"/>
      <c r="D196" s="155" t="s">
        <v>127</v>
      </c>
      <c r="E196" s="156" t="s">
        <v>1</v>
      </c>
      <c r="F196" s="157" t="s">
        <v>248</v>
      </c>
      <c r="H196" s="158">
        <v>270</v>
      </c>
      <c r="I196" s="159"/>
      <c r="L196" s="154"/>
      <c r="M196" s="160"/>
      <c r="N196" s="161"/>
      <c r="O196" s="161"/>
      <c r="P196" s="161"/>
      <c r="Q196" s="161"/>
      <c r="R196" s="161"/>
      <c r="S196" s="161"/>
      <c r="T196" s="162"/>
      <c r="AT196" s="156" t="s">
        <v>127</v>
      </c>
      <c r="AU196" s="156" t="s">
        <v>85</v>
      </c>
      <c r="AV196" s="13" t="s">
        <v>85</v>
      </c>
      <c r="AW196" s="13" t="s">
        <v>34</v>
      </c>
      <c r="AX196" s="13" t="s">
        <v>83</v>
      </c>
      <c r="AY196" s="156" t="s">
        <v>119</v>
      </c>
    </row>
    <row r="197" spans="1:65" s="2" customFormat="1" ht="16.5" customHeight="1">
      <c r="A197" s="32"/>
      <c r="B197" s="139"/>
      <c r="C197" s="178" t="s">
        <v>249</v>
      </c>
      <c r="D197" s="178" t="s">
        <v>202</v>
      </c>
      <c r="E197" s="179" t="s">
        <v>250</v>
      </c>
      <c r="F197" s="180" t="s">
        <v>251</v>
      </c>
      <c r="G197" s="181" t="s">
        <v>135</v>
      </c>
      <c r="H197" s="182">
        <v>274.05</v>
      </c>
      <c r="I197" s="183"/>
      <c r="J197" s="184">
        <f>ROUND(I197*H197,2)</f>
        <v>0</v>
      </c>
      <c r="K197" s="185"/>
      <c r="L197" s="186"/>
      <c r="M197" s="187" t="s">
        <v>1</v>
      </c>
      <c r="N197" s="188" t="s">
        <v>43</v>
      </c>
      <c r="O197" s="58"/>
      <c r="P197" s="150">
        <f>O197*H197</f>
        <v>0</v>
      </c>
      <c r="Q197" s="150">
        <v>2.1199999999999999E-3</v>
      </c>
      <c r="R197" s="150">
        <f>Q197*H197</f>
        <v>0.580986</v>
      </c>
      <c r="S197" s="150">
        <v>0</v>
      </c>
      <c r="T197" s="15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2" t="s">
        <v>163</v>
      </c>
      <c r="AT197" s="152" t="s">
        <v>202</v>
      </c>
      <c r="AU197" s="152" t="s">
        <v>85</v>
      </c>
      <c r="AY197" s="17" t="s">
        <v>119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17" t="s">
        <v>83</v>
      </c>
      <c r="BK197" s="153">
        <f>ROUND(I197*H197,2)</f>
        <v>0</v>
      </c>
      <c r="BL197" s="17" t="s">
        <v>125</v>
      </c>
      <c r="BM197" s="152" t="s">
        <v>252</v>
      </c>
    </row>
    <row r="198" spans="1:65" s="13" customFormat="1">
      <c r="B198" s="154"/>
      <c r="D198" s="155" t="s">
        <v>127</v>
      </c>
      <c r="F198" s="157" t="s">
        <v>253</v>
      </c>
      <c r="H198" s="158">
        <v>274.05</v>
      </c>
      <c r="I198" s="159"/>
      <c r="L198" s="154"/>
      <c r="M198" s="160"/>
      <c r="N198" s="161"/>
      <c r="O198" s="161"/>
      <c r="P198" s="161"/>
      <c r="Q198" s="161"/>
      <c r="R198" s="161"/>
      <c r="S198" s="161"/>
      <c r="T198" s="162"/>
      <c r="AT198" s="156" t="s">
        <v>127</v>
      </c>
      <c r="AU198" s="156" t="s">
        <v>85</v>
      </c>
      <c r="AV198" s="13" t="s">
        <v>85</v>
      </c>
      <c r="AW198" s="13" t="s">
        <v>3</v>
      </c>
      <c r="AX198" s="13" t="s">
        <v>83</v>
      </c>
      <c r="AY198" s="156" t="s">
        <v>119</v>
      </c>
    </row>
    <row r="199" spans="1:65" s="2" customFormat="1" ht="16.5" customHeight="1">
      <c r="A199" s="32"/>
      <c r="B199" s="139"/>
      <c r="C199" s="140" t="s">
        <v>254</v>
      </c>
      <c r="D199" s="140" t="s">
        <v>121</v>
      </c>
      <c r="E199" s="141" t="s">
        <v>255</v>
      </c>
      <c r="F199" s="142" t="s">
        <v>256</v>
      </c>
      <c r="G199" s="143" t="s">
        <v>228</v>
      </c>
      <c r="H199" s="144">
        <v>23</v>
      </c>
      <c r="I199" s="145"/>
      <c r="J199" s="146">
        <f t="shared" ref="J199:J214" si="0">ROUND(I199*H199,2)</f>
        <v>0</v>
      </c>
      <c r="K199" s="147"/>
      <c r="L199" s="33"/>
      <c r="M199" s="148" t="s">
        <v>1</v>
      </c>
      <c r="N199" s="149" t="s">
        <v>43</v>
      </c>
      <c r="O199" s="58"/>
      <c r="P199" s="150">
        <f t="shared" ref="P199:P214" si="1">O199*H199</f>
        <v>0</v>
      </c>
      <c r="Q199" s="150">
        <v>0</v>
      </c>
      <c r="R199" s="150">
        <f t="shared" ref="R199:R214" si="2">Q199*H199</f>
        <v>0</v>
      </c>
      <c r="S199" s="150">
        <v>0</v>
      </c>
      <c r="T199" s="151">
        <f t="shared" ref="T199:T214" si="3"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2" t="s">
        <v>125</v>
      </c>
      <c r="AT199" s="152" t="s">
        <v>121</v>
      </c>
      <c r="AU199" s="152" t="s">
        <v>85</v>
      </c>
      <c r="AY199" s="17" t="s">
        <v>119</v>
      </c>
      <c r="BE199" s="153">
        <f t="shared" ref="BE199:BE214" si="4">IF(N199="základní",J199,0)</f>
        <v>0</v>
      </c>
      <c r="BF199" s="153">
        <f t="shared" ref="BF199:BF214" si="5">IF(N199="snížená",J199,0)</f>
        <v>0</v>
      </c>
      <c r="BG199" s="153">
        <f t="shared" ref="BG199:BG214" si="6">IF(N199="zákl. přenesená",J199,0)</f>
        <v>0</v>
      </c>
      <c r="BH199" s="153">
        <f t="shared" ref="BH199:BH214" si="7">IF(N199="sníž. přenesená",J199,0)</f>
        <v>0</v>
      </c>
      <c r="BI199" s="153">
        <f t="shared" ref="BI199:BI214" si="8">IF(N199="nulová",J199,0)</f>
        <v>0</v>
      </c>
      <c r="BJ199" s="17" t="s">
        <v>83</v>
      </c>
      <c r="BK199" s="153">
        <f t="shared" ref="BK199:BK214" si="9">ROUND(I199*H199,2)</f>
        <v>0</v>
      </c>
      <c r="BL199" s="17" t="s">
        <v>125</v>
      </c>
      <c r="BM199" s="152" t="s">
        <v>257</v>
      </c>
    </row>
    <row r="200" spans="1:65" s="2" customFormat="1" ht="16.5" customHeight="1">
      <c r="A200" s="32"/>
      <c r="B200" s="139"/>
      <c r="C200" s="178" t="s">
        <v>258</v>
      </c>
      <c r="D200" s="178" t="s">
        <v>202</v>
      </c>
      <c r="E200" s="179" t="s">
        <v>259</v>
      </c>
      <c r="F200" s="180" t="s">
        <v>260</v>
      </c>
      <c r="G200" s="181" t="s">
        <v>228</v>
      </c>
      <c r="H200" s="182">
        <v>23</v>
      </c>
      <c r="I200" s="183"/>
      <c r="J200" s="184">
        <f t="shared" si="0"/>
        <v>0</v>
      </c>
      <c r="K200" s="185"/>
      <c r="L200" s="186"/>
      <c r="M200" s="187" t="s">
        <v>1</v>
      </c>
      <c r="N200" s="188" t="s">
        <v>43</v>
      </c>
      <c r="O200" s="58"/>
      <c r="P200" s="150">
        <f t="shared" si="1"/>
        <v>0</v>
      </c>
      <c r="Q200" s="150">
        <v>3.8999999999999999E-4</v>
      </c>
      <c r="R200" s="150">
        <f t="shared" si="2"/>
        <v>8.9700000000000005E-3</v>
      </c>
      <c r="S200" s="150">
        <v>0</v>
      </c>
      <c r="T200" s="151">
        <f t="shared" si="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2" t="s">
        <v>163</v>
      </c>
      <c r="AT200" s="152" t="s">
        <v>202</v>
      </c>
      <c r="AU200" s="152" t="s">
        <v>85</v>
      </c>
      <c r="AY200" s="17" t="s">
        <v>119</v>
      </c>
      <c r="BE200" s="153">
        <f t="shared" si="4"/>
        <v>0</v>
      </c>
      <c r="BF200" s="153">
        <f t="shared" si="5"/>
        <v>0</v>
      </c>
      <c r="BG200" s="153">
        <f t="shared" si="6"/>
        <v>0</v>
      </c>
      <c r="BH200" s="153">
        <f t="shared" si="7"/>
        <v>0</v>
      </c>
      <c r="BI200" s="153">
        <f t="shared" si="8"/>
        <v>0</v>
      </c>
      <c r="BJ200" s="17" t="s">
        <v>83</v>
      </c>
      <c r="BK200" s="153">
        <f t="shared" si="9"/>
        <v>0</v>
      </c>
      <c r="BL200" s="17" t="s">
        <v>125</v>
      </c>
      <c r="BM200" s="152" t="s">
        <v>261</v>
      </c>
    </row>
    <row r="201" spans="1:65" s="2" customFormat="1" ht="16.5" customHeight="1">
      <c r="A201" s="32"/>
      <c r="B201" s="139"/>
      <c r="C201" s="140" t="s">
        <v>262</v>
      </c>
      <c r="D201" s="140" t="s">
        <v>121</v>
      </c>
      <c r="E201" s="141" t="s">
        <v>263</v>
      </c>
      <c r="F201" s="142" t="s">
        <v>264</v>
      </c>
      <c r="G201" s="143" t="s">
        <v>228</v>
      </c>
      <c r="H201" s="144">
        <v>2</v>
      </c>
      <c r="I201" s="145"/>
      <c r="J201" s="146">
        <f t="shared" si="0"/>
        <v>0</v>
      </c>
      <c r="K201" s="147"/>
      <c r="L201" s="33"/>
      <c r="M201" s="148" t="s">
        <v>1</v>
      </c>
      <c r="N201" s="149" t="s">
        <v>43</v>
      </c>
      <c r="O201" s="58"/>
      <c r="P201" s="150">
        <f t="shared" si="1"/>
        <v>0</v>
      </c>
      <c r="Q201" s="150">
        <v>0</v>
      </c>
      <c r="R201" s="150">
        <f t="shared" si="2"/>
        <v>0</v>
      </c>
      <c r="S201" s="150">
        <v>0</v>
      </c>
      <c r="T201" s="151">
        <f t="shared" si="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2" t="s">
        <v>125</v>
      </c>
      <c r="AT201" s="152" t="s">
        <v>121</v>
      </c>
      <c r="AU201" s="152" t="s">
        <v>85</v>
      </c>
      <c r="AY201" s="17" t="s">
        <v>119</v>
      </c>
      <c r="BE201" s="153">
        <f t="shared" si="4"/>
        <v>0</v>
      </c>
      <c r="BF201" s="153">
        <f t="shared" si="5"/>
        <v>0</v>
      </c>
      <c r="BG201" s="153">
        <f t="shared" si="6"/>
        <v>0</v>
      </c>
      <c r="BH201" s="153">
        <f t="shared" si="7"/>
        <v>0</v>
      </c>
      <c r="BI201" s="153">
        <f t="shared" si="8"/>
        <v>0</v>
      </c>
      <c r="BJ201" s="17" t="s">
        <v>83</v>
      </c>
      <c r="BK201" s="153">
        <f t="shared" si="9"/>
        <v>0</v>
      </c>
      <c r="BL201" s="17" t="s">
        <v>125</v>
      </c>
      <c r="BM201" s="152" t="s">
        <v>265</v>
      </c>
    </row>
    <row r="202" spans="1:65" s="2" customFormat="1" ht="16.5" customHeight="1">
      <c r="A202" s="32"/>
      <c r="B202" s="139"/>
      <c r="C202" s="178" t="s">
        <v>266</v>
      </c>
      <c r="D202" s="178" t="s">
        <v>202</v>
      </c>
      <c r="E202" s="179" t="s">
        <v>267</v>
      </c>
      <c r="F202" s="180" t="s">
        <v>268</v>
      </c>
      <c r="G202" s="181" t="s">
        <v>228</v>
      </c>
      <c r="H202" s="182">
        <v>2</v>
      </c>
      <c r="I202" s="183"/>
      <c r="J202" s="184">
        <f t="shared" si="0"/>
        <v>0</v>
      </c>
      <c r="K202" s="185"/>
      <c r="L202" s="186"/>
      <c r="M202" s="187" t="s">
        <v>1</v>
      </c>
      <c r="N202" s="188" t="s">
        <v>43</v>
      </c>
      <c r="O202" s="58"/>
      <c r="P202" s="150">
        <f t="shared" si="1"/>
        <v>0</v>
      </c>
      <c r="Q202" s="150">
        <v>8.8000000000000003E-4</v>
      </c>
      <c r="R202" s="150">
        <f t="shared" si="2"/>
        <v>1.7600000000000001E-3</v>
      </c>
      <c r="S202" s="150">
        <v>0</v>
      </c>
      <c r="T202" s="151">
        <f t="shared" si="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2" t="s">
        <v>163</v>
      </c>
      <c r="AT202" s="152" t="s">
        <v>202</v>
      </c>
      <c r="AU202" s="152" t="s">
        <v>85</v>
      </c>
      <c r="AY202" s="17" t="s">
        <v>119</v>
      </c>
      <c r="BE202" s="153">
        <f t="shared" si="4"/>
        <v>0</v>
      </c>
      <c r="BF202" s="153">
        <f t="shared" si="5"/>
        <v>0</v>
      </c>
      <c r="BG202" s="153">
        <f t="shared" si="6"/>
        <v>0</v>
      </c>
      <c r="BH202" s="153">
        <f t="shared" si="7"/>
        <v>0</v>
      </c>
      <c r="BI202" s="153">
        <f t="shared" si="8"/>
        <v>0</v>
      </c>
      <c r="BJ202" s="17" t="s">
        <v>83</v>
      </c>
      <c r="BK202" s="153">
        <f t="shared" si="9"/>
        <v>0</v>
      </c>
      <c r="BL202" s="17" t="s">
        <v>125</v>
      </c>
      <c r="BM202" s="152" t="s">
        <v>269</v>
      </c>
    </row>
    <row r="203" spans="1:65" s="2" customFormat="1" ht="16.5" customHeight="1">
      <c r="A203" s="32"/>
      <c r="B203" s="139"/>
      <c r="C203" s="140" t="s">
        <v>270</v>
      </c>
      <c r="D203" s="140" t="s">
        <v>121</v>
      </c>
      <c r="E203" s="141" t="s">
        <v>271</v>
      </c>
      <c r="F203" s="142" t="s">
        <v>272</v>
      </c>
      <c r="G203" s="143" t="s">
        <v>228</v>
      </c>
      <c r="H203" s="144">
        <v>1</v>
      </c>
      <c r="I203" s="145"/>
      <c r="J203" s="146">
        <f t="shared" si="0"/>
        <v>0</v>
      </c>
      <c r="K203" s="147"/>
      <c r="L203" s="33"/>
      <c r="M203" s="148" t="s">
        <v>1</v>
      </c>
      <c r="N203" s="149" t="s">
        <v>43</v>
      </c>
      <c r="O203" s="58"/>
      <c r="P203" s="150">
        <f t="shared" si="1"/>
        <v>0</v>
      </c>
      <c r="Q203" s="150">
        <v>0</v>
      </c>
      <c r="R203" s="150">
        <f t="shared" si="2"/>
        <v>0</v>
      </c>
      <c r="S203" s="150">
        <v>0</v>
      </c>
      <c r="T203" s="151">
        <f t="shared" si="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2" t="s">
        <v>125</v>
      </c>
      <c r="AT203" s="152" t="s">
        <v>121</v>
      </c>
      <c r="AU203" s="152" t="s">
        <v>85</v>
      </c>
      <c r="AY203" s="17" t="s">
        <v>119</v>
      </c>
      <c r="BE203" s="153">
        <f t="shared" si="4"/>
        <v>0</v>
      </c>
      <c r="BF203" s="153">
        <f t="shared" si="5"/>
        <v>0</v>
      </c>
      <c r="BG203" s="153">
        <f t="shared" si="6"/>
        <v>0</v>
      </c>
      <c r="BH203" s="153">
        <f t="shared" si="7"/>
        <v>0</v>
      </c>
      <c r="BI203" s="153">
        <f t="shared" si="8"/>
        <v>0</v>
      </c>
      <c r="BJ203" s="17" t="s">
        <v>83</v>
      </c>
      <c r="BK203" s="153">
        <f t="shared" si="9"/>
        <v>0</v>
      </c>
      <c r="BL203" s="17" t="s">
        <v>125</v>
      </c>
      <c r="BM203" s="152" t="s">
        <v>273</v>
      </c>
    </row>
    <row r="204" spans="1:65" s="2" customFormat="1" ht="16.5" customHeight="1">
      <c r="A204" s="32"/>
      <c r="B204" s="139"/>
      <c r="C204" s="178" t="s">
        <v>274</v>
      </c>
      <c r="D204" s="178" t="s">
        <v>202</v>
      </c>
      <c r="E204" s="179" t="s">
        <v>275</v>
      </c>
      <c r="F204" s="180" t="s">
        <v>276</v>
      </c>
      <c r="G204" s="181" t="s">
        <v>228</v>
      </c>
      <c r="H204" s="182">
        <v>1</v>
      </c>
      <c r="I204" s="183"/>
      <c r="J204" s="184">
        <f t="shared" si="0"/>
        <v>0</v>
      </c>
      <c r="K204" s="185"/>
      <c r="L204" s="186"/>
      <c r="M204" s="187" t="s">
        <v>1</v>
      </c>
      <c r="N204" s="188" t="s">
        <v>43</v>
      </c>
      <c r="O204" s="58"/>
      <c r="P204" s="150">
        <f t="shared" si="1"/>
        <v>0</v>
      </c>
      <c r="Q204" s="150">
        <v>8.4000000000000003E-4</v>
      </c>
      <c r="R204" s="150">
        <f t="shared" si="2"/>
        <v>8.4000000000000003E-4</v>
      </c>
      <c r="S204" s="150">
        <v>0</v>
      </c>
      <c r="T204" s="151">
        <f t="shared" si="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2" t="s">
        <v>163</v>
      </c>
      <c r="AT204" s="152" t="s">
        <v>202</v>
      </c>
      <c r="AU204" s="152" t="s">
        <v>85</v>
      </c>
      <c r="AY204" s="17" t="s">
        <v>119</v>
      </c>
      <c r="BE204" s="153">
        <f t="shared" si="4"/>
        <v>0</v>
      </c>
      <c r="BF204" s="153">
        <f t="shared" si="5"/>
        <v>0</v>
      </c>
      <c r="BG204" s="153">
        <f t="shared" si="6"/>
        <v>0</v>
      </c>
      <c r="BH204" s="153">
        <f t="shared" si="7"/>
        <v>0</v>
      </c>
      <c r="BI204" s="153">
        <f t="shared" si="8"/>
        <v>0</v>
      </c>
      <c r="BJ204" s="17" t="s">
        <v>83</v>
      </c>
      <c r="BK204" s="153">
        <f t="shared" si="9"/>
        <v>0</v>
      </c>
      <c r="BL204" s="17" t="s">
        <v>125</v>
      </c>
      <c r="BM204" s="152" t="s">
        <v>277</v>
      </c>
    </row>
    <row r="205" spans="1:65" s="2" customFormat="1" ht="16.5" customHeight="1">
      <c r="A205" s="32"/>
      <c r="B205" s="139"/>
      <c r="C205" s="140" t="s">
        <v>278</v>
      </c>
      <c r="D205" s="140" t="s">
        <v>121</v>
      </c>
      <c r="E205" s="141" t="s">
        <v>279</v>
      </c>
      <c r="F205" s="142" t="s">
        <v>280</v>
      </c>
      <c r="G205" s="143" t="s">
        <v>228</v>
      </c>
      <c r="H205" s="144">
        <v>11</v>
      </c>
      <c r="I205" s="145"/>
      <c r="J205" s="146">
        <f t="shared" si="0"/>
        <v>0</v>
      </c>
      <c r="K205" s="147"/>
      <c r="L205" s="33"/>
      <c r="M205" s="148" t="s">
        <v>1</v>
      </c>
      <c r="N205" s="149" t="s">
        <v>43</v>
      </c>
      <c r="O205" s="58"/>
      <c r="P205" s="150">
        <f t="shared" si="1"/>
        <v>0</v>
      </c>
      <c r="Q205" s="150">
        <v>2.4000000000000001E-4</v>
      </c>
      <c r="R205" s="150">
        <f t="shared" si="2"/>
        <v>2.64E-3</v>
      </c>
      <c r="S205" s="150">
        <v>0</v>
      </c>
      <c r="T205" s="151">
        <f t="shared" si="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2" t="s">
        <v>125</v>
      </c>
      <c r="AT205" s="152" t="s">
        <v>121</v>
      </c>
      <c r="AU205" s="152" t="s">
        <v>85</v>
      </c>
      <c r="AY205" s="17" t="s">
        <v>119</v>
      </c>
      <c r="BE205" s="153">
        <f t="shared" si="4"/>
        <v>0</v>
      </c>
      <c r="BF205" s="153">
        <f t="shared" si="5"/>
        <v>0</v>
      </c>
      <c r="BG205" s="153">
        <f t="shared" si="6"/>
        <v>0</v>
      </c>
      <c r="BH205" s="153">
        <f t="shared" si="7"/>
        <v>0</v>
      </c>
      <c r="BI205" s="153">
        <f t="shared" si="8"/>
        <v>0</v>
      </c>
      <c r="BJ205" s="17" t="s">
        <v>83</v>
      </c>
      <c r="BK205" s="153">
        <f t="shared" si="9"/>
        <v>0</v>
      </c>
      <c r="BL205" s="17" t="s">
        <v>125</v>
      </c>
      <c r="BM205" s="152" t="s">
        <v>281</v>
      </c>
    </row>
    <row r="206" spans="1:65" s="2" customFormat="1" ht="16.5" customHeight="1">
      <c r="A206" s="32"/>
      <c r="B206" s="139"/>
      <c r="C206" s="140" t="s">
        <v>282</v>
      </c>
      <c r="D206" s="140" t="s">
        <v>121</v>
      </c>
      <c r="E206" s="141" t="s">
        <v>283</v>
      </c>
      <c r="F206" s="142" t="s">
        <v>284</v>
      </c>
      <c r="G206" s="143" t="s">
        <v>228</v>
      </c>
      <c r="H206" s="144">
        <v>11</v>
      </c>
      <c r="I206" s="145"/>
      <c r="J206" s="146">
        <f t="shared" si="0"/>
        <v>0</v>
      </c>
      <c r="K206" s="147"/>
      <c r="L206" s="33"/>
      <c r="M206" s="148" t="s">
        <v>1</v>
      </c>
      <c r="N206" s="149" t="s">
        <v>43</v>
      </c>
      <c r="O206" s="58"/>
      <c r="P206" s="150">
        <f t="shared" si="1"/>
        <v>0</v>
      </c>
      <c r="Q206" s="150">
        <v>1.6000000000000001E-4</v>
      </c>
      <c r="R206" s="150">
        <f t="shared" si="2"/>
        <v>1.7600000000000001E-3</v>
      </c>
      <c r="S206" s="150">
        <v>0</v>
      </c>
      <c r="T206" s="151">
        <f t="shared" si="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2" t="s">
        <v>125</v>
      </c>
      <c r="AT206" s="152" t="s">
        <v>121</v>
      </c>
      <c r="AU206" s="152" t="s">
        <v>85</v>
      </c>
      <c r="AY206" s="17" t="s">
        <v>119</v>
      </c>
      <c r="BE206" s="153">
        <f t="shared" si="4"/>
        <v>0</v>
      </c>
      <c r="BF206" s="153">
        <f t="shared" si="5"/>
        <v>0</v>
      </c>
      <c r="BG206" s="153">
        <f t="shared" si="6"/>
        <v>0</v>
      </c>
      <c r="BH206" s="153">
        <f t="shared" si="7"/>
        <v>0</v>
      </c>
      <c r="BI206" s="153">
        <f t="shared" si="8"/>
        <v>0</v>
      </c>
      <c r="BJ206" s="17" t="s">
        <v>83</v>
      </c>
      <c r="BK206" s="153">
        <f t="shared" si="9"/>
        <v>0</v>
      </c>
      <c r="BL206" s="17" t="s">
        <v>125</v>
      </c>
      <c r="BM206" s="152" t="s">
        <v>285</v>
      </c>
    </row>
    <row r="207" spans="1:65" s="2" customFormat="1" ht="16.5" customHeight="1">
      <c r="A207" s="32"/>
      <c r="B207" s="139"/>
      <c r="C207" s="178" t="s">
        <v>286</v>
      </c>
      <c r="D207" s="178" t="s">
        <v>202</v>
      </c>
      <c r="E207" s="179" t="s">
        <v>287</v>
      </c>
      <c r="F207" s="180" t="s">
        <v>288</v>
      </c>
      <c r="G207" s="181" t="s">
        <v>228</v>
      </c>
      <c r="H207" s="182">
        <v>11</v>
      </c>
      <c r="I207" s="183"/>
      <c r="J207" s="184">
        <f t="shared" si="0"/>
        <v>0</v>
      </c>
      <c r="K207" s="185"/>
      <c r="L207" s="186"/>
      <c r="M207" s="187" t="s">
        <v>1</v>
      </c>
      <c r="N207" s="188" t="s">
        <v>43</v>
      </c>
      <c r="O207" s="58"/>
      <c r="P207" s="150">
        <f t="shared" si="1"/>
        <v>0</v>
      </c>
      <c r="Q207" s="150">
        <v>2.31E-3</v>
      </c>
      <c r="R207" s="150">
        <f t="shared" si="2"/>
        <v>2.5409999999999999E-2</v>
      </c>
      <c r="S207" s="150">
        <v>0</v>
      </c>
      <c r="T207" s="151">
        <f t="shared" si="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2" t="s">
        <v>163</v>
      </c>
      <c r="AT207" s="152" t="s">
        <v>202</v>
      </c>
      <c r="AU207" s="152" t="s">
        <v>85</v>
      </c>
      <c r="AY207" s="17" t="s">
        <v>119</v>
      </c>
      <c r="BE207" s="153">
        <f t="shared" si="4"/>
        <v>0</v>
      </c>
      <c r="BF207" s="153">
        <f t="shared" si="5"/>
        <v>0</v>
      </c>
      <c r="BG207" s="153">
        <f t="shared" si="6"/>
        <v>0</v>
      </c>
      <c r="BH207" s="153">
        <f t="shared" si="7"/>
        <v>0</v>
      </c>
      <c r="BI207" s="153">
        <f t="shared" si="8"/>
        <v>0</v>
      </c>
      <c r="BJ207" s="17" t="s">
        <v>83</v>
      </c>
      <c r="BK207" s="153">
        <f t="shared" si="9"/>
        <v>0</v>
      </c>
      <c r="BL207" s="17" t="s">
        <v>125</v>
      </c>
      <c r="BM207" s="152" t="s">
        <v>289</v>
      </c>
    </row>
    <row r="208" spans="1:65" s="2" customFormat="1" ht="16.5" customHeight="1">
      <c r="A208" s="32"/>
      <c r="B208" s="139"/>
      <c r="C208" s="140" t="s">
        <v>290</v>
      </c>
      <c r="D208" s="140" t="s">
        <v>121</v>
      </c>
      <c r="E208" s="141" t="s">
        <v>291</v>
      </c>
      <c r="F208" s="142" t="s">
        <v>292</v>
      </c>
      <c r="G208" s="143" t="s">
        <v>228</v>
      </c>
      <c r="H208" s="144">
        <v>2</v>
      </c>
      <c r="I208" s="145"/>
      <c r="J208" s="146">
        <f t="shared" si="0"/>
        <v>0</v>
      </c>
      <c r="K208" s="147"/>
      <c r="L208" s="33"/>
      <c r="M208" s="148" t="s">
        <v>1</v>
      </c>
      <c r="N208" s="149" t="s">
        <v>43</v>
      </c>
      <c r="O208" s="58"/>
      <c r="P208" s="150">
        <f t="shared" si="1"/>
        <v>0</v>
      </c>
      <c r="Q208" s="150">
        <v>1.6199999999999999E-3</v>
      </c>
      <c r="R208" s="150">
        <f t="shared" si="2"/>
        <v>3.2399999999999998E-3</v>
      </c>
      <c r="S208" s="150">
        <v>0</v>
      </c>
      <c r="T208" s="151">
        <f t="shared" si="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2" t="s">
        <v>125</v>
      </c>
      <c r="AT208" s="152" t="s">
        <v>121</v>
      </c>
      <c r="AU208" s="152" t="s">
        <v>85</v>
      </c>
      <c r="AY208" s="17" t="s">
        <v>119</v>
      </c>
      <c r="BE208" s="153">
        <f t="shared" si="4"/>
        <v>0</v>
      </c>
      <c r="BF208" s="153">
        <f t="shared" si="5"/>
        <v>0</v>
      </c>
      <c r="BG208" s="153">
        <f t="shared" si="6"/>
        <v>0</v>
      </c>
      <c r="BH208" s="153">
        <f t="shared" si="7"/>
        <v>0</v>
      </c>
      <c r="BI208" s="153">
        <f t="shared" si="8"/>
        <v>0</v>
      </c>
      <c r="BJ208" s="17" t="s">
        <v>83</v>
      </c>
      <c r="BK208" s="153">
        <f t="shared" si="9"/>
        <v>0</v>
      </c>
      <c r="BL208" s="17" t="s">
        <v>125</v>
      </c>
      <c r="BM208" s="152" t="s">
        <v>293</v>
      </c>
    </row>
    <row r="209" spans="1:65" s="2" customFormat="1" ht="16.5" customHeight="1">
      <c r="A209" s="32"/>
      <c r="B209" s="139"/>
      <c r="C209" s="178" t="s">
        <v>294</v>
      </c>
      <c r="D209" s="178" t="s">
        <v>202</v>
      </c>
      <c r="E209" s="179" t="s">
        <v>295</v>
      </c>
      <c r="F209" s="180" t="s">
        <v>296</v>
      </c>
      <c r="G209" s="181" t="s">
        <v>228</v>
      </c>
      <c r="H209" s="182">
        <v>2</v>
      </c>
      <c r="I209" s="183"/>
      <c r="J209" s="184">
        <f t="shared" si="0"/>
        <v>0</v>
      </c>
      <c r="K209" s="185"/>
      <c r="L209" s="186"/>
      <c r="M209" s="187" t="s">
        <v>1</v>
      </c>
      <c r="N209" s="188" t="s">
        <v>43</v>
      </c>
      <c r="O209" s="58"/>
      <c r="P209" s="150">
        <f t="shared" si="1"/>
        <v>0</v>
      </c>
      <c r="Q209" s="150">
        <v>2.0049999999999998E-2</v>
      </c>
      <c r="R209" s="150">
        <f t="shared" si="2"/>
        <v>4.0099999999999997E-2</v>
      </c>
      <c r="S209" s="150">
        <v>0</v>
      </c>
      <c r="T209" s="151">
        <f t="shared" si="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2" t="s">
        <v>163</v>
      </c>
      <c r="AT209" s="152" t="s">
        <v>202</v>
      </c>
      <c r="AU209" s="152" t="s">
        <v>85</v>
      </c>
      <c r="AY209" s="17" t="s">
        <v>119</v>
      </c>
      <c r="BE209" s="153">
        <f t="shared" si="4"/>
        <v>0</v>
      </c>
      <c r="BF209" s="153">
        <f t="shared" si="5"/>
        <v>0</v>
      </c>
      <c r="BG209" s="153">
        <f t="shared" si="6"/>
        <v>0</v>
      </c>
      <c r="BH209" s="153">
        <f t="shared" si="7"/>
        <v>0</v>
      </c>
      <c r="BI209" s="153">
        <f t="shared" si="8"/>
        <v>0</v>
      </c>
      <c r="BJ209" s="17" t="s">
        <v>83</v>
      </c>
      <c r="BK209" s="153">
        <f t="shared" si="9"/>
        <v>0</v>
      </c>
      <c r="BL209" s="17" t="s">
        <v>125</v>
      </c>
      <c r="BM209" s="152" t="s">
        <v>297</v>
      </c>
    </row>
    <row r="210" spans="1:65" s="2" customFormat="1" ht="16.5" customHeight="1">
      <c r="A210" s="32"/>
      <c r="B210" s="139"/>
      <c r="C210" s="178" t="s">
        <v>298</v>
      </c>
      <c r="D210" s="178" t="s">
        <v>202</v>
      </c>
      <c r="E210" s="179" t="s">
        <v>299</v>
      </c>
      <c r="F210" s="180" t="s">
        <v>300</v>
      </c>
      <c r="G210" s="181" t="s">
        <v>228</v>
      </c>
      <c r="H210" s="182">
        <v>2</v>
      </c>
      <c r="I210" s="183"/>
      <c r="J210" s="184">
        <f t="shared" si="0"/>
        <v>0</v>
      </c>
      <c r="K210" s="185"/>
      <c r="L210" s="186"/>
      <c r="M210" s="187" t="s">
        <v>1</v>
      </c>
      <c r="N210" s="188" t="s">
        <v>43</v>
      </c>
      <c r="O210" s="58"/>
      <c r="P210" s="150">
        <f t="shared" si="1"/>
        <v>0</v>
      </c>
      <c r="Q210" s="150">
        <v>3.5000000000000001E-3</v>
      </c>
      <c r="R210" s="150">
        <f t="shared" si="2"/>
        <v>7.0000000000000001E-3</v>
      </c>
      <c r="S210" s="150">
        <v>0</v>
      </c>
      <c r="T210" s="151">
        <f t="shared" si="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2" t="s">
        <v>163</v>
      </c>
      <c r="AT210" s="152" t="s">
        <v>202</v>
      </c>
      <c r="AU210" s="152" t="s">
        <v>85</v>
      </c>
      <c r="AY210" s="17" t="s">
        <v>119</v>
      </c>
      <c r="BE210" s="153">
        <f t="shared" si="4"/>
        <v>0</v>
      </c>
      <c r="BF210" s="153">
        <f t="shared" si="5"/>
        <v>0</v>
      </c>
      <c r="BG210" s="153">
        <f t="shared" si="6"/>
        <v>0</v>
      </c>
      <c r="BH210" s="153">
        <f t="shared" si="7"/>
        <v>0</v>
      </c>
      <c r="BI210" s="153">
        <f t="shared" si="8"/>
        <v>0</v>
      </c>
      <c r="BJ210" s="17" t="s">
        <v>83</v>
      </c>
      <c r="BK210" s="153">
        <f t="shared" si="9"/>
        <v>0</v>
      </c>
      <c r="BL210" s="17" t="s">
        <v>125</v>
      </c>
      <c r="BM210" s="152" t="s">
        <v>301</v>
      </c>
    </row>
    <row r="211" spans="1:65" s="2" customFormat="1" ht="16.5" customHeight="1">
      <c r="A211" s="32"/>
      <c r="B211" s="139"/>
      <c r="C211" s="140" t="s">
        <v>302</v>
      </c>
      <c r="D211" s="140" t="s">
        <v>121</v>
      </c>
      <c r="E211" s="141" t="s">
        <v>303</v>
      </c>
      <c r="F211" s="142" t="s">
        <v>304</v>
      </c>
      <c r="G211" s="143" t="s">
        <v>228</v>
      </c>
      <c r="H211" s="144">
        <v>11</v>
      </c>
      <c r="I211" s="145"/>
      <c r="J211" s="146">
        <f t="shared" si="0"/>
        <v>0</v>
      </c>
      <c r="K211" s="147"/>
      <c r="L211" s="33"/>
      <c r="M211" s="148" t="s">
        <v>1</v>
      </c>
      <c r="N211" s="149" t="s">
        <v>43</v>
      </c>
      <c r="O211" s="58"/>
      <c r="P211" s="150">
        <f t="shared" si="1"/>
        <v>0</v>
      </c>
      <c r="Q211" s="150">
        <v>0</v>
      </c>
      <c r="R211" s="150">
        <f t="shared" si="2"/>
        <v>0</v>
      </c>
      <c r="S211" s="150">
        <v>0</v>
      </c>
      <c r="T211" s="151">
        <f t="shared" si="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2" t="s">
        <v>125</v>
      </c>
      <c r="AT211" s="152" t="s">
        <v>121</v>
      </c>
      <c r="AU211" s="152" t="s">
        <v>85</v>
      </c>
      <c r="AY211" s="17" t="s">
        <v>119</v>
      </c>
      <c r="BE211" s="153">
        <f t="shared" si="4"/>
        <v>0</v>
      </c>
      <c r="BF211" s="153">
        <f t="shared" si="5"/>
        <v>0</v>
      </c>
      <c r="BG211" s="153">
        <f t="shared" si="6"/>
        <v>0</v>
      </c>
      <c r="BH211" s="153">
        <f t="shared" si="7"/>
        <v>0</v>
      </c>
      <c r="BI211" s="153">
        <f t="shared" si="8"/>
        <v>0</v>
      </c>
      <c r="BJ211" s="17" t="s">
        <v>83</v>
      </c>
      <c r="BK211" s="153">
        <f t="shared" si="9"/>
        <v>0</v>
      </c>
      <c r="BL211" s="17" t="s">
        <v>125</v>
      </c>
      <c r="BM211" s="152" t="s">
        <v>305</v>
      </c>
    </row>
    <row r="212" spans="1:65" s="2" customFormat="1" ht="16.5" customHeight="1">
      <c r="A212" s="32"/>
      <c r="B212" s="139"/>
      <c r="C212" s="178" t="s">
        <v>306</v>
      </c>
      <c r="D212" s="178" t="s">
        <v>202</v>
      </c>
      <c r="E212" s="179" t="s">
        <v>307</v>
      </c>
      <c r="F212" s="180" t="s">
        <v>308</v>
      </c>
      <c r="G212" s="181" t="s">
        <v>228</v>
      </c>
      <c r="H212" s="182">
        <v>11</v>
      </c>
      <c r="I212" s="183"/>
      <c r="J212" s="184">
        <f t="shared" si="0"/>
        <v>0</v>
      </c>
      <c r="K212" s="185"/>
      <c r="L212" s="186"/>
      <c r="M212" s="187" t="s">
        <v>1</v>
      </c>
      <c r="N212" s="188" t="s">
        <v>43</v>
      </c>
      <c r="O212" s="58"/>
      <c r="P212" s="150">
        <f t="shared" si="1"/>
        <v>0</v>
      </c>
      <c r="Q212" s="150">
        <v>2.5999999999999999E-3</v>
      </c>
      <c r="R212" s="150">
        <f t="shared" si="2"/>
        <v>2.86E-2</v>
      </c>
      <c r="S212" s="150">
        <v>0</v>
      </c>
      <c r="T212" s="151">
        <f t="shared" si="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2" t="s">
        <v>163</v>
      </c>
      <c r="AT212" s="152" t="s">
        <v>202</v>
      </c>
      <c r="AU212" s="152" t="s">
        <v>85</v>
      </c>
      <c r="AY212" s="17" t="s">
        <v>119</v>
      </c>
      <c r="BE212" s="153">
        <f t="shared" si="4"/>
        <v>0</v>
      </c>
      <c r="BF212" s="153">
        <f t="shared" si="5"/>
        <v>0</v>
      </c>
      <c r="BG212" s="153">
        <f t="shared" si="6"/>
        <v>0</v>
      </c>
      <c r="BH212" s="153">
        <f t="shared" si="7"/>
        <v>0</v>
      </c>
      <c r="BI212" s="153">
        <f t="shared" si="8"/>
        <v>0</v>
      </c>
      <c r="BJ212" s="17" t="s">
        <v>83</v>
      </c>
      <c r="BK212" s="153">
        <f t="shared" si="9"/>
        <v>0</v>
      </c>
      <c r="BL212" s="17" t="s">
        <v>125</v>
      </c>
      <c r="BM212" s="152" t="s">
        <v>309</v>
      </c>
    </row>
    <row r="213" spans="1:65" s="2" customFormat="1" ht="16.5" customHeight="1">
      <c r="A213" s="32"/>
      <c r="B213" s="139"/>
      <c r="C213" s="178" t="s">
        <v>310</v>
      </c>
      <c r="D213" s="178" t="s">
        <v>202</v>
      </c>
      <c r="E213" s="179" t="s">
        <v>311</v>
      </c>
      <c r="F213" s="180" t="s">
        <v>312</v>
      </c>
      <c r="G213" s="181" t="s">
        <v>228</v>
      </c>
      <c r="H213" s="182">
        <v>11</v>
      </c>
      <c r="I213" s="183"/>
      <c r="J213" s="184">
        <f t="shared" si="0"/>
        <v>0</v>
      </c>
      <c r="K213" s="185"/>
      <c r="L213" s="186"/>
      <c r="M213" s="187" t="s">
        <v>1</v>
      </c>
      <c r="N213" s="188" t="s">
        <v>43</v>
      </c>
      <c r="O213" s="58"/>
      <c r="P213" s="150">
        <f t="shared" si="1"/>
        <v>0</v>
      </c>
      <c r="Q213" s="150">
        <v>3.5000000000000001E-3</v>
      </c>
      <c r="R213" s="150">
        <f t="shared" si="2"/>
        <v>3.85E-2</v>
      </c>
      <c r="S213" s="150">
        <v>0</v>
      </c>
      <c r="T213" s="151">
        <f t="shared" si="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2" t="s">
        <v>163</v>
      </c>
      <c r="AT213" s="152" t="s">
        <v>202</v>
      </c>
      <c r="AU213" s="152" t="s">
        <v>85</v>
      </c>
      <c r="AY213" s="17" t="s">
        <v>119</v>
      </c>
      <c r="BE213" s="153">
        <f t="shared" si="4"/>
        <v>0</v>
      </c>
      <c r="BF213" s="153">
        <f t="shared" si="5"/>
        <v>0</v>
      </c>
      <c r="BG213" s="153">
        <f t="shared" si="6"/>
        <v>0</v>
      </c>
      <c r="BH213" s="153">
        <f t="shared" si="7"/>
        <v>0</v>
      </c>
      <c r="BI213" s="153">
        <f t="shared" si="8"/>
        <v>0</v>
      </c>
      <c r="BJ213" s="17" t="s">
        <v>83</v>
      </c>
      <c r="BK213" s="153">
        <f t="shared" si="9"/>
        <v>0</v>
      </c>
      <c r="BL213" s="17" t="s">
        <v>125</v>
      </c>
      <c r="BM213" s="152" t="s">
        <v>313</v>
      </c>
    </row>
    <row r="214" spans="1:65" s="2" customFormat="1" ht="16.5" customHeight="1">
      <c r="A214" s="32"/>
      <c r="B214" s="139"/>
      <c r="C214" s="140" t="s">
        <v>314</v>
      </c>
      <c r="D214" s="140" t="s">
        <v>121</v>
      </c>
      <c r="E214" s="141" t="s">
        <v>315</v>
      </c>
      <c r="F214" s="142" t="s">
        <v>316</v>
      </c>
      <c r="G214" s="143" t="s">
        <v>135</v>
      </c>
      <c r="H214" s="144">
        <v>44</v>
      </c>
      <c r="I214" s="145"/>
      <c r="J214" s="146">
        <f t="shared" si="0"/>
        <v>0</v>
      </c>
      <c r="K214" s="147"/>
      <c r="L214" s="33"/>
      <c r="M214" s="148" t="s">
        <v>1</v>
      </c>
      <c r="N214" s="149" t="s">
        <v>43</v>
      </c>
      <c r="O214" s="58"/>
      <c r="P214" s="150">
        <f t="shared" si="1"/>
        <v>0</v>
      </c>
      <c r="Q214" s="150">
        <v>0</v>
      </c>
      <c r="R214" s="150">
        <f t="shared" si="2"/>
        <v>0</v>
      </c>
      <c r="S214" s="150">
        <v>0</v>
      </c>
      <c r="T214" s="151">
        <f t="shared" si="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2" t="s">
        <v>125</v>
      </c>
      <c r="AT214" s="152" t="s">
        <v>121</v>
      </c>
      <c r="AU214" s="152" t="s">
        <v>85</v>
      </c>
      <c r="AY214" s="17" t="s">
        <v>119</v>
      </c>
      <c r="BE214" s="153">
        <f t="shared" si="4"/>
        <v>0</v>
      </c>
      <c r="BF214" s="153">
        <f t="shared" si="5"/>
        <v>0</v>
      </c>
      <c r="BG214" s="153">
        <f t="shared" si="6"/>
        <v>0</v>
      </c>
      <c r="BH214" s="153">
        <f t="shared" si="7"/>
        <v>0</v>
      </c>
      <c r="BI214" s="153">
        <f t="shared" si="8"/>
        <v>0</v>
      </c>
      <c r="BJ214" s="17" t="s">
        <v>83</v>
      </c>
      <c r="BK214" s="153">
        <f t="shared" si="9"/>
        <v>0</v>
      </c>
      <c r="BL214" s="17" t="s">
        <v>125</v>
      </c>
      <c r="BM214" s="152" t="s">
        <v>317</v>
      </c>
    </row>
    <row r="215" spans="1:65" s="13" customFormat="1">
      <c r="B215" s="154"/>
      <c r="D215" s="155" t="s">
        <v>127</v>
      </c>
      <c r="E215" s="156" t="s">
        <v>1</v>
      </c>
      <c r="F215" s="157" t="s">
        <v>238</v>
      </c>
      <c r="H215" s="158">
        <v>44</v>
      </c>
      <c r="I215" s="159"/>
      <c r="L215" s="154"/>
      <c r="M215" s="160"/>
      <c r="N215" s="161"/>
      <c r="O215" s="161"/>
      <c r="P215" s="161"/>
      <c r="Q215" s="161"/>
      <c r="R215" s="161"/>
      <c r="S215" s="161"/>
      <c r="T215" s="162"/>
      <c r="AT215" s="156" t="s">
        <v>127</v>
      </c>
      <c r="AU215" s="156" t="s">
        <v>85</v>
      </c>
      <c r="AV215" s="13" t="s">
        <v>85</v>
      </c>
      <c r="AW215" s="13" t="s">
        <v>34</v>
      </c>
      <c r="AX215" s="13" t="s">
        <v>83</v>
      </c>
      <c r="AY215" s="156" t="s">
        <v>119</v>
      </c>
    </row>
    <row r="216" spans="1:65" s="2" customFormat="1" ht="16.5" customHeight="1">
      <c r="A216" s="32"/>
      <c r="B216" s="139"/>
      <c r="C216" s="140" t="s">
        <v>318</v>
      </c>
      <c r="D216" s="140" t="s">
        <v>121</v>
      </c>
      <c r="E216" s="141" t="s">
        <v>319</v>
      </c>
      <c r="F216" s="142" t="s">
        <v>320</v>
      </c>
      <c r="G216" s="143" t="s">
        <v>135</v>
      </c>
      <c r="H216" s="144">
        <v>224</v>
      </c>
      <c r="I216" s="145"/>
      <c r="J216" s="146">
        <f>ROUND(I216*H216,2)</f>
        <v>0</v>
      </c>
      <c r="K216" s="147"/>
      <c r="L216" s="33"/>
      <c r="M216" s="148" t="s">
        <v>1</v>
      </c>
      <c r="N216" s="149" t="s">
        <v>43</v>
      </c>
      <c r="O216" s="58"/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2" t="s">
        <v>125</v>
      </c>
      <c r="AT216" s="152" t="s">
        <v>121</v>
      </c>
      <c r="AU216" s="152" t="s">
        <v>85</v>
      </c>
      <c r="AY216" s="17" t="s">
        <v>119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17" t="s">
        <v>83</v>
      </c>
      <c r="BK216" s="153">
        <f>ROUND(I216*H216,2)</f>
        <v>0</v>
      </c>
      <c r="BL216" s="17" t="s">
        <v>125</v>
      </c>
      <c r="BM216" s="152" t="s">
        <v>321</v>
      </c>
    </row>
    <row r="217" spans="1:65" s="13" customFormat="1">
      <c r="B217" s="154"/>
      <c r="D217" s="155" t="s">
        <v>127</v>
      </c>
      <c r="E217" s="156" t="s">
        <v>1</v>
      </c>
      <c r="F217" s="157" t="s">
        <v>322</v>
      </c>
      <c r="H217" s="158">
        <v>224</v>
      </c>
      <c r="I217" s="159"/>
      <c r="L217" s="154"/>
      <c r="M217" s="160"/>
      <c r="N217" s="161"/>
      <c r="O217" s="161"/>
      <c r="P217" s="161"/>
      <c r="Q217" s="161"/>
      <c r="R217" s="161"/>
      <c r="S217" s="161"/>
      <c r="T217" s="162"/>
      <c r="AT217" s="156" t="s">
        <v>127</v>
      </c>
      <c r="AU217" s="156" t="s">
        <v>85</v>
      </c>
      <c r="AV217" s="13" t="s">
        <v>85</v>
      </c>
      <c r="AW217" s="13" t="s">
        <v>34</v>
      </c>
      <c r="AX217" s="13" t="s">
        <v>78</v>
      </c>
      <c r="AY217" s="156" t="s">
        <v>119</v>
      </c>
    </row>
    <row r="218" spans="1:65" s="15" customFormat="1">
      <c r="B218" s="170"/>
      <c r="D218" s="155" t="s">
        <v>127</v>
      </c>
      <c r="E218" s="171" t="s">
        <v>1</v>
      </c>
      <c r="F218" s="172" t="s">
        <v>145</v>
      </c>
      <c r="H218" s="173">
        <v>224</v>
      </c>
      <c r="I218" s="174"/>
      <c r="L218" s="170"/>
      <c r="M218" s="175"/>
      <c r="N218" s="176"/>
      <c r="O218" s="176"/>
      <c r="P218" s="176"/>
      <c r="Q218" s="176"/>
      <c r="R218" s="176"/>
      <c r="S218" s="176"/>
      <c r="T218" s="177"/>
      <c r="AT218" s="171" t="s">
        <v>127</v>
      </c>
      <c r="AU218" s="171" t="s">
        <v>85</v>
      </c>
      <c r="AV218" s="15" t="s">
        <v>125</v>
      </c>
      <c r="AW218" s="15" t="s">
        <v>34</v>
      </c>
      <c r="AX218" s="15" t="s">
        <v>83</v>
      </c>
      <c r="AY218" s="171" t="s">
        <v>119</v>
      </c>
    </row>
    <row r="219" spans="1:65" s="2" customFormat="1" ht="16.5" customHeight="1">
      <c r="A219" s="32"/>
      <c r="B219" s="139"/>
      <c r="C219" s="140" t="s">
        <v>323</v>
      </c>
      <c r="D219" s="140" t="s">
        <v>121</v>
      </c>
      <c r="E219" s="141" t="s">
        <v>324</v>
      </c>
      <c r="F219" s="142" t="s">
        <v>325</v>
      </c>
      <c r="G219" s="143" t="s">
        <v>135</v>
      </c>
      <c r="H219" s="144">
        <v>270</v>
      </c>
      <c r="I219" s="145"/>
      <c r="J219" s="146">
        <f>ROUND(I219*H219,2)</f>
        <v>0</v>
      </c>
      <c r="K219" s="147"/>
      <c r="L219" s="33"/>
      <c r="M219" s="148" t="s">
        <v>1</v>
      </c>
      <c r="N219" s="149" t="s">
        <v>43</v>
      </c>
      <c r="O219" s="58"/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2" t="s">
        <v>125</v>
      </c>
      <c r="AT219" s="152" t="s">
        <v>121</v>
      </c>
      <c r="AU219" s="152" t="s">
        <v>85</v>
      </c>
      <c r="AY219" s="17" t="s">
        <v>119</v>
      </c>
      <c r="BE219" s="153">
        <f>IF(N219="základní",J219,0)</f>
        <v>0</v>
      </c>
      <c r="BF219" s="153">
        <f>IF(N219="snížená",J219,0)</f>
        <v>0</v>
      </c>
      <c r="BG219" s="153">
        <f>IF(N219="zákl. přenesená",J219,0)</f>
        <v>0</v>
      </c>
      <c r="BH219" s="153">
        <f>IF(N219="sníž. přenesená",J219,0)</f>
        <v>0</v>
      </c>
      <c r="BI219" s="153">
        <f>IF(N219="nulová",J219,0)</f>
        <v>0</v>
      </c>
      <c r="BJ219" s="17" t="s">
        <v>83</v>
      </c>
      <c r="BK219" s="153">
        <f>ROUND(I219*H219,2)</f>
        <v>0</v>
      </c>
      <c r="BL219" s="17" t="s">
        <v>125</v>
      </c>
      <c r="BM219" s="152" t="s">
        <v>326</v>
      </c>
    </row>
    <row r="220" spans="1:65" s="13" customFormat="1">
      <c r="B220" s="154"/>
      <c r="D220" s="155" t="s">
        <v>127</v>
      </c>
      <c r="E220" s="156" t="s">
        <v>1</v>
      </c>
      <c r="F220" s="157" t="s">
        <v>248</v>
      </c>
      <c r="H220" s="158">
        <v>270</v>
      </c>
      <c r="I220" s="159"/>
      <c r="L220" s="154"/>
      <c r="M220" s="160"/>
      <c r="N220" s="161"/>
      <c r="O220" s="161"/>
      <c r="P220" s="161"/>
      <c r="Q220" s="161"/>
      <c r="R220" s="161"/>
      <c r="S220" s="161"/>
      <c r="T220" s="162"/>
      <c r="AT220" s="156" t="s">
        <v>127</v>
      </c>
      <c r="AU220" s="156" t="s">
        <v>85</v>
      </c>
      <c r="AV220" s="13" t="s">
        <v>85</v>
      </c>
      <c r="AW220" s="13" t="s">
        <v>34</v>
      </c>
      <c r="AX220" s="13" t="s">
        <v>83</v>
      </c>
      <c r="AY220" s="156" t="s">
        <v>119</v>
      </c>
    </row>
    <row r="221" spans="1:65" s="2" customFormat="1" ht="16.5" customHeight="1">
      <c r="A221" s="32"/>
      <c r="B221" s="139"/>
      <c r="C221" s="140" t="s">
        <v>327</v>
      </c>
      <c r="D221" s="140" t="s">
        <v>121</v>
      </c>
      <c r="E221" s="141" t="s">
        <v>328</v>
      </c>
      <c r="F221" s="142" t="s">
        <v>329</v>
      </c>
      <c r="G221" s="143" t="s">
        <v>228</v>
      </c>
      <c r="H221" s="144">
        <v>2</v>
      </c>
      <c r="I221" s="145"/>
      <c r="J221" s="146">
        <f t="shared" ref="J221:J227" si="10">ROUND(I221*H221,2)</f>
        <v>0</v>
      </c>
      <c r="K221" s="147"/>
      <c r="L221" s="33"/>
      <c r="M221" s="148" t="s">
        <v>1</v>
      </c>
      <c r="N221" s="149" t="s">
        <v>43</v>
      </c>
      <c r="O221" s="58"/>
      <c r="P221" s="150">
        <f t="shared" ref="P221:P227" si="11">O221*H221</f>
        <v>0</v>
      </c>
      <c r="Q221" s="150">
        <v>0.45937</v>
      </c>
      <c r="R221" s="150">
        <f t="shared" ref="R221:R227" si="12">Q221*H221</f>
        <v>0.91874</v>
      </c>
      <c r="S221" s="150">
        <v>0</v>
      </c>
      <c r="T221" s="151">
        <f t="shared" ref="T221:T227" si="13"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2" t="s">
        <v>125</v>
      </c>
      <c r="AT221" s="152" t="s">
        <v>121</v>
      </c>
      <c r="AU221" s="152" t="s">
        <v>85</v>
      </c>
      <c r="AY221" s="17" t="s">
        <v>119</v>
      </c>
      <c r="BE221" s="153">
        <f t="shared" ref="BE221:BE227" si="14">IF(N221="základní",J221,0)</f>
        <v>0</v>
      </c>
      <c r="BF221" s="153">
        <f t="shared" ref="BF221:BF227" si="15">IF(N221="snížená",J221,0)</f>
        <v>0</v>
      </c>
      <c r="BG221" s="153">
        <f t="shared" ref="BG221:BG227" si="16">IF(N221="zákl. přenesená",J221,0)</f>
        <v>0</v>
      </c>
      <c r="BH221" s="153">
        <f t="shared" ref="BH221:BH227" si="17">IF(N221="sníž. přenesená",J221,0)</f>
        <v>0</v>
      </c>
      <c r="BI221" s="153">
        <f t="shared" ref="BI221:BI227" si="18">IF(N221="nulová",J221,0)</f>
        <v>0</v>
      </c>
      <c r="BJ221" s="17" t="s">
        <v>83</v>
      </c>
      <c r="BK221" s="153">
        <f t="shared" ref="BK221:BK227" si="19">ROUND(I221*H221,2)</f>
        <v>0</v>
      </c>
      <c r="BL221" s="17" t="s">
        <v>125</v>
      </c>
      <c r="BM221" s="152" t="s">
        <v>330</v>
      </c>
    </row>
    <row r="222" spans="1:65" s="2" customFormat="1" ht="16.5" customHeight="1">
      <c r="A222" s="32"/>
      <c r="B222" s="139"/>
      <c r="C222" s="140" t="s">
        <v>331</v>
      </c>
      <c r="D222" s="140" t="s">
        <v>121</v>
      </c>
      <c r="E222" s="141" t="s">
        <v>332</v>
      </c>
      <c r="F222" s="142" t="s">
        <v>333</v>
      </c>
      <c r="G222" s="143" t="s">
        <v>228</v>
      </c>
      <c r="H222" s="144">
        <v>11</v>
      </c>
      <c r="I222" s="145"/>
      <c r="J222" s="146">
        <f t="shared" si="10"/>
        <v>0</v>
      </c>
      <c r="K222" s="147"/>
      <c r="L222" s="33"/>
      <c r="M222" s="148" t="s">
        <v>1</v>
      </c>
      <c r="N222" s="149" t="s">
        <v>43</v>
      </c>
      <c r="O222" s="58"/>
      <c r="P222" s="150">
        <f t="shared" si="11"/>
        <v>0</v>
      </c>
      <c r="Q222" s="150">
        <v>6.3829999999999998E-2</v>
      </c>
      <c r="R222" s="150">
        <f t="shared" si="12"/>
        <v>0.70212999999999992</v>
      </c>
      <c r="S222" s="150">
        <v>0</v>
      </c>
      <c r="T222" s="151">
        <f t="shared" si="1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2" t="s">
        <v>125</v>
      </c>
      <c r="AT222" s="152" t="s">
        <v>121</v>
      </c>
      <c r="AU222" s="152" t="s">
        <v>85</v>
      </c>
      <c r="AY222" s="17" t="s">
        <v>119</v>
      </c>
      <c r="BE222" s="153">
        <f t="shared" si="14"/>
        <v>0</v>
      </c>
      <c r="BF222" s="153">
        <f t="shared" si="15"/>
        <v>0</v>
      </c>
      <c r="BG222" s="153">
        <f t="shared" si="16"/>
        <v>0</v>
      </c>
      <c r="BH222" s="153">
        <f t="shared" si="17"/>
        <v>0</v>
      </c>
      <c r="BI222" s="153">
        <f t="shared" si="18"/>
        <v>0</v>
      </c>
      <c r="BJ222" s="17" t="s">
        <v>83</v>
      </c>
      <c r="BK222" s="153">
        <f t="shared" si="19"/>
        <v>0</v>
      </c>
      <c r="BL222" s="17" t="s">
        <v>125</v>
      </c>
      <c r="BM222" s="152" t="s">
        <v>334</v>
      </c>
    </row>
    <row r="223" spans="1:65" s="2" customFormat="1" ht="16.5" customHeight="1">
      <c r="A223" s="32"/>
      <c r="B223" s="139"/>
      <c r="C223" s="178" t="s">
        <v>335</v>
      </c>
      <c r="D223" s="178" t="s">
        <v>202</v>
      </c>
      <c r="E223" s="179" t="s">
        <v>336</v>
      </c>
      <c r="F223" s="180" t="s">
        <v>337</v>
      </c>
      <c r="G223" s="181" t="s">
        <v>228</v>
      </c>
      <c r="H223" s="182">
        <v>11</v>
      </c>
      <c r="I223" s="183"/>
      <c r="J223" s="184">
        <f t="shared" si="10"/>
        <v>0</v>
      </c>
      <c r="K223" s="185"/>
      <c r="L223" s="186"/>
      <c r="M223" s="187" t="s">
        <v>1</v>
      </c>
      <c r="N223" s="188" t="s">
        <v>43</v>
      </c>
      <c r="O223" s="58"/>
      <c r="P223" s="150">
        <f t="shared" si="11"/>
        <v>0</v>
      </c>
      <c r="Q223" s="150">
        <v>7.3000000000000001E-3</v>
      </c>
      <c r="R223" s="150">
        <f t="shared" si="12"/>
        <v>8.0299999999999996E-2</v>
      </c>
      <c r="S223" s="150">
        <v>0</v>
      </c>
      <c r="T223" s="151">
        <f t="shared" si="1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2" t="s">
        <v>163</v>
      </c>
      <c r="AT223" s="152" t="s">
        <v>202</v>
      </c>
      <c r="AU223" s="152" t="s">
        <v>85</v>
      </c>
      <c r="AY223" s="17" t="s">
        <v>119</v>
      </c>
      <c r="BE223" s="153">
        <f t="shared" si="14"/>
        <v>0</v>
      </c>
      <c r="BF223" s="153">
        <f t="shared" si="15"/>
        <v>0</v>
      </c>
      <c r="BG223" s="153">
        <f t="shared" si="16"/>
        <v>0</v>
      </c>
      <c r="BH223" s="153">
        <f t="shared" si="17"/>
        <v>0</v>
      </c>
      <c r="BI223" s="153">
        <f t="shared" si="18"/>
        <v>0</v>
      </c>
      <c r="BJ223" s="17" t="s">
        <v>83</v>
      </c>
      <c r="BK223" s="153">
        <f t="shared" si="19"/>
        <v>0</v>
      </c>
      <c r="BL223" s="17" t="s">
        <v>125</v>
      </c>
      <c r="BM223" s="152" t="s">
        <v>338</v>
      </c>
    </row>
    <row r="224" spans="1:65" s="2" customFormat="1" ht="16.5" customHeight="1">
      <c r="A224" s="32"/>
      <c r="B224" s="139"/>
      <c r="C224" s="140" t="s">
        <v>339</v>
      </c>
      <c r="D224" s="140" t="s">
        <v>121</v>
      </c>
      <c r="E224" s="141" t="s">
        <v>340</v>
      </c>
      <c r="F224" s="142" t="s">
        <v>341</v>
      </c>
      <c r="G224" s="143" t="s">
        <v>228</v>
      </c>
      <c r="H224" s="144">
        <v>2</v>
      </c>
      <c r="I224" s="145"/>
      <c r="J224" s="146">
        <f t="shared" si="10"/>
        <v>0</v>
      </c>
      <c r="K224" s="147"/>
      <c r="L224" s="33"/>
      <c r="M224" s="148" t="s">
        <v>1</v>
      </c>
      <c r="N224" s="149" t="s">
        <v>43</v>
      </c>
      <c r="O224" s="58"/>
      <c r="P224" s="150">
        <f t="shared" si="11"/>
        <v>0</v>
      </c>
      <c r="Q224" s="150">
        <v>0.12303</v>
      </c>
      <c r="R224" s="150">
        <f t="shared" si="12"/>
        <v>0.24606</v>
      </c>
      <c r="S224" s="150">
        <v>0</v>
      </c>
      <c r="T224" s="151">
        <f t="shared" si="1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2" t="s">
        <v>125</v>
      </c>
      <c r="AT224" s="152" t="s">
        <v>121</v>
      </c>
      <c r="AU224" s="152" t="s">
        <v>85</v>
      </c>
      <c r="AY224" s="17" t="s">
        <v>119</v>
      </c>
      <c r="BE224" s="153">
        <f t="shared" si="14"/>
        <v>0</v>
      </c>
      <c r="BF224" s="153">
        <f t="shared" si="15"/>
        <v>0</v>
      </c>
      <c r="BG224" s="153">
        <f t="shared" si="16"/>
        <v>0</v>
      </c>
      <c r="BH224" s="153">
        <f t="shared" si="17"/>
        <v>0</v>
      </c>
      <c r="BI224" s="153">
        <f t="shared" si="18"/>
        <v>0</v>
      </c>
      <c r="BJ224" s="17" t="s">
        <v>83</v>
      </c>
      <c r="BK224" s="153">
        <f t="shared" si="19"/>
        <v>0</v>
      </c>
      <c r="BL224" s="17" t="s">
        <v>125</v>
      </c>
      <c r="BM224" s="152" t="s">
        <v>342</v>
      </c>
    </row>
    <row r="225" spans="1:65" s="2" customFormat="1" ht="16.5" customHeight="1">
      <c r="A225" s="32"/>
      <c r="B225" s="139"/>
      <c r="C225" s="178" t="s">
        <v>343</v>
      </c>
      <c r="D225" s="178" t="s">
        <v>202</v>
      </c>
      <c r="E225" s="179" t="s">
        <v>344</v>
      </c>
      <c r="F225" s="180" t="s">
        <v>345</v>
      </c>
      <c r="G225" s="181" t="s">
        <v>228</v>
      </c>
      <c r="H225" s="182">
        <v>2</v>
      </c>
      <c r="I225" s="183"/>
      <c r="J225" s="184">
        <f t="shared" si="10"/>
        <v>0</v>
      </c>
      <c r="K225" s="185"/>
      <c r="L225" s="186"/>
      <c r="M225" s="187" t="s">
        <v>1</v>
      </c>
      <c r="N225" s="188" t="s">
        <v>43</v>
      </c>
      <c r="O225" s="58"/>
      <c r="P225" s="150">
        <f t="shared" si="11"/>
        <v>0</v>
      </c>
      <c r="Q225" s="150">
        <v>1.3299999999999999E-2</v>
      </c>
      <c r="R225" s="150">
        <f t="shared" si="12"/>
        <v>2.6599999999999999E-2</v>
      </c>
      <c r="S225" s="150">
        <v>0</v>
      </c>
      <c r="T225" s="151">
        <f t="shared" si="1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2" t="s">
        <v>163</v>
      </c>
      <c r="AT225" s="152" t="s">
        <v>202</v>
      </c>
      <c r="AU225" s="152" t="s">
        <v>85</v>
      </c>
      <c r="AY225" s="17" t="s">
        <v>119</v>
      </c>
      <c r="BE225" s="153">
        <f t="shared" si="14"/>
        <v>0</v>
      </c>
      <c r="BF225" s="153">
        <f t="shared" si="15"/>
        <v>0</v>
      </c>
      <c r="BG225" s="153">
        <f t="shared" si="16"/>
        <v>0</v>
      </c>
      <c r="BH225" s="153">
        <f t="shared" si="17"/>
        <v>0</v>
      </c>
      <c r="BI225" s="153">
        <f t="shared" si="18"/>
        <v>0</v>
      </c>
      <c r="BJ225" s="17" t="s">
        <v>83</v>
      </c>
      <c r="BK225" s="153">
        <f t="shared" si="19"/>
        <v>0</v>
      </c>
      <c r="BL225" s="17" t="s">
        <v>125</v>
      </c>
      <c r="BM225" s="152" t="s">
        <v>346</v>
      </c>
    </row>
    <row r="226" spans="1:65" s="2" customFormat="1" ht="16.5" customHeight="1">
      <c r="A226" s="32"/>
      <c r="B226" s="139"/>
      <c r="C226" s="140" t="s">
        <v>347</v>
      </c>
      <c r="D226" s="140" t="s">
        <v>121</v>
      </c>
      <c r="E226" s="141" t="s">
        <v>348</v>
      </c>
      <c r="F226" s="142" t="s">
        <v>349</v>
      </c>
      <c r="G226" s="143" t="s">
        <v>228</v>
      </c>
      <c r="H226" s="144">
        <v>2</v>
      </c>
      <c r="I226" s="145"/>
      <c r="J226" s="146">
        <f t="shared" si="10"/>
        <v>0</v>
      </c>
      <c r="K226" s="147"/>
      <c r="L226" s="33"/>
      <c r="M226" s="148" t="s">
        <v>1</v>
      </c>
      <c r="N226" s="149" t="s">
        <v>43</v>
      </c>
      <c r="O226" s="58"/>
      <c r="P226" s="150">
        <f t="shared" si="11"/>
        <v>0</v>
      </c>
      <c r="Q226" s="150">
        <v>3.1E-4</v>
      </c>
      <c r="R226" s="150">
        <f t="shared" si="12"/>
        <v>6.2E-4</v>
      </c>
      <c r="S226" s="150">
        <v>0</v>
      </c>
      <c r="T226" s="151">
        <f t="shared" si="1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2" t="s">
        <v>125</v>
      </c>
      <c r="AT226" s="152" t="s">
        <v>121</v>
      </c>
      <c r="AU226" s="152" t="s">
        <v>85</v>
      </c>
      <c r="AY226" s="17" t="s">
        <v>119</v>
      </c>
      <c r="BE226" s="153">
        <f t="shared" si="14"/>
        <v>0</v>
      </c>
      <c r="BF226" s="153">
        <f t="shared" si="15"/>
        <v>0</v>
      </c>
      <c r="BG226" s="153">
        <f t="shared" si="16"/>
        <v>0</v>
      </c>
      <c r="BH226" s="153">
        <f t="shared" si="17"/>
        <v>0</v>
      </c>
      <c r="BI226" s="153">
        <f t="shared" si="18"/>
        <v>0</v>
      </c>
      <c r="BJ226" s="17" t="s">
        <v>83</v>
      </c>
      <c r="BK226" s="153">
        <f t="shared" si="19"/>
        <v>0</v>
      </c>
      <c r="BL226" s="17" t="s">
        <v>125</v>
      </c>
      <c r="BM226" s="152" t="s">
        <v>350</v>
      </c>
    </row>
    <row r="227" spans="1:65" s="2" customFormat="1" ht="16.5" customHeight="1">
      <c r="A227" s="32"/>
      <c r="B227" s="139"/>
      <c r="C227" s="140" t="s">
        <v>351</v>
      </c>
      <c r="D227" s="140" t="s">
        <v>121</v>
      </c>
      <c r="E227" s="141" t="s">
        <v>352</v>
      </c>
      <c r="F227" s="142" t="s">
        <v>353</v>
      </c>
      <c r="G227" s="143" t="s">
        <v>135</v>
      </c>
      <c r="H227" s="144">
        <v>314</v>
      </c>
      <c r="I227" s="145"/>
      <c r="J227" s="146">
        <f t="shared" si="10"/>
        <v>0</v>
      </c>
      <c r="K227" s="147"/>
      <c r="L227" s="33"/>
      <c r="M227" s="148" t="s">
        <v>1</v>
      </c>
      <c r="N227" s="149" t="s">
        <v>43</v>
      </c>
      <c r="O227" s="58"/>
      <c r="P227" s="150">
        <f t="shared" si="11"/>
        <v>0</v>
      </c>
      <c r="Q227" s="150">
        <v>1.9000000000000001E-4</v>
      </c>
      <c r="R227" s="150">
        <f t="shared" si="12"/>
        <v>5.9660000000000005E-2</v>
      </c>
      <c r="S227" s="150">
        <v>0</v>
      </c>
      <c r="T227" s="151">
        <f t="shared" si="1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2" t="s">
        <v>125</v>
      </c>
      <c r="AT227" s="152" t="s">
        <v>121</v>
      </c>
      <c r="AU227" s="152" t="s">
        <v>85</v>
      </c>
      <c r="AY227" s="17" t="s">
        <v>119</v>
      </c>
      <c r="BE227" s="153">
        <f t="shared" si="14"/>
        <v>0</v>
      </c>
      <c r="BF227" s="153">
        <f t="shared" si="15"/>
        <v>0</v>
      </c>
      <c r="BG227" s="153">
        <f t="shared" si="16"/>
        <v>0</v>
      </c>
      <c r="BH227" s="153">
        <f t="shared" si="17"/>
        <v>0</v>
      </c>
      <c r="BI227" s="153">
        <f t="shared" si="18"/>
        <v>0</v>
      </c>
      <c r="BJ227" s="17" t="s">
        <v>83</v>
      </c>
      <c r="BK227" s="153">
        <f t="shared" si="19"/>
        <v>0</v>
      </c>
      <c r="BL227" s="17" t="s">
        <v>125</v>
      </c>
      <c r="BM227" s="152" t="s">
        <v>354</v>
      </c>
    </row>
    <row r="228" spans="1:65" s="13" customFormat="1">
      <c r="B228" s="154"/>
      <c r="D228" s="155" t="s">
        <v>127</v>
      </c>
      <c r="E228" s="156" t="s">
        <v>1</v>
      </c>
      <c r="F228" s="157" t="s">
        <v>355</v>
      </c>
      <c r="H228" s="158">
        <v>314</v>
      </c>
      <c r="I228" s="159"/>
      <c r="L228" s="154"/>
      <c r="M228" s="160"/>
      <c r="N228" s="161"/>
      <c r="O228" s="161"/>
      <c r="P228" s="161"/>
      <c r="Q228" s="161"/>
      <c r="R228" s="161"/>
      <c r="S228" s="161"/>
      <c r="T228" s="162"/>
      <c r="AT228" s="156" t="s">
        <v>127</v>
      </c>
      <c r="AU228" s="156" t="s">
        <v>85</v>
      </c>
      <c r="AV228" s="13" t="s">
        <v>85</v>
      </c>
      <c r="AW228" s="13" t="s">
        <v>34</v>
      </c>
      <c r="AX228" s="13" t="s">
        <v>83</v>
      </c>
      <c r="AY228" s="156" t="s">
        <v>119</v>
      </c>
    </row>
    <row r="229" spans="1:65" s="2" customFormat="1" ht="16.5" customHeight="1">
      <c r="A229" s="32"/>
      <c r="B229" s="139"/>
      <c r="C229" s="140" t="s">
        <v>356</v>
      </c>
      <c r="D229" s="140" t="s">
        <v>121</v>
      </c>
      <c r="E229" s="141" t="s">
        <v>357</v>
      </c>
      <c r="F229" s="142" t="s">
        <v>358</v>
      </c>
      <c r="G229" s="143" t="s">
        <v>135</v>
      </c>
      <c r="H229" s="144">
        <v>314</v>
      </c>
      <c r="I229" s="145"/>
      <c r="J229" s="146">
        <f>ROUND(I229*H229,2)</f>
        <v>0</v>
      </c>
      <c r="K229" s="147"/>
      <c r="L229" s="33"/>
      <c r="M229" s="148" t="s">
        <v>1</v>
      </c>
      <c r="N229" s="149" t="s">
        <v>43</v>
      </c>
      <c r="O229" s="58"/>
      <c r="P229" s="150">
        <f>O229*H229</f>
        <v>0</v>
      </c>
      <c r="Q229" s="150">
        <v>1.2999999999999999E-4</v>
      </c>
      <c r="R229" s="150">
        <f>Q229*H229</f>
        <v>4.0819999999999995E-2</v>
      </c>
      <c r="S229" s="150">
        <v>0</v>
      </c>
      <c r="T229" s="15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2" t="s">
        <v>125</v>
      </c>
      <c r="AT229" s="152" t="s">
        <v>121</v>
      </c>
      <c r="AU229" s="152" t="s">
        <v>85</v>
      </c>
      <c r="AY229" s="17" t="s">
        <v>119</v>
      </c>
      <c r="BE229" s="153">
        <f>IF(N229="základní",J229,0)</f>
        <v>0</v>
      </c>
      <c r="BF229" s="153">
        <f>IF(N229="snížená",J229,0)</f>
        <v>0</v>
      </c>
      <c r="BG229" s="153">
        <f>IF(N229="zákl. přenesená",J229,0)</f>
        <v>0</v>
      </c>
      <c r="BH229" s="153">
        <f>IF(N229="sníž. přenesená",J229,0)</f>
        <v>0</v>
      </c>
      <c r="BI229" s="153">
        <f>IF(N229="nulová",J229,0)</f>
        <v>0</v>
      </c>
      <c r="BJ229" s="17" t="s">
        <v>83</v>
      </c>
      <c r="BK229" s="153">
        <f>ROUND(I229*H229,2)</f>
        <v>0</v>
      </c>
      <c r="BL229" s="17" t="s">
        <v>125</v>
      </c>
      <c r="BM229" s="152" t="s">
        <v>359</v>
      </c>
    </row>
    <row r="230" spans="1:65" s="13" customFormat="1">
      <c r="B230" s="154"/>
      <c r="D230" s="155" t="s">
        <v>127</v>
      </c>
      <c r="E230" s="156" t="s">
        <v>1</v>
      </c>
      <c r="F230" s="157" t="s">
        <v>355</v>
      </c>
      <c r="H230" s="158">
        <v>314</v>
      </c>
      <c r="I230" s="159"/>
      <c r="L230" s="154"/>
      <c r="M230" s="160"/>
      <c r="N230" s="161"/>
      <c r="O230" s="161"/>
      <c r="P230" s="161"/>
      <c r="Q230" s="161"/>
      <c r="R230" s="161"/>
      <c r="S230" s="161"/>
      <c r="T230" s="162"/>
      <c r="AT230" s="156" t="s">
        <v>127</v>
      </c>
      <c r="AU230" s="156" t="s">
        <v>85</v>
      </c>
      <c r="AV230" s="13" t="s">
        <v>85</v>
      </c>
      <c r="AW230" s="13" t="s">
        <v>34</v>
      </c>
      <c r="AX230" s="13" t="s">
        <v>83</v>
      </c>
      <c r="AY230" s="156" t="s">
        <v>119</v>
      </c>
    </row>
    <row r="231" spans="1:65" s="12" customFormat="1" ht="22.9" customHeight="1">
      <c r="B231" s="126"/>
      <c r="D231" s="127" t="s">
        <v>77</v>
      </c>
      <c r="E231" s="137" t="s">
        <v>168</v>
      </c>
      <c r="F231" s="137" t="s">
        <v>360</v>
      </c>
      <c r="I231" s="129"/>
      <c r="J231" s="138">
        <f>BK231</f>
        <v>0</v>
      </c>
      <c r="L231" s="126"/>
      <c r="M231" s="131"/>
      <c r="N231" s="132"/>
      <c r="O231" s="132"/>
      <c r="P231" s="133">
        <f>SUM(P232:P235)</f>
        <v>0</v>
      </c>
      <c r="Q231" s="132"/>
      <c r="R231" s="133">
        <f>SUM(R232:R235)</f>
        <v>1.3600000000000001E-3</v>
      </c>
      <c r="S231" s="132"/>
      <c r="T231" s="134">
        <f>SUM(T232:T235)</f>
        <v>0</v>
      </c>
      <c r="AR231" s="127" t="s">
        <v>83</v>
      </c>
      <c r="AT231" s="135" t="s">
        <v>77</v>
      </c>
      <c r="AU231" s="135" t="s">
        <v>83</v>
      </c>
      <c r="AY231" s="127" t="s">
        <v>119</v>
      </c>
      <c r="BK231" s="136">
        <f>SUM(BK232:BK235)</f>
        <v>0</v>
      </c>
    </row>
    <row r="232" spans="1:65" s="2" customFormat="1" ht="16.5" customHeight="1">
      <c r="A232" s="32"/>
      <c r="B232" s="139"/>
      <c r="C232" s="140" t="s">
        <v>361</v>
      </c>
      <c r="D232" s="140" t="s">
        <v>121</v>
      </c>
      <c r="E232" s="141" t="s">
        <v>362</v>
      </c>
      <c r="F232" s="142" t="s">
        <v>363</v>
      </c>
      <c r="G232" s="143" t="s">
        <v>135</v>
      </c>
      <c r="H232" s="144">
        <v>8</v>
      </c>
      <c r="I232" s="145"/>
      <c r="J232" s="146">
        <f>ROUND(I232*H232,2)</f>
        <v>0</v>
      </c>
      <c r="K232" s="147"/>
      <c r="L232" s="33"/>
      <c r="M232" s="148" t="s">
        <v>1</v>
      </c>
      <c r="N232" s="149" t="s">
        <v>43</v>
      </c>
      <c r="O232" s="58"/>
      <c r="P232" s="150">
        <f>O232*H232</f>
        <v>0</v>
      </c>
      <c r="Q232" s="150">
        <v>1.7000000000000001E-4</v>
      </c>
      <c r="R232" s="150">
        <f>Q232*H232</f>
        <v>1.3600000000000001E-3</v>
      </c>
      <c r="S232" s="150">
        <v>0</v>
      </c>
      <c r="T232" s="151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2" t="s">
        <v>125</v>
      </c>
      <c r="AT232" s="152" t="s">
        <v>121</v>
      </c>
      <c r="AU232" s="152" t="s">
        <v>85</v>
      </c>
      <c r="AY232" s="17" t="s">
        <v>119</v>
      </c>
      <c r="BE232" s="153">
        <f>IF(N232="základní",J232,0)</f>
        <v>0</v>
      </c>
      <c r="BF232" s="153">
        <f>IF(N232="snížená",J232,0)</f>
        <v>0</v>
      </c>
      <c r="BG232" s="153">
        <f>IF(N232="zákl. přenesená",J232,0)</f>
        <v>0</v>
      </c>
      <c r="BH232" s="153">
        <f>IF(N232="sníž. přenesená",J232,0)</f>
        <v>0</v>
      </c>
      <c r="BI232" s="153">
        <f>IF(N232="nulová",J232,0)</f>
        <v>0</v>
      </c>
      <c r="BJ232" s="17" t="s">
        <v>83</v>
      </c>
      <c r="BK232" s="153">
        <f>ROUND(I232*H232,2)</f>
        <v>0</v>
      </c>
      <c r="BL232" s="17" t="s">
        <v>125</v>
      </c>
      <c r="BM232" s="152" t="s">
        <v>364</v>
      </c>
    </row>
    <row r="233" spans="1:65" s="13" customFormat="1">
      <c r="B233" s="154"/>
      <c r="D233" s="155" t="s">
        <v>127</v>
      </c>
      <c r="E233" s="156" t="s">
        <v>1</v>
      </c>
      <c r="F233" s="157" t="s">
        <v>365</v>
      </c>
      <c r="H233" s="158">
        <v>8</v>
      </c>
      <c r="I233" s="159"/>
      <c r="L233" s="154"/>
      <c r="M233" s="160"/>
      <c r="N233" s="161"/>
      <c r="O233" s="161"/>
      <c r="P233" s="161"/>
      <c r="Q233" s="161"/>
      <c r="R233" s="161"/>
      <c r="S233" s="161"/>
      <c r="T233" s="162"/>
      <c r="AT233" s="156" t="s">
        <v>127</v>
      </c>
      <c r="AU233" s="156" t="s">
        <v>85</v>
      </c>
      <c r="AV233" s="13" t="s">
        <v>85</v>
      </c>
      <c r="AW233" s="13" t="s">
        <v>34</v>
      </c>
      <c r="AX233" s="13" t="s">
        <v>83</v>
      </c>
      <c r="AY233" s="156" t="s">
        <v>119</v>
      </c>
    </row>
    <row r="234" spans="1:65" s="2" customFormat="1" ht="16.5" customHeight="1">
      <c r="A234" s="32"/>
      <c r="B234" s="139"/>
      <c r="C234" s="140" t="s">
        <v>366</v>
      </c>
      <c r="D234" s="140" t="s">
        <v>121</v>
      </c>
      <c r="E234" s="141" t="s">
        <v>367</v>
      </c>
      <c r="F234" s="142" t="s">
        <v>368</v>
      </c>
      <c r="G234" s="143" t="s">
        <v>135</v>
      </c>
      <c r="H234" s="144">
        <v>8</v>
      </c>
      <c r="I234" s="145"/>
      <c r="J234" s="146">
        <f>ROUND(I234*H234,2)</f>
        <v>0</v>
      </c>
      <c r="K234" s="147"/>
      <c r="L234" s="33"/>
      <c r="M234" s="148" t="s">
        <v>1</v>
      </c>
      <c r="N234" s="149" t="s">
        <v>43</v>
      </c>
      <c r="O234" s="58"/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2" t="s">
        <v>125</v>
      </c>
      <c r="AT234" s="152" t="s">
        <v>121</v>
      </c>
      <c r="AU234" s="152" t="s">
        <v>85</v>
      </c>
      <c r="AY234" s="17" t="s">
        <v>119</v>
      </c>
      <c r="BE234" s="153">
        <f>IF(N234="základní",J234,0)</f>
        <v>0</v>
      </c>
      <c r="BF234" s="153">
        <f>IF(N234="snížená",J234,0)</f>
        <v>0</v>
      </c>
      <c r="BG234" s="153">
        <f>IF(N234="zákl. přenesená",J234,0)</f>
        <v>0</v>
      </c>
      <c r="BH234" s="153">
        <f>IF(N234="sníž. přenesená",J234,0)</f>
        <v>0</v>
      </c>
      <c r="BI234" s="153">
        <f>IF(N234="nulová",J234,0)</f>
        <v>0</v>
      </c>
      <c r="BJ234" s="17" t="s">
        <v>83</v>
      </c>
      <c r="BK234" s="153">
        <f>ROUND(I234*H234,2)</f>
        <v>0</v>
      </c>
      <c r="BL234" s="17" t="s">
        <v>125</v>
      </c>
      <c r="BM234" s="152" t="s">
        <v>369</v>
      </c>
    </row>
    <row r="235" spans="1:65" s="13" customFormat="1">
      <c r="B235" s="154"/>
      <c r="D235" s="155" t="s">
        <v>127</v>
      </c>
      <c r="E235" s="156" t="s">
        <v>1</v>
      </c>
      <c r="F235" s="157" t="s">
        <v>365</v>
      </c>
      <c r="H235" s="158">
        <v>8</v>
      </c>
      <c r="I235" s="159"/>
      <c r="L235" s="154"/>
      <c r="M235" s="160"/>
      <c r="N235" s="161"/>
      <c r="O235" s="161"/>
      <c r="P235" s="161"/>
      <c r="Q235" s="161"/>
      <c r="R235" s="161"/>
      <c r="S235" s="161"/>
      <c r="T235" s="162"/>
      <c r="AT235" s="156" t="s">
        <v>127</v>
      </c>
      <c r="AU235" s="156" t="s">
        <v>85</v>
      </c>
      <c r="AV235" s="13" t="s">
        <v>85</v>
      </c>
      <c r="AW235" s="13" t="s">
        <v>34</v>
      </c>
      <c r="AX235" s="13" t="s">
        <v>83</v>
      </c>
      <c r="AY235" s="156" t="s">
        <v>119</v>
      </c>
    </row>
    <row r="236" spans="1:65" s="12" customFormat="1" ht="22.9" customHeight="1">
      <c r="B236" s="126"/>
      <c r="D236" s="127" t="s">
        <v>77</v>
      </c>
      <c r="E236" s="137" t="s">
        <v>370</v>
      </c>
      <c r="F236" s="137" t="s">
        <v>371</v>
      </c>
      <c r="I236" s="129"/>
      <c r="J236" s="138">
        <f>BK236</f>
        <v>0</v>
      </c>
      <c r="L236" s="126"/>
      <c r="M236" s="131"/>
      <c r="N236" s="132"/>
      <c r="O236" s="132"/>
      <c r="P236" s="133">
        <f>SUM(P237:P242)</f>
        <v>0</v>
      </c>
      <c r="Q236" s="132"/>
      <c r="R236" s="133">
        <f>SUM(R237:R242)</f>
        <v>0</v>
      </c>
      <c r="S236" s="132"/>
      <c r="T236" s="134">
        <f>SUM(T237:T242)</f>
        <v>0</v>
      </c>
      <c r="AR236" s="127" t="s">
        <v>83</v>
      </c>
      <c r="AT236" s="135" t="s">
        <v>77</v>
      </c>
      <c r="AU236" s="135" t="s">
        <v>83</v>
      </c>
      <c r="AY236" s="127" t="s">
        <v>119</v>
      </c>
      <c r="BK236" s="136">
        <f>SUM(BK237:BK242)</f>
        <v>0</v>
      </c>
    </row>
    <row r="237" spans="1:65" s="2" customFormat="1" ht="16.5" customHeight="1">
      <c r="A237" s="32"/>
      <c r="B237" s="139"/>
      <c r="C237" s="140" t="s">
        <v>372</v>
      </c>
      <c r="D237" s="140" t="s">
        <v>121</v>
      </c>
      <c r="E237" s="141" t="s">
        <v>373</v>
      </c>
      <c r="F237" s="142" t="s">
        <v>374</v>
      </c>
      <c r="G237" s="143" t="s">
        <v>179</v>
      </c>
      <c r="H237" s="144">
        <v>1.6319999999999999</v>
      </c>
      <c r="I237" s="145"/>
      <c r="J237" s="146">
        <f>ROUND(I237*H237,2)</f>
        <v>0</v>
      </c>
      <c r="K237" s="147"/>
      <c r="L237" s="33"/>
      <c r="M237" s="148" t="s">
        <v>1</v>
      </c>
      <c r="N237" s="149" t="s">
        <v>43</v>
      </c>
      <c r="O237" s="58"/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2" t="s">
        <v>125</v>
      </c>
      <c r="AT237" s="152" t="s">
        <v>121</v>
      </c>
      <c r="AU237" s="152" t="s">
        <v>85</v>
      </c>
      <c r="AY237" s="17" t="s">
        <v>119</v>
      </c>
      <c r="BE237" s="153">
        <f>IF(N237="základní",J237,0)</f>
        <v>0</v>
      </c>
      <c r="BF237" s="153">
        <f>IF(N237="snížená",J237,0)</f>
        <v>0</v>
      </c>
      <c r="BG237" s="153">
        <f>IF(N237="zákl. přenesená",J237,0)</f>
        <v>0</v>
      </c>
      <c r="BH237" s="153">
        <f>IF(N237="sníž. přenesená",J237,0)</f>
        <v>0</v>
      </c>
      <c r="BI237" s="153">
        <f>IF(N237="nulová",J237,0)</f>
        <v>0</v>
      </c>
      <c r="BJ237" s="17" t="s">
        <v>83</v>
      </c>
      <c r="BK237" s="153">
        <f>ROUND(I237*H237,2)</f>
        <v>0</v>
      </c>
      <c r="BL237" s="17" t="s">
        <v>125</v>
      </c>
      <c r="BM237" s="152" t="s">
        <v>375</v>
      </c>
    </row>
    <row r="238" spans="1:65" s="2" customFormat="1" ht="16.5" customHeight="1">
      <c r="A238" s="32"/>
      <c r="B238" s="139"/>
      <c r="C238" s="140" t="s">
        <v>376</v>
      </c>
      <c r="D238" s="140" t="s">
        <v>121</v>
      </c>
      <c r="E238" s="141" t="s">
        <v>377</v>
      </c>
      <c r="F238" s="142" t="s">
        <v>378</v>
      </c>
      <c r="G238" s="143" t="s">
        <v>179</v>
      </c>
      <c r="H238" s="144">
        <v>1.6319999999999999</v>
      </c>
      <c r="I238" s="145"/>
      <c r="J238" s="146">
        <f>ROUND(I238*H238,2)</f>
        <v>0</v>
      </c>
      <c r="K238" s="147"/>
      <c r="L238" s="33"/>
      <c r="M238" s="148" t="s">
        <v>1</v>
      </c>
      <c r="N238" s="149" t="s">
        <v>43</v>
      </c>
      <c r="O238" s="58"/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2" t="s">
        <v>125</v>
      </c>
      <c r="AT238" s="152" t="s">
        <v>121</v>
      </c>
      <c r="AU238" s="152" t="s">
        <v>85</v>
      </c>
      <c r="AY238" s="17" t="s">
        <v>119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17" t="s">
        <v>83</v>
      </c>
      <c r="BK238" s="153">
        <f>ROUND(I238*H238,2)</f>
        <v>0</v>
      </c>
      <c r="BL238" s="17" t="s">
        <v>125</v>
      </c>
      <c r="BM238" s="152" t="s">
        <v>379</v>
      </c>
    </row>
    <row r="239" spans="1:65" s="2" customFormat="1" ht="16.5" customHeight="1">
      <c r="A239" s="32"/>
      <c r="B239" s="139"/>
      <c r="C239" s="140" t="s">
        <v>380</v>
      </c>
      <c r="D239" s="140" t="s">
        <v>121</v>
      </c>
      <c r="E239" s="141" t="s">
        <v>381</v>
      </c>
      <c r="F239" s="142" t="s">
        <v>382</v>
      </c>
      <c r="G239" s="143" t="s">
        <v>179</v>
      </c>
      <c r="H239" s="144">
        <v>6.5279999999999996</v>
      </c>
      <c r="I239" s="145"/>
      <c r="J239" s="146">
        <f>ROUND(I239*H239,2)</f>
        <v>0</v>
      </c>
      <c r="K239" s="147"/>
      <c r="L239" s="33"/>
      <c r="M239" s="148" t="s">
        <v>1</v>
      </c>
      <c r="N239" s="149" t="s">
        <v>43</v>
      </c>
      <c r="O239" s="58"/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2" t="s">
        <v>125</v>
      </c>
      <c r="AT239" s="152" t="s">
        <v>121</v>
      </c>
      <c r="AU239" s="152" t="s">
        <v>85</v>
      </c>
      <c r="AY239" s="17" t="s">
        <v>119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17" t="s">
        <v>83</v>
      </c>
      <c r="BK239" s="153">
        <f>ROUND(I239*H239,2)</f>
        <v>0</v>
      </c>
      <c r="BL239" s="17" t="s">
        <v>125</v>
      </c>
      <c r="BM239" s="152" t="s">
        <v>383</v>
      </c>
    </row>
    <row r="240" spans="1:65" s="13" customFormat="1">
      <c r="B240" s="154"/>
      <c r="D240" s="155" t="s">
        <v>127</v>
      </c>
      <c r="F240" s="157" t="s">
        <v>384</v>
      </c>
      <c r="H240" s="158">
        <v>6.5279999999999996</v>
      </c>
      <c r="I240" s="159"/>
      <c r="L240" s="154"/>
      <c r="M240" s="160"/>
      <c r="N240" s="161"/>
      <c r="O240" s="161"/>
      <c r="P240" s="161"/>
      <c r="Q240" s="161"/>
      <c r="R240" s="161"/>
      <c r="S240" s="161"/>
      <c r="T240" s="162"/>
      <c r="AT240" s="156" t="s">
        <v>127</v>
      </c>
      <c r="AU240" s="156" t="s">
        <v>85</v>
      </c>
      <c r="AV240" s="13" t="s">
        <v>85</v>
      </c>
      <c r="AW240" s="13" t="s">
        <v>3</v>
      </c>
      <c r="AX240" s="13" t="s">
        <v>83</v>
      </c>
      <c r="AY240" s="156" t="s">
        <v>119</v>
      </c>
    </row>
    <row r="241" spans="1:65" s="2" customFormat="1" ht="21.75" customHeight="1">
      <c r="A241" s="32"/>
      <c r="B241" s="139"/>
      <c r="C241" s="140" t="s">
        <v>385</v>
      </c>
      <c r="D241" s="140" t="s">
        <v>121</v>
      </c>
      <c r="E241" s="141" t="s">
        <v>386</v>
      </c>
      <c r="F241" s="142" t="s">
        <v>387</v>
      </c>
      <c r="G241" s="143" t="s">
        <v>179</v>
      </c>
      <c r="H241" s="144">
        <v>1.6319999999999999</v>
      </c>
      <c r="I241" s="145"/>
      <c r="J241" s="146">
        <f>ROUND(I241*H241,2)</f>
        <v>0</v>
      </c>
      <c r="K241" s="147"/>
      <c r="L241" s="33"/>
      <c r="M241" s="148" t="s">
        <v>1</v>
      </c>
      <c r="N241" s="149" t="s">
        <v>43</v>
      </c>
      <c r="O241" s="58"/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2" t="s">
        <v>125</v>
      </c>
      <c r="AT241" s="152" t="s">
        <v>121</v>
      </c>
      <c r="AU241" s="152" t="s">
        <v>85</v>
      </c>
      <c r="AY241" s="17" t="s">
        <v>119</v>
      </c>
      <c r="BE241" s="153">
        <f>IF(N241="základní",J241,0)</f>
        <v>0</v>
      </c>
      <c r="BF241" s="153">
        <f>IF(N241="snížená",J241,0)</f>
        <v>0</v>
      </c>
      <c r="BG241" s="153">
        <f>IF(N241="zákl. přenesená",J241,0)</f>
        <v>0</v>
      </c>
      <c r="BH241" s="153">
        <f>IF(N241="sníž. přenesená",J241,0)</f>
        <v>0</v>
      </c>
      <c r="BI241" s="153">
        <f>IF(N241="nulová",J241,0)</f>
        <v>0</v>
      </c>
      <c r="BJ241" s="17" t="s">
        <v>83</v>
      </c>
      <c r="BK241" s="153">
        <f>ROUND(I241*H241,2)</f>
        <v>0</v>
      </c>
      <c r="BL241" s="17" t="s">
        <v>125</v>
      </c>
      <c r="BM241" s="152" t="s">
        <v>388</v>
      </c>
    </row>
    <row r="242" spans="1:65" s="2" customFormat="1" ht="16.5" customHeight="1">
      <c r="A242" s="32"/>
      <c r="B242" s="139"/>
      <c r="C242" s="140" t="s">
        <v>389</v>
      </c>
      <c r="D242" s="140" t="s">
        <v>121</v>
      </c>
      <c r="E242" s="141" t="s">
        <v>390</v>
      </c>
      <c r="F242" s="142" t="s">
        <v>391</v>
      </c>
      <c r="G242" s="143" t="s">
        <v>179</v>
      </c>
      <c r="H242" s="144">
        <v>1.6319999999999999</v>
      </c>
      <c r="I242" s="145"/>
      <c r="J242" s="146">
        <f>ROUND(I242*H242,2)</f>
        <v>0</v>
      </c>
      <c r="K242" s="147"/>
      <c r="L242" s="33"/>
      <c r="M242" s="148" t="s">
        <v>1</v>
      </c>
      <c r="N242" s="149" t="s">
        <v>43</v>
      </c>
      <c r="O242" s="58"/>
      <c r="P242" s="150">
        <f>O242*H242</f>
        <v>0</v>
      </c>
      <c r="Q242" s="150">
        <v>0</v>
      </c>
      <c r="R242" s="150">
        <f>Q242*H242</f>
        <v>0</v>
      </c>
      <c r="S242" s="150">
        <v>0</v>
      </c>
      <c r="T242" s="151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2" t="s">
        <v>125</v>
      </c>
      <c r="AT242" s="152" t="s">
        <v>121</v>
      </c>
      <c r="AU242" s="152" t="s">
        <v>85</v>
      </c>
      <c r="AY242" s="17" t="s">
        <v>119</v>
      </c>
      <c r="BE242" s="153">
        <f>IF(N242="základní",J242,0)</f>
        <v>0</v>
      </c>
      <c r="BF242" s="153">
        <f>IF(N242="snížená",J242,0)</f>
        <v>0</v>
      </c>
      <c r="BG242" s="153">
        <f>IF(N242="zákl. přenesená",J242,0)</f>
        <v>0</v>
      </c>
      <c r="BH242" s="153">
        <f>IF(N242="sníž. přenesená",J242,0)</f>
        <v>0</v>
      </c>
      <c r="BI242" s="153">
        <f>IF(N242="nulová",J242,0)</f>
        <v>0</v>
      </c>
      <c r="BJ242" s="17" t="s">
        <v>83</v>
      </c>
      <c r="BK242" s="153">
        <f>ROUND(I242*H242,2)</f>
        <v>0</v>
      </c>
      <c r="BL242" s="17" t="s">
        <v>125</v>
      </c>
      <c r="BM242" s="152" t="s">
        <v>392</v>
      </c>
    </row>
    <row r="243" spans="1:65" s="12" customFormat="1" ht="22.9" customHeight="1">
      <c r="B243" s="126"/>
      <c r="D243" s="127" t="s">
        <v>77</v>
      </c>
      <c r="E243" s="137" t="s">
        <v>393</v>
      </c>
      <c r="F243" s="137" t="s">
        <v>394</v>
      </c>
      <c r="I243" s="129"/>
      <c r="J243" s="138">
        <f>BK243</f>
        <v>0</v>
      </c>
      <c r="L243" s="126"/>
      <c r="M243" s="131"/>
      <c r="N243" s="132"/>
      <c r="O243" s="132"/>
      <c r="P243" s="133">
        <f>P244</f>
        <v>0</v>
      </c>
      <c r="Q243" s="132"/>
      <c r="R243" s="133">
        <f>R244</f>
        <v>0</v>
      </c>
      <c r="S243" s="132"/>
      <c r="T243" s="134">
        <f>T244</f>
        <v>0</v>
      </c>
      <c r="AR243" s="127" t="s">
        <v>83</v>
      </c>
      <c r="AT243" s="135" t="s">
        <v>77</v>
      </c>
      <c r="AU243" s="135" t="s">
        <v>83</v>
      </c>
      <c r="AY243" s="127" t="s">
        <v>119</v>
      </c>
      <c r="BK243" s="136">
        <f>BK244</f>
        <v>0</v>
      </c>
    </row>
    <row r="244" spans="1:65" s="2" customFormat="1" ht="16.5" customHeight="1">
      <c r="A244" s="32"/>
      <c r="B244" s="139"/>
      <c r="C244" s="140" t="s">
        <v>395</v>
      </c>
      <c r="D244" s="140" t="s">
        <v>121</v>
      </c>
      <c r="E244" s="141" t="s">
        <v>396</v>
      </c>
      <c r="F244" s="142" t="s">
        <v>397</v>
      </c>
      <c r="G244" s="143" t="s">
        <v>179</v>
      </c>
      <c r="H244" s="144">
        <v>137.21799999999999</v>
      </c>
      <c r="I244" s="145"/>
      <c r="J244" s="146">
        <f>ROUND(I244*H244,2)</f>
        <v>0</v>
      </c>
      <c r="K244" s="147"/>
      <c r="L244" s="33"/>
      <c r="M244" s="148" t="s">
        <v>1</v>
      </c>
      <c r="N244" s="149" t="s">
        <v>43</v>
      </c>
      <c r="O244" s="58"/>
      <c r="P244" s="150">
        <f>O244*H244</f>
        <v>0</v>
      </c>
      <c r="Q244" s="150">
        <v>0</v>
      </c>
      <c r="R244" s="150">
        <f>Q244*H244</f>
        <v>0</v>
      </c>
      <c r="S244" s="150">
        <v>0</v>
      </c>
      <c r="T244" s="151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2" t="s">
        <v>125</v>
      </c>
      <c r="AT244" s="152" t="s">
        <v>121</v>
      </c>
      <c r="AU244" s="152" t="s">
        <v>85</v>
      </c>
      <c r="AY244" s="17" t="s">
        <v>119</v>
      </c>
      <c r="BE244" s="153">
        <f>IF(N244="základní",J244,0)</f>
        <v>0</v>
      </c>
      <c r="BF244" s="153">
        <f>IF(N244="snížená",J244,0)</f>
        <v>0</v>
      </c>
      <c r="BG244" s="153">
        <f>IF(N244="zákl. přenesená",J244,0)</f>
        <v>0</v>
      </c>
      <c r="BH244" s="153">
        <f>IF(N244="sníž. přenesená",J244,0)</f>
        <v>0</v>
      </c>
      <c r="BI244" s="153">
        <f>IF(N244="nulová",J244,0)</f>
        <v>0</v>
      </c>
      <c r="BJ244" s="17" t="s">
        <v>83</v>
      </c>
      <c r="BK244" s="153">
        <f>ROUND(I244*H244,2)</f>
        <v>0</v>
      </c>
      <c r="BL244" s="17" t="s">
        <v>125</v>
      </c>
      <c r="BM244" s="152" t="s">
        <v>398</v>
      </c>
    </row>
    <row r="245" spans="1:65" s="12" customFormat="1" ht="25.9" customHeight="1">
      <c r="B245" s="126"/>
      <c r="D245" s="127" t="s">
        <v>77</v>
      </c>
      <c r="E245" s="128" t="s">
        <v>399</v>
      </c>
      <c r="F245" s="128" t="s">
        <v>400</v>
      </c>
      <c r="I245" s="129"/>
      <c r="J245" s="130">
        <f>BK245</f>
        <v>0</v>
      </c>
      <c r="L245" s="126"/>
      <c r="M245" s="131"/>
      <c r="N245" s="132"/>
      <c r="O245" s="132"/>
      <c r="P245" s="133">
        <f>P246+P248+P250</f>
        <v>0</v>
      </c>
      <c r="Q245" s="132"/>
      <c r="R245" s="133">
        <f>R246+R248+R250</f>
        <v>0</v>
      </c>
      <c r="S245" s="132"/>
      <c r="T245" s="134">
        <f>T246+T248+T250</f>
        <v>0</v>
      </c>
      <c r="AR245" s="127" t="s">
        <v>146</v>
      </c>
      <c r="AT245" s="135" t="s">
        <v>77</v>
      </c>
      <c r="AU245" s="135" t="s">
        <v>78</v>
      </c>
      <c r="AY245" s="127" t="s">
        <v>119</v>
      </c>
      <c r="BK245" s="136">
        <f>BK246+BK248+BK250</f>
        <v>0</v>
      </c>
    </row>
    <row r="246" spans="1:65" s="12" customFormat="1" ht="22.9" customHeight="1">
      <c r="B246" s="126"/>
      <c r="D246" s="127" t="s">
        <v>77</v>
      </c>
      <c r="E246" s="137" t="s">
        <v>401</v>
      </c>
      <c r="F246" s="137" t="s">
        <v>402</v>
      </c>
      <c r="I246" s="129"/>
      <c r="J246" s="138">
        <f>BK246</f>
        <v>0</v>
      </c>
      <c r="L246" s="126"/>
      <c r="M246" s="131"/>
      <c r="N246" s="132"/>
      <c r="O246" s="132"/>
      <c r="P246" s="133">
        <f>P247</f>
        <v>0</v>
      </c>
      <c r="Q246" s="132"/>
      <c r="R246" s="133">
        <f>R247</f>
        <v>0</v>
      </c>
      <c r="S246" s="132"/>
      <c r="T246" s="134">
        <f>T247</f>
        <v>0</v>
      </c>
      <c r="AR246" s="127" t="s">
        <v>146</v>
      </c>
      <c r="AT246" s="135" t="s">
        <v>77</v>
      </c>
      <c r="AU246" s="135" t="s">
        <v>83</v>
      </c>
      <c r="AY246" s="127" t="s">
        <v>119</v>
      </c>
      <c r="BK246" s="136">
        <f>BK247</f>
        <v>0</v>
      </c>
    </row>
    <row r="247" spans="1:65" s="2" customFormat="1" ht="16.5" customHeight="1">
      <c r="A247" s="32"/>
      <c r="B247" s="139"/>
      <c r="C247" s="140" t="s">
        <v>403</v>
      </c>
      <c r="D247" s="140" t="s">
        <v>121</v>
      </c>
      <c r="E247" s="141" t="s">
        <v>404</v>
      </c>
      <c r="F247" s="142" t="s">
        <v>405</v>
      </c>
      <c r="G247" s="143" t="s">
        <v>406</v>
      </c>
      <c r="H247" s="144">
        <v>1</v>
      </c>
      <c r="I247" s="145"/>
      <c r="J247" s="146">
        <f>ROUND(I247*H247,2)</f>
        <v>0</v>
      </c>
      <c r="K247" s="147"/>
      <c r="L247" s="33"/>
      <c r="M247" s="148" t="s">
        <v>1</v>
      </c>
      <c r="N247" s="149" t="s">
        <v>43</v>
      </c>
      <c r="O247" s="58"/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2" t="s">
        <v>407</v>
      </c>
      <c r="AT247" s="152" t="s">
        <v>121</v>
      </c>
      <c r="AU247" s="152" t="s">
        <v>85</v>
      </c>
      <c r="AY247" s="17" t="s">
        <v>119</v>
      </c>
      <c r="BE247" s="153">
        <f>IF(N247="základní",J247,0)</f>
        <v>0</v>
      </c>
      <c r="BF247" s="153">
        <f>IF(N247="snížená",J247,0)</f>
        <v>0</v>
      </c>
      <c r="BG247" s="153">
        <f>IF(N247="zákl. přenesená",J247,0)</f>
        <v>0</v>
      </c>
      <c r="BH247" s="153">
        <f>IF(N247="sníž. přenesená",J247,0)</f>
        <v>0</v>
      </c>
      <c r="BI247" s="153">
        <f>IF(N247="nulová",J247,0)</f>
        <v>0</v>
      </c>
      <c r="BJ247" s="17" t="s">
        <v>83</v>
      </c>
      <c r="BK247" s="153">
        <f>ROUND(I247*H247,2)</f>
        <v>0</v>
      </c>
      <c r="BL247" s="17" t="s">
        <v>407</v>
      </c>
      <c r="BM247" s="152" t="s">
        <v>408</v>
      </c>
    </row>
    <row r="248" spans="1:65" s="12" customFormat="1" ht="22.9" customHeight="1">
      <c r="B248" s="126"/>
      <c r="D248" s="127" t="s">
        <v>77</v>
      </c>
      <c r="E248" s="137" t="s">
        <v>409</v>
      </c>
      <c r="F248" s="137" t="s">
        <v>410</v>
      </c>
      <c r="I248" s="129"/>
      <c r="J248" s="138">
        <f>BK248</f>
        <v>0</v>
      </c>
      <c r="L248" s="126"/>
      <c r="M248" s="131"/>
      <c r="N248" s="132"/>
      <c r="O248" s="132"/>
      <c r="P248" s="133">
        <f>P249</f>
        <v>0</v>
      </c>
      <c r="Q248" s="132"/>
      <c r="R248" s="133">
        <f>R249</f>
        <v>0</v>
      </c>
      <c r="S248" s="132"/>
      <c r="T248" s="134">
        <f>T249</f>
        <v>0</v>
      </c>
      <c r="AR248" s="127" t="s">
        <v>146</v>
      </c>
      <c r="AT248" s="135" t="s">
        <v>77</v>
      </c>
      <c r="AU248" s="135" t="s">
        <v>83</v>
      </c>
      <c r="AY248" s="127" t="s">
        <v>119</v>
      </c>
      <c r="BK248" s="136">
        <f>BK249</f>
        <v>0</v>
      </c>
    </row>
    <row r="249" spans="1:65" s="2" customFormat="1" ht="16.5" customHeight="1">
      <c r="A249" s="32"/>
      <c r="B249" s="139"/>
      <c r="C249" s="140" t="s">
        <v>411</v>
      </c>
      <c r="D249" s="140" t="s">
        <v>121</v>
      </c>
      <c r="E249" s="141" t="s">
        <v>412</v>
      </c>
      <c r="F249" s="142" t="s">
        <v>410</v>
      </c>
      <c r="G249" s="143" t="s">
        <v>406</v>
      </c>
      <c r="H249" s="144">
        <v>3</v>
      </c>
      <c r="I249" s="145"/>
      <c r="J249" s="146">
        <f>ROUND(I249*H249,2)</f>
        <v>0</v>
      </c>
      <c r="K249" s="147"/>
      <c r="L249" s="33"/>
      <c r="M249" s="148" t="s">
        <v>1</v>
      </c>
      <c r="N249" s="149" t="s">
        <v>43</v>
      </c>
      <c r="O249" s="58"/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2" t="s">
        <v>407</v>
      </c>
      <c r="AT249" s="152" t="s">
        <v>121</v>
      </c>
      <c r="AU249" s="152" t="s">
        <v>85</v>
      </c>
      <c r="AY249" s="17" t="s">
        <v>119</v>
      </c>
      <c r="BE249" s="153">
        <f>IF(N249="základní",J249,0)</f>
        <v>0</v>
      </c>
      <c r="BF249" s="153">
        <f>IF(N249="snížená",J249,0)</f>
        <v>0</v>
      </c>
      <c r="BG249" s="153">
        <f>IF(N249="zákl. přenesená",J249,0)</f>
        <v>0</v>
      </c>
      <c r="BH249" s="153">
        <f>IF(N249="sníž. přenesená",J249,0)</f>
        <v>0</v>
      </c>
      <c r="BI249" s="153">
        <f>IF(N249="nulová",J249,0)</f>
        <v>0</v>
      </c>
      <c r="BJ249" s="17" t="s">
        <v>83</v>
      </c>
      <c r="BK249" s="153">
        <f>ROUND(I249*H249,2)</f>
        <v>0</v>
      </c>
      <c r="BL249" s="17" t="s">
        <v>407</v>
      </c>
      <c r="BM249" s="152" t="s">
        <v>413</v>
      </c>
    </row>
    <row r="250" spans="1:65" s="12" customFormat="1" ht="22.9" customHeight="1">
      <c r="B250" s="126"/>
      <c r="D250" s="127" t="s">
        <v>77</v>
      </c>
      <c r="E250" s="137" t="s">
        <v>414</v>
      </c>
      <c r="F250" s="137" t="s">
        <v>415</v>
      </c>
      <c r="I250" s="129"/>
      <c r="J250" s="138">
        <f>BK250</f>
        <v>0</v>
      </c>
      <c r="L250" s="126"/>
      <c r="M250" s="131"/>
      <c r="N250" s="132"/>
      <c r="O250" s="132"/>
      <c r="P250" s="133">
        <f>P251</f>
        <v>0</v>
      </c>
      <c r="Q250" s="132"/>
      <c r="R250" s="133">
        <f>R251</f>
        <v>0</v>
      </c>
      <c r="S250" s="132"/>
      <c r="T250" s="134">
        <f>T251</f>
        <v>0</v>
      </c>
      <c r="AR250" s="127" t="s">
        <v>146</v>
      </c>
      <c r="AT250" s="135" t="s">
        <v>77</v>
      </c>
      <c r="AU250" s="135" t="s">
        <v>83</v>
      </c>
      <c r="AY250" s="127" t="s">
        <v>119</v>
      </c>
      <c r="BK250" s="136">
        <f>BK251</f>
        <v>0</v>
      </c>
    </row>
    <row r="251" spans="1:65" s="2" customFormat="1" ht="16.5" customHeight="1">
      <c r="A251" s="32"/>
      <c r="B251" s="139"/>
      <c r="C251" s="140" t="s">
        <v>416</v>
      </c>
      <c r="D251" s="140" t="s">
        <v>121</v>
      </c>
      <c r="E251" s="141" t="s">
        <v>417</v>
      </c>
      <c r="F251" s="142" t="s">
        <v>415</v>
      </c>
      <c r="G251" s="143" t="s">
        <v>406</v>
      </c>
      <c r="H251" s="144">
        <v>3</v>
      </c>
      <c r="I251" s="145"/>
      <c r="J251" s="146">
        <f>ROUND(I251*H251,2)</f>
        <v>0</v>
      </c>
      <c r="K251" s="147"/>
      <c r="L251" s="33"/>
      <c r="M251" s="189" t="s">
        <v>1</v>
      </c>
      <c r="N251" s="190" t="s">
        <v>43</v>
      </c>
      <c r="O251" s="191"/>
      <c r="P251" s="192">
        <f>O251*H251</f>
        <v>0</v>
      </c>
      <c r="Q251" s="192">
        <v>0</v>
      </c>
      <c r="R251" s="192">
        <f>Q251*H251</f>
        <v>0</v>
      </c>
      <c r="S251" s="192">
        <v>0</v>
      </c>
      <c r="T251" s="193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2" t="s">
        <v>407</v>
      </c>
      <c r="AT251" s="152" t="s">
        <v>121</v>
      </c>
      <c r="AU251" s="152" t="s">
        <v>85</v>
      </c>
      <c r="AY251" s="17" t="s">
        <v>119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17" t="s">
        <v>83</v>
      </c>
      <c r="BK251" s="153">
        <f>ROUND(I251*H251,2)</f>
        <v>0</v>
      </c>
      <c r="BL251" s="17" t="s">
        <v>407</v>
      </c>
      <c r="BM251" s="152" t="s">
        <v>418</v>
      </c>
    </row>
    <row r="252" spans="1:65" s="2" customFormat="1" ht="6.95" customHeight="1">
      <c r="A252" s="32"/>
      <c r="B252" s="47"/>
      <c r="C252" s="48"/>
      <c r="D252" s="48"/>
      <c r="E252" s="48"/>
      <c r="F252" s="48"/>
      <c r="G252" s="48"/>
      <c r="H252" s="48"/>
      <c r="I252" s="48"/>
      <c r="J252" s="48"/>
      <c r="K252" s="48"/>
      <c r="L252" s="33"/>
      <c r="M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</sheetData>
  <autoFilter ref="C123:K251" xr:uid="{00000000-0009-0000-0000-000001000000}"/>
  <mergeCells count="6">
    <mergeCell ref="E116:H11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1221-01 - Přeložka vod...</vt:lpstr>
      <vt:lpstr>'1221-01 - Přeložka vod...'!Názvy_tisku</vt:lpstr>
      <vt:lpstr>'Rekapitulace stavby'!Názvy_tisku</vt:lpstr>
      <vt:lpstr>'1221-01 - Přeložka vod...'!Oblast_tisku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Obec</cp:lastModifiedBy>
  <dcterms:created xsi:type="dcterms:W3CDTF">2021-12-06T10:46:20Z</dcterms:created>
  <dcterms:modified xsi:type="dcterms:W3CDTF">2022-05-04T16:40:40Z</dcterms:modified>
</cp:coreProperties>
</file>