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05" windowWidth="19440" windowHeight="11565"/>
  </bookViews>
  <sheets>
    <sheet name="Krycí list_CELKOVY dle rekap" sheetId="15" r:id="rId1"/>
    <sheet name="Rekapitulace" sheetId="2" r:id="rId2"/>
    <sheet name="1.1._Stavba" sheetId="11" r:id="rId3"/>
    <sheet name="1.4.1._UT" sheetId="10" r:id="rId4"/>
    <sheet name="1.4.3._VZT" sheetId="9" r:id="rId5"/>
    <sheet name="1.4.5._ZTI" sheetId="16" r:id="rId6"/>
    <sheet name="1.4.7._Elektro" sheetId="12" r:id="rId7"/>
    <sheet name="2.2._Provozni potrubi" sheetId="14" r:id="rId8"/>
  </sheets>
  <externalReferences>
    <externalReference r:id="rId9"/>
    <externalReference r:id="rId10"/>
    <externalReference r:id="rId11"/>
  </externalReferences>
  <definedNames>
    <definedName name="_xlnm._FilterDatabase" localSheetId="4" hidden="1">'1.4.3._VZT'!$A$8:$N$23</definedName>
    <definedName name="_xlnm._FilterDatabase" localSheetId="6" hidden="1">'1.4.7._Elektro'!$A$2:$K$2</definedName>
    <definedName name="_xlnm.Print_Titles" localSheetId="4">'1.4.3._VZT'!$1:$8</definedName>
    <definedName name="_xlnm.Print_Titles" localSheetId="5">'1.4.5._ZTI'!$2:$8</definedName>
    <definedName name="_xlnm.Print_Titles" localSheetId="6">'1.4.7._Elektro'!$1:$1</definedName>
    <definedName name="_xlnm.Print_Titles" localSheetId="7">'2.2._Provozni potrubi'!$1:$1</definedName>
    <definedName name="_xlnm.Print_Area" localSheetId="4">'1.4.3._VZT'!$A$1:$J$118</definedName>
    <definedName name="_xlnm.Print_Area" localSheetId="5">'1.4.5._ZTI'!$A$1:$J$154</definedName>
    <definedName name="_xlnm.Print_Area" localSheetId="6">'1.4.7._Elektro'!$A$1:$K$80</definedName>
    <definedName name="_xlnm.Print_Area" localSheetId="7">'2.2._Provozni potrubi'!$A$1:$K$33</definedName>
    <definedName name="_xlnm.Print_Area" localSheetId="1">Rekapitulace!$A$1:$C$24</definedName>
  </definedNames>
  <calcPr calcId="145621"/>
</workbook>
</file>

<file path=xl/calcChain.xml><?xml version="1.0" encoding="utf-8"?>
<calcChain xmlns="http://schemas.openxmlformats.org/spreadsheetml/2006/main">
  <c r="C17" i="2"/>
  <c r="I118" i="9"/>
  <c r="J117"/>
  <c r="I117"/>
  <c r="J110"/>
  <c r="I110"/>
  <c r="G74" i="16"/>
  <c r="G72"/>
  <c r="G149"/>
  <c r="G147"/>
  <c r="G142"/>
  <c r="G139"/>
  <c r="G136"/>
  <c r="G134"/>
  <c r="G131"/>
  <c r="G129"/>
  <c r="G125"/>
  <c r="G122"/>
  <c r="G121"/>
  <c r="G116"/>
  <c r="G115"/>
  <c r="G113"/>
  <c r="G112"/>
  <c r="G105"/>
  <c r="G103"/>
  <c r="G99"/>
  <c r="G97"/>
  <c r="G95"/>
  <c r="G91"/>
  <c r="G88"/>
  <c r="G85"/>
  <c r="G67"/>
  <c r="G62"/>
  <c r="G60"/>
  <c r="G58"/>
  <c r="G55"/>
  <c r="G53"/>
  <c r="G52"/>
  <c r="G50"/>
  <c r="G48"/>
  <c r="G47"/>
  <c r="G42"/>
  <c r="G40"/>
  <c r="G37"/>
  <c r="G32"/>
  <c r="G30"/>
  <c r="G28"/>
  <c r="G24"/>
  <c r="G23"/>
  <c r="G20"/>
  <c r="G17"/>
  <c r="F72" s="1"/>
  <c r="F74" s="1"/>
  <c r="G151" l="1"/>
  <c r="F147"/>
  <c r="F149" s="1"/>
  <c r="G78"/>
  <c r="G153" s="1"/>
  <c r="K45" i="15" l="1"/>
  <c r="J44"/>
  <c r="P42"/>
  <c r="P41"/>
  <c r="P40"/>
  <c r="P39"/>
  <c r="P38"/>
  <c r="R35"/>
  <c r="J35"/>
  <c r="E35"/>
  <c r="K31" i="14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K5"/>
  <c r="K4"/>
  <c r="K3"/>
  <c r="G80" i="12"/>
  <c r="F80"/>
  <c r="I79"/>
  <c r="H79"/>
  <c r="I78"/>
  <c r="H78"/>
  <c r="I77"/>
  <c r="H77"/>
  <c r="I76"/>
  <c r="H76"/>
  <c r="I75"/>
  <c r="H75"/>
  <c r="I74"/>
  <c r="H74"/>
  <c r="I73"/>
  <c r="H73"/>
  <c r="I72"/>
  <c r="H72"/>
  <c r="I71"/>
  <c r="H71"/>
  <c r="I70"/>
  <c r="H70"/>
  <c r="I69"/>
  <c r="H69"/>
  <c r="J69" s="1"/>
  <c r="I68"/>
  <c r="H68"/>
  <c r="J68" s="1"/>
  <c r="I67"/>
  <c r="H67"/>
  <c r="J67" s="1"/>
  <c r="I66"/>
  <c r="H66"/>
  <c r="J66" s="1"/>
  <c r="I65"/>
  <c r="H65"/>
  <c r="J65" s="1"/>
  <c r="I64"/>
  <c r="H64"/>
  <c r="J64" s="1"/>
  <c r="I63"/>
  <c r="H63"/>
  <c r="J63" s="1"/>
  <c r="I62"/>
  <c r="H62"/>
  <c r="J62" s="1"/>
  <c r="I61"/>
  <c r="H61"/>
  <c r="J61" s="1"/>
  <c r="I60"/>
  <c r="H60"/>
  <c r="J60" s="1"/>
  <c r="I59"/>
  <c r="H59"/>
  <c r="J59" s="1"/>
  <c r="I58"/>
  <c r="H58"/>
  <c r="J58" s="1"/>
  <c r="I57"/>
  <c r="H57"/>
  <c r="J57" s="1"/>
  <c r="I56"/>
  <c r="H56"/>
  <c r="J56" s="1"/>
  <c r="I55"/>
  <c r="H55"/>
  <c r="J55" s="1"/>
  <c r="I54"/>
  <c r="H54"/>
  <c r="J54" s="1"/>
  <c r="I53"/>
  <c r="H53"/>
  <c r="J53" s="1"/>
  <c r="I52"/>
  <c r="H52"/>
  <c r="J52" s="1"/>
  <c r="I51"/>
  <c r="H51"/>
  <c r="J51" s="1"/>
  <c r="I50"/>
  <c r="H50"/>
  <c r="J50" s="1"/>
  <c r="I49"/>
  <c r="H49"/>
  <c r="J49" s="1"/>
  <c r="I48"/>
  <c r="H48"/>
  <c r="J48" s="1"/>
  <c r="I47"/>
  <c r="H47"/>
  <c r="J47" s="1"/>
  <c r="I46"/>
  <c r="H46"/>
  <c r="J46" s="1"/>
  <c r="I45"/>
  <c r="H45"/>
  <c r="J45" s="1"/>
  <c r="I44"/>
  <c r="H44"/>
  <c r="J44" s="1"/>
  <c r="I43"/>
  <c r="H43"/>
  <c r="J43" s="1"/>
  <c r="I42"/>
  <c r="H42"/>
  <c r="J42" s="1"/>
  <c r="I41"/>
  <c r="H41"/>
  <c r="J41" s="1"/>
  <c r="I40"/>
  <c r="H40"/>
  <c r="J40" s="1"/>
  <c r="I39"/>
  <c r="H39"/>
  <c r="J39" s="1"/>
  <c r="I38"/>
  <c r="H38"/>
  <c r="J38" s="1"/>
  <c r="I37"/>
  <c r="H37"/>
  <c r="J37" s="1"/>
  <c r="I36"/>
  <c r="H36"/>
  <c r="J36" s="1"/>
  <c r="I35"/>
  <c r="H35"/>
  <c r="J35" s="1"/>
  <c r="I34"/>
  <c r="H34"/>
  <c r="J34" s="1"/>
  <c r="I33"/>
  <c r="H33"/>
  <c r="J33" s="1"/>
  <c r="I32"/>
  <c r="H32"/>
  <c r="J32" s="1"/>
  <c r="I31"/>
  <c r="H31"/>
  <c r="J31" s="1"/>
  <c r="I30"/>
  <c r="H30"/>
  <c r="J30" s="1"/>
  <c r="I29"/>
  <c r="H29"/>
  <c r="J29" s="1"/>
  <c r="I28"/>
  <c r="H28"/>
  <c r="J28" s="1"/>
  <c r="I27"/>
  <c r="H27"/>
  <c r="J27" s="1"/>
  <c r="I26"/>
  <c r="H26"/>
  <c r="J26" s="1"/>
  <c r="I25"/>
  <c r="H25"/>
  <c r="J25" s="1"/>
  <c r="I24"/>
  <c r="H24"/>
  <c r="J24" s="1"/>
  <c r="I23"/>
  <c r="H23"/>
  <c r="J23" s="1"/>
  <c r="I22"/>
  <c r="H22"/>
  <c r="J22" s="1"/>
  <c r="I21"/>
  <c r="H21"/>
  <c r="J21" s="1"/>
  <c r="I20"/>
  <c r="H20"/>
  <c r="J20" s="1"/>
  <c r="I19"/>
  <c r="H19"/>
  <c r="J19" s="1"/>
  <c r="I18"/>
  <c r="H18"/>
  <c r="J18" s="1"/>
  <c r="I17"/>
  <c r="H17"/>
  <c r="J17" s="1"/>
  <c r="I16"/>
  <c r="H16"/>
  <c r="J16" s="1"/>
  <c r="I15"/>
  <c r="H15"/>
  <c r="J15" s="1"/>
  <c r="I14"/>
  <c r="H14"/>
  <c r="J14" s="1"/>
  <c r="I13"/>
  <c r="H13"/>
  <c r="J13" s="1"/>
  <c r="I12"/>
  <c r="H12"/>
  <c r="J12" s="1"/>
  <c r="I11"/>
  <c r="H11"/>
  <c r="J11" s="1"/>
  <c r="I10"/>
  <c r="H10"/>
  <c r="J10" s="1"/>
  <c r="I9"/>
  <c r="H9"/>
  <c r="J9" s="1"/>
  <c r="I8"/>
  <c r="H8"/>
  <c r="J8" s="1"/>
  <c r="I7"/>
  <c r="H7"/>
  <c r="J7" s="1"/>
  <c r="I6"/>
  <c r="H6"/>
  <c r="J6" s="1"/>
  <c r="I5"/>
  <c r="H5"/>
  <c r="J5" s="1"/>
  <c r="I4"/>
  <c r="H4"/>
  <c r="J4" s="1"/>
  <c r="I3"/>
  <c r="I80" s="1"/>
  <c r="H3"/>
  <c r="H80" s="1"/>
  <c r="M132" i="11"/>
  <c r="M131" s="1"/>
  <c r="K132"/>
  <c r="I132"/>
  <c r="I131" s="1"/>
  <c r="K131"/>
  <c r="M130"/>
  <c r="M129" s="1"/>
  <c r="K130"/>
  <c r="I130"/>
  <c r="I129" s="1"/>
  <c r="K129"/>
  <c r="M128"/>
  <c r="K128"/>
  <c r="I128"/>
  <c r="I126" s="1"/>
  <c r="M127"/>
  <c r="K127"/>
  <c r="K126" s="1"/>
  <c r="I127"/>
  <c r="M126"/>
  <c r="M125"/>
  <c r="K125"/>
  <c r="I125"/>
  <c r="M124"/>
  <c r="M123" s="1"/>
  <c r="K124"/>
  <c r="I124"/>
  <c r="I123" s="1"/>
  <c r="K123"/>
  <c r="M122"/>
  <c r="K122"/>
  <c r="I122"/>
  <c r="M121"/>
  <c r="K121"/>
  <c r="I121"/>
  <c r="M120"/>
  <c r="K120"/>
  <c r="I120"/>
  <c r="M119"/>
  <c r="K119"/>
  <c r="I119"/>
  <c r="M118"/>
  <c r="M117" s="1"/>
  <c r="K118"/>
  <c r="I118"/>
  <c r="I117" s="1"/>
  <c r="K117"/>
  <c r="M116"/>
  <c r="K116"/>
  <c r="I116"/>
  <c r="M115"/>
  <c r="K115"/>
  <c r="I115"/>
  <c r="M114"/>
  <c r="M113" s="1"/>
  <c r="K114"/>
  <c r="I114"/>
  <c r="I113" s="1"/>
  <c r="K113"/>
  <c r="M112"/>
  <c r="K112"/>
  <c r="I112"/>
  <c r="M111"/>
  <c r="K111"/>
  <c r="I111"/>
  <c r="M110"/>
  <c r="K110"/>
  <c r="I110"/>
  <c r="M109"/>
  <c r="K109"/>
  <c r="I109"/>
  <c r="M108"/>
  <c r="K108"/>
  <c r="I108"/>
  <c r="M107"/>
  <c r="K107"/>
  <c r="I107"/>
  <c r="M106"/>
  <c r="K106"/>
  <c r="I106"/>
  <c r="M105"/>
  <c r="K105"/>
  <c r="I105"/>
  <c r="M104"/>
  <c r="M103" s="1"/>
  <c r="K104"/>
  <c r="I104"/>
  <c r="I103" s="1"/>
  <c r="K103"/>
  <c r="M102"/>
  <c r="K102"/>
  <c r="I102"/>
  <c r="M101"/>
  <c r="K101"/>
  <c r="I101"/>
  <c r="M100"/>
  <c r="K100"/>
  <c r="I100"/>
  <c r="M99"/>
  <c r="K99"/>
  <c r="I99"/>
  <c r="M98"/>
  <c r="K98"/>
  <c r="I98"/>
  <c r="I96" s="1"/>
  <c r="M97"/>
  <c r="K97"/>
  <c r="K96" s="1"/>
  <c r="I97"/>
  <c r="M96"/>
  <c r="M95"/>
  <c r="K95"/>
  <c r="K94" s="1"/>
  <c r="I95"/>
  <c r="M94"/>
  <c r="I94"/>
  <c r="M93"/>
  <c r="K93"/>
  <c r="I93"/>
  <c r="M92"/>
  <c r="K92"/>
  <c r="I92"/>
  <c r="I90" s="1"/>
  <c r="M91"/>
  <c r="K91"/>
  <c r="K90" s="1"/>
  <c r="I91"/>
  <c r="M90"/>
  <c r="M89"/>
  <c r="K89"/>
  <c r="I89"/>
  <c r="M88"/>
  <c r="K88"/>
  <c r="I88"/>
  <c r="M87"/>
  <c r="K87"/>
  <c r="I87"/>
  <c r="M86"/>
  <c r="K86"/>
  <c r="I86"/>
  <c r="M85"/>
  <c r="K85"/>
  <c r="I85"/>
  <c r="M84"/>
  <c r="K84"/>
  <c r="I84"/>
  <c r="M83"/>
  <c r="K83"/>
  <c r="I83"/>
  <c r="M82"/>
  <c r="M81" s="1"/>
  <c r="K82"/>
  <c r="I82"/>
  <c r="K81"/>
  <c r="M80"/>
  <c r="K80"/>
  <c r="I80"/>
  <c r="M79"/>
  <c r="K79"/>
  <c r="I79"/>
  <c r="M78"/>
  <c r="K78"/>
  <c r="I78"/>
  <c r="M77"/>
  <c r="K77"/>
  <c r="K76" s="1"/>
  <c r="I77"/>
  <c r="M76"/>
  <c r="I76"/>
  <c r="M75"/>
  <c r="K75"/>
  <c r="I75"/>
  <c r="M74"/>
  <c r="K74"/>
  <c r="I74"/>
  <c r="M73"/>
  <c r="K73"/>
  <c r="I73"/>
  <c r="M72"/>
  <c r="M71" s="1"/>
  <c r="M70" s="1"/>
  <c r="K72"/>
  <c r="I72"/>
  <c r="I71" s="1"/>
  <c r="K71"/>
  <c r="M69"/>
  <c r="K69"/>
  <c r="K68" s="1"/>
  <c r="I69"/>
  <c r="M68"/>
  <c r="I68"/>
  <c r="M67"/>
  <c r="K67"/>
  <c r="I67"/>
  <c r="M66"/>
  <c r="K66"/>
  <c r="I66"/>
  <c r="M65"/>
  <c r="K65"/>
  <c r="I65"/>
  <c r="M64"/>
  <c r="K64"/>
  <c r="I64"/>
  <c r="M63"/>
  <c r="K63"/>
  <c r="I63"/>
  <c r="M62"/>
  <c r="K62"/>
  <c r="I62"/>
  <c r="M61"/>
  <c r="K61"/>
  <c r="I61"/>
  <c r="M60"/>
  <c r="K60"/>
  <c r="I60"/>
  <c r="M59"/>
  <c r="K59"/>
  <c r="I59"/>
  <c r="M58"/>
  <c r="K58"/>
  <c r="I58"/>
  <c r="M57"/>
  <c r="K57"/>
  <c r="I57"/>
  <c r="M56"/>
  <c r="K56"/>
  <c r="I56"/>
  <c r="M55"/>
  <c r="K55"/>
  <c r="I55"/>
  <c r="M54"/>
  <c r="K54"/>
  <c r="I54"/>
  <c r="M53"/>
  <c r="K53"/>
  <c r="I53"/>
  <c r="M52"/>
  <c r="K52"/>
  <c r="I52"/>
  <c r="M51"/>
  <c r="K51"/>
  <c r="I51"/>
  <c r="M50"/>
  <c r="K50"/>
  <c r="I50"/>
  <c r="M49"/>
  <c r="K49"/>
  <c r="I49"/>
  <c r="M48"/>
  <c r="K48"/>
  <c r="I48"/>
  <c r="M47"/>
  <c r="K47"/>
  <c r="I47"/>
  <c r="M46"/>
  <c r="K46"/>
  <c r="I46"/>
  <c r="M45"/>
  <c r="K45"/>
  <c r="I45"/>
  <c r="M44"/>
  <c r="K44"/>
  <c r="I44"/>
  <c r="M43"/>
  <c r="K43"/>
  <c r="I43"/>
  <c r="M42"/>
  <c r="K42"/>
  <c r="I42"/>
  <c r="M41"/>
  <c r="K41"/>
  <c r="I41"/>
  <c r="M40"/>
  <c r="K40"/>
  <c r="I40"/>
  <c r="I38" s="1"/>
  <c r="M39"/>
  <c r="K39"/>
  <c r="K38" s="1"/>
  <c r="I39"/>
  <c r="M38"/>
  <c r="M37"/>
  <c r="K37"/>
  <c r="I37"/>
  <c r="M36"/>
  <c r="K36"/>
  <c r="I36"/>
  <c r="M35"/>
  <c r="K35"/>
  <c r="I35"/>
  <c r="M34"/>
  <c r="K34"/>
  <c r="I34"/>
  <c r="M33"/>
  <c r="K33"/>
  <c r="I33"/>
  <c r="M32"/>
  <c r="K32"/>
  <c r="I32"/>
  <c r="M31"/>
  <c r="K31"/>
  <c r="I31"/>
  <c r="M30"/>
  <c r="M29" s="1"/>
  <c r="K30"/>
  <c r="I30"/>
  <c r="K29"/>
  <c r="M28"/>
  <c r="K28"/>
  <c r="I28"/>
  <c r="M27"/>
  <c r="K27"/>
  <c r="I27"/>
  <c r="M26"/>
  <c r="K26"/>
  <c r="I26"/>
  <c r="M25"/>
  <c r="K25"/>
  <c r="I25"/>
  <c r="M24"/>
  <c r="K24"/>
  <c r="I24"/>
  <c r="M23"/>
  <c r="K23"/>
  <c r="I23"/>
  <c r="M22"/>
  <c r="M21" s="1"/>
  <c r="K22"/>
  <c r="I22"/>
  <c r="K21"/>
  <c r="M20"/>
  <c r="K20"/>
  <c r="I20"/>
  <c r="M19"/>
  <c r="K19"/>
  <c r="I19"/>
  <c r="M18"/>
  <c r="K18"/>
  <c r="I18"/>
  <c r="M16"/>
  <c r="M15" s="1"/>
  <c r="M14" s="1"/>
  <c r="K16"/>
  <c r="I16"/>
  <c r="K15"/>
  <c r="K14" s="1"/>
  <c r="C8"/>
  <c r="C7"/>
  <c r="C5"/>
  <c r="C4"/>
  <c r="C3"/>
  <c r="C2"/>
  <c r="H64" i="10"/>
  <c r="H63"/>
  <c r="H60"/>
  <c r="H59"/>
  <c r="H56"/>
  <c r="H55"/>
  <c r="H54"/>
  <c r="H53"/>
  <c r="H52"/>
  <c r="H49"/>
  <c r="H48"/>
  <c r="H47"/>
  <c r="H46"/>
  <c r="H45"/>
  <c r="H44"/>
  <c r="H41"/>
  <c r="H40"/>
  <c r="H39"/>
  <c r="H38"/>
  <c r="H37"/>
  <c r="H36"/>
  <c r="H35"/>
  <c r="H34"/>
  <c r="H33"/>
  <c r="H32"/>
  <c r="H31"/>
  <c r="H30"/>
  <c r="H29"/>
  <c r="H28"/>
  <c r="H27"/>
  <c r="H24"/>
  <c r="H23"/>
  <c r="H22"/>
  <c r="H21"/>
  <c r="H20"/>
  <c r="H17"/>
  <c r="H16"/>
  <c r="H15"/>
  <c r="H14"/>
  <c r="H13"/>
  <c r="H12"/>
  <c r="H11"/>
  <c r="H67" s="1"/>
  <c r="C15" i="2" s="1"/>
  <c r="I11" i="9"/>
  <c r="J11"/>
  <c r="I12"/>
  <c r="J12"/>
  <c r="I13"/>
  <c r="J13"/>
  <c r="I14"/>
  <c r="J14"/>
  <c r="I15"/>
  <c r="J15"/>
  <c r="I16"/>
  <c r="J16"/>
  <c r="I18"/>
  <c r="J18"/>
  <c r="I19"/>
  <c r="J19"/>
  <c r="I20"/>
  <c r="J20"/>
  <c r="I23"/>
  <c r="J23"/>
  <c r="I24"/>
  <c r="J24"/>
  <c r="I25"/>
  <c r="J25"/>
  <c r="I26"/>
  <c r="J26"/>
  <c r="I27"/>
  <c r="J27"/>
  <c r="I28"/>
  <c r="I31"/>
  <c r="J31"/>
  <c r="I32"/>
  <c r="J32"/>
  <c r="I33"/>
  <c r="J33"/>
  <c r="I34"/>
  <c r="J34"/>
  <c r="I35"/>
  <c r="J35"/>
  <c r="I36"/>
  <c r="I39"/>
  <c r="J39"/>
  <c r="I40"/>
  <c r="J40"/>
  <c r="I41"/>
  <c r="J41"/>
  <c r="I43"/>
  <c r="J43"/>
  <c r="I44"/>
  <c r="I47"/>
  <c r="J47"/>
  <c r="I48"/>
  <c r="J48"/>
  <c r="I49"/>
  <c r="J49"/>
  <c r="I50"/>
  <c r="J50"/>
  <c r="I51"/>
  <c r="J51"/>
  <c r="I52"/>
  <c r="I55"/>
  <c r="J55"/>
  <c r="I56"/>
  <c r="J56"/>
  <c r="I57"/>
  <c r="J57"/>
  <c r="I58"/>
  <c r="J58"/>
  <c r="I59"/>
  <c r="J59"/>
  <c r="I60"/>
  <c r="I62"/>
  <c r="J62"/>
  <c r="I63"/>
  <c r="J63"/>
  <c r="I64"/>
  <c r="J64"/>
  <c r="I65"/>
  <c r="J65"/>
  <c r="I66"/>
  <c r="J66"/>
  <c r="I67"/>
  <c r="J67"/>
  <c r="I68"/>
  <c r="I71"/>
  <c r="J71"/>
  <c r="I72"/>
  <c r="J72"/>
  <c r="I73"/>
  <c r="J73"/>
  <c r="I74"/>
  <c r="J74"/>
  <c r="I75"/>
  <c r="J75"/>
  <c r="I76"/>
  <c r="I78"/>
  <c r="J78"/>
  <c r="I79"/>
  <c r="J79"/>
  <c r="I80"/>
  <c r="J80"/>
  <c r="I81"/>
  <c r="J81"/>
  <c r="I82"/>
  <c r="J82"/>
  <c r="I83"/>
  <c r="J83"/>
  <c r="I84"/>
  <c r="I87"/>
  <c r="J87"/>
  <c r="I88"/>
  <c r="J88"/>
  <c r="I89"/>
  <c r="J89"/>
  <c r="I90"/>
  <c r="J90"/>
  <c r="I91"/>
  <c r="J91"/>
  <c r="I94"/>
  <c r="I95" s="1"/>
  <c r="I109" s="1"/>
  <c r="J94"/>
  <c r="J95"/>
  <c r="I99"/>
  <c r="J99"/>
  <c r="I100"/>
  <c r="I101"/>
  <c r="I102"/>
  <c r="I103"/>
  <c r="I104"/>
  <c r="I105"/>
  <c r="I106"/>
  <c r="I107"/>
  <c r="I108"/>
  <c r="J108"/>
  <c r="J109"/>
  <c r="I15" i="11" l="1"/>
  <c r="I21"/>
  <c r="I29"/>
  <c r="I81"/>
  <c r="I70" s="1"/>
  <c r="J76" i="9"/>
  <c r="J106" s="1"/>
  <c r="J60"/>
  <c r="J104" s="1"/>
  <c r="J44"/>
  <c r="J102" s="1"/>
  <c r="J28"/>
  <c r="J100" s="1"/>
  <c r="J84"/>
  <c r="J107" s="1"/>
  <c r="J68"/>
  <c r="J105" s="1"/>
  <c r="J52"/>
  <c r="J103" s="1"/>
  <c r="J36"/>
  <c r="J101" s="1"/>
  <c r="J70" i="12"/>
  <c r="J71"/>
  <c r="J72"/>
  <c r="J73"/>
  <c r="J74"/>
  <c r="J75"/>
  <c r="J76"/>
  <c r="J77"/>
  <c r="J78"/>
  <c r="J79"/>
  <c r="K33" i="14"/>
  <c r="C19" i="2" s="1"/>
  <c r="J3" i="12"/>
  <c r="M133" i="11"/>
  <c r="K70"/>
  <c r="K133" s="1"/>
  <c r="C16" i="2"/>
  <c r="E20"/>
  <c r="D20"/>
  <c r="E15"/>
  <c r="D15"/>
  <c r="E19"/>
  <c r="D19"/>
  <c r="E17"/>
  <c r="D17"/>
  <c r="E18"/>
  <c r="D18"/>
  <c r="E16"/>
  <c r="D16"/>
  <c r="E14"/>
  <c r="D14"/>
  <c r="B8"/>
  <c r="B7"/>
  <c r="B5"/>
  <c r="B4"/>
  <c r="B3"/>
  <c r="I14" i="11" l="1"/>
  <c r="I133" s="1"/>
  <c r="C14" i="2" s="1"/>
  <c r="J80" i="12"/>
  <c r="C18" i="2" s="1"/>
  <c r="C20" l="1"/>
  <c r="C22" s="1"/>
  <c r="C23" l="1"/>
  <c r="C24"/>
  <c r="E44" i="15" s="1"/>
  <c r="R40" s="1"/>
  <c r="R38"/>
  <c r="R44" l="1"/>
  <c r="S47" l="1"/>
  <c r="R47"/>
  <c r="O49" l="1"/>
  <c r="O48" s="1"/>
  <c r="S49" l="1"/>
  <c r="R49"/>
  <c r="R48"/>
  <c r="S48"/>
  <c r="R50" l="1"/>
</calcChain>
</file>

<file path=xl/sharedStrings.xml><?xml version="1.0" encoding="utf-8"?>
<sst xmlns="http://schemas.openxmlformats.org/spreadsheetml/2006/main" count="1742" uniqueCount="914">
  <si>
    <t>KRYCÍ LIST ROZPOČTU</t>
  </si>
  <si>
    <t>Název stavby</t>
  </si>
  <si>
    <t>JKSO</t>
  </si>
  <si>
    <t xml:space="preserve"> </t>
  </si>
  <si>
    <t>Kód stavby</t>
  </si>
  <si>
    <t>Název objektu</t>
  </si>
  <si>
    <t>EČO</t>
  </si>
  <si>
    <t>Kód objektu</t>
  </si>
  <si>
    <t>Název části</t>
  </si>
  <si>
    <t>Místo</t>
  </si>
  <si>
    <t>Kód části</t>
  </si>
  <si>
    <t>Název podčásti</t>
  </si>
  <si>
    <t>Kód podčásti</t>
  </si>
  <si>
    <t>DIČ</t>
  </si>
  <si>
    <t>Objednatel</t>
  </si>
  <si>
    <t>Projektant</t>
  </si>
  <si>
    <t>Zhotovitel</t>
  </si>
  <si>
    <t>Rozpočet číslo</t>
  </si>
  <si>
    <t>Zpracoval</t>
  </si>
  <si>
    <t>Dne</t>
  </si>
  <si>
    <t xml:space="preserve">               Měrné a účelové jednotky</t>
  </si>
  <si>
    <t xml:space="preserve">            Počet</t>
  </si>
  <si>
    <t xml:space="preserve">    Náklady / 1 m.j.</t>
  </si>
  <si>
    <t xml:space="preserve">             Počet</t>
  </si>
  <si>
    <t xml:space="preserve">     Náklady / 1 m.j.</t>
  </si>
  <si>
    <t xml:space="preserve">                Počet</t>
  </si>
  <si>
    <t xml:space="preserve">        Náklady / 1 m.j.</t>
  </si>
  <si>
    <t xml:space="preserve">               Rozpočtové náklady v</t>
  </si>
  <si>
    <t>CZK</t>
  </si>
  <si>
    <t>A</t>
  </si>
  <si>
    <t>Základní rozp. náklady</t>
  </si>
  <si>
    <t>B</t>
  </si>
  <si>
    <t>Doplňkové náklady</t>
  </si>
  <si>
    <t>C</t>
  </si>
  <si>
    <t>Náklady na umístění stavby</t>
  </si>
  <si>
    <t>HSV</t>
  </si>
  <si>
    <t>Dodávky</t>
  </si>
  <si>
    <t>Práce přesčas</t>
  </si>
  <si>
    <t>Zařízení staveniště</t>
  </si>
  <si>
    <t>%</t>
  </si>
  <si>
    <t>Montáž</t>
  </si>
  <si>
    <t>Bez pevné podl.</t>
  </si>
  <si>
    <t>Mimostav. doprava</t>
  </si>
  <si>
    <t>PSV</t>
  </si>
  <si>
    <t>Kulturní památka</t>
  </si>
  <si>
    <t>Provozní vlivy</t>
  </si>
  <si>
    <t>"M"</t>
  </si>
  <si>
    <t>Ostatní</t>
  </si>
  <si>
    <t>NUS z rozpočtu</t>
  </si>
  <si>
    <t>ZRN (ř. 1-6)</t>
  </si>
  <si>
    <t>DN (ř. 8-11)</t>
  </si>
  <si>
    <t>NUS (ř. 13-18)</t>
  </si>
  <si>
    <t>HZS</t>
  </si>
  <si>
    <t>Kompl. činnost</t>
  </si>
  <si>
    <t>Ostatní náklady</t>
  </si>
  <si>
    <t>D</t>
  </si>
  <si>
    <t>Celkové náklady</t>
  </si>
  <si>
    <t>Součet 7, 12, 19-22</t>
  </si>
  <si>
    <t>Datum a podpis</t>
  </si>
  <si>
    <t>Razítko</t>
  </si>
  <si>
    <t>DPH</t>
  </si>
  <si>
    <t>Cena s DPH (ř. 23-25)</t>
  </si>
  <si>
    <t>E</t>
  </si>
  <si>
    <t>Přípočty a odpočty</t>
  </si>
  <si>
    <t>Dodávky objednatele</t>
  </si>
  <si>
    <t>Klouzavá doložka</t>
  </si>
  <si>
    <t>Zvýhodnění + -</t>
  </si>
  <si>
    <t>REKAPITULACE ROZPOČTU</t>
  </si>
  <si>
    <t>Stavba:</t>
  </si>
  <si>
    <t>Objekt:</t>
  </si>
  <si>
    <t>Část:</t>
  </si>
  <si>
    <t xml:space="preserve">JKSO: </t>
  </si>
  <si>
    <t>Objednatel:</t>
  </si>
  <si>
    <t>Zhotovitel:</t>
  </si>
  <si>
    <t>Datum:</t>
  </si>
  <si>
    <t>Kód</t>
  </si>
  <si>
    <t>Popis</t>
  </si>
  <si>
    <t>Cena celkem</t>
  </si>
  <si>
    <t>Hmotnost celkem</t>
  </si>
  <si>
    <t>Suť celkem</t>
  </si>
  <si>
    <t>Celkem</t>
  </si>
  <si>
    <t>Rekonstrukce laboratoře pro organickou syntézu v oddělení chemie</t>
  </si>
  <si>
    <t>VZT</t>
  </si>
  <si>
    <t>Elektro</t>
  </si>
  <si>
    <t>ZTI</t>
  </si>
  <si>
    <t>Provozní potrubí - stlačený vzduch</t>
  </si>
  <si>
    <t>Zařízení pro vytápění staveb</t>
  </si>
  <si>
    <t xml:space="preserve">DPH 21% = </t>
  </si>
  <si>
    <t xml:space="preserve">CELKEM S DPH = </t>
  </si>
  <si>
    <t>STAVBA</t>
  </si>
  <si>
    <t>D.1.1.</t>
  </si>
  <si>
    <t>D 1.4.7.</t>
  </si>
  <si>
    <t>D 1.4.3.</t>
  </si>
  <si>
    <t>D 1.4.5.</t>
  </si>
  <si>
    <t>D 1.4.1.</t>
  </si>
  <si>
    <t>D 1.1.</t>
  </si>
  <si>
    <t>ROZPOČET</t>
  </si>
  <si>
    <t>Rekonstrukce laboratoře pro organickou syntézu v odd.chemie</t>
  </si>
  <si>
    <t>JKSO:</t>
  </si>
  <si>
    <t>Fyzikální ústav AV ČR, v.v.i.</t>
  </si>
  <si>
    <t>25.05.2014</t>
  </si>
  <si>
    <t>P.Č.</t>
  </si>
  <si>
    <t>TV</t>
  </si>
  <si>
    <t>KCN</t>
  </si>
  <si>
    <t>Kód položky</t>
  </si>
  <si>
    <t>MJ</t>
  </si>
  <si>
    <t>Množství celkem</t>
  </si>
  <si>
    <t>Cena jednotková</t>
  </si>
  <si>
    <t>Hmotnost</t>
  </si>
  <si>
    <t>Hmotnost sutě</t>
  </si>
  <si>
    <t>Hmotnost sutě celkem</t>
  </si>
  <si>
    <t>Sazba DPH</t>
  </si>
  <si>
    <t>Typ položky</t>
  </si>
  <si>
    <t>Úroveň</t>
  </si>
  <si>
    <t>0</t>
  </si>
  <si>
    <t>001</t>
  </si>
  <si>
    <t>1</t>
  </si>
  <si>
    <t>K</t>
  </si>
  <si>
    <t>PK</t>
  </si>
  <si>
    <t>001-001</t>
  </si>
  <si>
    <t>Stavební přípomoce pro řemesla(VZT,ZTI,ELE+začištění a vyspravení děr  a prostupů vzniklých po odstranění a vybour.technol.zařízení  a rozvodů)/odhadnuto</t>
  </si>
  <si>
    <t>kpl</t>
  </si>
  <si>
    <t>2</t>
  </si>
  <si>
    <t>001-002</t>
  </si>
  <si>
    <t>Průzkumné práce/diagnostika a ověření žb konstrukcí</t>
  </si>
  <si>
    <t>3</t>
  </si>
  <si>
    <t>001-003</t>
  </si>
  <si>
    <t>Mtž+dmtž dočasná zástěna/provozní opatření</t>
  </si>
  <si>
    <t>4</t>
  </si>
  <si>
    <t>001-004</t>
  </si>
  <si>
    <t>Průběžný úklid min.2x denně/provozní opatření</t>
  </si>
  <si>
    <t>5</t>
  </si>
  <si>
    <t>001-005</t>
  </si>
  <si>
    <t xml:space="preserve">D+M bezpečnostní tabulky a štítky na dveře </t>
  </si>
  <si>
    <t>Svislé a kompletní konstrukce</t>
  </si>
  <si>
    <t>6</t>
  </si>
  <si>
    <t>011</t>
  </si>
  <si>
    <t>317941121</t>
  </si>
  <si>
    <t>Osazování ocelových válcovaných nosníků na zdivu I, IE, U, UE nebo L do č 12</t>
  </si>
  <si>
    <t>t</t>
  </si>
  <si>
    <t>7</t>
  </si>
  <si>
    <t>M</t>
  </si>
  <si>
    <t>MAT</t>
  </si>
  <si>
    <t>133317201</t>
  </si>
  <si>
    <t>tyč ocelová L, značka oceli S 235 JR, 75x50x5 mm</t>
  </si>
  <si>
    <t>8</t>
  </si>
  <si>
    <t>014</t>
  </si>
  <si>
    <t>340236212</t>
  </si>
  <si>
    <t>Zazdívka otvorů pl do 0,09 m2 v příčkách nebo stěnách z cihel tl přes 100 mm</t>
  </si>
  <si>
    <t>kus</t>
  </si>
  <si>
    <t>9</t>
  </si>
  <si>
    <t>340238212</t>
  </si>
  <si>
    <t>Zazdívka otvorů pl do 1 m2 v příčkách nebo stěnách z cihel tl přes 100 mm</t>
  </si>
  <si>
    <t>m2</t>
  </si>
  <si>
    <t>10</t>
  </si>
  <si>
    <t>340291121</t>
  </si>
  <si>
    <t>Ukotvení příček  plochými nerezovými kotvami tl příčky do 100 mm</t>
  </si>
  <si>
    <t>m</t>
  </si>
  <si>
    <t>11</t>
  </si>
  <si>
    <t>342272323</t>
  </si>
  <si>
    <t>Příčky tl 100 mm z pórobetonových přesných hladkých příčkovek objemové hmotnosti 500 kg/m3</t>
  </si>
  <si>
    <t>12</t>
  </si>
  <si>
    <t>349231811</t>
  </si>
  <si>
    <t>Přizdívka ostění s ozubem z cihel tl do 150 mm</t>
  </si>
  <si>
    <t>Úpravy povrchů, podlahy a osazování výplní</t>
  </si>
  <si>
    <t>13</t>
  </si>
  <si>
    <t>611325424</t>
  </si>
  <si>
    <t>Oprava vnitřní vápenocementové štukové omítky stropů v rozsahu plochy do 20%</t>
  </si>
  <si>
    <t>14</t>
  </si>
  <si>
    <t>612321141</t>
  </si>
  <si>
    <t>Vápenocementová omítka štuková dvouvrstvá vnitřních stěn nanášená ručně</t>
  </si>
  <si>
    <t>15</t>
  </si>
  <si>
    <t>612325424</t>
  </si>
  <si>
    <t>Oprava vnitřní vápenocementové štukové omítky stěn v rozsahu plochy do 60%</t>
  </si>
  <si>
    <t>16</t>
  </si>
  <si>
    <t>631311114</t>
  </si>
  <si>
    <t>Mazanina tl do 80 mm z betonu prostého tř. C 16/20( doplnění vrstvy podlahy v místě drážek pro ZTI)</t>
  </si>
  <si>
    <t>m3</t>
  </si>
  <si>
    <t>17</t>
  </si>
  <si>
    <t>631341159</t>
  </si>
  <si>
    <t>Doplnění spádové vrstvy  pl do 1 m2 Ekostyrénbeton PSB 40-spád.vrstva tl.50-250mm</t>
  </si>
  <si>
    <t>18</t>
  </si>
  <si>
    <t>632450131</t>
  </si>
  <si>
    <t>Vyrovnávací cementový potěr tl do 20 mm ze suchých směsí provedený v ploše</t>
  </si>
  <si>
    <t>19</t>
  </si>
  <si>
    <t>642942611</t>
  </si>
  <si>
    <t>Osazování zárubní nebo rámů dveřních kovových do 2,5 m2 na montážní pěnu</t>
  </si>
  <si>
    <t>20</t>
  </si>
  <si>
    <t>553311430</t>
  </si>
  <si>
    <t>zárubeň ocelová pro běžné zdění 800 L/P</t>
  </si>
  <si>
    <t>Ostatní konstrukce a práce-bourání</t>
  </si>
  <si>
    <t>21</t>
  </si>
  <si>
    <t>003</t>
  </si>
  <si>
    <t>949611112</t>
  </si>
  <si>
    <t>Montáž shozu suti v do 20 m</t>
  </si>
  <si>
    <t>22</t>
  </si>
  <si>
    <t>949611211</t>
  </si>
  <si>
    <t>Příplatek k shozu suti v do 20 m za první a ZKD den použití/10dní</t>
  </si>
  <si>
    <t>23</t>
  </si>
  <si>
    <t>949611812</t>
  </si>
  <si>
    <t>Demontáž shozu suti v do 20 m</t>
  </si>
  <si>
    <t>24</t>
  </si>
  <si>
    <t>953961212</t>
  </si>
  <si>
    <t>Kotvy chemickou patronou M 10 hl 90 mm do betonu, ŽB nebo kamene s vyvrtáním otvoru</t>
  </si>
  <si>
    <t>25</t>
  </si>
  <si>
    <t>013</t>
  </si>
  <si>
    <t>961044111</t>
  </si>
  <si>
    <t>Bourání základů z betonu prostého/strojovna</t>
  </si>
  <si>
    <t>26</t>
  </si>
  <si>
    <t>962031132</t>
  </si>
  <si>
    <t>Bourání příček z cihel pálených na MC tl do 100 mm</t>
  </si>
  <si>
    <t>27</t>
  </si>
  <si>
    <t>962031133</t>
  </si>
  <si>
    <t>Bourání příček z cihel pálených na MVC tl do 150 mm</t>
  </si>
  <si>
    <t>28</t>
  </si>
  <si>
    <t>963011599</t>
  </si>
  <si>
    <t>Bourání plynosilikátových desek+rohoží "STAPLE"</t>
  </si>
  <si>
    <t>29</t>
  </si>
  <si>
    <t>965041421</t>
  </si>
  <si>
    <t>Bourání podkladů pod dlažby nebo mazanin škvárobetonových tl přes 100 mm pl do 1 m2</t>
  </si>
  <si>
    <t>30</t>
  </si>
  <si>
    <t>965081313</t>
  </si>
  <si>
    <t>Bourání cementové malty tl do 20 mm plochy přes 1 m2</t>
  </si>
  <si>
    <t>31</t>
  </si>
  <si>
    <t>965081352</t>
  </si>
  <si>
    <t>Bourání cementového potěru plochy do 1 m2</t>
  </si>
  <si>
    <t>32</t>
  </si>
  <si>
    <t>965082922</t>
  </si>
  <si>
    <t>Odstranění násypů -písek tl do 100 mm pl do 2 m2</t>
  </si>
  <si>
    <t>33</t>
  </si>
  <si>
    <t>968072399</t>
  </si>
  <si>
    <t>Dmtž a zpět mtž části vestav.plech.skříní/v místě nové pož.příčky, dl.cca 1m</t>
  </si>
  <si>
    <t>34</t>
  </si>
  <si>
    <t>968072455</t>
  </si>
  <si>
    <t>Vybourání kovových dveřních zárubní pl do 2 m2</t>
  </si>
  <si>
    <t>35</t>
  </si>
  <si>
    <t>969021199</t>
  </si>
  <si>
    <t>Vyklizení a odstarnění stáv.nábytku a laboratorního vybavení, zabalení/pro uskladnění investorem</t>
  </si>
  <si>
    <t>36</t>
  </si>
  <si>
    <t>977151116</t>
  </si>
  <si>
    <t>Jádrové vrty diamantovými korunkami do D 80 mm do stavebních materiálů</t>
  </si>
  <si>
    <t>37</t>
  </si>
  <si>
    <t>977151125</t>
  </si>
  <si>
    <t>Jádrové vrty diamantovými korunkami do D 200 mm do stavebních materiálů</t>
  </si>
  <si>
    <t>38</t>
  </si>
  <si>
    <t>977151128</t>
  </si>
  <si>
    <t>Jádrové vrty diamantovými korunkami do D 300 mm do stavebních materiálů</t>
  </si>
  <si>
    <t>39</t>
  </si>
  <si>
    <t>977151129</t>
  </si>
  <si>
    <t>Jádrové vrty diamantovými korunkami do D 350 mm do stavebních materiálů</t>
  </si>
  <si>
    <t>40</t>
  </si>
  <si>
    <t>977211111</t>
  </si>
  <si>
    <t>Řezání ŽB konstrukcí hl do 200 mm stěnovou pilou do průměru výztuže 16 mm</t>
  </si>
  <si>
    <t>41</t>
  </si>
  <si>
    <t>978011142</t>
  </si>
  <si>
    <t>Otlučení vnitřních omítek MV nebo MVC stropů o rozsahu do 20 %</t>
  </si>
  <si>
    <t>42</t>
  </si>
  <si>
    <t>978013162</t>
  </si>
  <si>
    <t>Otlučení vnitřních omítek stěn MV nebo MVC stěn v rozsahu do 60 %</t>
  </si>
  <si>
    <t>43</t>
  </si>
  <si>
    <t>979011111</t>
  </si>
  <si>
    <t>Svislá doprava suti a vybouraných hmot za prvé podlaží</t>
  </si>
  <si>
    <t>44</t>
  </si>
  <si>
    <t>979011121</t>
  </si>
  <si>
    <t>Svislá doprava suti a vybouraných hmot ZKD podlaží/3x</t>
  </si>
  <si>
    <t>45</t>
  </si>
  <si>
    <t>979081111</t>
  </si>
  <si>
    <t>Odvoz suti a vybouraných hmot na skládku do 1 km</t>
  </si>
  <si>
    <t>46</t>
  </si>
  <si>
    <t>979081121</t>
  </si>
  <si>
    <t>Odvoz suti a vybouraných hmot na skládku ZKD 1 km přes 1 km/9x</t>
  </si>
  <si>
    <t>47</t>
  </si>
  <si>
    <t>979082111</t>
  </si>
  <si>
    <t>Vnitrostaveništní vodorovná doprava suti a vybouraných hmot do 10 m</t>
  </si>
  <si>
    <t>48</t>
  </si>
  <si>
    <t>979082121</t>
  </si>
  <si>
    <t>Vnitrostaveništní vodorovná doprava suti a vybouraných hmot ZKD 5 m přes 10 m/4x</t>
  </si>
  <si>
    <t>49</t>
  </si>
  <si>
    <t>979098231</t>
  </si>
  <si>
    <t>Poplatek za uložení stavebního odpadu na skládce (skládkovné)</t>
  </si>
  <si>
    <t>99</t>
  </si>
  <si>
    <t>Přesun hmot</t>
  </si>
  <si>
    <t>50</t>
  </si>
  <si>
    <t>998011009</t>
  </si>
  <si>
    <t>Práce a dodávky PSV</t>
  </si>
  <si>
    <t>711</t>
  </si>
  <si>
    <t>Izolace proti vodě, vlhkosti a plynům</t>
  </si>
  <si>
    <t>51</t>
  </si>
  <si>
    <t>711131812</t>
  </si>
  <si>
    <t>Odstranění stávající hydroizolace tl.5mm v podlaze</t>
  </si>
  <si>
    <t>52</t>
  </si>
  <si>
    <t>711141559</t>
  </si>
  <si>
    <t>Provedení hydroizolace pásy přitavením vodorovné NAIP</t>
  </si>
  <si>
    <t>53</t>
  </si>
  <si>
    <t>628361141</t>
  </si>
  <si>
    <t>hydroizolace tl.5mm(v místě rozvodů ZTI v podlaze) vč.přesahů</t>
  </si>
  <si>
    <t>54</t>
  </si>
  <si>
    <t>998711103</t>
  </si>
  <si>
    <t>Přesun hmot tonážní pro izolace proti vodě, vlhkosti a plynům v objektech výšky do 60 m</t>
  </si>
  <si>
    <t>712</t>
  </si>
  <si>
    <t>Povlakové krytiny</t>
  </si>
  <si>
    <t>55</t>
  </si>
  <si>
    <t>712300831</t>
  </si>
  <si>
    <t>Odstranění lepenky střech do 10° jednovrstvé</t>
  </si>
  <si>
    <t>56</t>
  </si>
  <si>
    <t>712341559</t>
  </si>
  <si>
    <t>Provedení hydroizolační pás střech do 10° pásy NAIP přitavením v plné ploše</t>
  </si>
  <si>
    <t>57</t>
  </si>
  <si>
    <t>628522541</t>
  </si>
  <si>
    <t xml:space="preserve">pás asfaltovaný modifikovaný </t>
  </si>
  <si>
    <t>58</t>
  </si>
  <si>
    <t>998712103</t>
  </si>
  <si>
    <t>Přesun hmot tonážní tonážní pro krytiny povlakové v objektech v do 24 m</t>
  </si>
  <si>
    <t>713</t>
  </si>
  <si>
    <t>Izolace tepelné</t>
  </si>
  <si>
    <t>59</t>
  </si>
  <si>
    <t>713001</t>
  </si>
  <si>
    <t>D+M detail prostupu VZT potrubí střechou 415/730mm</t>
  </si>
  <si>
    <t>60</t>
  </si>
  <si>
    <t>713141131</t>
  </si>
  <si>
    <t>Montáž izolace tepelné střech plochých lepené za studena 1 vrstva rohoží, pásů, dílců, desek</t>
  </si>
  <si>
    <t>61</t>
  </si>
  <si>
    <t>631480110</t>
  </si>
  <si>
    <t>deska minerální střešní izolační tl.200 mm</t>
  </si>
  <si>
    <t>62</t>
  </si>
  <si>
    <t>713141199</t>
  </si>
  <si>
    <t>Stříkaná PUR pěna+ochr.nátěr tl.min.50mm</t>
  </si>
  <si>
    <t>63</t>
  </si>
  <si>
    <t>713191139</t>
  </si>
  <si>
    <t>Parotěsná folie překrytí PE fólií tl. 0,2 mm</t>
  </si>
  <si>
    <t>64</t>
  </si>
  <si>
    <t>713191499</t>
  </si>
  <si>
    <t>Ochrana střešní konstrukce při pracech na střeše</t>
  </si>
  <si>
    <t>65</t>
  </si>
  <si>
    <t>713300869</t>
  </si>
  <si>
    <t>Izolace tepelné střešní odstranění PUR pěny</t>
  </si>
  <si>
    <t>66</t>
  </si>
  <si>
    <t>998713103</t>
  </si>
  <si>
    <t>Přesun hmot tonážní tonážní pro izolace tepelné v objektech v do 24 m</t>
  </si>
  <si>
    <t>725</t>
  </si>
  <si>
    <t>Zdravotechnika - zařizovací předměty</t>
  </si>
  <si>
    <t>67</t>
  </si>
  <si>
    <t>721</t>
  </si>
  <si>
    <t>725210821</t>
  </si>
  <si>
    <t>Demontáž umyvadel bez výtokových armatur</t>
  </si>
  <si>
    <t>soubor</t>
  </si>
  <si>
    <t>68</t>
  </si>
  <si>
    <t>725310821</t>
  </si>
  <si>
    <t xml:space="preserve">Demontáž dřez jednoduchý na ocelové konzole </t>
  </si>
  <si>
    <t>69</t>
  </si>
  <si>
    <t>725820801</t>
  </si>
  <si>
    <t>Demontáž baterie nástěnné do G 3 / 4</t>
  </si>
  <si>
    <t>763</t>
  </si>
  <si>
    <t>Konstrukce suché výstavby</t>
  </si>
  <si>
    <t>70</t>
  </si>
  <si>
    <t>763135829</t>
  </si>
  <si>
    <t>Dmtž,úprava a zpět mtž podhledů/v místě nové pož.příčky, cca1,0*3,3m a chodbě cca1,35*9mb</t>
  </si>
  <si>
    <t>764</t>
  </si>
  <si>
    <t>Konstrukce klempířské</t>
  </si>
  <si>
    <t>71</t>
  </si>
  <si>
    <t>764272191</t>
  </si>
  <si>
    <t>Oplechování potrubí VZT lakovaný TiZn  rš510mm ozn.1/K</t>
  </si>
  <si>
    <t>72</t>
  </si>
  <si>
    <t>764272192</t>
  </si>
  <si>
    <t>Oplechování otvoru lakovaný TiZn 600/500mm ozn.2/K</t>
  </si>
  <si>
    <t>73</t>
  </si>
  <si>
    <t>764272193</t>
  </si>
  <si>
    <t>Oplechování otvoru lakovaný TiZn 600/700mm ozn.3/K</t>
  </si>
  <si>
    <t>74</t>
  </si>
  <si>
    <t>764272194</t>
  </si>
  <si>
    <t>Oplechování otvoru lakovaný TiZn o350mm ozn.4/K</t>
  </si>
  <si>
    <t>75</t>
  </si>
  <si>
    <t>764272195</t>
  </si>
  <si>
    <t>Oplechování otvoru lakovaný TiZn o260mm ozn.5/K</t>
  </si>
  <si>
    <t>76</t>
  </si>
  <si>
    <t>998764103</t>
  </si>
  <si>
    <t>Přesun hmot tonážní pro konstrukce klempířské v objektech v do 24 m</t>
  </si>
  <si>
    <t>766</t>
  </si>
  <si>
    <t>Konstrukce truhlářské</t>
  </si>
  <si>
    <t>77</t>
  </si>
  <si>
    <t>766112820</t>
  </si>
  <si>
    <t>Demontáž truhlářských stěn dřevěných zasklených/okno</t>
  </si>
  <si>
    <t>78</t>
  </si>
  <si>
    <t>766112899</t>
  </si>
  <si>
    <t>Bourání dřev.rámu+čelního dřev.obkladu+výsuv.okno/digestoře</t>
  </si>
  <si>
    <t>79</t>
  </si>
  <si>
    <t>766112999</t>
  </si>
  <si>
    <t>Dmtž dřevěné 2kř skříňky/digestoře</t>
  </si>
  <si>
    <t>80</t>
  </si>
  <si>
    <t>766119999</t>
  </si>
  <si>
    <t>Dmtž deska "stasa" s kyselinovzdorným obkladem tl.50mm/digestoře</t>
  </si>
  <si>
    <t>81</t>
  </si>
  <si>
    <t>766660001</t>
  </si>
  <si>
    <t>Montáž dveřních křídel otvíravých 1křídlových š do 0,8 m do ocelové zárubně</t>
  </si>
  <si>
    <t>82</t>
  </si>
  <si>
    <t>611656101</t>
  </si>
  <si>
    <t>dveře vnitřní 800/1970mm HPL laminát prosklené ozn.1/L tech.par.dle PD</t>
  </si>
  <si>
    <t>83</t>
  </si>
  <si>
    <t>766660029</t>
  </si>
  <si>
    <t>D+M protipožární dveře ocelové s nadsv. 1000/2880 ozn.3/L vč.zárubně tech.par.dle PD</t>
  </si>
  <si>
    <t>84</t>
  </si>
  <si>
    <t>766660030</t>
  </si>
  <si>
    <t>D+M protipožární dveře ocelové 800/1970 ozn.4/L vč.zárubně tech.par.dle PD</t>
  </si>
  <si>
    <t>85</t>
  </si>
  <si>
    <t>998766203</t>
  </si>
  <si>
    <t>Přesun hmot procentní pro konstrukce truhlářské v objektech v do 24 m</t>
  </si>
  <si>
    <t>767</t>
  </si>
  <si>
    <t>Konstrukce zámečnické</t>
  </si>
  <si>
    <t>86</t>
  </si>
  <si>
    <t>767132819</t>
  </si>
  <si>
    <t>Demontáž příček ocel.konstr.+výplň z laminátu</t>
  </si>
  <si>
    <t>87</t>
  </si>
  <si>
    <t>767996801</t>
  </si>
  <si>
    <t>Demontáž atypických zámečnických konstrukcí hmotnosti jednotlivých dílů do 50 kg/digestoř</t>
  </si>
  <si>
    <t>kg</t>
  </si>
  <si>
    <t>88</t>
  </si>
  <si>
    <t>998767203</t>
  </si>
  <si>
    <t>Přesun hmot procentní pro zámečnické konstrukce v objektech v do 24 m</t>
  </si>
  <si>
    <t>771</t>
  </si>
  <si>
    <t>Podlahy z dlaždic</t>
  </si>
  <si>
    <t>89</t>
  </si>
  <si>
    <t>771571810</t>
  </si>
  <si>
    <t>Demontáž podlah z dlaždic keramických kladených do malty</t>
  </si>
  <si>
    <t>90</t>
  </si>
  <si>
    <t>771575115</t>
  </si>
  <si>
    <t>Montáž podlah keramických režných hladkých lepených disperzním lepidlem do 22 ks/m2</t>
  </si>
  <si>
    <t>91</t>
  </si>
  <si>
    <t>597610411</t>
  </si>
  <si>
    <t>obkládačky keramické tl.8mm vysoké kvality tech.par.dle PD(kyselinovzdorné)</t>
  </si>
  <si>
    <t>92</t>
  </si>
  <si>
    <t>771579198</t>
  </si>
  <si>
    <t>Příplatek k montáž podlah keramických za spárování epoxidovou spár.hmotou se zvýš.odolností vůči kyselinám,louhům</t>
  </si>
  <si>
    <t>93</t>
  </si>
  <si>
    <t>998771103</t>
  </si>
  <si>
    <t>Přesun hmot tonážní pro podlahy z dlaždic v objektech v do 24 m</t>
  </si>
  <si>
    <t>781</t>
  </si>
  <si>
    <t>Dokončovací práce - obklady keramické</t>
  </si>
  <si>
    <t>94</t>
  </si>
  <si>
    <t>781413810</t>
  </si>
  <si>
    <t>Demontáž obkladů z obkladaček pórovinových lepených</t>
  </si>
  <si>
    <t>95</t>
  </si>
  <si>
    <t>781441810</t>
  </si>
  <si>
    <t>Demontáž kyselinovzdorných obkladů/digestoře</t>
  </si>
  <si>
    <t>783</t>
  </si>
  <si>
    <t>Dokončovací práce - nátěry</t>
  </si>
  <si>
    <t>96</t>
  </si>
  <si>
    <t>783624300</t>
  </si>
  <si>
    <t>Nátěry syntetické truhlářských konstrukcí barva standardní dvojnásobné, 1x email a 2x tmel/dveře+zárubeň ozn.2/L</t>
  </si>
  <si>
    <t>97</t>
  </si>
  <si>
    <t>783903812</t>
  </si>
  <si>
    <t>Odmaštění nátěrů saponáty/dveře+zárubeň ozn.2/L</t>
  </si>
  <si>
    <t>784</t>
  </si>
  <si>
    <t>Dokončovací práce - malby</t>
  </si>
  <si>
    <t>98</t>
  </si>
  <si>
    <t>784453819</t>
  </si>
  <si>
    <t>Malby směsi akrylátové tekuté disperzní bílé otěruvzdorné dvojnásobné s penetrací místnost v do 3,8 m</t>
  </si>
  <si>
    <t>787</t>
  </si>
  <si>
    <t>Dokončovací práce - zasklívání</t>
  </si>
  <si>
    <t>787600801</t>
  </si>
  <si>
    <t>Vysklívání oken a dveří plochy do 1 m2 skla plochého</t>
  </si>
  <si>
    <t>Celkem :</t>
  </si>
  <si>
    <t>Doprava</t>
  </si>
  <si>
    <t>Kompletační činnost</t>
  </si>
  <si>
    <t>Zařízení 11</t>
  </si>
  <si>
    <t>Zařízení 10</t>
  </si>
  <si>
    <t>Zařízení 9</t>
  </si>
  <si>
    <t>Zařízení 8</t>
  </si>
  <si>
    <t>Zařízení 7</t>
  </si>
  <si>
    <t>Zařízení 6</t>
  </si>
  <si>
    <t>Zařízení 5</t>
  </si>
  <si>
    <t>Zařízení 4</t>
  </si>
  <si>
    <t>Zařízení 3</t>
  </si>
  <si>
    <t>Zařízení 2</t>
  </si>
  <si>
    <t>Zařízení 1</t>
  </si>
  <si>
    <t>Dodávka</t>
  </si>
  <si>
    <t>CELKEM</t>
  </si>
  <si>
    <t>set</t>
  </si>
  <si>
    <t>Demontáž digestoří, navazujícího odtahového potrubí a ventilátorů ve strojovně vzduchotechniky a 
 likvidace demontovaného materiálu</t>
  </si>
  <si>
    <t>11.01</t>
  </si>
  <si>
    <t>Demontáže</t>
  </si>
  <si>
    <t>Nh</t>
  </si>
  <si>
    <t>Komplexní vyzkoušení</t>
  </si>
  <si>
    <t>10.04</t>
  </si>
  <si>
    <t>Uvedení zařízení do provozu a jeho seřízení, zaškolení obsluhy</t>
  </si>
  <si>
    <t>10.03</t>
  </si>
  <si>
    <t>Hutní materiál na podpěry závěsy a konzoly</t>
  </si>
  <si>
    <t>10.02</t>
  </si>
  <si>
    <t>Závěsový, pomocný, spojovací , těsnící materiál 
a příčně rýhovaná pryž pro podložení jednotky 1.01</t>
  </si>
  <si>
    <t>10.01</t>
  </si>
  <si>
    <t>Pomocný a montážní materiál, doplňkové činnosti</t>
  </si>
  <si>
    <t>bm</t>
  </si>
  <si>
    <t>Potrubí plastové Ø250 z antistatického plastu 
odolné ÚV záření,
pro venkovní instalaci, materiál PEEL9011
- dle výkresů
(dodavatel např. FORT, ......)</t>
  </si>
  <si>
    <t>9.10</t>
  </si>
  <si>
    <t>ks</t>
  </si>
  <si>
    <t>Klapka kruhová regulační z antistatického plastu 
 KLRK Ø200 pro servo H,VS PEEL9011
(dodavatel např. FORT, ......)
včetně servopohonu LM 230 A-SR a vypínače polohy pro spojitý klapkový servopohon  SGA 24
(dodavatel např.Belimo, ......)</t>
  </si>
  <si>
    <t>9.03</t>
  </si>
  <si>
    <t>Výfuková hlavice z antistatického plastu
 odolná ÚV záření, pro venkovní instalaci, 
VHK Ø250 PV PEEL 9011
(dodavatel např. FORT, ......)</t>
  </si>
  <si>
    <t>9.02</t>
  </si>
  <si>
    <t>Plastový ventilátor pro zónu 1,
400V, antistatická skříň, poloha dle výkresu
motor 0,18 kW 3AC 400VY/230VD 50Hz, 0,78 A
včetně PTC termistoru, izolátorů chvění, 
tlumících vložek sání a výtlaku ventilátoru
a 4 ks nerezových spon
Qv = 730 m3/hod, Δp = 120 Pa
(dodavatel např. FORT, ......)</t>
  </si>
  <si>
    <t>9.01</t>
  </si>
  <si>
    <t>Odsávání digestoře na destilace D 322.7</t>
  </si>
  <si>
    <t>8.10</t>
  </si>
  <si>
    <t>8.03</t>
  </si>
  <si>
    <t>8.02</t>
  </si>
  <si>
    <t>8.01</t>
  </si>
  <si>
    <t>Odsávání digestoře na destilace D 322.6</t>
  </si>
  <si>
    <t>7.10</t>
  </si>
  <si>
    <t>7.03</t>
  </si>
  <si>
    <t>7.02</t>
  </si>
  <si>
    <t>7.01</t>
  </si>
  <si>
    <t>Odsávání laboratorní digestoře D 322.5</t>
  </si>
  <si>
    <t>6.10</t>
  </si>
  <si>
    <t>6.03</t>
  </si>
  <si>
    <t>6.02</t>
  </si>
  <si>
    <t>6.01</t>
  </si>
  <si>
    <t>Odsávání laboratorní digestoře D 322.4</t>
  </si>
  <si>
    <t>5.10</t>
  </si>
  <si>
    <t>5.03</t>
  </si>
  <si>
    <t>5.02</t>
  </si>
  <si>
    <t>5.01</t>
  </si>
  <si>
    <t>Odsávání laboratorní digestoře D 322.1</t>
  </si>
  <si>
    <t>4.10</t>
  </si>
  <si>
    <t>4.03</t>
  </si>
  <si>
    <t>4.02</t>
  </si>
  <si>
    <t>4.01</t>
  </si>
  <si>
    <t>Odsávání laboratorní digestoře D 322.2</t>
  </si>
  <si>
    <t>3.10</t>
  </si>
  <si>
    <t>3.03</t>
  </si>
  <si>
    <t>3.02</t>
  </si>
  <si>
    <t>3.01</t>
  </si>
  <si>
    <t>Odsávání laboratorní digestoře D 322.3</t>
  </si>
  <si>
    <t>Potrubí plastové z antistatického plastu odolné ÚV záření,
pro venkovní instalaci, materiál PEEL9011
- dle výkresů
(dodavatel např. FORT, ......)</t>
  </si>
  <si>
    <t>2.10</t>
  </si>
  <si>
    <t>Klapka kruhová regulační  z antistatického plastu 
KLRK Ø100 H,VS PEEL9011
(dodavatel např. FORT, ......)</t>
  </si>
  <si>
    <t>2.03</t>
  </si>
  <si>
    <t>Protidešťová stříška  z antistatického plastu
 odolná ÚV záření, pro venkovní instalaci,
STR Ø160 PV PEEL 9011
(dodavatel např. FORT, ......)</t>
  </si>
  <si>
    <t>2.02</t>
  </si>
  <si>
    <t>Plastový ventilátor pro zónu 1,
400V, antistatická skříň, poloha dle výkresu
motor 0,12 kW 3AC 400VY/230VD 50Hz, 0,48 A
včetně PTC termistoru, izolátorů chvění, 
tlumících vložek sání a výtlaku ventilátoru
a 4 ks nerezových spon
Qv = 170 m3/hod, Δp = 103 Pa
(dodavatel např. FORT, ......)</t>
  </si>
  <si>
    <t>2.01</t>
  </si>
  <si>
    <t>Odsávání skříněk digestoří</t>
  </si>
  <si>
    <t>Tepelná izolace z minerální vlny tl. 60 mm, 
krytá pozinkovaným plechem</t>
  </si>
  <si>
    <t>1.11</t>
  </si>
  <si>
    <t>Potrubí čtyřhranné sk.I z pozinkovaného plechu 
ve vodotěsném provedení, dle výkresu</t>
  </si>
  <si>
    <t>1.10</t>
  </si>
  <si>
    <t>Buňkový tlumič G*200*500*1000.1</t>
  </si>
  <si>
    <t>1.06</t>
  </si>
  <si>
    <t>Buňkový tlumič G*200*500*1500.1</t>
  </si>
  <si>
    <t>1.05</t>
  </si>
  <si>
    <t>Textilní vyústka šitá na míru včetně montážního materiálu : 
Tvar Půlkruhový, Rozměr 630 mm, Celková délka 7000 mm, První konec Začátek, Druhý konec Zaslepení,
1ks Zip 630, Průtok 4250 m3/h, Použitelný přetlak 100 Pa, Tlaková ztráta třením = 15,9 Pa, Přechod na
Čtyřhranný 630x315/350, Začátek
Tkanina PMS - 100 % polyester, nekonečné vlákno (multifilament), hmotnost 200 g/m², tloušťka
0,30 mm, prodyšnost 55 m³/h/m² při 120 Pa, pevnost (osnova/útek) 1830/1020 N (ČSN EN ISO
13934-1), požární odolnost - třída B-s1, d0 dle ČSN EN 13501-1+A1:2010, teplotní odolnost -60 až
+110°C, srážlivost (osnova/útek) 0,5/0,5 % při 40°C dle ČSN EN ISO 6330-2000, vhodná pro čisté
prostory - třída č. 4 (ČSN EN ISO 14644-1), pratelná v pračce,  Barvu textilní vyústky určí architekt.
včetně hutního materiálu: 
6ks 2000mm Hliníkový profil, 2ks 500mm Hliníkový profil, 6ks Hliníková spojka profilů přímá, 10ks , 4ks
Napínač v profilu, 10ks Závěsy ze závitových tyčí pozink 1000 mm, 8ks Rozpěrky, 1ks Čtyřhranný 630x315
mm Nerez příruba
(dodavatel např. Příhoda, ......)</t>
  </si>
  <si>
    <t>1.04</t>
  </si>
  <si>
    <t>Protidešťová žaluzie na potrubí 500x600 
z pozinkovaného plechu včetně pletiva proti vletu ptactva</t>
  </si>
  <si>
    <t>1.03</t>
  </si>
  <si>
    <t>Kondenzační jednotka,cladící výkon 20 kW, příkon 7 kW, silový přívod 400V,  jištění kabelu 25 A, charakteristika C
 včetně příslušenství a konzoly pro uložení na stěnu
(dodavatel např. Samsung, ......)
Potrubí chladiva včetně uložení a tepelné izolace opatřené ve venkovním prostoru ochranou před ÚV zářením</t>
  </si>
  <si>
    <t>1.02</t>
  </si>
  <si>
    <r>
      <t>Přívodní sestavná vzduchotechnická jednotka, včetně MaR zajišťující napájení, regulaci a ovládání jednotky včetně rozvaděče MaR a elektro 
o složení:
- Koncový panel čelní s velkým otvorem, tlumící vložkou a klapkou na servopohon 
- Filtrační komora s kapsovým filtrem F5 délky 500mm, s diferenčním manometrem s elektrickým výstupem
s přístupem na výměnu filtrační vložky shora
- Chladící komora s přímým výparníkem a eliminátorem kapek, chladivo: R 410A, výparná teplota: 5.0 °C,
chladící výkon 19,3 kW, včetně sifonu odvodu kondenzátu
- Ohřívací komora vodní, topný výkon 55,5 kW, voda 70/50</t>
    </r>
    <r>
      <rPr>
        <sz val="10"/>
        <rFont val="Calibri"/>
        <family val="2"/>
        <charset val="238"/>
      </rPr>
      <t>°</t>
    </r>
    <r>
      <rPr>
        <sz val="8"/>
        <rFont val="Arial"/>
        <family val="2"/>
        <charset val="238"/>
      </rPr>
      <t xml:space="preserve">C
</t>
    </r>
    <r>
      <rPr>
        <sz val="10"/>
        <rFont val="Arial"/>
        <family val="2"/>
        <charset val="238"/>
      </rPr>
      <t>- Ventilátorová komora s volným oběžným kolem a výtlakem nahoru, Qv = 4250m3/hod, vč. tlumící vložky
externí tlakový ztráta jednotky 350 Pa,
včetně frekvenčního měniče
- Kompletní řídící a ovládací systém MaR, včetně rozvaděče
a dokumentace potřebné pro realizaci, provedení výchozí revize elektrického zařízení a pro provozovatele
(dodavatel např. CIC, ......)
Silový jištěný přívod do rozvaděče dodávka profese elektro - kabel pro 5 kW, 400 V</t>
    </r>
  </si>
  <si>
    <t>1.01</t>
  </si>
  <si>
    <t>Přívod vzduchu do laboratoře</t>
  </si>
  <si>
    <t>Suť jednotková</t>
  </si>
  <si>
    <t>Hmotnost jednotková</t>
  </si>
  <si>
    <t>Montáž   celkem</t>
  </si>
  <si>
    <t>Dodávka celkem</t>
  </si>
  <si>
    <t>Montáž jednotková</t>
  </si>
  <si>
    <t>Dodávka jednotková</t>
  </si>
  <si>
    <t>Dodavatel</t>
  </si>
  <si>
    <t xml:space="preserve">Datum : </t>
  </si>
  <si>
    <t>Zhotovitel :</t>
  </si>
  <si>
    <t>Objekt : D.1.4.3  Zařízení vzduchotechniky</t>
  </si>
  <si>
    <t>Objednavatel : Fyzikální ústav AV ČR, v.v.i.</t>
  </si>
  <si>
    <t>Stavba : Rekonstrukce laboratoře pro organickou syntézu v odd. chemie</t>
  </si>
  <si>
    <t>Specifikace materiálu</t>
  </si>
  <si>
    <t xml:space="preserve">JKSO : </t>
  </si>
  <si>
    <t xml:space="preserve">Objekt : </t>
  </si>
  <si>
    <t xml:space="preserve">EČO : </t>
  </si>
  <si>
    <t xml:space="preserve">Objednavatel : Fyzikální ústav AV ČR, v.v.i. </t>
  </si>
  <si>
    <t>Zpracoval : Ing. Jan Chvojka</t>
  </si>
  <si>
    <t xml:space="preserve">Zhotovitel : </t>
  </si>
  <si>
    <t>Ing. Jan Chvojka</t>
  </si>
  <si>
    <t>Datum : 05/2014</t>
  </si>
  <si>
    <t>Pozice</t>
  </si>
  <si>
    <t>Ústřední vytápění-zařízení strojoven</t>
  </si>
  <si>
    <t>D1</t>
  </si>
  <si>
    <t>60 kW, VODA-VODA, PRIMÁR : 110/70°C, SEKUNDÁR : 70/50°C, OSAZEN NA RÁMU,VČ.TEPELNÉ IZOLACE, SOUČÁSTÍ BUDE NAPOJENÍ A REGULACE ČERPADLA C1 A REGULAČNÍHO VENTILU V1 V ZÁVISLOSTI NA TEPLOTĚ</t>
  </si>
  <si>
    <t>P1</t>
  </si>
  <si>
    <t>Pojistný ventil, ot.přetlak 250 kPa, Dn dle typu výrobce</t>
  </si>
  <si>
    <t>E1</t>
  </si>
  <si>
    <t>Expanzomat 100 litrů</t>
  </si>
  <si>
    <t>C1</t>
  </si>
  <si>
    <t>Cirkulační čerpadlo s autom.regulací otáček, Q=2400l/h.H=4m, DN25</t>
  </si>
  <si>
    <t>C2</t>
  </si>
  <si>
    <t>Cirkulační čerpadlo s autom.regulací otáček, Q=2400l/h.H=2m, DN25</t>
  </si>
  <si>
    <t>V1</t>
  </si>
  <si>
    <t>Tlakově nezávislý regulační a vyvažovací ventil vč.pohonu 0-10V, DN32, regulační a havarijní funkce,PN25</t>
  </si>
  <si>
    <t>V2</t>
  </si>
  <si>
    <t>Trojcestný směšovací ventil vč.pohonu 0-10V, DN20, včetně napájení z jednotky VZT</t>
  </si>
  <si>
    <t>Ústřední vytápění - potrubí</t>
  </si>
  <si>
    <t>Trubka ocelová DN15</t>
  </si>
  <si>
    <t>Trubka ocelová DN20</t>
  </si>
  <si>
    <t>Trubka ocelová DN25</t>
  </si>
  <si>
    <t>Trubka ocelová DN40</t>
  </si>
  <si>
    <t>Trubka ocelová DN50</t>
  </si>
  <si>
    <t>Ústřední vytápění - armatury</t>
  </si>
  <si>
    <t>Vypouštěcí kohout ,DN15</t>
  </si>
  <si>
    <t>Odvzdušňovací ventil 1,DN10</t>
  </si>
  <si>
    <t>Odvzdušňovací ventil 1,DN10,PN25</t>
  </si>
  <si>
    <t>Kulový kohout ,DN25</t>
  </si>
  <si>
    <t>Kulový kohout ,DN40 do 200°C,PN25</t>
  </si>
  <si>
    <t>Kulový kohout ,DN50</t>
  </si>
  <si>
    <t>Solenoidový ventil pro doplňování vody do sekundéru, včetně čidel,DN15,PN25</t>
  </si>
  <si>
    <t>Kulový kohout ,DN15,PN25</t>
  </si>
  <si>
    <t>Zpětná klapka,DN25</t>
  </si>
  <si>
    <t>Filtr ,DN40</t>
  </si>
  <si>
    <t>Filtr ,DN50</t>
  </si>
  <si>
    <t>Teploměr TI2, 0-120°C</t>
  </si>
  <si>
    <t>Manometr včetně smyčky a kohoutu a návarku, 0-250 kPa</t>
  </si>
  <si>
    <t>Teploměr TI2, 0-180°C</t>
  </si>
  <si>
    <t>Manometr včetně smyčky a kohoutu a návarku, 0-1000 kPa</t>
  </si>
  <si>
    <t>Další části potrubní sítě</t>
  </si>
  <si>
    <t>Tyč L 50x50x5</t>
  </si>
  <si>
    <t>Tyč U80</t>
  </si>
  <si>
    <t>Tyč kruhová Ø10mm</t>
  </si>
  <si>
    <t>Závěs potrubí,DN50</t>
  </si>
  <si>
    <t>Závěs potrubí ,DN40</t>
  </si>
  <si>
    <t>Štítek na potrubí s popisem větve</t>
  </si>
  <si>
    <t>Izolace</t>
  </si>
  <si>
    <t>Izolace vody ,tl.20 mm,DN15</t>
  </si>
  <si>
    <t>Izolace vody ,tl.20 mm,DN20</t>
  </si>
  <si>
    <t>Izolace vody ,tl.20 mm,DN25</t>
  </si>
  <si>
    <t>Izolace vody,tl.25 mm,DN40 do 200 °C</t>
  </si>
  <si>
    <t>Izolace vody n,tl.25 mm,DN50</t>
  </si>
  <si>
    <t>Nátěry</t>
  </si>
  <si>
    <t>Izolované potrubí 1xS2300, 2xkrycí S2321,1 nátěr</t>
  </si>
  <si>
    <t>Pomocný materiál, 1xS2300,2XS2321, 1 nátěr</t>
  </si>
  <si>
    <t>Zkoušky topného systému</t>
  </si>
  <si>
    <t>Tlaková zkouška</t>
  </si>
  <si>
    <t>soub</t>
  </si>
  <si>
    <t>Topná zkouška</t>
  </si>
  <si>
    <t>Pol.</t>
  </si>
  <si>
    <t>Označ.</t>
  </si>
  <si>
    <t>Počet</t>
  </si>
  <si>
    <t>Jedn. mn.</t>
  </si>
  <si>
    <t>Jednotková cena materiálu
(Kč)</t>
  </si>
  <si>
    <t>Jednotková cena montáže
(Kč)</t>
  </si>
  <si>
    <t>Cena materiálu
(Kč)</t>
  </si>
  <si>
    <t>Cena montáže
(Kč)</t>
  </si>
  <si>
    <t>Celkem
(Kč)</t>
  </si>
  <si>
    <t>Poznámka</t>
  </si>
  <si>
    <t>R322</t>
  </si>
  <si>
    <t>Rozvodnice oceloplechová, 120 modulů</t>
  </si>
  <si>
    <t>QM1</t>
  </si>
  <si>
    <t>Vypínač instalační, 3 pól, 63A</t>
  </si>
  <si>
    <t>EQ1</t>
  </si>
  <si>
    <t>Třífázový digitální elektroměr, 65A</t>
  </si>
  <si>
    <t>GU42</t>
  </si>
  <si>
    <t>Jednofázový zdroj napájení pro ovládání servopohonů klapek, výstup 24VDC - min 1A</t>
  </si>
  <si>
    <t>F1, 2</t>
  </si>
  <si>
    <t>Proudový chránič pro destilační skříně a digestoře, 4 pól, 30mA, AC, 40AC</t>
  </si>
  <si>
    <t>FA10, 20</t>
  </si>
  <si>
    <t>Jistič proudového chrániče, 3 pól, char. B, 25A</t>
  </si>
  <si>
    <t>FA31</t>
  </si>
  <si>
    <t>Jistič osvětlení, 1 pól, char. B, 6A</t>
  </si>
  <si>
    <t>FA41, 42</t>
  </si>
  <si>
    <t>Jistič sevopohonů a jistič ovládání, 1 pól, char B, 2A</t>
  </si>
  <si>
    <t>FA51</t>
  </si>
  <si>
    <t>Jistič lednice, 1 pól, char B, 10A</t>
  </si>
  <si>
    <t>FA11, 12</t>
  </si>
  <si>
    <t>Jistič pro destilační skříň, 1 pól, char. B, 16A</t>
  </si>
  <si>
    <t>FA13,14,15,16,17</t>
  </si>
  <si>
    <t>Jistič pro laboratorní digestoř, 1 pól, char. B, 16A</t>
  </si>
  <si>
    <t>FA21 - FA27</t>
  </si>
  <si>
    <t>Jistič pro zásuvky, 1 pól, char. B, 16A</t>
  </si>
  <si>
    <t>KM1</t>
  </si>
  <si>
    <t>Stykač, 3 pól, 22kW, ovl. 230VAC</t>
  </si>
  <si>
    <t>KM2.001 - 9.001</t>
  </si>
  <si>
    <t>Stykač, 3 pól, 2,2kW, ovl. 230VAC, s pomocným 1Z kontaktem</t>
  </si>
  <si>
    <t>F2.001</t>
  </si>
  <si>
    <t>Jistič motorový, 3 pól, 0,4 - 0,63A</t>
  </si>
  <si>
    <t>F3.001 - F9.001</t>
  </si>
  <si>
    <t>Jistič motorový, 3 pól, 0,63 - 1A</t>
  </si>
  <si>
    <t>N-můstek rozbočovací, 15 pól</t>
  </si>
  <si>
    <t>PE-můstek rozbočovací, 15 pól</t>
  </si>
  <si>
    <t>XT1, XT2, XT3</t>
  </si>
  <si>
    <t>Svorka řadová, 4mm (+ příslušenství)</t>
  </si>
  <si>
    <t>Svorka pojistková (+ příslušenství)</t>
  </si>
  <si>
    <t>FUK322.1-7</t>
  </si>
  <si>
    <t>Pojistka trubičková, 230VAC, 100mA</t>
  </si>
  <si>
    <t>FUO322.1-7</t>
  </si>
  <si>
    <t>Pojistka trubičková, 24VDC, 100mA</t>
  </si>
  <si>
    <t>Vodič CY 6,0 černý, H07V-U</t>
  </si>
  <si>
    <t>Vodič CY 6,0 světle modrý, H07V-U</t>
  </si>
  <si>
    <t>Vodič CY 6,0 zeleno žlutý, H07V-U</t>
  </si>
  <si>
    <t>Vodič CY 2,5 černý, H07V-U</t>
  </si>
  <si>
    <t>Vodič CY 2,5 světle modrý, H07V-U</t>
  </si>
  <si>
    <t>Vodič CY 2,5 zeleno žlutý, H07V-U</t>
  </si>
  <si>
    <t>Drobný spotřební materiál, značení, zemění</t>
  </si>
  <si>
    <t>sada</t>
  </si>
  <si>
    <t>Jímací tyč AlMgSi - délka 2m</t>
  </si>
  <si>
    <t>Podstavec betonový 9kg</t>
  </si>
  <si>
    <t>Hromosvodový drát AlMgSi</t>
  </si>
  <si>
    <t>Svorka pro tyč</t>
  </si>
  <si>
    <t>Svorka připojovací</t>
  </si>
  <si>
    <t>Svorka křížová</t>
  </si>
  <si>
    <t>Podpěra pro rovné střechy</t>
  </si>
  <si>
    <t>HL51 - 56</t>
  </si>
  <si>
    <t>Svítidlo žářivkové prachotěsné, 2x36W</t>
  </si>
  <si>
    <t>Univerzální závěsné lanko pro zavěšení svítidel</t>
  </si>
  <si>
    <t>Zářivka 36W</t>
  </si>
  <si>
    <t>Kanál parapetní 110x70</t>
  </si>
  <si>
    <t>Kanál parapetní 170x70</t>
  </si>
  <si>
    <t>Kryt koncový 110x70</t>
  </si>
  <si>
    <t>Kryt koncový 170x70</t>
  </si>
  <si>
    <t>Kryt spojovací 110x70</t>
  </si>
  <si>
    <t>Kryt spojovací 170x70</t>
  </si>
  <si>
    <t>Kryt odbočný 110x70</t>
  </si>
  <si>
    <t>Kryt odbočný 170x70</t>
  </si>
  <si>
    <t>Roh vnitřní 170x70</t>
  </si>
  <si>
    <t>Roh vnější 170x70</t>
  </si>
  <si>
    <t>Roh vnitřní 110x70</t>
  </si>
  <si>
    <t>Roh vnější 110x70</t>
  </si>
  <si>
    <t>Trubka PVC pr.16</t>
  </si>
  <si>
    <t>koleno pro PVC trubku</t>
  </si>
  <si>
    <t>Krabice přístrojová</t>
  </si>
  <si>
    <t>Přístrojová podložka, 1 otvor</t>
  </si>
  <si>
    <t>Přístrojová podložka, 2 otvory</t>
  </si>
  <si>
    <t>Přístrojová podložka, 3 otvory</t>
  </si>
  <si>
    <t>SA51,55</t>
  </si>
  <si>
    <t>Přepínač střídavý dvojitý, řazení 6+6, pod omítku</t>
  </si>
  <si>
    <t>SA52,56</t>
  </si>
  <si>
    <t>SA2.001</t>
  </si>
  <si>
    <t>Vypínač jednopólový jednoduchý, řazení 1, pod omítku</t>
  </si>
  <si>
    <t>Multifunkční časovač pod vypínač, 0,5s - 20hod</t>
  </si>
  <si>
    <t>SA1</t>
  </si>
  <si>
    <t>Vypínač jednopólový jednoduchý, řazení 1, na omítku</t>
  </si>
  <si>
    <t>Zásuvka 230VAC, IP44, pod omítku</t>
  </si>
  <si>
    <t>Trubka závitová FeZn, dn 20,4 pro přívod k ventilátorům</t>
  </si>
  <si>
    <t>Koleno závitové pro FeZn trubku, di 20,4</t>
  </si>
  <si>
    <t>Příchytka pro trubku, dn 20,4</t>
  </si>
  <si>
    <t>Vývodka rovná pro ocelové trubky dn 20,4</t>
  </si>
  <si>
    <t>Protipožární tmel, Intumex MG - kartuše</t>
  </si>
  <si>
    <t>Protipožární nátěr, Intumex AC - 12,5kg vědro</t>
  </si>
  <si>
    <t>Kabelová příchytka pro vertikální montáž, průměr kabelu 10 - 20mm</t>
  </si>
  <si>
    <t>Kabel CYKY 2 x 1,5</t>
  </si>
  <si>
    <t>Kabel CYKY 3 x 1,5</t>
  </si>
  <si>
    <t>Kabel CYKY 3 x 2,5</t>
  </si>
  <si>
    <t>Kabel CYKY 4 x 1,5</t>
  </si>
  <si>
    <t>Kabel CYKY 4 x 10</t>
  </si>
  <si>
    <t>Kabel CYKY 5 x 4</t>
  </si>
  <si>
    <t>Kabel JYTY 2 x 1</t>
  </si>
  <si>
    <t>SOUČTY:</t>
  </si>
  <si>
    <t>Item</t>
  </si>
  <si>
    <t>Description</t>
  </si>
  <si>
    <t>Unit</t>
  </si>
  <si>
    <t>Quantity</t>
  </si>
  <si>
    <t>Unit price</t>
  </si>
  <si>
    <t>PRICE Kč</t>
  </si>
  <si>
    <t>Note</t>
  </si>
  <si>
    <t>Pol.č.</t>
  </si>
  <si>
    <t>Popis položky</t>
  </si>
  <si>
    <t>Jednotka</t>
  </si>
  <si>
    <t>Množství</t>
  </si>
  <si>
    <t>Kč/jednotku</t>
  </si>
  <si>
    <t>CENA Kč</t>
  </si>
  <si>
    <t>Rekonstrukce laboratoře pro organickou syntézu v odd. chemie</t>
  </si>
  <si>
    <t>SOCIAL-ADMIN  ANNEX BUILDING AND SECURITY INSTALLATION</t>
  </si>
  <si>
    <t>D.1.4.5 Zařízení zdravotně technických instalací</t>
  </si>
  <si>
    <t xml:space="preserve">SANITARY AND TECHNICAL INSTALLATION </t>
  </si>
  <si>
    <t>Kanalizace</t>
  </si>
  <si>
    <t>1.1</t>
  </si>
  <si>
    <t>Demontáž vnitřní kanalizace</t>
  </si>
  <si>
    <t>Demontáž potrubí z litinových trub</t>
  </si>
  <si>
    <t>DN70</t>
  </si>
  <si>
    <t xml:space="preserve">metráž potrubí je </t>
  </si>
  <si>
    <t>odhadnuta na základě</t>
  </si>
  <si>
    <t>Demontáž potrubí z plastových trub</t>
  </si>
  <si>
    <t>prohlídky stavby</t>
  </si>
  <si>
    <t>DN50</t>
  </si>
  <si>
    <t xml:space="preserve">Demontáž vpustí podlahových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</si>
  <si>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</si>
  <si>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Vnitrostaveništní přemístění vybouraných (demontovaných) hmot</t>
  </si>
  <si>
    <t>vodorovně do 100m, v objektech výšky</t>
  </si>
  <si>
    <t>přes 12 do 24m</t>
  </si>
  <si>
    <t>Příplatek za zvětšený přesun do 10000m</t>
  </si>
  <si>
    <t>Skládkovné</t>
  </si>
  <si>
    <t>1.2</t>
  </si>
  <si>
    <t>Opravy a údržba vnitřní kanalizace</t>
  </si>
  <si>
    <t xml:space="preserve">Vsazení odbočky do stávající stoupačky chemické kanalizace </t>
  </si>
  <si>
    <t xml:space="preserve">Vsazení odbočky do stávající stoupačky splaškové kanalizace </t>
  </si>
  <si>
    <t>Pročištění svislých odpadů v jednom podlaží do DN200</t>
  </si>
  <si>
    <t>1.3</t>
  </si>
  <si>
    <t>Zřízení konstrukcí - vnitřní kanalizace</t>
  </si>
  <si>
    <t>Potrubí z plastových trub polypropylénových PP s vysokou chemickou odolnosti</t>
  </si>
  <si>
    <t>DN75</t>
  </si>
  <si>
    <t>Podlahové vpusti, s vodorovným odtokem, nerezová mřížka 138x138, HL 90Pr DN50</t>
  </si>
  <si>
    <t>Zaslepení hrdla DN50 - zátka</t>
  </si>
  <si>
    <t>Zaslepení hrdla DN75 - zátka</t>
  </si>
  <si>
    <t>Příprava pro napojení LS  (hrdlo na trubce DN50 z podlahy)</t>
  </si>
  <si>
    <t>Potrubí z plastových trub,HT Systém (polypropylenové PPs)</t>
  </si>
  <si>
    <t>připojovací, DN40</t>
  </si>
  <si>
    <t xml:space="preserve">Zkouška těsnosti kanalizace </t>
  </si>
  <si>
    <t>Pomocné ocelové konstrukce</t>
  </si>
  <si>
    <t>1.4</t>
  </si>
  <si>
    <t>Protipožární ochrana</t>
  </si>
  <si>
    <t>Protipožární ucpávka EI 60</t>
  </si>
  <si>
    <t>Přesun hmot pro vnitřní kanalizaci</t>
  </si>
  <si>
    <t>stanovený procentní sazbou</t>
  </si>
  <si>
    <t xml:space="preserve">v objektech výšky </t>
  </si>
  <si>
    <t>Stavební přípomoce</t>
  </si>
  <si>
    <t xml:space="preserve">prostup potrubí stropem </t>
  </si>
  <si>
    <t>3.NP je součástí</t>
  </si>
  <si>
    <t>Kanalizace - celkem</t>
  </si>
  <si>
    <t>Pitný vodovod</t>
  </si>
  <si>
    <t>4.1</t>
  </si>
  <si>
    <t>Demontáž vnitřní vodovod</t>
  </si>
  <si>
    <t>Demontáž rozvodů vody z plastů včetně izolace</t>
  </si>
  <si>
    <r>
      <t xml:space="preserve">do </t>
    </r>
    <r>
      <rPr>
        <sz val="10"/>
        <rFont val="Arial"/>
        <family val="2"/>
        <charset val="238"/>
      </rPr>
      <t>ø</t>
    </r>
    <r>
      <rPr>
        <sz val="10"/>
        <rFont val="Arial CE"/>
        <charset val="238"/>
      </rPr>
      <t xml:space="preserve"> 25mm</t>
    </r>
  </si>
  <si>
    <t>Demontáž rozvodů vody z ocelových trubek pozinkovaných závitových</t>
  </si>
  <si>
    <t>do DN25</t>
  </si>
  <si>
    <t>Demontáž armatur závitových</t>
  </si>
  <si>
    <t>do G3/4</t>
  </si>
  <si>
    <t>vodorovná dopravní vzdálenost do 100m, objektech výšky</t>
  </si>
  <si>
    <t>4.2</t>
  </si>
  <si>
    <t>Opravy a údržba vnitřního vodovodu</t>
  </si>
  <si>
    <t xml:space="preserve">Napojení na stávající potrubí ocelové závitové pozinkované </t>
  </si>
  <si>
    <t>Uzavření nebo otevření vodovodu, včetně vypouštění a napouštění</t>
  </si>
  <si>
    <t>4.3</t>
  </si>
  <si>
    <t>Zřízení konstrukcí - vnitřní vodovod</t>
  </si>
  <si>
    <t>Plastové potrubí z polypropylenu (PPR)</t>
  </si>
  <si>
    <t>svařovaných polyfuzně</t>
  </si>
  <si>
    <t>PN16 (SDR7,4)</t>
  </si>
  <si>
    <t>D20x2,8</t>
  </si>
  <si>
    <t>D25x3,5</t>
  </si>
  <si>
    <t>PN20 (SDR6)</t>
  </si>
  <si>
    <t>D20x3,4</t>
  </si>
  <si>
    <t>D25x4,2</t>
  </si>
  <si>
    <t>Ochrana potrubí</t>
  </si>
  <si>
    <t>tepelně izplačními trubicemi z pěnového polyetylenu PE,s uzavřenou buněčnou strukturou laminované ochrannou fólií</t>
  </si>
  <si>
    <t>tloušťky izolace přes 6 do 10mm</t>
  </si>
  <si>
    <t>DN15</t>
  </si>
  <si>
    <t xml:space="preserve">DN 20 </t>
  </si>
  <si>
    <t>tloušťky izolace 20mm</t>
  </si>
  <si>
    <t>DN do 22 mm</t>
  </si>
  <si>
    <t>Kulové kohouty  PN42 do 185°C</t>
  </si>
  <si>
    <t>Spherical stopcock</t>
  </si>
  <si>
    <t>přímé</t>
  </si>
  <si>
    <t>G 3/4</t>
  </si>
  <si>
    <t>s vntřním závitem</t>
  </si>
  <si>
    <t>G 1/2</t>
  </si>
  <si>
    <t>Šroubení ocel/plast</t>
  </si>
  <si>
    <t>DN20</t>
  </si>
  <si>
    <t>Zkouška těsnosti vodovodního potrubí</t>
  </si>
  <si>
    <t>do DN20</t>
  </si>
  <si>
    <t>Proplach a dezinfekce vodovodního potrubí</t>
  </si>
  <si>
    <t>Pipeline disinfection</t>
  </si>
  <si>
    <t xml:space="preserve">Přesun hmot pro vnitřní vodovod </t>
  </si>
  <si>
    <t>Building assistance</t>
  </si>
  <si>
    <t>Pitný vodovod - celkem</t>
  </si>
  <si>
    <t>Cena celkem D.1.4.5 Zařízení zdravotně technických instalací</t>
  </si>
  <si>
    <t>Total 7.3.4 SANITARY AND TECHNICAL INSTALLATION</t>
  </si>
  <si>
    <t>Rev.</t>
  </si>
  <si>
    <t>Název, hlavní rozměry a označení</t>
  </si>
  <si>
    <t>Rozměrová norma</t>
  </si>
  <si>
    <t>Kód. označení</t>
  </si>
  <si>
    <t>Materiál</t>
  </si>
  <si>
    <t>DN</t>
  </si>
  <si>
    <t>PN</t>
  </si>
  <si>
    <t>Množství (ks,m)</t>
  </si>
  <si>
    <t>Cena dodávka jednotková</t>
  </si>
  <si>
    <t>Cena montáž jednotková</t>
  </si>
  <si>
    <t>Trubka ocelová závitová běžná pozinkovaná 3/8"</t>
  </si>
  <si>
    <t>ČSN 425710</t>
  </si>
  <si>
    <t>Trubka ocelová závitová běžná pozinkovaná 1/2"</t>
  </si>
  <si>
    <t>Trubka ocelová závitová běžná pozinkovaná 3/4"</t>
  </si>
  <si>
    <t>Koleno pozinkované 90°  3/8"  s vnitřními závity</t>
  </si>
  <si>
    <t>temp. litina</t>
  </si>
  <si>
    <t>Koleno pozinkované 90°  1/2"  s vnitřními závity</t>
  </si>
  <si>
    <t>ČSN EN 10242</t>
  </si>
  <si>
    <t>Koleno pozinkované 90°  3/4"  s vnitřními závity</t>
  </si>
  <si>
    <t>Odbočka Te jednoznačná 1/2" pozinkovaná</t>
  </si>
  <si>
    <t>Odbočka Te redukovaná 1/2" / 3/8" pozinkovaná</t>
  </si>
  <si>
    <t>15/10</t>
  </si>
  <si>
    <t xml:space="preserve">Vsuvka s vnitřními závity 3/4" pozinkovaná </t>
  </si>
  <si>
    <t>Zátka s vnějším závitem 1/2" pozinkovaná</t>
  </si>
  <si>
    <t>Nátrubek s vnitřními závity 3/4" pozinkovaný</t>
  </si>
  <si>
    <t>Nátrubek redukivaný s vnitřnímu závity 3/4" / 1/2" pozinkovaný</t>
  </si>
  <si>
    <t>20/15</t>
  </si>
  <si>
    <t>Nátrubek redukivaný s vnitřnímu závity 1/2" / 3/8" pozinkovaný</t>
  </si>
  <si>
    <t>Šroubení příme s plochím těsněním s vntř. a vnějš. závitem pozink 3/4"</t>
  </si>
  <si>
    <t>Kulový kohout třidílný s vnitřními závity 3/8"</t>
  </si>
  <si>
    <t>Kulový kohout třidílný s vnitřními závity 1/2"</t>
  </si>
  <si>
    <t>Kulový kohout třidílný s vnitřními závity 3/4"</t>
  </si>
  <si>
    <r>
      <t>Filtr pro zachycení mechanických  nečistot 30μm a zbytkového obsahu oleje; průtok 3m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/hod; připojení 3/4"</t>
    </r>
  </si>
  <si>
    <t>Uložení potrubí, objímka dvoudílna, závitová tyč 0,8m, kotva do betonu</t>
  </si>
  <si>
    <t>uhlíková ocel</t>
  </si>
  <si>
    <t>Čištění potrubí, úsek</t>
  </si>
  <si>
    <t xml:space="preserve">Tlaková zkouška, úsek </t>
  </si>
  <si>
    <t>Značení potrubí - samolepící štítek</t>
  </si>
  <si>
    <t>Zaslepení odboček po demont. potrubí, zátka s vnějším závitem 1/2"</t>
  </si>
  <si>
    <t>Demontáž stávajících potrubí tlakovího vzduchu a zrmního plynu</t>
  </si>
  <si>
    <t>Demontáž pomocné ocelové konstrukce potrubí (kg)</t>
  </si>
  <si>
    <t>Přestup potrubí 1/2" stěnou</t>
  </si>
  <si>
    <t>CENA CELKEM</t>
  </si>
  <si>
    <t>D 2.2.</t>
  </si>
  <si>
    <t>302</t>
  </si>
  <si>
    <t>Na Slovance 1999/2, 182 21 Praha 8</t>
  </si>
  <si>
    <t>IČ</t>
  </si>
  <si>
    <t xml:space="preserve"> AS CHEMOPRAG </t>
  </si>
  <si>
    <t>Zařízení staveniště 1,5%</t>
  </si>
  <si>
    <t>Územní vlivy 0,5%</t>
  </si>
  <si>
    <t>rekapitulace ceny DLE ZAŘÍZENÍ</t>
  </si>
  <si>
    <t>Celkem zařízení 1-11</t>
  </si>
  <si>
    <t>Celkem Stavba + technologie</t>
  </si>
  <si>
    <t>Dokumentace skutečného provedení stavby</t>
  </si>
  <si>
    <t>CELKEM CENA DÍLA BEZ DPH</t>
  </si>
  <si>
    <t>DOPLNÍ DODAVATEL!</t>
  </si>
  <si>
    <t>bude realizováno v předstihu před zahájením prací !</t>
  </si>
</sst>
</file>

<file path=xl/styles.xml><?xml version="1.0" encoding="utf-8"?>
<styleSheet xmlns="http://schemas.openxmlformats.org/spreadsheetml/2006/main">
  <numFmts count="17">
    <numFmt numFmtId="43" formatCode="_-* #,##0.00\ _K_č_-;\-* #,##0.00\ _K_č_-;_-* &quot;-&quot;??\ _K_č_-;_-@_-"/>
    <numFmt numFmtId="164" formatCode="####;\-####"/>
    <numFmt numFmtId="165" formatCode="#,##0;\-#,##0"/>
    <numFmt numFmtId="166" formatCode="#,##0.00;\-#,##0.00"/>
    <numFmt numFmtId="167" formatCode="#,##0.000;\-#,##0.000"/>
    <numFmt numFmtId="168" formatCode="#,##0.0_ ;\-#,##0.0\ "/>
    <numFmt numFmtId="169" formatCode="#,##0.0000;\-#,##0.0000"/>
    <numFmt numFmtId="170" formatCode="#,##0.00000;\-#,##0.00000"/>
    <numFmt numFmtId="171" formatCode="#,##0.0;\-#,##0.0"/>
    <numFmt numFmtId="172" formatCode="#,##0.0"/>
    <numFmt numFmtId="173" formatCode="#,##0.000"/>
    <numFmt numFmtId="174" formatCode="#,##0.00000"/>
    <numFmt numFmtId="175" formatCode="#"/>
    <numFmt numFmtId="176" formatCode="#,##0.00\ _K_č"/>
    <numFmt numFmtId="177" formatCode="0.000"/>
    <numFmt numFmtId="178" formatCode="0.00000"/>
    <numFmt numFmtId="179" formatCode="0.0"/>
  </numFmts>
  <fonts count="91">
    <font>
      <sz val="11"/>
      <color theme="1"/>
      <name val="Calibri"/>
      <family val="2"/>
      <charset val="238"/>
      <scheme val="minor"/>
    </font>
    <font>
      <b/>
      <sz val="18"/>
      <color indexed="10"/>
      <name val="Arial CE"/>
      <charset val="110"/>
    </font>
    <font>
      <sz val="8"/>
      <name val="Arial"/>
      <charset val="110"/>
    </font>
    <font>
      <sz val="8"/>
      <name val="Arial CE"/>
      <charset val="110"/>
    </font>
    <font>
      <sz val="7"/>
      <name val="Arial CE"/>
      <charset val="110"/>
    </font>
    <font>
      <sz val="10"/>
      <name val="Arial CE"/>
      <charset val="110"/>
    </font>
    <font>
      <b/>
      <sz val="8"/>
      <name val="Arial"/>
      <charset val="110"/>
    </font>
    <font>
      <sz val="8"/>
      <color indexed="9"/>
      <name val="Arial CE"/>
      <charset val="110"/>
    </font>
    <font>
      <sz val="10"/>
      <color indexed="9"/>
      <name val="Arial CE"/>
      <charset val="110"/>
    </font>
    <font>
      <b/>
      <sz val="14"/>
      <color indexed="10"/>
      <name val="Arial CE"/>
      <charset val="110"/>
    </font>
    <font>
      <b/>
      <sz val="8"/>
      <color indexed="12"/>
      <name val="Arial"/>
      <charset val="110"/>
    </font>
    <font>
      <b/>
      <sz val="8"/>
      <color indexed="20"/>
      <name val="Arial"/>
      <charset val="110"/>
    </font>
    <font>
      <b/>
      <u/>
      <sz val="8"/>
      <name val="Arial"/>
      <charset val="110"/>
    </font>
    <font>
      <b/>
      <u/>
      <sz val="8"/>
      <color indexed="10"/>
      <name val="Arial"/>
      <charset val="110"/>
    </font>
    <font>
      <b/>
      <u/>
      <sz val="12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4"/>
      <color indexed="10"/>
      <name val="Arial"/>
      <family val="2"/>
      <charset val="238"/>
    </font>
    <font>
      <sz val="7"/>
      <name val="Arial"/>
      <family val="2"/>
      <charset val="238"/>
    </font>
    <font>
      <sz val="10"/>
      <name val="Arial"/>
      <charset val="110"/>
    </font>
    <font>
      <b/>
      <sz val="8"/>
      <name val="Arial CE"/>
      <charset val="110"/>
    </font>
    <font>
      <b/>
      <sz val="8"/>
      <color indexed="21"/>
      <name val="Arial"/>
      <charset val="110"/>
    </font>
    <font>
      <sz val="8"/>
      <color indexed="12"/>
      <name val="Arial"/>
      <charset val="110"/>
    </font>
    <font>
      <sz val="10"/>
      <name val="Arial"/>
      <charset val="238"/>
    </font>
    <font>
      <b/>
      <sz val="12"/>
      <name val="Arial"/>
      <family val="2"/>
    </font>
    <font>
      <sz val="10"/>
      <color indexed="10"/>
      <name val="Arial"/>
      <family val="2"/>
    </font>
    <font>
      <sz val="10"/>
      <name val="Arial CE"/>
      <family val="2"/>
      <charset val="238"/>
    </font>
    <font>
      <sz val="10"/>
      <name val="Arial CE"/>
      <charset val="238"/>
    </font>
    <font>
      <b/>
      <sz val="10"/>
      <name val="Arial"/>
      <family val="2"/>
    </font>
    <font>
      <b/>
      <sz val="10"/>
      <name val="Arial CE"/>
      <charset val="238"/>
    </font>
    <font>
      <b/>
      <sz val="10"/>
      <color indexed="10"/>
      <name val="Arial CE"/>
      <family val="2"/>
      <charset val="238"/>
    </font>
    <font>
      <sz val="10"/>
      <color indexed="10"/>
      <name val="Arial CE"/>
      <family val="2"/>
      <charset val="238"/>
    </font>
    <font>
      <sz val="10"/>
      <color indexed="10"/>
      <name val="Arial CE"/>
      <charset val="238"/>
    </font>
    <font>
      <b/>
      <sz val="10"/>
      <color indexed="10"/>
      <name val="Arial CE"/>
      <charset val="238"/>
    </font>
    <font>
      <sz val="10"/>
      <name val="Calibri"/>
      <family val="2"/>
      <charset val="238"/>
    </font>
    <font>
      <sz val="8"/>
      <name val="Arial"/>
      <family val="2"/>
      <charset val="238"/>
    </font>
    <font>
      <sz val="7"/>
      <name val="Arial CE"/>
      <charset val="238"/>
    </font>
    <font>
      <sz val="8"/>
      <name val="Arial CE"/>
      <charset val="238"/>
    </font>
    <font>
      <b/>
      <sz val="8"/>
      <color indexed="10"/>
      <name val="Arial CE"/>
      <family val="2"/>
      <charset val="238"/>
    </font>
    <font>
      <b/>
      <sz val="9"/>
      <name val="Arial CE"/>
      <charset val="238"/>
    </font>
    <font>
      <b/>
      <sz val="10"/>
      <color indexed="14"/>
      <name val="Arial CE"/>
      <family val="2"/>
      <charset val="238"/>
    </font>
    <font>
      <b/>
      <sz val="12"/>
      <color indexed="14"/>
      <name val="Arial CE"/>
      <family val="2"/>
      <charset val="238"/>
    </font>
    <font>
      <b/>
      <sz val="14"/>
      <color indexed="10"/>
      <name val="Arial CE"/>
      <charset val="238"/>
    </font>
    <font>
      <sz val="6"/>
      <name val="Arial CE"/>
      <charset val="238"/>
    </font>
    <font>
      <b/>
      <sz val="7"/>
      <color indexed="18"/>
      <name val="Arial CE"/>
      <charset val="238"/>
    </font>
    <font>
      <b/>
      <sz val="10"/>
      <name val="Arial CE"/>
      <family val="2"/>
      <charset val="238"/>
    </font>
    <font>
      <sz val="8"/>
      <name val="Arial CE"/>
      <family val="2"/>
      <charset val="238"/>
    </font>
    <font>
      <sz val="8"/>
      <color rgb="FFFF0000"/>
      <name val="Arial CE"/>
      <charset val="238"/>
    </font>
    <font>
      <sz val="10"/>
      <color rgb="FFFF0000"/>
      <name val="Arial CE"/>
      <charset val="238"/>
    </font>
    <font>
      <b/>
      <sz val="10"/>
      <color rgb="FFFF0000"/>
      <name val="Arial CE"/>
      <charset val="238"/>
    </font>
    <font>
      <i/>
      <sz val="10"/>
      <name val="Arial CE"/>
      <charset val="238"/>
    </font>
    <font>
      <sz val="8"/>
      <color indexed="8"/>
      <name val="Arial CE"/>
      <charset val="238"/>
    </font>
    <font>
      <sz val="8"/>
      <color indexed="8"/>
      <name val="Arial CE"/>
      <family val="2"/>
      <charset val="238"/>
    </font>
    <font>
      <sz val="8"/>
      <color indexed="12"/>
      <name val="Arial CE"/>
      <charset val="238"/>
    </font>
    <font>
      <vertAlign val="superscript"/>
      <sz val="8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  <charset val="238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color rgb="FFFF0000"/>
      <name val="Arial CE"/>
      <charset val="110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11"/>
      <color rgb="FFFF0000"/>
      <name val="Arial CE"/>
      <charset val="110"/>
    </font>
    <font>
      <b/>
      <sz val="12"/>
      <color indexed="10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u/>
      <sz val="10"/>
      <color indexed="10"/>
      <name val="Arial"/>
      <family val="2"/>
      <charset val="238"/>
    </font>
    <font>
      <b/>
      <u/>
      <sz val="10"/>
      <name val="Arial"/>
      <family val="2"/>
      <charset val="238"/>
    </font>
    <font>
      <b/>
      <u/>
      <sz val="10"/>
      <color rgb="FFFF0000"/>
      <name val="Arial"/>
      <family val="2"/>
      <charset val="238"/>
    </font>
    <font>
      <strike/>
      <sz val="8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FF99"/>
        <bgColor indexed="64"/>
      </patternFill>
    </fill>
  </fills>
  <borders count="16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 style="medium">
        <color indexed="8"/>
      </right>
      <top style="hair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double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thin">
        <color indexed="64"/>
      </bottom>
      <diagonal/>
    </border>
    <border>
      <left style="medium">
        <color indexed="64"/>
      </left>
      <right style="hair">
        <color indexed="8"/>
      </right>
      <top style="thin">
        <color indexed="64"/>
      </top>
      <bottom style="thin">
        <color indexed="8"/>
      </bottom>
      <diagonal/>
    </border>
    <border>
      <left style="hair">
        <color indexed="8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double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8"/>
      </top>
      <bottom style="double">
        <color indexed="64"/>
      </bottom>
      <diagonal/>
    </border>
    <border>
      <left style="medium">
        <color indexed="64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hair">
        <color indexed="8"/>
      </right>
      <top/>
      <bottom style="medium">
        <color indexed="64"/>
      </bottom>
      <diagonal/>
    </border>
    <border>
      <left style="hair">
        <color indexed="8"/>
      </left>
      <right style="medium">
        <color indexed="64"/>
      </right>
      <top/>
      <bottom style="medium">
        <color indexed="64"/>
      </bottom>
      <diagonal/>
    </border>
  </borders>
  <cellStyleXfs count="302">
    <xf numFmtId="0" fontId="0" fillId="0" borderId="0"/>
    <xf numFmtId="0" fontId="22" fillId="0" borderId="0" applyAlignment="0">
      <alignment vertical="top" wrapText="1"/>
      <protection locked="0"/>
    </xf>
    <xf numFmtId="0" fontId="26" fillId="0" borderId="0"/>
    <xf numFmtId="0" fontId="19" fillId="0" borderId="0"/>
    <xf numFmtId="0" fontId="29" fillId="0" borderId="0" applyProtection="0"/>
    <xf numFmtId="0" fontId="19" fillId="0" borderId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 applyProtection="0"/>
    <xf numFmtId="0" fontId="19" fillId="0" borderId="0"/>
    <xf numFmtId="0" fontId="19" fillId="0" borderId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30" fillId="0" borderId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30" fillId="0" borderId="0"/>
    <xf numFmtId="0" fontId="19" fillId="0" borderId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/>
    <xf numFmtId="0" fontId="19" fillId="0" borderId="0" applyProtection="0"/>
    <xf numFmtId="0" fontId="19" fillId="0" borderId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/>
    <xf numFmtId="0" fontId="19" fillId="0" borderId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Protection="0"/>
    <xf numFmtId="0" fontId="19" fillId="0" borderId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29" fillId="0" borderId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9" borderId="0" applyNumberFormat="0" applyBorder="0" applyAlignment="0" applyProtection="0"/>
    <xf numFmtId="0" fontId="61" fillId="30" borderId="112" applyNumberFormat="0" applyAlignment="0" applyProtection="0"/>
    <xf numFmtId="0" fontId="62" fillId="30" borderId="113" applyNumberFormat="0" applyAlignment="0" applyProtection="0"/>
    <xf numFmtId="0" fontId="63" fillId="17" borderId="113" applyNumberFormat="0" applyAlignment="0" applyProtection="0"/>
    <xf numFmtId="0" fontId="64" fillId="0" borderId="114" applyNumberFormat="0" applyFill="0" applyAlignment="0" applyProtection="0"/>
    <xf numFmtId="0" fontId="65" fillId="0" borderId="0" applyNumberFormat="0" applyFill="0" applyBorder="0" applyAlignment="0" applyProtection="0"/>
    <xf numFmtId="0" fontId="66" fillId="14" borderId="0" applyNumberFormat="0" applyBorder="0" applyAlignment="0" applyProtection="0"/>
    <xf numFmtId="0" fontId="67" fillId="31" borderId="0" applyNumberFormat="0" applyBorder="0" applyAlignment="0" applyProtection="0"/>
    <xf numFmtId="0" fontId="68" fillId="0" borderId="0"/>
    <xf numFmtId="0" fontId="59" fillId="2" borderId="115" applyNumberFormat="0" applyFont="0" applyAlignment="0" applyProtection="0"/>
    <xf numFmtId="0" fontId="69" fillId="13" borderId="0" applyNumberFormat="0" applyBorder="0" applyAlignment="0" applyProtection="0"/>
    <xf numFmtId="0" fontId="70" fillId="0" borderId="0" applyNumberFormat="0" applyFill="0" applyBorder="0" applyAlignment="0" applyProtection="0"/>
    <xf numFmtId="0" fontId="71" fillId="0" borderId="116" applyNumberFormat="0" applyFill="0" applyAlignment="0" applyProtection="0"/>
    <xf numFmtId="0" fontId="72" fillId="0" borderId="117" applyNumberFormat="0" applyFill="0" applyAlignment="0" applyProtection="0"/>
    <xf numFmtId="0" fontId="73" fillId="0" borderId="118" applyNumberFormat="0" applyFill="0" applyAlignment="0" applyProtection="0"/>
    <xf numFmtId="0" fontId="73" fillId="0" borderId="0" applyNumberFormat="0" applyFill="0" applyBorder="0" applyAlignment="0" applyProtection="0"/>
    <xf numFmtId="0" fontId="74" fillId="0" borderId="119" applyNumberFormat="0" applyFill="0" applyAlignment="0" applyProtection="0"/>
    <xf numFmtId="0" fontId="75" fillId="0" borderId="0" applyNumberFormat="0" applyFill="0" applyBorder="0" applyAlignment="0" applyProtection="0"/>
    <xf numFmtId="0" fontId="76" fillId="32" borderId="120" applyNumberFormat="0" applyAlignment="0" applyProtection="0"/>
    <xf numFmtId="0" fontId="19" fillId="0" borderId="0" applyAlignment="0">
      <alignment vertical="top" wrapText="1"/>
      <protection locked="0"/>
    </xf>
  </cellStyleXfs>
  <cellXfs count="637">
    <xf numFmtId="0" fontId="0" fillId="0" borderId="0" xfId="0"/>
    <xf numFmtId="0" fontId="0" fillId="0" borderId="0" xfId="0" applyAlignment="1" applyProtection="1">
      <alignment horizontal="left" vertical="top"/>
    </xf>
    <xf numFmtId="0" fontId="4" fillId="2" borderId="0" xfId="0" applyFont="1" applyFill="1" applyAlignment="1" applyProtection="1">
      <alignment horizontal="left"/>
    </xf>
    <xf numFmtId="0" fontId="3" fillId="2" borderId="0" xfId="0" applyFont="1" applyFill="1" applyAlignment="1" applyProtection="1">
      <alignment horizontal="left" vertical="center"/>
    </xf>
    <xf numFmtId="0" fontId="4" fillId="2" borderId="0" xfId="0" applyFont="1" applyFill="1" applyAlignment="1" applyProtection="1">
      <alignment horizontal="left" vertical="center"/>
    </xf>
    <xf numFmtId="0" fontId="0" fillId="2" borderId="0" xfId="0" applyFont="1" applyFill="1" applyAlignment="1" applyProtection="1">
      <alignment horizontal="left" vertical="center"/>
    </xf>
    <xf numFmtId="0" fontId="3" fillId="3" borderId="51" xfId="0" applyFont="1" applyFill="1" applyBorder="1" applyAlignment="1" applyProtection="1">
      <alignment horizontal="center" vertical="center" wrapText="1"/>
    </xf>
    <xf numFmtId="0" fontId="3" fillId="3" borderId="26" xfId="0" applyFont="1" applyFill="1" applyBorder="1" applyAlignment="1" applyProtection="1">
      <alignment horizontal="center" vertical="center" wrapText="1"/>
    </xf>
    <xf numFmtId="164" fontId="3" fillId="3" borderId="53" xfId="0" applyNumberFormat="1" applyFont="1" applyFill="1" applyBorder="1" applyAlignment="1" applyProtection="1">
      <alignment horizontal="center" vertical="center"/>
    </xf>
    <xf numFmtId="164" fontId="3" fillId="3" borderId="31" xfId="0" applyNumberFormat="1" applyFont="1" applyFill="1" applyBorder="1" applyAlignment="1" applyProtection="1">
      <alignment horizontal="center" vertical="center"/>
    </xf>
    <xf numFmtId="0" fontId="0" fillId="2" borderId="22" xfId="0" applyFont="1" applyFill="1" applyBorder="1" applyAlignment="1" applyProtection="1">
      <alignment horizontal="left"/>
    </xf>
    <xf numFmtId="0" fontId="0" fillId="2" borderId="23" xfId="0" applyFont="1" applyFill="1" applyBorder="1" applyAlignment="1" applyProtection="1">
      <alignment horizontal="left"/>
    </xf>
    <xf numFmtId="0" fontId="6" fillId="0" borderId="0" xfId="0" applyFont="1" applyAlignment="1" applyProtection="1">
      <alignment horizontal="left" vertical="center"/>
    </xf>
    <xf numFmtId="167" fontId="11" fillId="0" borderId="0" xfId="0" applyNumberFormat="1" applyFont="1" applyAlignment="1" applyProtection="1">
      <alignment horizontal="right" vertical="center"/>
    </xf>
    <xf numFmtId="0" fontId="12" fillId="0" borderId="0" xfId="0" applyFont="1" applyAlignment="1" applyProtection="1">
      <alignment horizontal="left" vertical="center"/>
    </xf>
    <xf numFmtId="167" fontId="13" fillId="0" borderId="0" xfId="0" applyNumberFormat="1" applyFont="1" applyAlignment="1" applyProtection="1">
      <alignment horizontal="right" vertical="center"/>
    </xf>
    <xf numFmtId="0" fontId="20" fillId="2" borderId="0" xfId="0" applyFont="1" applyFill="1" applyAlignment="1" applyProtection="1">
      <alignment horizontal="left"/>
    </xf>
    <xf numFmtId="0" fontId="21" fillId="2" borderId="0" xfId="0" applyFont="1" applyFill="1" applyAlignment="1" applyProtection="1">
      <alignment horizontal="left"/>
    </xf>
    <xf numFmtId="0" fontId="16" fillId="2" borderId="0" xfId="0" applyFont="1" applyFill="1" applyAlignment="1" applyProtection="1">
      <alignment horizontal="left" vertical="center"/>
    </xf>
    <xf numFmtId="0" fontId="19" fillId="2" borderId="0" xfId="0" applyFont="1" applyFill="1" applyAlignment="1" applyProtection="1">
      <alignment horizontal="left" vertical="center"/>
    </xf>
    <xf numFmtId="0" fontId="19" fillId="2" borderId="0" xfId="0" applyFont="1" applyFill="1" applyAlignment="1" applyProtection="1">
      <alignment horizontal="center" vertical="center"/>
    </xf>
    <xf numFmtId="0" fontId="19" fillId="2" borderId="0" xfId="0" applyFont="1" applyFill="1" applyAlignment="1" applyProtection="1">
      <alignment horizontal="left"/>
    </xf>
    <xf numFmtId="164" fontId="19" fillId="3" borderId="52" xfId="0" applyNumberFormat="1" applyFont="1" applyFill="1" applyBorder="1" applyAlignment="1" applyProtection="1">
      <alignment horizontal="center" vertical="center"/>
    </xf>
    <xf numFmtId="0" fontId="19" fillId="2" borderId="22" xfId="0" applyFont="1" applyFill="1" applyBorder="1" applyAlignment="1" applyProtection="1">
      <alignment horizontal="left"/>
    </xf>
    <xf numFmtId="0" fontId="22" fillId="0" borderId="0" xfId="1" applyAlignment="1" applyProtection="1">
      <alignment horizontal="left" vertical="top"/>
    </xf>
    <xf numFmtId="0" fontId="2" fillId="0" borderId="0" xfId="1" applyFont="1" applyAlignment="1" applyProtection="1">
      <alignment horizontal="left" vertical="center"/>
    </xf>
    <xf numFmtId="0" fontId="9" fillId="2" borderId="0" xfId="1" applyFont="1" applyFill="1" applyAlignment="1" applyProtection="1">
      <alignment horizontal="left"/>
    </xf>
    <xf numFmtId="0" fontId="23" fillId="2" borderId="0" xfId="1" applyFont="1" applyFill="1" applyAlignment="1" applyProtection="1">
      <alignment horizontal="left" vertical="center"/>
    </xf>
    <xf numFmtId="0" fontId="3" fillId="2" borderId="0" xfId="1" applyFont="1" applyFill="1" applyAlignment="1" applyProtection="1">
      <alignment horizontal="left" vertical="center"/>
    </xf>
    <xf numFmtId="0" fontId="3" fillId="3" borderId="49" xfId="1" applyFont="1" applyFill="1" applyBorder="1" applyAlignment="1" applyProtection="1">
      <alignment horizontal="center" vertical="center" wrapText="1"/>
    </xf>
    <xf numFmtId="0" fontId="3" fillId="3" borderId="50" xfId="1" applyFont="1" applyFill="1" applyBorder="1" applyAlignment="1" applyProtection="1">
      <alignment horizontal="center" vertical="center" wrapText="1"/>
    </xf>
    <xf numFmtId="0" fontId="3" fillId="3" borderId="51" xfId="1" applyFont="1" applyFill="1" applyBorder="1" applyAlignment="1" applyProtection="1">
      <alignment horizontal="center" vertical="center" wrapText="1"/>
    </xf>
    <xf numFmtId="164" fontId="3" fillId="3" borderId="38" xfId="1" applyNumberFormat="1" applyFont="1" applyFill="1" applyBorder="1" applyAlignment="1" applyProtection="1">
      <alignment horizontal="center" vertical="center"/>
    </xf>
    <xf numFmtId="164" fontId="3" fillId="3" borderId="52" xfId="1" applyNumberFormat="1" applyFont="1" applyFill="1" applyBorder="1" applyAlignment="1" applyProtection="1">
      <alignment horizontal="center" vertical="center"/>
    </xf>
    <xf numFmtId="164" fontId="3" fillId="3" borderId="53" xfId="1" applyNumberFormat="1" applyFont="1" applyFill="1" applyBorder="1" applyAlignment="1" applyProtection="1">
      <alignment horizontal="center" vertical="center"/>
    </xf>
    <xf numFmtId="0" fontId="6" fillId="0" borderId="0" xfId="1" applyFont="1" applyAlignment="1" applyProtection="1">
      <alignment horizontal="left" vertical="center"/>
    </xf>
    <xf numFmtId="0" fontId="10" fillId="0" borderId="0" xfId="1" applyFont="1" applyAlignment="1" applyProtection="1">
      <alignment horizontal="center" vertical="center"/>
    </xf>
    <xf numFmtId="0" fontId="10" fillId="0" borderId="0" xfId="1" applyFont="1" applyAlignment="1" applyProtection="1">
      <alignment horizontal="left" vertical="center"/>
    </xf>
    <xf numFmtId="166" fontId="10" fillId="0" borderId="0" xfId="1" applyNumberFormat="1" applyFont="1" applyAlignment="1" applyProtection="1">
      <alignment horizontal="right" vertical="center"/>
    </xf>
    <xf numFmtId="167" fontId="10" fillId="0" borderId="0" xfId="1" applyNumberFormat="1" applyFont="1" applyAlignment="1" applyProtection="1">
      <alignment horizontal="right" vertical="center"/>
    </xf>
    <xf numFmtId="0" fontId="11" fillId="0" borderId="0" xfId="1" applyFont="1" applyAlignment="1" applyProtection="1">
      <alignment horizontal="center" vertical="center"/>
    </xf>
    <xf numFmtId="0" fontId="11" fillId="0" borderId="0" xfId="1" applyFont="1" applyAlignment="1" applyProtection="1">
      <alignment horizontal="left" vertical="center"/>
    </xf>
    <xf numFmtId="166" fontId="11" fillId="0" borderId="0" xfId="1" applyNumberFormat="1" applyFont="1" applyAlignment="1" applyProtection="1">
      <alignment horizontal="right" vertical="center"/>
    </xf>
    <xf numFmtId="167" fontId="11" fillId="0" borderId="0" xfId="1" applyNumberFormat="1" applyFont="1" applyAlignment="1" applyProtection="1">
      <alignment horizontal="right" vertical="center"/>
    </xf>
    <xf numFmtId="0" fontId="24" fillId="0" borderId="0" xfId="1" applyFont="1" applyAlignment="1" applyProtection="1">
      <alignment horizontal="center" vertical="center"/>
    </xf>
    <xf numFmtId="0" fontId="24" fillId="0" borderId="0" xfId="1" applyFont="1" applyAlignment="1" applyProtection="1">
      <alignment horizontal="left" vertical="center"/>
    </xf>
    <xf numFmtId="166" fontId="24" fillId="0" borderId="0" xfId="1" applyNumberFormat="1" applyFont="1" applyAlignment="1" applyProtection="1">
      <alignment horizontal="right" vertical="center"/>
    </xf>
    <xf numFmtId="167" fontId="24" fillId="0" borderId="0" xfId="1" applyNumberFormat="1" applyFont="1" applyAlignment="1" applyProtection="1">
      <alignment horizontal="right" vertical="center"/>
    </xf>
    <xf numFmtId="0" fontId="12" fillId="0" borderId="0" xfId="1" applyFont="1" applyAlignment="1" applyProtection="1">
      <alignment horizontal="left" vertical="center"/>
    </xf>
    <xf numFmtId="0" fontId="3" fillId="2" borderId="0" xfId="1" applyFont="1" applyFill="1" applyAlignment="1" applyProtection="1">
      <alignment horizontal="left"/>
    </xf>
    <xf numFmtId="0" fontId="2" fillId="2" borderId="0" xfId="1" applyFont="1" applyFill="1" applyAlignment="1" applyProtection="1">
      <alignment horizontal="left"/>
    </xf>
    <xf numFmtId="0" fontId="2" fillId="3" borderId="26" xfId="1" applyFont="1" applyFill="1" applyBorder="1" applyAlignment="1" applyProtection="1">
      <alignment horizontal="center" vertical="center" wrapText="1"/>
    </xf>
    <xf numFmtId="0" fontId="2" fillId="3" borderId="51" xfId="1" applyFont="1" applyFill="1" applyBorder="1" applyAlignment="1" applyProtection="1">
      <alignment horizontal="center" vertical="center" wrapText="1"/>
    </xf>
    <xf numFmtId="164" fontId="2" fillId="3" borderId="31" xfId="1" applyNumberFormat="1" applyFont="1" applyFill="1" applyBorder="1" applyAlignment="1" applyProtection="1">
      <alignment horizontal="center" vertical="center"/>
    </xf>
    <xf numFmtId="164" fontId="2" fillId="3" borderId="53" xfId="1" applyNumberFormat="1" applyFont="1" applyFill="1" applyBorder="1" applyAlignment="1" applyProtection="1">
      <alignment horizontal="center" vertical="center"/>
    </xf>
    <xf numFmtId="0" fontId="2" fillId="2" borderId="5" xfId="1" applyFont="1" applyFill="1" applyBorder="1" applyAlignment="1" applyProtection="1">
      <alignment horizontal="left"/>
    </xf>
    <xf numFmtId="0" fontId="10" fillId="0" borderId="2" xfId="1" applyFont="1" applyBorder="1" applyAlignment="1" applyProtection="1">
      <alignment horizontal="left" vertical="center"/>
    </xf>
    <xf numFmtId="0" fontId="10" fillId="0" borderId="2" xfId="1" applyFont="1" applyBorder="1" applyAlignment="1" applyProtection="1">
      <alignment horizontal="center" vertical="center"/>
    </xf>
    <xf numFmtId="166" fontId="10" fillId="0" borderId="2" xfId="1" applyNumberFormat="1" applyFont="1" applyBorder="1" applyAlignment="1" applyProtection="1">
      <alignment horizontal="right" vertical="center"/>
    </xf>
    <xf numFmtId="167" fontId="10" fillId="0" borderId="2" xfId="1" applyNumberFormat="1" applyFont="1" applyBorder="1" applyAlignment="1" applyProtection="1">
      <alignment horizontal="right" vertical="center"/>
    </xf>
    <xf numFmtId="0" fontId="2" fillId="0" borderId="0" xfId="1" applyFont="1" applyAlignment="1" applyProtection="1">
      <alignment horizontal="center" vertical="center"/>
    </xf>
    <xf numFmtId="49" fontId="2" fillId="0" borderId="0" xfId="1" applyNumberFormat="1" applyFont="1" applyAlignment="1" applyProtection="1">
      <alignment horizontal="left" vertical="top"/>
    </xf>
    <xf numFmtId="0" fontId="2" fillId="0" borderId="0" xfId="1" applyFont="1" applyAlignment="1" applyProtection="1">
      <alignment horizontal="left" vertical="center" wrapText="1"/>
    </xf>
    <xf numFmtId="167" fontId="2" fillId="0" borderId="0" xfId="1" applyNumberFormat="1" applyFont="1" applyAlignment="1" applyProtection="1">
      <alignment horizontal="right" vertical="center"/>
    </xf>
    <xf numFmtId="166" fontId="2" fillId="0" borderId="0" xfId="1" applyNumberFormat="1" applyFont="1" applyAlignment="1" applyProtection="1">
      <alignment horizontal="right" vertical="center"/>
    </xf>
    <xf numFmtId="170" fontId="2" fillId="0" borderId="0" xfId="1" applyNumberFormat="1" applyFont="1" applyAlignment="1" applyProtection="1">
      <alignment horizontal="right" vertical="center"/>
    </xf>
    <xf numFmtId="171" fontId="2" fillId="0" borderId="0" xfId="1" applyNumberFormat="1" applyFont="1" applyAlignment="1" applyProtection="1">
      <alignment horizontal="right" vertical="center"/>
    </xf>
    <xf numFmtId="165" fontId="2" fillId="0" borderId="0" xfId="1" applyNumberFormat="1" applyFont="1" applyAlignment="1" applyProtection="1">
      <alignment horizontal="right" vertical="center"/>
    </xf>
    <xf numFmtId="0" fontId="25" fillId="0" borderId="0" xfId="1" applyFont="1" applyAlignment="1" applyProtection="1">
      <alignment horizontal="center" vertical="center"/>
    </xf>
    <xf numFmtId="49" fontId="25" fillId="0" borderId="0" xfId="1" applyNumberFormat="1" applyFont="1" applyAlignment="1" applyProtection="1">
      <alignment horizontal="left" vertical="top"/>
    </xf>
    <xf numFmtId="0" fontId="25" fillId="0" borderId="0" xfId="1" applyFont="1" applyAlignment="1" applyProtection="1">
      <alignment horizontal="left" vertical="center" wrapText="1"/>
    </xf>
    <xf numFmtId="167" fontId="25" fillId="0" borderId="0" xfId="1" applyNumberFormat="1" applyFont="1" applyAlignment="1" applyProtection="1">
      <alignment horizontal="right" vertical="center"/>
    </xf>
    <xf numFmtId="166" fontId="25" fillId="0" borderId="0" xfId="1" applyNumberFormat="1" applyFont="1" applyAlignment="1" applyProtection="1">
      <alignment horizontal="right" vertical="center"/>
    </xf>
    <xf numFmtId="170" fontId="25" fillId="0" borderId="0" xfId="1" applyNumberFormat="1" applyFont="1" applyAlignment="1" applyProtection="1">
      <alignment horizontal="right" vertical="center"/>
    </xf>
    <xf numFmtId="171" fontId="25" fillId="0" borderId="0" xfId="1" applyNumberFormat="1" applyFont="1" applyAlignment="1" applyProtection="1">
      <alignment horizontal="right" vertical="center"/>
    </xf>
    <xf numFmtId="165" fontId="25" fillId="0" borderId="0" xfId="1" applyNumberFormat="1" applyFont="1" applyAlignment="1" applyProtection="1">
      <alignment horizontal="right" vertical="center"/>
    </xf>
    <xf numFmtId="0" fontId="25" fillId="0" borderId="0" xfId="1" applyFont="1" applyAlignment="1" applyProtection="1">
      <alignment horizontal="left" vertical="center"/>
    </xf>
    <xf numFmtId="0" fontId="26" fillId="0" borderId="0" xfId="2"/>
    <xf numFmtId="0" fontId="16" fillId="0" borderId="0" xfId="2" applyFont="1"/>
    <xf numFmtId="3" fontId="26" fillId="5" borderId="0" xfId="2" applyNumberFormat="1" applyFill="1"/>
    <xf numFmtId="0" fontId="26" fillId="0" borderId="0" xfId="2" applyBorder="1"/>
    <xf numFmtId="0" fontId="15" fillId="0" borderId="0" xfId="2" applyFont="1" applyBorder="1"/>
    <xf numFmtId="0" fontId="16" fillId="0" borderId="0" xfId="2" applyFont="1" applyBorder="1" applyAlignment="1">
      <alignment horizontal="left" vertical="top"/>
    </xf>
    <xf numFmtId="172" fontId="28" fillId="5" borderId="0" xfId="2" applyNumberFormat="1" applyFont="1" applyFill="1"/>
    <xf numFmtId="0" fontId="26" fillId="0" borderId="56" xfId="2" applyBorder="1"/>
    <xf numFmtId="3" fontId="15" fillId="0" borderId="56" xfId="2" applyNumberFormat="1" applyFont="1" applyBorder="1"/>
    <xf numFmtId="0" fontId="15" fillId="0" borderId="56" xfId="2" applyFont="1" applyBorder="1"/>
    <xf numFmtId="3" fontId="28" fillId="0" borderId="56" xfId="2" applyNumberFormat="1" applyFont="1" applyBorder="1"/>
    <xf numFmtId="0" fontId="26" fillId="0" borderId="56" xfId="2" applyBorder="1" applyAlignment="1">
      <alignment horizontal="left" vertical="top"/>
    </xf>
    <xf numFmtId="0" fontId="19" fillId="0" borderId="56" xfId="2" applyFont="1" applyBorder="1"/>
    <xf numFmtId="0" fontId="19" fillId="0" borderId="56" xfId="2" applyFont="1" applyBorder="1" applyAlignment="1">
      <alignment wrapText="1"/>
    </xf>
    <xf numFmtId="0" fontId="28" fillId="0" borderId="0" xfId="2" applyFont="1"/>
    <xf numFmtId="0" fontId="29" fillId="6" borderId="56" xfId="2" applyNumberFormat="1" applyFont="1" applyFill="1" applyBorder="1" applyAlignment="1" applyProtection="1">
      <alignment horizontal="left" vertical="top" wrapText="1"/>
    </xf>
    <xf numFmtId="0" fontId="30" fillId="6" borderId="56" xfId="2" applyNumberFormat="1" applyFont="1" applyFill="1" applyBorder="1" applyAlignment="1" applyProtection="1">
      <alignment horizontal="center" vertical="center"/>
    </xf>
    <xf numFmtId="3" fontId="28" fillId="0" borderId="0" xfId="2" applyNumberFormat="1" applyFont="1"/>
    <xf numFmtId="0" fontId="26" fillId="0" borderId="56" xfId="2" applyBorder="1" applyAlignment="1">
      <alignment horizontal="right" vertical="top"/>
    </xf>
    <xf numFmtId="0" fontId="19" fillId="0" borderId="56" xfId="2" applyFont="1" applyBorder="1" applyAlignment="1">
      <alignment vertical="top" wrapText="1"/>
    </xf>
    <xf numFmtId="173" fontId="32" fillId="6" borderId="56" xfId="2" applyNumberFormat="1" applyFont="1" applyFill="1" applyBorder="1" applyAlignment="1" applyProtection="1">
      <alignment vertical="center"/>
    </xf>
    <xf numFmtId="174" fontId="32" fillId="6" borderId="56" xfId="2" applyNumberFormat="1" applyFont="1" applyFill="1" applyBorder="1" applyAlignment="1" applyProtection="1">
      <alignment vertical="center"/>
    </xf>
    <xf numFmtId="173" fontId="32" fillId="6" borderId="56" xfId="2" applyNumberFormat="1" applyFont="1" applyFill="1" applyBorder="1" applyAlignment="1" applyProtection="1">
      <alignment horizontal="right" vertical="center"/>
    </xf>
    <xf numFmtId="174" fontId="32" fillId="6" borderId="56" xfId="2" applyNumberFormat="1" applyFont="1" applyFill="1" applyBorder="1" applyAlignment="1" applyProtection="1">
      <alignment horizontal="right" vertical="center"/>
    </xf>
    <xf numFmtId="3" fontId="33" fillId="6" borderId="56" xfId="2" applyNumberFormat="1" applyFont="1" applyFill="1" applyBorder="1" applyAlignment="1" applyProtection="1">
      <alignment horizontal="right" vertical="top"/>
    </xf>
    <xf numFmtId="0" fontId="16" fillId="0" borderId="56" xfId="2" applyFont="1" applyBorder="1" applyAlignment="1">
      <alignment horizontal="right" vertical="top"/>
    </xf>
    <xf numFmtId="0" fontId="16" fillId="0" borderId="56" xfId="2" applyFont="1" applyBorder="1" applyAlignment="1">
      <alignment horizontal="left" vertical="top"/>
    </xf>
    <xf numFmtId="0" fontId="16" fillId="0" borderId="56" xfId="2" applyFont="1" applyBorder="1" applyAlignment="1">
      <alignment horizontal="left" vertical="top" wrapText="1"/>
    </xf>
    <xf numFmtId="3" fontId="34" fillId="6" borderId="56" xfId="2" applyNumberFormat="1" applyFont="1" applyFill="1" applyBorder="1" applyAlignment="1" applyProtection="1">
      <alignment horizontal="right" vertical="top"/>
    </xf>
    <xf numFmtId="0" fontId="19" fillId="0" borderId="56" xfId="3" applyFont="1" applyBorder="1"/>
    <xf numFmtId="0" fontId="19" fillId="0" borderId="56" xfId="3" applyFont="1" applyFill="1" applyBorder="1"/>
    <xf numFmtId="0" fontId="19" fillId="0" borderId="56" xfId="3" applyFont="1" applyBorder="1" applyAlignment="1">
      <alignment wrapText="1"/>
    </xf>
    <xf numFmtId="0" fontId="30" fillId="6" borderId="56" xfId="2" applyNumberFormat="1" applyFont="1" applyFill="1" applyBorder="1" applyAlignment="1" applyProtection="1">
      <alignment horizontal="left" vertical="top"/>
    </xf>
    <xf numFmtId="0" fontId="19" fillId="0" borderId="56" xfId="2" applyFont="1" applyBorder="1" applyAlignment="1">
      <alignment horizontal="left" vertical="top"/>
    </xf>
    <xf numFmtId="49" fontId="19" fillId="0" borderId="56" xfId="2" applyNumberFormat="1" applyFont="1" applyBorder="1" applyAlignment="1">
      <alignment horizontal="left" vertical="top"/>
    </xf>
    <xf numFmtId="0" fontId="19" fillId="0" borderId="56" xfId="3" applyBorder="1"/>
    <xf numFmtId="0" fontId="19" fillId="0" borderId="56" xfId="3" applyFill="1" applyBorder="1"/>
    <xf numFmtId="0" fontId="16" fillId="0" borderId="56" xfId="2" applyFont="1" applyBorder="1" applyAlignment="1">
      <alignment vertical="top" wrapText="1"/>
    </xf>
    <xf numFmtId="0" fontId="32" fillId="6" borderId="56" xfId="2" applyNumberFormat="1" applyFont="1" applyFill="1" applyBorder="1" applyAlignment="1" applyProtection="1">
      <alignment horizontal="left" vertical="top"/>
    </xf>
    <xf numFmtId="0" fontId="19" fillId="0" borderId="56" xfId="2" applyFont="1" applyBorder="1" applyAlignment="1">
      <alignment vertical="top"/>
    </xf>
    <xf numFmtId="173" fontId="30" fillId="6" borderId="56" xfId="2" applyNumberFormat="1" applyFont="1" applyFill="1" applyBorder="1" applyAlignment="1" applyProtection="1">
      <alignment vertical="center"/>
    </xf>
    <xf numFmtId="174" fontId="30" fillId="6" borderId="56" xfId="2" applyNumberFormat="1" applyFont="1" applyFill="1" applyBorder="1" applyAlignment="1" applyProtection="1">
      <alignment vertical="center"/>
    </xf>
    <xf numFmtId="173" fontId="30" fillId="6" borderId="56" xfId="2" applyNumberFormat="1" applyFont="1" applyFill="1" applyBorder="1" applyAlignment="1" applyProtection="1">
      <alignment horizontal="right" vertical="center"/>
    </xf>
    <xf numFmtId="174" fontId="30" fillId="6" borderId="56" xfId="2" applyNumberFormat="1" applyFont="1" applyFill="1" applyBorder="1" applyAlignment="1" applyProtection="1">
      <alignment horizontal="right" vertical="center"/>
    </xf>
    <xf numFmtId="0" fontId="26" fillId="0" borderId="56" xfId="2" applyFill="1" applyBorder="1" applyAlignment="1">
      <alignment horizontal="right" vertical="top"/>
    </xf>
    <xf numFmtId="0" fontId="19" fillId="0" borderId="56" xfId="2" applyFont="1" applyBorder="1" applyAlignment="1">
      <alignment horizontal="left" vertical="top" wrapText="1"/>
    </xf>
    <xf numFmtId="0" fontId="26" fillId="0" borderId="56" xfId="2" applyBorder="1" applyAlignment="1">
      <alignment horizontal="left" vertical="top" wrapText="1"/>
    </xf>
    <xf numFmtId="3" fontId="36" fillId="6" borderId="56" xfId="2" applyNumberFormat="1" applyFont="1" applyFill="1" applyBorder="1" applyAlignment="1" applyProtection="1">
      <alignment horizontal="right" vertical="top"/>
    </xf>
    <xf numFmtId="0" fontId="19" fillId="0" borderId="0" xfId="2" applyFont="1"/>
    <xf numFmtId="0" fontId="19" fillId="0" borderId="56" xfId="2" applyFont="1" applyFill="1" applyBorder="1" applyAlignment="1">
      <alignment horizontal="left" vertical="top" wrapText="1"/>
    </xf>
    <xf numFmtId="0" fontId="26" fillId="0" borderId="56" xfId="2" applyBorder="1" applyAlignment="1">
      <alignment horizontal="right" vertical="top" wrapText="1"/>
    </xf>
    <xf numFmtId="0" fontId="26" fillId="0" borderId="56" xfId="2" applyBorder="1" applyAlignment="1">
      <alignment wrapText="1"/>
    </xf>
    <xf numFmtId="0" fontId="30" fillId="2" borderId="0" xfId="2" applyNumberFormat="1" applyFont="1" applyFill="1" applyAlignment="1" applyProtection="1"/>
    <xf numFmtId="0" fontId="30" fillId="2" borderId="0" xfId="2" applyNumberFormat="1" applyFont="1" applyFill="1" applyAlignment="1" applyProtection="1">
      <alignment vertical="center"/>
    </xf>
    <xf numFmtId="0" fontId="30" fillId="3" borderId="57" xfId="2" applyNumberFormat="1" applyFont="1" applyFill="1" applyBorder="1" applyAlignment="1" applyProtection="1">
      <alignment horizontal="center" vertical="center" wrapText="1"/>
    </xf>
    <xf numFmtId="0" fontId="30" fillId="3" borderId="58" xfId="2" applyNumberFormat="1" applyFont="1" applyFill="1" applyBorder="1" applyAlignment="1" applyProtection="1">
      <alignment horizontal="center" vertical="center" wrapText="1"/>
    </xf>
    <xf numFmtId="0" fontId="30" fillId="3" borderId="59" xfId="2" applyNumberFormat="1" applyFont="1" applyFill="1" applyBorder="1" applyAlignment="1" applyProtection="1">
      <alignment horizontal="center" vertical="center" wrapText="1"/>
    </xf>
    <xf numFmtId="0" fontId="30" fillId="3" borderId="60" xfId="2" applyNumberFormat="1" applyFont="1" applyFill="1" applyBorder="1" applyAlignment="1" applyProtection="1">
      <alignment horizontal="center" vertical="center" wrapText="1"/>
    </xf>
    <xf numFmtId="0" fontId="30" fillId="3" borderId="61" xfId="2" applyNumberFormat="1" applyFont="1" applyFill="1" applyBorder="1" applyAlignment="1" applyProtection="1">
      <alignment horizontal="center" vertical="center" wrapText="1"/>
    </xf>
    <xf numFmtId="0" fontId="30" fillId="3" borderId="62" xfId="2" applyNumberFormat="1" applyFont="1" applyFill="1" applyBorder="1" applyAlignment="1" applyProtection="1">
      <alignment horizontal="center" vertical="center" wrapText="1"/>
    </xf>
    <xf numFmtId="0" fontId="39" fillId="2" borderId="0" xfId="2" applyNumberFormat="1" applyFont="1" applyFill="1" applyAlignment="1" applyProtection="1"/>
    <xf numFmtId="0" fontId="39" fillId="2" borderId="0" xfId="2" applyNumberFormat="1" applyFont="1" applyFill="1" applyAlignment="1" applyProtection="1">
      <alignment vertical="center"/>
    </xf>
    <xf numFmtId="0" fontId="40" fillId="2" borderId="0" xfId="2" applyNumberFormat="1" applyFont="1" applyFill="1" applyAlignment="1" applyProtection="1">
      <alignment vertical="center"/>
    </xf>
    <xf numFmtId="0" fontId="33" fillId="2" borderId="0" xfId="2" applyNumberFormat="1" applyFont="1" applyFill="1" applyAlignment="1" applyProtection="1">
      <alignment vertical="center"/>
    </xf>
    <xf numFmtId="0" fontId="41" fillId="2" borderId="0" xfId="2" applyNumberFormat="1" applyFont="1" applyFill="1" applyAlignment="1" applyProtection="1">
      <alignment vertical="center"/>
    </xf>
    <xf numFmtId="0" fontId="42" fillId="2" borderId="0" xfId="2" applyNumberFormat="1" applyFont="1" applyFill="1" applyAlignment="1" applyProtection="1">
      <alignment vertical="center"/>
    </xf>
    <xf numFmtId="0" fontId="43" fillId="2" borderId="0" xfId="2" applyNumberFormat="1" applyFont="1" applyFill="1" applyAlignment="1" applyProtection="1">
      <alignment vertical="center"/>
    </xf>
    <xf numFmtId="3" fontId="44" fillId="2" borderId="0" xfId="2" applyNumberFormat="1" applyFont="1" applyFill="1" applyAlignment="1" applyProtection="1">
      <alignment vertical="center"/>
    </xf>
    <xf numFmtId="0" fontId="45" fillId="2" borderId="0" xfId="2" applyNumberFormat="1" applyFont="1" applyFill="1" applyAlignment="1" applyProtection="1">
      <alignment vertical="center"/>
    </xf>
    <xf numFmtId="0" fontId="39" fillId="3" borderId="62" xfId="2" applyNumberFormat="1" applyFont="1" applyFill="1" applyBorder="1" applyAlignment="1" applyProtection="1">
      <alignment horizontal="center" vertical="center" wrapText="1"/>
    </xf>
    <xf numFmtId="0" fontId="39" fillId="3" borderId="60" xfId="2" applyNumberFormat="1" applyFont="1" applyFill="1" applyBorder="1" applyAlignment="1" applyProtection="1">
      <alignment horizontal="center" vertical="center" wrapText="1"/>
    </xf>
    <xf numFmtId="0" fontId="39" fillId="3" borderId="61" xfId="2" applyNumberFormat="1" applyFont="1" applyFill="1" applyBorder="1" applyAlignment="1" applyProtection="1">
      <alignment horizontal="center" vertical="center" wrapText="1"/>
    </xf>
    <xf numFmtId="0" fontId="46" fillId="3" borderId="59" xfId="2" applyNumberFormat="1" applyFont="1" applyFill="1" applyBorder="1" applyAlignment="1" applyProtection="1">
      <alignment horizontal="center" vertical="center" wrapText="1"/>
    </xf>
    <xf numFmtId="0" fontId="46" fillId="3" borderId="58" xfId="2" applyNumberFormat="1" applyFont="1" applyFill="1" applyBorder="1" applyAlignment="1" applyProtection="1">
      <alignment horizontal="center" vertical="center" wrapText="1"/>
    </xf>
    <xf numFmtId="0" fontId="46" fillId="3" borderId="57" xfId="2" applyNumberFormat="1" applyFont="1" applyFill="1" applyBorder="1" applyAlignment="1" applyProtection="1">
      <alignment horizontal="center" vertical="center" wrapText="1"/>
    </xf>
    <xf numFmtId="175" fontId="47" fillId="6" borderId="0" xfId="2" applyNumberFormat="1" applyFont="1" applyFill="1" applyBorder="1" applyAlignment="1" applyProtection="1">
      <alignment horizontal="right"/>
    </xf>
    <xf numFmtId="175" fontId="47" fillId="6" borderId="0" xfId="2" applyNumberFormat="1" applyFont="1" applyFill="1" applyBorder="1" applyAlignment="1" applyProtection="1">
      <alignment horizontal="center"/>
    </xf>
    <xf numFmtId="175" fontId="47" fillId="6" borderId="0" xfId="2" applyNumberFormat="1" applyFont="1" applyFill="1" applyBorder="1" applyAlignment="1" applyProtection="1">
      <alignment horizontal="left"/>
    </xf>
    <xf numFmtId="175" fontId="47" fillId="6" borderId="0" xfId="2" applyNumberFormat="1" applyFont="1" applyFill="1" applyBorder="1" applyAlignment="1" applyProtection="1">
      <alignment horizontal="left" wrapText="1"/>
    </xf>
    <xf numFmtId="173" fontId="47" fillId="6" borderId="0" xfId="2" applyNumberFormat="1" applyFont="1" applyFill="1" applyBorder="1" applyAlignment="1" applyProtection="1">
      <alignment horizontal="right"/>
    </xf>
    <xf numFmtId="4" fontId="47" fillId="6" borderId="0" xfId="2" applyNumberFormat="1" applyFont="1" applyFill="1" applyBorder="1" applyAlignment="1" applyProtection="1">
      <alignment horizontal="right"/>
    </xf>
    <xf numFmtId="175" fontId="39" fillId="6" borderId="63" xfId="2" applyNumberFormat="1" applyFont="1" applyFill="1" applyBorder="1" applyAlignment="1" applyProtection="1">
      <alignment horizontal="right" vertical="center"/>
    </xf>
    <xf numFmtId="175" fontId="39" fillId="6" borderId="64" xfId="2" applyNumberFormat="1" applyFont="1" applyFill="1" applyBorder="1" applyAlignment="1" applyProtection="1">
      <alignment horizontal="center" vertical="center"/>
    </xf>
    <xf numFmtId="175" fontId="39" fillId="6" borderId="64" xfId="2" applyNumberFormat="1" applyFont="1" applyFill="1" applyBorder="1" applyAlignment="1" applyProtection="1">
      <alignment horizontal="left" vertical="center"/>
    </xf>
    <xf numFmtId="175" fontId="39" fillId="6" borderId="64" xfId="2" applyNumberFormat="1" applyFont="1" applyFill="1" applyBorder="1" applyAlignment="1" applyProtection="1">
      <alignment horizontal="left" vertical="center" wrapText="1"/>
    </xf>
    <xf numFmtId="173" fontId="39" fillId="6" borderId="64" xfId="2" applyNumberFormat="1" applyFont="1" applyFill="1" applyBorder="1" applyAlignment="1" applyProtection="1">
      <alignment horizontal="right" vertical="center"/>
    </xf>
    <xf numFmtId="4" fontId="39" fillId="6" borderId="65" xfId="2" applyNumberFormat="1" applyFont="1" applyFill="1" applyBorder="1" applyAlignment="1" applyProtection="1">
      <alignment horizontal="right" vertical="center"/>
    </xf>
    <xf numFmtId="175" fontId="47" fillId="6" borderId="0" xfId="2" applyNumberFormat="1" applyFont="1" applyFill="1" applyBorder="1" applyAlignment="1" applyProtection="1">
      <alignment horizontal="right" vertical="center"/>
    </xf>
    <xf numFmtId="175" fontId="47" fillId="6" borderId="0" xfId="2" applyNumberFormat="1" applyFont="1" applyFill="1" applyBorder="1" applyAlignment="1" applyProtection="1">
      <alignment horizontal="center" vertical="center"/>
    </xf>
    <xf numFmtId="175" fontId="47" fillId="6" borderId="0" xfId="2" applyNumberFormat="1" applyFont="1" applyFill="1" applyBorder="1" applyAlignment="1" applyProtection="1">
      <alignment horizontal="left" vertical="center"/>
    </xf>
    <xf numFmtId="173" fontId="47" fillId="6" borderId="0" xfId="2" applyNumberFormat="1" applyFont="1" applyFill="1" applyBorder="1" applyAlignment="1" applyProtection="1">
      <alignment horizontal="right" vertical="center"/>
    </xf>
    <xf numFmtId="4" fontId="47" fillId="6" borderId="0" xfId="2" applyNumberFormat="1" applyFont="1" applyFill="1" applyBorder="1" applyAlignment="1" applyProtection="1">
      <alignment horizontal="right" vertical="center"/>
    </xf>
    <xf numFmtId="175" fontId="47" fillId="6" borderId="0" xfId="2" applyNumberFormat="1" applyFont="1" applyFill="1" applyBorder="1" applyAlignment="1" applyProtection="1">
      <alignment horizontal="left" vertical="center" wrapText="1"/>
    </xf>
    <xf numFmtId="0" fontId="16" fillId="0" borderId="66" xfId="2" applyFont="1" applyBorder="1" applyAlignment="1">
      <alignment horizontal="center" vertical="center" wrapText="1"/>
    </xf>
    <xf numFmtId="0" fontId="16" fillId="0" borderId="67" xfId="2" applyFont="1" applyBorder="1" applyAlignment="1">
      <alignment horizontal="center" vertical="center" wrapText="1"/>
    </xf>
    <xf numFmtId="3" fontId="16" fillId="0" borderId="67" xfId="2" applyNumberFormat="1" applyFont="1" applyBorder="1" applyAlignment="1">
      <alignment horizontal="center" vertical="center" wrapText="1"/>
    </xf>
    <xf numFmtId="176" fontId="16" fillId="0" borderId="67" xfId="2" applyNumberFormat="1" applyFont="1" applyBorder="1" applyAlignment="1">
      <alignment horizontal="center" vertical="center" wrapText="1"/>
    </xf>
    <xf numFmtId="0" fontId="16" fillId="0" borderId="68" xfId="2" applyFont="1" applyBorder="1" applyAlignment="1">
      <alignment horizontal="center" vertical="top" wrapText="1"/>
    </xf>
    <xf numFmtId="0" fontId="16" fillId="0" borderId="69" xfId="2" applyFont="1" applyBorder="1" applyAlignment="1">
      <alignment horizontal="center" vertical="center" wrapText="1"/>
    </xf>
    <xf numFmtId="0" fontId="16" fillId="0" borderId="70" xfId="2" applyFont="1" applyBorder="1" applyAlignment="1">
      <alignment horizontal="center" vertical="center" wrapText="1"/>
    </xf>
    <xf numFmtId="3" fontId="16" fillId="0" borderId="70" xfId="2" applyNumberFormat="1" applyFont="1" applyBorder="1" applyAlignment="1">
      <alignment horizontal="center" vertical="center" wrapText="1"/>
    </xf>
    <xf numFmtId="176" fontId="16" fillId="0" borderId="70" xfId="2" applyNumberFormat="1" applyFont="1" applyBorder="1" applyAlignment="1">
      <alignment horizontal="center" vertical="center" wrapText="1"/>
    </xf>
    <xf numFmtId="0" fontId="16" fillId="0" borderId="71" xfId="2" applyFont="1" applyBorder="1" applyAlignment="1">
      <alignment horizontal="center" vertical="top" wrapText="1"/>
    </xf>
    <xf numFmtId="0" fontId="26" fillId="0" borderId="72" xfId="2" applyBorder="1" applyAlignment="1">
      <alignment horizontal="center" vertical="center"/>
    </xf>
    <xf numFmtId="0" fontId="26" fillId="0" borderId="72" xfId="2" applyBorder="1"/>
    <xf numFmtId="0" fontId="19" fillId="0" borderId="72" xfId="2" applyFont="1" applyBorder="1" applyAlignment="1">
      <alignment horizontal="left" indent="1"/>
    </xf>
    <xf numFmtId="3" fontId="26" fillId="0" borderId="72" xfId="2" applyNumberFormat="1" applyBorder="1"/>
    <xf numFmtId="176" fontId="26" fillId="0" borderId="72" xfId="2" applyNumberFormat="1" applyBorder="1"/>
    <xf numFmtId="0" fontId="26" fillId="0" borderId="56" xfId="2" applyBorder="1" applyAlignment="1">
      <alignment horizontal="center" vertical="center"/>
    </xf>
    <xf numFmtId="0" fontId="19" fillId="0" borderId="56" xfId="2" applyFont="1" applyBorder="1" applyAlignment="1">
      <alignment horizontal="left" indent="1"/>
    </xf>
    <xf numFmtId="3" fontId="26" fillId="0" borderId="56" xfId="2" applyNumberFormat="1" applyBorder="1"/>
    <xf numFmtId="0" fontId="19" fillId="0" borderId="56" xfId="2" applyFont="1" applyFill="1" applyBorder="1" applyAlignment="1">
      <alignment horizontal="left" indent="1"/>
    </xf>
    <xf numFmtId="0" fontId="26" fillId="0" borderId="56" xfId="2" applyFont="1" applyFill="1" applyBorder="1" applyAlignment="1">
      <alignment horizontal="left" indent="1"/>
    </xf>
    <xf numFmtId="3" fontId="26" fillId="0" borderId="56" xfId="2" applyNumberFormat="1" applyFill="1" applyBorder="1"/>
    <xf numFmtId="0" fontId="26" fillId="0" borderId="56" xfId="2" applyFont="1" applyFill="1" applyBorder="1"/>
    <xf numFmtId="0" fontId="19" fillId="0" borderId="73" xfId="2" applyFont="1" applyFill="1" applyBorder="1" applyAlignment="1">
      <alignment horizontal="left" indent="1"/>
    </xf>
    <xf numFmtId="3" fontId="26" fillId="0" borderId="73" xfId="2" applyNumberFormat="1" applyFill="1" applyBorder="1"/>
    <xf numFmtId="0" fontId="26" fillId="0" borderId="73" xfId="2" applyFont="1" applyFill="1" applyBorder="1"/>
    <xf numFmtId="176" fontId="26" fillId="0" borderId="74" xfId="2" applyNumberFormat="1" applyBorder="1"/>
    <xf numFmtId="176" fontId="26" fillId="0" borderId="0" xfId="2" applyNumberFormat="1"/>
    <xf numFmtId="0" fontId="49" fillId="0" borderId="0" xfId="2" applyFont="1" applyAlignment="1">
      <alignment vertical="center"/>
    </xf>
    <xf numFmtId="49" fontId="30" fillId="0" borderId="78" xfId="2" applyNumberFormat="1" applyFont="1" applyBorder="1" applyAlignment="1">
      <alignment horizontal="center" vertical="center"/>
    </xf>
    <xf numFmtId="0" fontId="29" fillId="7" borderId="79" xfId="2" applyFont="1" applyFill="1" applyBorder="1" applyAlignment="1">
      <alignment horizontal="center" vertical="center"/>
    </xf>
    <xf numFmtId="49" fontId="29" fillId="7" borderId="79" xfId="2" applyNumberFormat="1" applyFont="1" applyFill="1" applyBorder="1" applyAlignment="1">
      <alignment horizontal="center" vertical="center"/>
    </xf>
    <xf numFmtId="177" fontId="29" fillId="7" borderId="76" xfId="2" applyNumberFormat="1" applyFont="1" applyFill="1" applyBorder="1" applyAlignment="1">
      <alignment horizontal="center" vertical="center"/>
    </xf>
    <xf numFmtId="0" fontId="29" fillId="0" borderId="80" xfId="2" applyFont="1" applyBorder="1" applyAlignment="1">
      <alignment horizontal="center" vertical="center"/>
    </xf>
    <xf numFmtId="4" fontId="29" fillId="0" borderId="81" xfId="2" applyNumberFormat="1" applyFont="1" applyBorder="1" applyAlignment="1">
      <alignment horizontal="right" vertical="center"/>
    </xf>
    <xf numFmtId="4" fontId="29" fillId="0" borderId="76" xfId="2" applyNumberFormat="1" applyFont="1" applyBorder="1" applyAlignment="1">
      <alignment horizontal="right" vertical="center"/>
    </xf>
    <xf numFmtId="0" fontId="29" fillId="0" borderId="77" xfId="2" applyFont="1" applyBorder="1" applyAlignment="1">
      <alignment horizontal="center" vertical="center" wrapText="1"/>
    </xf>
    <xf numFmtId="49" fontId="30" fillId="0" borderId="82" xfId="2" applyNumberFormat="1" applyFont="1" applyBorder="1" applyAlignment="1">
      <alignment horizontal="center" vertical="center"/>
    </xf>
    <xf numFmtId="0" fontId="29" fillId="0" borderId="83" xfId="2" applyFont="1" applyBorder="1" applyAlignment="1">
      <alignment horizontal="center" vertical="center"/>
    </xf>
    <xf numFmtId="49" fontId="29" fillId="0" borderId="83" xfId="2" applyNumberFormat="1" applyFont="1" applyBorder="1" applyAlignment="1">
      <alignment horizontal="center" vertical="center"/>
    </xf>
    <xf numFmtId="177" fontId="29" fillId="0" borderId="83" xfId="2" applyNumberFormat="1" applyFont="1" applyFill="1" applyBorder="1" applyAlignment="1">
      <alignment horizontal="center" vertical="center"/>
    </xf>
    <xf numFmtId="4" fontId="29" fillId="0" borderId="83" xfId="2" applyNumberFormat="1" applyFont="1" applyBorder="1" applyAlignment="1">
      <alignment horizontal="right" vertical="center"/>
    </xf>
    <xf numFmtId="4" fontId="29" fillId="0" borderId="84" xfId="2" applyNumberFormat="1" applyFont="1" applyBorder="1" applyAlignment="1">
      <alignment horizontal="right" vertical="center"/>
    </xf>
    <xf numFmtId="0" fontId="29" fillId="0" borderId="85" xfId="2" applyFont="1" applyBorder="1" applyAlignment="1">
      <alignment horizontal="center" vertical="center" wrapText="1"/>
    </xf>
    <xf numFmtId="49" fontId="30" fillId="7" borderId="86" xfId="2" applyNumberFormat="1" applyFont="1" applyFill="1" applyBorder="1" applyAlignment="1">
      <alignment horizontal="center" vertical="center"/>
    </xf>
    <xf numFmtId="49" fontId="29" fillId="7" borderId="87" xfId="2" applyNumberFormat="1" applyFont="1" applyFill="1" applyBorder="1" applyAlignment="1">
      <alignment horizontal="left" vertical="center"/>
    </xf>
    <xf numFmtId="49" fontId="29" fillId="7" borderId="87" xfId="2" applyNumberFormat="1" applyFont="1" applyFill="1" applyBorder="1" applyAlignment="1">
      <alignment horizontal="center" vertical="center"/>
    </xf>
    <xf numFmtId="177" fontId="29" fillId="7" borderId="87" xfId="2" applyNumberFormat="1" applyFont="1" applyFill="1" applyBorder="1" applyAlignment="1">
      <alignment horizontal="left" vertical="center"/>
    </xf>
    <xf numFmtId="4" fontId="29" fillId="7" borderId="87" xfId="2" applyNumberFormat="1" applyFont="1" applyFill="1" applyBorder="1" applyAlignment="1">
      <alignment horizontal="right" vertical="center"/>
    </xf>
    <xf numFmtId="0" fontId="29" fillId="7" borderId="88" xfId="2" applyFont="1" applyFill="1" applyBorder="1" applyAlignment="1">
      <alignment horizontal="left" vertical="center" wrapText="1"/>
    </xf>
    <xf numFmtId="0" fontId="49" fillId="0" borderId="0" xfId="2" applyFont="1" applyFill="1" applyBorder="1" applyAlignment="1">
      <alignment vertical="center"/>
    </xf>
    <xf numFmtId="49" fontId="30" fillId="0" borderId="89" xfId="2" applyNumberFormat="1" applyFont="1" applyFill="1" applyBorder="1" applyAlignment="1">
      <alignment horizontal="center" vertical="center"/>
    </xf>
    <xf numFmtId="0" fontId="29" fillId="0" borderId="90" xfId="2" applyFont="1" applyFill="1" applyBorder="1" applyAlignment="1">
      <alignment vertical="center"/>
    </xf>
    <xf numFmtId="49" fontId="29" fillId="0" borderId="90" xfId="2" applyNumberFormat="1" applyFont="1" applyFill="1" applyBorder="1" applyAlignment="1">
      <alignment vertical="center"/>
    </xf>
    <xf numFmtId="0" fontId="29" fillId="0" borderId="91" xfId="2" applyFont="1" applyFill="1" applyBorder="1" applyAlignment="1">
      <alignment horizontal="center" vertical="center"/>
    </xf>
    <xf numFmtId="177" fontId="34" fillId="0" borderId="92" xfId="2" applyNumberFormat="1" applyFont="1" applyFill="1" applyBorder="1" applyAlignment="1">
      <alignment horizontal="center" vertical="center"/>
    </xf>
    <xf numFmtId="3" fontId="29" fillId="0" borderId="91" xfId="2" applyNumberFormat="1" applyFont="1" applyFill="1" applyBorder="1" applyAlignment="1">
      <alignment horizontal="right" vertical="center"/>
    </xf>
    <xf numFmtId="4" fontId="29" fillId="0" borderId="93" xfId="2" applyNumberFormat="1" applyFont="1" applyFill="1" applyBorder="1" applyAlignment="1">
      <alignment horizontal="right" vertical="center"/>
    </xf>
    <xf numFmtId="4" fontId="29" fillId="0" borderId="94" xfId="2" applyNumberFormat="1" applyFont="1" applyFill="1" applyBorder="1" applyAlignment="1">
      <alignment horizontal="right" vertical="center"/>
    </xf>
    <xf numFmtId="0" fontId="29" fillId="0" borderId="95" xfId="2" applyFont="1" applyFill="1" applyBorder="1" applyAlignment="1">
      <alignment vertical="center" wrapText="1"/>
    </xf>
    <xf numFmtId="49" fontId="32" fillId="8" borderId="89" xfId="2" applyNumberFormat="1" applyFont="1" applyFill="1" applyBorder="1" applyAlignment="1">
      <alignment horizontal="center" vertical="center"/>
    </xf>
    <xf numFmtId="0" fontId="32" fillId="8" borderId="91" xfId="2" applyFont="1" applyFill="1" applyBorder="1" applyAlignment="1">
      <alignment vertical="center"/>
    </xf>
    <xf numFmtId="49" fontId="32" fillId="8" borderId="91" xfId="2" applyNumberFormat="1" applyFont="1" applyFill="1" applyBorder="1" applyAlignment="1">
      <alignment vertical="center"/>
    </xf>
    <xf numFmtId="0" fontId="32" fillId="8" borderId="91" xfId="2" applyFont="1" applyFill="1" applyBorder="1" applyAlignment="1">
      <alignment horizontal="center" vertical="center"/>
    </xf>
    <xf numFmtId="177" fontId="32" fillId="8" borderId="91" xfId="2" applyNumberFormat="1" applyFont="1" applyFill="1" applyBorder="1" applyAlignment="1">
      <alignment horizontal="center" vertical="center"/>
    </xf>
    <xf numFmtId="0" fontId="32" fillId="8" borderId="91" xfId="2" applyFont="1" applyFill="1" applyBorder="1" applyAlignment="1">
      <alignment horizontal="right" vertical="center"/>
    </xf>
    <xf numFmtId="4" fontId="32" fillId="8" borderId="91" xfId="2" applyNumberFormat="1" applyFont="1" applyFill="1" applyBorder="1" applyAlignment="1">
      <alignment horizontal="center" vertical="center"/>
    </xf>
    <xf numFmtId="4" fontId="32" fillId="8" borderId="90" xfId="2" applyNumberFormat="1" applyFont="1" applyFill="1" applyBorder="1" applyAlignment="1">
      <alignment horizontal="center" vertical="center"/>
    </xf>
    <xf numFmtId="0" fontId="32" fillId="8" borderId="95" xfId="2" applyFont="1" applyFill="1" applyBorder="1" applyAlignment="1">
      <alignment vertical="center"/>
    </xf>
    <xf numFmtId="0" fontId="30" fillId="0" borderId="90" xfId="2" applyFont="1" applyFill="1" applyBorder="1" applyAlignment="1">
      <alignment vertical="center"/>
    </xf>
    <xf numFmtId="49" fontId="30" fillId="0" borderId="90" xfId="2" applyNumberFormat="1" applyFont="1" applyFill="1" applyBorder="1" applyAlignment="1">
      <alignment vertical="center"/>
    </xf>
    <xf numFmtId="0" fontId="30" fillId="0" borderId="91" xfId="2" applyFont="1" applyFill="1" applyBorder="1" applyAlignment="1">
      <alignment horizontal="center" vertical="center"/>
    </xf>
    <xf numFmtId="177" fontId="30" fillId="0" borderId="92" xfId="2" applyNumberFormat="1" applyFont="1" applyFill="1" applyBorder="1" applyAlignment="1">
      <alignment horizontal="center" vertical="center"/>
    </xf>
    <xf numFmtId="4" fontId="29" fillId="0" borderId="91" xfId="2" applyNumberFormat="1" applyFont="1" applyFill="1" applyBorder="1" applyAlignment="1">
      <alignment horizontal="right" vertical="center"/>
    </xf>
    <xf numFmtId="4" fontId="29" fillId="0" borderId="90" xfId="2" applyNumberFormat="1" applyFont="1" applyFill="1" applyBorder="1" applyAlignment="1">
      <alignment horizontal="right" vertical="center"/>
    </xf>
    <xf numFmtId="49" fontId="30" fillId="0" borderId="89" xfId="2" applyNumberFormat="1" applyFont="1" applyBorder="1" applyAlignment="1">
      <alignment horizontal="center" vertical="center"/>
    </xf>
    <xf numFmtId="0" fontId="30" fillId="0" borderId="91" xfId="2" applyFont="1" applyBorder="1" applyAlignment="1">
      <alignment vertical="center"/>
    </xf>
    <xf numFmtId="49" fontId="30" fillId="0" borderId="96" xfId="4" applyNumberFormat="1" applyFont="1" applyFill="1" applyBorder="1"/>
    <xf numFmtId="177" fontId="30" fillId="0" borderId="91" xfId="2" applyNumberFormat="1" applyFont="1" applyBorder="1" applyAlignment="1">
      <alignment horizontal="center" vertical="center"/>
    </xf>
    <xf numFmtId="0" fontId="30" fillId="0" borderId="91" xfId="2" applyFont="1" applyBorder="1" applyAlignment="1">
      <alignment horizontal="right" vertical="center"/>
    </xf>
    <xf numFmtId="4" fontId="30" fillId="0" borderId="91" xfId="2" applyNumberFormat="1" applyFont="1" applyFill="1" applyBorder="1" applyAlignment="1">
      <alignment horizontal="center" vertical="center"/>
    </xf>
    <xf numFmtId="4" fontId="30" fillId="0" borderId="90" xfId="2" applyNumberFormat="1" applyFont="1" applyFill="1" applyBorder="1" applyAlignment="1">
      <alignment horizontal="center" vertical="center"/>
    </xf>
    <xf numFmtId="0" fontId="30" fillId="0" borderId="95" xfId="2" applyFont="1" applyBorder="1" applyAlignment="1">
      <alignment vertical="center"/>
    </xf>
    <xf numFmtId="49" fontId="30" fillId="0" borderId="97" xfId="4" applyNumberFormat="1" applyFont="1" applyFill="1" applyBorder="1"/>
    <xf numFmtId="49" fontId="32" fillId="0" borderId="89" xfId="2" applyNumberFormat="1" applyFont="1" applyBorder="1" applyAlignment="1">
      <alignment horizontal="center" vertical="center"/>
    </xf>
    <xf numFmtId="0" fontId="32" fillId="0" borderId="91" xfId="2" applyFont="1" applyBorder="1" applyAlignment="1">
      <alignment vertical="center"/>
    </xf>
    <xf numFmtId="49" fontId="32" fillId="0" borderId="91" xfId="2" applyNumberFormat="1" applyFont="1" applyBorder="1" applyAlignment="1">
      <alignment vertical="center"/>
    </xf>
    <xf numFmtId="0" fontId="32" fillId="0" borderId="91" xfId="2" applyFont="1" applyFill="1" applyBorder="1" applyAlignment="1">
      <alignment horizontal="center" vertical="center"/>
    </xf>
    <xf numFmtId="177" fontId="32" fillId="0" borderId="91" xfId="2" applyNumberFormat="1" applyFont="1" applyBorder="1" applyAlignment="1">
      <alignment horizontal="center" vertical="center"/>
    </xf>
    <xf numFmtId="0" fontId="32" fillId="0" borderId="91" xfId="2" applyFont="1" applyBorder="1" applyAlignment="1">
      <alignment horizontal="right" vertical="center"/>
    </xf>
    <xf numFmtId="4" fontId="32" fillId="0" borderId="91" xfId="2" applyNumberFormat="1" applyFont="1" applyFill="1" applyBorder="1" applyAlignment="1">
      <alignment horizontal="center" vertical="center"/>
    </xf>
    <xf numFmtId="4" fontId="32" fillId="0" borderId="90" xfId="2" applyNumberFormat="1" applyFont="1" applyFill="1" applyBorder="1" applyAlignment="1">
      <alignment horizontal="center" vertical="center"/>
    </xf>
    <xf numFmtId="0" fontId="32" fillId="0" borderId="95" xfId="2" applyFont="1" applyBorder="1" applyAlignment="1">
      <alignment vertical="center"/>
    </xf>
    <xf numFmtId="0" fontId="40" fillId="0" borderId="0" xfId="2" applyFont="1" applyFill="1" applyBorder="1" applyAlignment="1">
      <alignment vertical="center"/>
    </xf>
    <xf numFmtId="49" fontId="32" fillId="9" borderId="89" xfId="2" applyNumberFormat="1" applyFont="1" applyFill="1" applyBorder="1" applyAlignment="1">
      <alignment horizontal="center" vertical="center"/>
    </xf>
    <xf numFmtId="0" fontId="32" fillId="9" borderId="91" xfId="2" applyFont="1" applyFill="1" applyBorder="1" applyAlignment="1">
      <alignment vertical="center"/>
    </xf>
    <xf numFmtId="49" fontId="32" fillId="9" borderId="91" xfId="2" applyNumberFormat="1" applyFont="1" applyFill="1" applyBorder="1" applyAlignment="1">
      <alignment vertical="center"/>
    </xf>
    <xf numFmtId="0" fontId="32" fillId="9" borderId="91" xfId="2" applyFont="1" applyFill="1" applyBorder="1" applyAlignment="1">
      <alignment horizontal="center" vertical="center"/>
    </xf>
    <xf numFmtId="177" fontId="32" fillId="9" borderId="91" xfId="2" applyNumberFormat="1" applyFont="1" applyFill="1" applyBorder="1" applyAlignment="1">
      <alignment horizontal="center" vertical="center"/>
    </xf>
    <xf numFmtId="0" fontId="32" fillId="9" borderId="91" xfId="2" applyFont="1" applyFill="1" applyBorder="1" applyAlignment="1">
      <alignment horizontal="right" vertical="center"/>
    </xf>
    <xf numFmtId="4" fontId="32" fillId="9" borderId="91" xfId="2" applyNumberFormat="1" applyFont="1" applyFill="1" applyBorder="1" applyAlignment="1">
      <alignment horizontal="center" vertical="center"/>
    </xf>
    <xf numFmtId="4" fontId="32" fillId="9" borderId="90" xfId="2" applyNumberFormat="1" applyFont="1" applyFill="1" applyBorder="1" applyAlignment="1">
      <alignment horizontal="center" vertical="center"/>
    </xf>
    <xf numFmtId="0" fontId="32" fillId="9" borderId="95" xfId="2" applyFont="1" applyFill="1" applyBorder="1" applyAlignment="1">
      <alignment vertical="center"/>
    </xf>
    <xf numFmtId="177" fontId="32" fillId="0" borderId="92" xfId="2" applyNumberFormat="1" applyFont="1" applyBorder="1" applyAlignment="1">
      <alignment horizontal="center" vertical="center"/>
    </xf>
    <xf numFmtId="0" fontId="32" fillId="0" borderId="92" xfId="2" applyFont="1" applyBorder="1" applyAlignment="1">
      <alignment horizontal="right" vertical="center"/>
    </xf>
    <xf numFmtId="2" fontId="30" fillId="0" borderId="92" xfId="2" applyNumberFormat="1" applyFont="1" applyFill="1" applyBorder="1" applyAlignment="1">
      <alignment horizontal="center" vertical="center"/>
    </xf>
    <xf numFmtId="174" fontId="30" fillId="0" borderId="90" xfId="2" applyNumberFormat="1" applyFont="1" applyFill="1" applyBorder="1" applyAlignment="1">
      <alignment horizontal="center" vertical="center"/>
    </xf>
    <xf numFmtId="0" fontId="30" fillId="0" borderId="98" xfId="2" applyFont="1" applyBorder="1" applyAlignment="1">
      <alignment vertical="center"/>
    </xf>
    <xf numFmtId="0" fontId="50" fillId="0" borderId="0" xfId="2" applyFont="1" applyFill="1" applyBorder="1" applyAlignment="1">
      <alignment vertical="center"/>
    </xf>
    <xf numFmtId="0" fontId="30" fillId="0" borderId="99" xfId="2" applyFont="1" applyBorder="1" applyAlignment="1">
      <alignment vertical="center"/>
    </xf>
    <xf numFmtId="0" fontId="32" fillId="0" borderId="100" xfId="2" applyFont="1" applyBorder="1" applyAlignment="1">
      <alignment vertical="center"/>
    </xf>
    <xf numFmtId="0" fontId="51" fillId="0" borderId="91" xfId="2" applyFont="1" applyBorder="1" applyAlignment="1">
      <alignment vertical="center"/>
    </xf>
    <xf numFmtId="0" fontId="51" fillId="0" borderId="91" xfId="2" applyFont="1" applyFill="1" applyBorder="1" applyAlignment="1">
      <alignment horizontal="center" vertical="center"/>
    </xf>
    <xf numFmtId="2" fontId="51" fillId="0" borderId="92" xfId="2" applyNumberFormat="1" applyFont="1" applyFill="1" applyBorder="1" applyAlignment="1">
      <alignment horizontal="center" vertical="center"/>
    </xf>
    <xf numFmtId="0" fontId="30" fillId="0" borderId="91" xfId="2" applyFont="1" applyBorder="1" applyAlignment="1">
      <alignment vertical="center" wrapText="1"/>
    </xf>
    <xf numFmtId="49" fontId="30" fillId="0" borderId="91" xfId="2" applyNumberFormat="1" applyFont="1" applyBorder="1" applyAlignment="1">
      <alignment vertical="center"/>
    </xf>
    <xf numFmtId="178" fontId="30" fillId="0" borderId="92" xfId="2" applyNumberFormat="1" applyFont="1" applyBorder="1" applyAlignment="1">
      <alignment horizontal="center" vertical="center"/>
    </xf>
    <xf numFmtId="0" fontId="30" fillId="0" borderId="91" xfId="2" applyFont="1" applyFill="1" applyBorder="1" applyAlignment="1">
      <alignment vertical="center"/>
    </xf>
    <xf numFmtId="0" fontId="30" fillId="0" borderId="91" xfId="5" applyFont="1" applyFill="1" applyBorder="1" applyAlignment="1">
      <alignment vertical="center" wrapText="1"/>
    </xf>
    <xf numFmtId="0" fontId="30" fillId="0" borderId="91" xfId="5" applyFont="1" applyFill="1" applyBorder="1" applyAlignment="1">
      <alignment horizontal="center" vertical="center"/>
    </xf>
    <xf numFmtId="2" fontId="30" fillId="0" borderId="92" xfId="5" applyNumberFormat="1" applyFont="1" applyFill="1" applyBorder="1" applyAlignment="1">
      <alignment horizontal="center" vertical="center"/>
    </xf>
    <xf numFmtId="49" fontId="30" fillId="0" borderId="91" xfId="5" applyNumberFormat="1" applyFont="1" applyFill="1" applyBorder="1" applyAlignment="1">
      <alignment vertical="center" wrapText="1"/>
    </xf>
    <xf numFmtId="0" fontId="30" fillId="0" borderId="91" xfId="5" applyFont="1" applyBorder="1" applyAlignment="1">
      <alignment vertical="center" wrapText="1"/>
    </xf>
    <xf numFmtId="49" fontId="30" fillId="0" borderId="91" xfId="5" applyNumberFormat="1" applyFont="1" applyBorder="1" applyAlignment="1">
      <alignment vertical="center" wrapText="1"/>
    </xf>
    <xf numFmtId="0" fontId="30" fillId="0" borderId="91" xfId="5" applyFont="1" applyFill="1" applyBorder="1" applyAlignment="1">
      <alignment vertical="center"/>
    </xf>
    <xf numFmtId="49" fontId="32" fillId="0" borderId="90" xfId="5" applyNumberFormat="1" applyFont="1" applyFill="1" applyBorder="1" applyAlignment="1">
      <alignment vertical="center" wrapText="1"/>
    </xf>
    <xf numFmtId="49" fontId="52" fillId="0" borderId="91" xfId="2" applyNumberFormat="1" applyFont="1" applyBorder="1" applyAlignment="1">
      <alignment vertical="center"/>
    </xf>
    <xf numFmtId="4" fontId="51" fillId="0" borderId="90" xfId="2" applyNumberFormat="1" applyFont="1" applyFill="1" applyBorder="1" applyAlignment="1">
      <alignment horizontal="center" vertical="center"/>
    </xf>
    <xf numFmtId="49" fontId="30" fillId="0" borderId="91" xfId="2" applyNumberFormat="1" applyFont="1" applyFill="1" applyBorder="1" applyAlignment="1">
      <alignment vertical="center"/>
    </xf>
    <xf numFmtId="177" fontId="30" fillId="0" borderId="92" xfId="5" applyNumberFormat="1" applyFont="1" applyFill="1" applyBorder="1" applyAlignment="1">
      <alignment horizontal="center" vertical="center"/>
    </xf>
    <xf numFmtId="4" fontId="30" fillId="0" borderId="90" xfId="5" applyNumberFormat="1" applyFont="1" applyFill="1" applyBorder="1" applyAlignment="1">
      <alignment horizontal="center" vertical="center"/>
    </xf>
    <xf numFmtId="177" fontId="30" fillId="0" borderId="92" xfId="5" applyNumberFormat="1" applyFont="1" applyBorder="1" applyAlignment="1">
      <alignment horizontal="center" vertical="center"/>
    </xf>
    <xf numFmtId="49" fontId="30" fillId="0" borderId="91" xfId="5" applyNumberFormat="1" applyFont="1" applyBorder="1" applyAlignment="1">
      <alignment vertical="center"/>
    </xf>
    <xf numFmtId="178" fontId="30" fillId="0" borderId="92" xfId="5" applyNumberFormat="1" applyFont="1" applyBorder="1" applyAlignment="1">
      <alignment horizontal="center" vertical="center"/>
    </xf>
    <xf numFmtId="49" fontId="32" fillId="10" borderId="89" xfId="2" applyNumberFormat="1" applyFont="1" applyFill="1" applyBorder="1" applyAlignment="1">
      <alignment horizontal="center" vertical="center"/>
    </xf>
    <xf numFmtId="0" fontId="32" fillId="10" borderId="91" xfId="2" applyFont="1" applyFill="1" applyBorder="1" applyAlignment="1">
      <alignment vertical="center"/>
    </xf>
    <xf numFmtId="49" fontId="32" fillId="10" borderId="91" xfId="2" applyNumberFormat="1" applyFont="1" applyFill="1" applyBorder="1" applyAlignment="1">
      <alignment vertical="center"/>
    </xf>
    <xf numFmtId="0" fontId="32" fillId="10" borderId="91" xfId="2" applyFont="1" applyFill="1" applyBorder="1" applyAlignment="1">
      <alignment horizontal="center" vertical="center"/>
    </xf>
    <xf numFmtId="177" fontId="32" fillId="10" borderId="91" xfId="2" applyNumberFormat="1" applyFont="1" applyFill="1" applyBorder="1" applyAlignment="1">
      <alignment horizontal="center" vertical="center"/>
    </xf>
    <xf numFmtId="0" fontId="32" fillId="10" borderId="91" xfId="2" applyFont="1" applyFill="1" applyBorder="1" applyAlignment="1">
      <alignment horizontal="right" vertical="center"/>
    </xf>
    <xf numFmtId="4" fontId="32" fillId="10" borderId="91" xfId="2" applyNumberFormat="1" applyFont="1" applyFill="1" applyBorder="1" applyAlignment="1">
      <alignment horizontal="center" vertical="center"/>
    </xf>
    <xf numFmtId="4" fontId="32" fillId="10" borderId="90" xfId="2" applyNumberFormat="1" applyFont="1" applyFill="1" applyBorder="1" applyAlignment="1">
      <alignment horizontal="center" vertical="center"/>
    </xf>
    <xf numFmtId="0" fontId="32" fillId="10" borderId="95" xfId="2" applyFont="1" applyFill="1" applyBorder="1" applyAlignment="1">
      <alignment vertical="center"/>
    </xf>
    <xf numFmtId="0" fontId="51" fillId="0" borderId="91" xfId="5" applyFont="1" applyBorder="1" applyAlignment="1">
      <alignment vertical="center" wrapText="1"/>
    </xf>
    <xf numFmtId="0" fontId="51" fillId="0" borderId="91" xfId="5" applyFont="1" applyFill="1" applyBorder="1" applyAlignment="1">
      <alignment horizontal="center" vertical="center"/>
    </xf>
    <xf numFmtId="177" fontId="51" fillId="0" borderId="92" xfId="5" applyNumberFormat="1" applyFont="1" applyBorder="1" applyAlignment="1">
      <alignment horizontal="center" vertical="center"/>
    </xf>
    <xf numFmtId="2" fontId="51" fillId="0" borderId="92" xfId="5" applyNumberFormat="1" applyFont="1" applyFill="1" applyBorder="1" applyAlignment="1">
      <alignment horizontal="center" vertical="center"/>
    </xf>
    <xf numFmtId="49" fontId="30" fillId="9" borderId="91" xfId="2" applyNumberFormat="1" applyFont="1" applyFill="1" applyBorder="1" applyAlignment="1">
      <alignment vertical="center"/>
    </xf>
    <xf numFmtId="0" fontId="51" fillId="9" borderId="91" xfId="2" applyFont="1" applyFill="1" applyBorder="1" applyAlignment="1">
      <alignment horizontal="center" vertical="center"/>
    </xf>
    <xf numFmtId="178" fontId="51" fillId="9" borderId="92" xfId="2" applyNumberFormat="1" applyFont="1" applyFill="1" applyBorder="1" applyAlignment="1">
      <alignment horizontal="center" vertical="center"/>
    </xf>
    <xf numFmtId="2" fontId="51" fillId="9" borderId="92" xfId="2" applyNumberFormat="1" applyFont="1" applyFill="1" applyBorder="1" applyAlignment="1">
      <alignment horizontal="center" vertical="center"/>
    </xf>
    <xf numFmtId="4" fontId="51" fillId="9" borderId="91" xfId="2" applyNumberFormat="1" applyFont="1" applyFill="1" applyBorder="1" applyAlignment="1">
      <alignment horizontal="center" vertical="center"/>
    </xf>
    <xf numFmtId="4" fontId="51" fillId="9" borderId="90" xfId="2" applyNumberFormat="1" applyFont="1" applyFill="1" applyBorder="1" applyAlignment="1">
      <alignment horizontal="center" vertical="center"/>
    </xf>
    <xf numFmtId="174" fontId="51" fillId="9" borderId="95" xfId="2" applyNumberFormat="1" applyFont="1" applyFill="1" applyBorder="1" applyAlignment="1">
      <alignment horizontal="center" vertical="center"/>
    </xf>
    <xf numFmtId="178" fontId="51" fillId="0" borderId="92" xfId="2" applyNumberFormat="1" applyFont="1" applyBorder="1" applyAlignment="1">
      <alignment horizontal="center" vertical="center"/>
    </xf>
    <xf numFmtId="4" fontId="51" fillId="0" borderId="91" xfId="2" applyNumberFormat="1" applyFont="1" applyFill="1" applyBorder="1" applyAlignment="1">
      <alignment horizontal="center" vertical="center"/>
    </xf>
    <xf numFmtId="0" fontId="30" fillId="0" borderId="101" xfId="2" applyFont="1" applyBorder="1" applyAlignment="1">
      <alignment vertical="center"/>
    </xf>
    <xf numFmtId="0" fontId="30" fillId="0" borderId="102" xfId="2" applyFont="1" applyBorder="1" applyAlignment="1">
      <alignment vertical="center"/>
    </xf>
    <xf numFmtId="174" fontId="30" fillId="0" borderId="91" xfId="2" applyNumberFormat="1" applyFont="1" applyFill="1" applyBorder="1" applyAlignment="1">
      <alignment horizontal="center" vertical="center"/>
    </xf>
    <xf numFmtId="0" fontId="51" fillId="0" borderId="91" xfId="2" applyFont="1" applyBorder="1" applyAlignment="1">
      <alignment vertical="center" wrapText="1"/>
    </xf>
    <xf numFmtId="0" fontId="30" fillId="0" borderId="91" xfId="2" applyFont="1" applyFill="1" applyBorder="1" applyAlignment="1">
      <alignment vertical="center" wrapText="1"/>
    </xf>
    <xf numFmtId="178" fontId="30" fillId="0" borderId="92" xfId="2" applyNumberFormat="1" applyFont="1" applyFill="1" applyBorder="1" applyAlignment="1">
      <alignment horizontal="center" vertical="center"/>
    </xf>
    <xf numFmtId="2" fontId="30" fillId="0" borderId="91" xfId="2" applyNumberFormat="1" applyFont="1" applyFill="1" applyBorder="1" applyAlignment="1">
      <alignment horizontal="center" vertical="center"/>
    </xf>
    <xf numFmtId="3" fontId="30" fillId="0" borderId="91" xfId="2" applyNumberFormat="1" applyFont="1" applyFill="1" applyBorder="1" applyAlignment="1">
      <alignment horizontal="right" vertical="center"/>
    </xf>
    <xf numFmtId="49" fontId="30" fillId="0" borderId="91" xfId="5" applyNumberFormat="1" applyFont="1" applyFill="1" applyBorder="1" applyAlignment="1">
      <alignment vertical="center"/>
    </xf>
    <xf numFmtId="0" fontId="30" fillId="0" borderId="91" xfId="5" applyFont="1" applyFill="1" applyBorder="1" applyAlignment="1">
      <alignment horizontal="right" vertical="center"/>
    </xf>
    <xf numFmtId="0" fontId="30" fillId="0" borderId="92" xfId="5" applyFont="1" applyFill="1" applyBorder="1" applyAlignment="1">
      <alignment horizontal="right" vertical="center"/>
    </xf>
    <xf numFmtId="49" fontId="30" fillId="0" borderId="91" xfId="2" applyNumberFormat="1" applyFont="1" applyBorder="1" applyAlignment="1">
      <alignment vertical="center" wrapText="1"/>
    </xf>
    <xf numFmtId="177" fontId="30" fillId="0" borderId="92" xfId="2" applyNumberFormat="1" applyFont="1" applyBorder="1" applyAlignment="1">
      <alignment horizontal="center" vertical="center"/>
    </xf>
    <xf numFmtId="49" fontId="53" fillId="0" borderId="89" xfId="2" applyNumberFormat="1" applyFont="1" applyBorder="1" applyAlignment="1">
      <alignment horizontal="center" vertical="center" wrapText="1"/>
    </xf>
    <xf numFmtId="4" fontId="30" fillId="0" borderId="91" xfId="5" applyNumberFormat="1" applyFont="1" applyFill="1" applyBorder="1" applyAlignment="1">
      <alignment horizontal="center" vertical="center"/>
    </xf>
    <xf numFmtId="49" fontId="30" fillId="10" borderId="89" xfId="2" applyNumberFormat="1" applyFont="1" applyFill="1" applyBorder="1" applyAlignment="1">
      <alignment horizontal="center" vertical="center"/>
    </xf>
    <xf numFmtId="49" fontId="30" fillId="10" borderId="91" xfId="2" applyNumberFormat="1" applyFont="1" applyFill="1" applyBorder="1" applyAlignment="1">
      <alignment vertical="center"/>
    </xf>
    <xf numFmtId="0" fontId="30" fillId="10" borderId="91" xfId="2" applyFont="1" applyFill="1" applyBorder="1" applyAlignment="1">
      <alignment horizontal="center" vertical="center"/>
    </xf>
    <xf numFmtId="178" fontId="30" fillId="10" borderId="92" xfId="2" applyNumberFormat="1" applyFont="1" applyFill="1" applyBorder="1" applyAlignment="1">
      <alignment horizontal="center" vertical="center"/>
    </xf>
    <xf numFmtId="2" fontId="30" fillId="10" borderId="92" xfId="2" applyNumberFormat="1" applyFont="1" applyFill="1" applyBorder="1" applyAlignment="1">
      <alignment horizontal="center" vertical="center"/>
    </xf>
    <xf numFmtId="4" fontId="30" fillId="10" borderId="91" xfId="2" applyNumberFormat="1" applyFont="1" applyFill="1" applyBorder="1" applyAlignment="1">
      <alignment horizontal="center" vertical="center"/>
    </xf>
    <xf numFmtId="4" fontId="30" fillId="10" borderId="90" xfId="2" applyNumberFormat="1" applyFont="1" applyFill="1" applyBorder="1" applyAlignment="1">
      <alignment horizontal="center" vertical="center"/>
    </xf>
    <xf numFmtId="0" fontId="30" fillId="10" borderId="95" xfId="2" applyFont="1" applyFill="1" applyBorder="1" applyAlignment="1">
      <alignment vertical="center"/>
    </xf>
    <xf numFmtId="49" fontId="30" fillId="11" borderId="66" xfId="2" applyNumberFormat="1" applyFont="1" applyFill="1" applyBorder="1" applyAlignment="1">
      <alignment horizontal="center" vertical="center"/>
    </xf>
    <xf numFmtId="4" fontId="32" fillId="11" borderId="103" xfId="2" applyNumberFormat="1" applyFont="1" applyFill="1" applyBorder="1" applyAlignment="1">
      <alignment horizontal="center" vertical="center"/>
    </xf>
    <xf numFmtId="0" fontId="30" fillId="11" borderId="104" xfId="2" applyFont="1" applyFill="1" applyBorder="1" applyAlignment="1">
      <alignment vertical="center"/>
    </xf>
    <xf numFmtId="49" fontId="54" fillId="0" borderId="105" xfId="2" applyNumberFormat="1" applyFont="1" applyFill="1" applyBorder="1" applyAlignment="1">
      <alignment horizontal="center" vertical="center"/>
    </xf>
    <xf numFmtId="0" fontId="54" fillId="0" borderId="106" xfId="2" applyFont="1" applyFill="1" applyBorder="1" applyAlignment="1">
      <alignment vertical="center"/>
    </xf>
    <xf numFmtId="0" fontId="55" fillId="0" borderId="107" xfId="4" applyFont="1" applyFill="1" applyBorder="1" applyAlignment="1">
      <alignment vertical="center" wrapText="1"/>
    </xf>
    <xf numFmtId="0" fontId="55" fillId="0" borderId="106" xfId="2" applyFont="1" applyFill="1" applyBorder="1" applyAlignment="1">
      <alignment horizontal="center" vertical="center"/>
    </xf>
    <xf numFmtId="177" fontId="55" fillId="0" borderId="106" xfId="2" applyNumberFormat="1" applyFont="1" applyFill="1" applyBorder="1" applyAlignment="1">
      <alignment horizontal="center" vertical="center"/>
    </xf>
    <xf numFmtId="0" fontId="55" fillId="0" borderId="106" xfId="2" applyFont="1" applyFill="1" applyBorder="1" applyAlignment="1">
      <alignment horizontal="right" vertical="center"/>
    </xf>
    <xf numFmtId="4" fontId="49" fillId="0" borderId="106" xfId="2" applyNumberFormat="1" applyFont="1" applyFill="1" applyBorder="1" applyAlignment="1">
      <alignment horizontal="center" vertical="center"/>
    </xf>
    <xf numFmtId="4" fontId="49" fillId="0" borderId="108" xfId="2" applyNumberFormat="1" applyFont="1" applyFill="1" applyBorder="1" applyAlignment="1">
      <alignment horizontal="center" vertical="center"/>
    </xf>
    <xf numFmtId="0" fontId="49" fillId="0" borderId="109" xfId="2" applyFont="1" applyFill="1" applyBorder="1" applyAlignment="1">
      <alignment vertical="center"/>
    </xf>
    <xf numFmtId="0" fontId="56" fillId="0" borderId="0" xfId="2" applyFont="1" applyAlignment="1">
      <alignment vertical="center"/>
    </xf>
    <xf numFmtId="49" fontId="40" fillId="0" borderId="0" xfId="2" applyNumberFormat="1" applyFont="1" applyAlignment="1">
      <alignment horizontal="center" vertical="center"/>
    </xf>
    <xf numFmtId="0" fontId="40" fillId="0" borderId="0" xfId="2" applyFont="1" applyAlignment="1">
      <alignment vertical="center"/>
    </xf>
    <xf numFmtId="49" fontId="40" fillId="0" borderId="0" xfId="2" applyNumberFormat="1" applyFont="1" applyAlignment="1">
      <alignment vertical="center"/>
    </xf>
    <xf numFmtId="0" fontId="40" fillId="0" borderId="0" xfId="2" applyFont="1" applyAlignment="1">
      <alignment horizontal="center" vertical="center"/>
    </xf>
    <xf numFmtId="177" fontId="40" fillId="0" borderId="0" xfId="2" applyNumberFormat="1" applyFont="1" applyAlignment="1">
      <alignment vertical="center"/>
    </xf>
    <xf numFmtId="4" fontId="40" fillId="0" borderId="0" xfId="2" applyNumberFormat="1" applyFont="1" applyAlignment="1">
      <alignment horizontal="right" vertical="center"/>
    </xf>
    <xf numFmtId="0" fontId="40" fillId="0" borderId="0" xfId="2" applyFont="1" applyAlignment="1">
      <alignment vertical="center" wrapText="1"/>
    </xf>
    <xf numFmtId="0" fontId="38" fillId="0" borderId="110" xfId="2" applyFont="1" applyBorder="1" applyAlignment="1">
      <alignment horizontal="center" vertical="center" textRotation="90" wrapText="1"/>
    </xf>
    <xf numFmtId="0" fontId="38" fillId="0" borderId="110" xfId="2" applyFont="1" applyBorder="1" applyAlignment="1">
      <alignment horizontal="center" vertical="center" wrapText="1"/>
    </xf>
    <xf numFmtId="49" fontId="38" fillId="0" borderId="56" xfId="2" applyNumberFormat="1" applyFont="1" applyBorder="1" applyAlignment="1">
      <alignment horizontal="center" vertical="center"/>
    </xf>
    <xf numFmtId="0" fontId="38" fillId="0" borderId="111" xfId="2" applyFont="1" applyBorder="1" applyAlignment="1">
      <alignment horizontal="left" vertical="center"/>
    </xf>
    <xf numFmtId="0" fontId="38" fillId="0" borderId="56" xfId="2" applyFont="1" applyBorder="1" applyAlignment="1">
      <alignment horizontal="center" vertical="center"/>
    </xf>
    <xf numFmtId="3" fontId="38" fillId="0" borderId="56" xfId="2" applyNumberFormat="1" applyFont="1" applyBorder="1" applyAlignment="1">
      <alignment horizontal="center" vertical="center"/>
    </xf>
    <xf numFmtId="179" fontId="38" fillId="0" borderId="56" xfId="2" applyNumberFormat="1" applyFont="1" applyBorder="1" applyAlignment="1">
      <alignment horizontal="center" vertical="center"/>
    </xf>
    <xf numFmtId="3" fontId="38" fillId="0" borderId="56" xfId="2" applyNumberFormat="1" applyFont="1" applyBorder="1" applyAlignment="1">
      <alignment horizontal="right" vertical="center"/>
    </xf>
    <xf numFmtId="0" fontId="38" fillId="0" borderId="111" xfId="2" applyFont="1" applyBorder="1" applyAlignment="1">
      <alignment horizontal="left" vertical="center" wrapText="1"/>
    </xf>
    <xf numFmtId="49" fontId="38" fillId="0" borderId="56" xfId="3" applyNumberFormat="1" applyFont="1" applyBorder="1" applyAlignment="1">
      <alignment horizontal="center" vertical="center"/>
    </xf>
    <xf numFmtId="0" fontId="38" fillId="0" borderId="111" xfId="3" applyFont="1" applyBorder="1" applyAlignment="1">
      <alignment horizontal="left" vertical="center"/>
    </xf>
    <xf numFmtId="0" fontId="38" fillId="0" borderId="56" xfId="3" applyFont="1" applyBorder="1" applyAlignment="1">
      <alignment horizontal="center" vertical="center"/>
    </xf>
    <xf numFmtId="3" fontId="38" fillId="0" borderId="56" xfId="3" applyNumberFormat="1" applyFont="1" applyBorder="1" applyAlignment="1">
      <alignment horizontal="center" vertical="center"/>
    </xf>
    <xf numFmtId="3" fontId="58" fillId="0" borderId="0" xfId="2" applyNumberFormat="1" applyFont="1"/>
    <xf numFmtId="0" fontId="19" fillId="0" borderId="1" xfId="301" applyFont="1" applyBorder="1" applyAlignment="1" applyProtection="1">
      <alignment horizontal="left"/>
    </xf>
    <xf numFmtId="0" fontId="19" fillId="0" borderId="2" xfId="301" applyFont="1" applyBorder="1" applyAlignment="1" applyProtection="1">
      <alignment horizontal="left"/>
    </xf>
    <xf numFmtId="0" fontId="19" fillId="0" borderId="3" xfId="301" applyFont="1" applyBorder="1" applyAlignment="1" applyProtection="1">
      <alignment horizontal="left"/>
    </xf>
    <xf numFmtId="0" fontId="19" fillId="0" borderId="0" xfId="301" applyAlignment="1" applyProtection="1">
      <alignment horizontal="left" vertical="top"/>
    </xf>
    <xf numFmtId="0" fontId="1" fillId="0" borderId="2" xfId="301" applyFont="1" applyBorder="1" applyAlignment="1" applyProtection="1">
      <alignment horizontal="left"/>
    </xf>
    <xf numFmtId="0" fontId="19" fillId="0" borderId="6" xfId="301" applyFont="1" applyBorder="1" applyAlignment="1" applyProtection="1">
      <alignment horizontal="left"/>
    </xf>
    <xf numFmtId="0" fontId="19" fillId="0" borderId="7" xfId="301" applyFont="1" applyBorder="1" applyAlignment="1" applyProtection="1">
      <alignment horizontal="left"/>
    </xf>
    <xf numFmtId="0" fontId="19" fillId="0" borderId="8" xfId="301" applyFont="1" applyBorder="1" applyAlignment="1" applyProtection="1">
      <alignment horizontal="left"/>
    </xf>
    <xf numFmtId="0" fontId="38" fillId="0" borderId="1" xfId="301" applyFont="1" applyBorder="1" applyAlignment="1" applyProtection="1">
      <alignment horizontal="left" vertical="center"/>
    </xf>
    <xf numFmtId="0" fontId="38" fillId="0" borderId="2" xfId="301" applyFont="1" applyBorder="1" applyAlignment="1" applyProtection="1">
      <alignment horizontal="left" vertical="center"/>
    </xf>
    <xf numFmtId="0" fontId="38" fillId="0" borderId="3" xfId="301" applyFont="1" applyBorder="1" applyAlignment="1" applyProtection="1">
      <alignment horizontal="left" vertical="center"/>
    </xf>
    <xf numFmtId="0" fontId="38" fillId="0" borderId="4" xfId="301" applyFont="1" applyBorder="1" applyAlignment="1" applyProtection="1">
      <alignment horizontal="left" vertical="center"/>
    </xf>
    <xf numFmtId="0" fontId="38" fillId="0" borderId="0" xfId="301" applyFont="1" applyAlignment="1" applyProtection="1">
      <alignment horizontal="left" vertical="center"/>
    </xf>
    <xf numFmtId="0" fontId="3" fillId="0" borderId="9" xfId="301" applyFont="1" applyBorder="1" applyAlignment="1" applyProtection="1">
      <alignment horizontal="left" vertical="center"/>
    </xf>
    <xf numFmtId="164" fontId="3" fillId="0" borderId="10" xfId="301" applyNumberFormat="1" applyFont="1" applyBorder="1" applyAlignment="1" applyProtection="1">
      <alignment horizontal="right" vertical="center"/>
    </xf>
    <xf numFmtId="0" fontId="38" fillId="0" borderId="11" xfId="301" applyFont="1" applyBorder="1" applyAlignment="1" applyProtection="1">
      <alignment horizontal="left" vertical="center"/>
    </xf>
    <xf numFmtId="0" fontId="38" fillId="0" borderId="5" xfId="301" applyFont="1" applyBorder="1" applyAlignment="1" applyProtection="1">
      <alignment horizontal="left" vertical="center"/>
    </xf>
    <xf numFmtId="0" fontId="3" fillId="0" borderId="12" xfId="301" applyFont="1" applyBorder="1" applyAlignment="1" applyProtection="1">
      <alignment horizontal="left" vertical="center" wrapText="1"/>
    </xf>
    <xf numFmtId="0" fontId="38" fillId="0" borderId="13" xfId="301" applyFont="1" applyBorder="1" applyAlignment="1" applyProtection="1">
      <alignment horizontal="left" vertical="center"/>
    </xf>
    <xf numFmtId="164" fontId="3" fillId="0" borderId="12" xfId="301" applyNumberFormat="1" applyFont="1" applyBorder="1" applyAlignment="1" applyProtection="1">
      <alignment horizontal="right" vertical="center"/>
    </xf>
    <xf numFmtId="164" fontId="3" fillId="0" borderId="0" xfId="301" applyNumberFormat="1" applyFont="1" applyAlignment="1" applyProtection="1">
      <alignment horizontal="right" vertical="center"/>
    </xf>
    <xf numFmtId="0" fontId="3" fillId="0" borderId="12" xfId="301" applyFont="1" applyBorder="1" applyAlignment="1" applyProtection="1">
      <alignment horizontal="left" vertical="center"/>
    </xf>
    <xf numFmtId="0" fontId="3" fillId="0" borderId="12" xfId="301" applyFont="1" applyBorder="1" applyAlignment="1" applyProtection="1">
      <alignment horizontal="left" vertical="top" wrapText="1"/>
    </xf>
    <xf numFmtId="0" fontId="3" fillId="0" borderId="0" xfId="301" applyFont="1" applyAlignment="1" applyProtection="1">
      <alignment horizontal="left" vertical="top" wrapText="1"/>
    </xf>
    <xf numFmtId="0" fontId="3" fillId="0" borderId="0" xfId="301" applyFont="1" applyAlignment="1" applyProtection="1">
      <alignment horizontal="left" vertical="top"/>
    </xf>
    <xf numFmtId="0" fontId="38" fillId="0" borderId="10" xfId="301" applyFont="1" applyBorder="1" applyAlignment="1" applyProtection="1">
      <alignment horizontal="left" vertical="center"/>
    </xf>
    <xf numFmtId="0" fontId="3" fillId="0" borderId="17" xfId="301" applyFont="1" applyBorder="1" applyAlignment="1" applyProtection="1">
      <alignment horizontal="left" vertical="center"/>
    </xf>
    <xf numFmtId="0" fontId="3" fillId="0" borderId="18" xfId="301" applyFont="1" applyBorder="1" applyAlignment="1" applyProtection="1">
      <alignment horizontal="left" vertical="center"/>
    </xf>
    <xf numFmtId="164" fontId="3" fillId="0" borderId="19" xfId="301" applyNumberFormat="1" applyFont="1" applyBorder="1" applyAlignment="1" applyProtection="1">
      <alignment horizontal="right" vertical="center"/>
    </xf>
    <xf numFmtId="0" fontId="38" fillId="0" borderId="20" xfId="301" applyFont="1" applyBorder="1" applyAlignment="1" applyProtection="1">
      <alignment horizontal="left" vertical="center"/>
    </xf>
    <xf numFmtId="0" fontId="3" fillId="0" borderId="14" xfId="301" applyFont="1" applyBorder="1" applyAlignment="1" applyProtection="1">
      <alignment horizontal="left" vertical="center"/>
    </xf>
    <xf numFmtId="0" fontId="38" fillId="0" borderId="15" xfId="301" applyFont="1" applyBorder="1" applyAlignment="1" applyProtection="1">
      <alignment horizontal="left" vertical="center"/>
    </xf>
    <xf numFmtId="0" fontId="38" fillId="0" borderId="16" xfId="301" applyFont="1" applyBorder="1" applyAlignment="1" applyProtection="1">
      <alignment horizontal="left" vertical="center"/>
    </xf>
    <xf numFmtId="0" fontId="3" fillId="0" borderId="0" xfId="301" applyFont="1" applyAlignment="1" applyProtection="1">
      <alignment horizontal="left" vertical="center"/>
    </xf>
    <xf numFmtId="0" fontId="21" fillId="0" borderId="0" xfId="301" applyFont="1" applyAlignment="1" applyProtection="1">
      <alignment horizontal="left" vertical="center"/>
    </xf>
    <xf numFmtId="0" fontId="38" fillId="0" borderId="19" xfId="301" applyFont="1" applyBorder="1" applyAlignment="1" applyProtection="1">
      <alignment horizontal="left" vertical="center"/>
    </xf>
    <xf numFmtId="164" fontId="3" fillId="0" borderId="20" xfId="301" applyNumberFormat="1" applyFont="1" applyBorder="1" applyAlignment="1" applyProtection="1">
      <alignment horizontal="right" vertical="center"/>
    </xf>
    <xf numFmtId="49" fontId="3" fillId="0" borderId="17" xfId="301" applyNumberFormat="1" applyFont="1" applyBorder="1" applyAlignment="1" applyProtection="1">
      <alignment horizontal="left" vertical="center"/>
    </xf>
    <xf numFmtId="0" fontId="4" fillId="0" borderId="0" xfId="301" applyFont="1" applyAlignment="1" applyProtection="1">
      <alignment horizontal="left" vertical="center"/>
    </xf>
    <xf numFmtId="0" fontId="38" fillId="0" borderId="6" xfId="301" applyFont="1" applyBorder="1" applyAlignment="1" applyProtection="1">
      <alignment horizontal="left" vertical="center"/>
    </xf>
    <xf numFmtId="0" fontId="38" fillId="0" borderId="7" xfId="301" applyFont="1" applyBorder="1" applyAlignment="1" applyProtection="1">
      <alignment horizontal="left" vertical="center"/>
    </xf>
    <xf numFmtId="0" fontId="38" fillId="0" borderId="8" xfId="301" applyFont="1" applyBorder="1" applyAlignment="1" applyProtection="1">
      <alignment horizontal="left" vertical="center"/>
    </xf>
    <xf numFmtId="0" fontId="38" fillId="0" borderId="21" xfId="301" applyFont="1" applyBorder="1" applyAlignment="1" applyProtection="1">
      <alignment horizontal="left" vertical="center"/>
    </xf>
    <xf numFmtId="0" fontId="38" fillId="0" borderId="22" xfId="301" applyFont="1" applyBorder="1" applyAlignment="1" applyProtection="1">
      <alignment horizontal="left" vertical="center"/>
    </xf>
    <xf numFmtId="0" fontId="16" fillId="0" borderId="22" xfId="301" applyFont="1" applyBorder="1" applyAlignment="1" applyProtection="1">
      <alignment horizontal="left" vertical="center"/>
    </xf>
    <xf numFmtId="0" fontId="38" fillId="0" borderId="23" xfId="301" applyFont="1" applyBorder="1" applyAlignment="1" applyProtection="1">
      <alignment horizontal="left" vertical="center"/>
    </xf>
    <xf numFmtId="0" fontId="38" fillId="0" borderId="24" xfId="301" applyFont="1" applyBorder="1" applyAlignment="1" applyProtection="1">
      <alignment horizontal="left" vertical="center"/>
    </xf>
    <xf numFmtId="0" fontId="38" fillId="0" borderId="25" xfId="301" applyFont="1" applyBorder="1" applyAlignment="1" applyProtection="1">
      <alignment horizontal="left" vertical="center"/>
    </xf>
    <xf numFmtId="0" fontId="38" fillId="0" borderId="26" xfId="301" applyFont="1" applyBorder="1" applyAlignment="1" applyProtection="1">
      <alignment horizontal="left" vertical="center"/>
    </xf>
    <xf numFmtId="0" fontId="38" fillId="0" borderId="27" xfId="301" applyFont="1" applyBorder="1" applyAlignment="1" applyProtection="1">
      <alignment horizontal="left" vertical="center"/>
    </xf>
    <xf numFmtId="0" fontId="38" fillId="0" borderId="28" xfId="301" applyFont="1" applyBorder="1" applyAlignment="1" applyProtection="1">
      <alignment horizontal="left" vertical="center"/>
    </xf>
    <xf numFmtId="165" fontId="19" fillId="0" borderId="29" xfId="301" applyNumberFormat="1" applyFont="1" applyBorder="1" applyAlignment="1" applyProtection="1">
      <alignment horizontal="right" vertical="center"/>
    </xf>
    <xf numFmtId="165" fontId="19" fillId="0" borderId="30" xfId="301" applyNumberFormat="1" applyFont="1" applyBorder="1" applyAlignment="1" applyProtection="1">
      <alignment horizontal="right" vertical="center"/>
    </xf>
    <xf numFmtId="165" fontId="5" fillId="0" borderId="31" xfId="301" applyNumberFormat="1" applyFont="1" applyBorder="1" applyAlignment="1" applyProtection="1">
      <alignment horizontal="right" vertical="center"/>
    </xf>
    <xf numFmtId="166" fontId="5" fillId="0" borderId="32" xfId="301" applyNumberFormat="1" applyFont="1" applyBorder="1" applyAlignment="1" applyProtection="1">
      <alignment horizontal="right" vertical="center"/>
    </xf>
    <xf numFmtId="165" fontId="19" fillId="0" borderId="31" xfId="301" applyNumberFormat="1" applyFont="1" applyBorder="1" applyAlignment="1" applyProtection="1">
      <alignment horizontal="right" vertical="center"/>
    </xf>
    <xf numFmtId="165" fontId="19" fillId="0" borderId="32" xfId="301" applyNumberFormat="1" applyFont="1" applyBorder="1" applyAlignment="1" applyProtection="1">
      <alignment horizontal="right" vertical="center"/>
    </xf>
    <xf numFmtId="165" fontId="5" fillId="0" borderId="30" xfId="301" applyNumberFormat="1" applyFont="1" applyBorder="1" applyAlignment="1" applyProtection="1">
      <alignment horizontal="right" vertical="center"/>
    </xf>
    <xf numFmtId="166" fontId="5" fillId="0" borderId="30" xfId="301" applyNumberFormat="1" applyFont="1" applyBorder="1" applyAlignment="1" applyProtection="1">
      <alignment horizontal="right" vertical="center"/>
    </xf>
    <xf numFmtId="165" fontId="19" fillId="0" borderId="33" xfId="301" applyNumberFormat="1" applyFont="1" applyBorder="1" applyAlignment="1" applyProtection="1">
      <alignment horizontal="right" vertical="center"/>
    </xf>
    <xf numFmtId="0" fontId="16" fillId="0" borderId="22" xfId="301" applyFont="1" applyBorder="1" applyAlignment="1" applyProtection="1">
      <alignment horizontal="left" vertical="center" wrapText="1"/>
    </xf>
    <xf numFmtId="0" fontId="17" fillId="0" borderId="24" xfId="301" applyFont="1" applyBorder="1" applyAlignment="1" applyProtection="1">
      <alignment horizontal="left" vertical="center"/>
    </xf>
    <xf numFmtId="0" fontId="17" fillId="0" borderId="26" xfId="301" applyFont="1" applyBorder="1" applyAlignment="1" applyProtection="1">
      <alignment horizontal="left" vertical="center"/>
    </xf>
    <xf numFmtId="0" fontId="16" fillId="0" borderId="27" xfId="301" applyFont="1" applyBorder="1" applyAlignment="1" applyProtection="1">
      <alignment horizontal="left" vertical="center"/>
    </xf>
    <xf numFmtId="0" fontId="16" fillId="0" borderId="25" xfId="301" applyFont="1" applyBorder="1" applyAlignment="1" applyProtection="1">
      <alignment horizontal="left" vertical="center"/>
    </xf>
    <xf numFmtId="0" fontId="16" fillId="0" borderId="28" xfId="301" applyFont="1" applyBorder="1" applyAlignment="1" applyProtection="1">
      <alignment horizontal="left" vertical="center"/>
    </xf>
    <xf numFmtId="0" fontId="16" fillId="0" borderId="26" xfId="301" applyFont="1" applyBorder="1" applyAlignment="1" applyProtection="1">
      <alignment horizontal="left" vertical="center"/>
    </xf>
    <xf numFmtId="164" fontId="38" fillId="0" borderId="34" xfId="301" applyNumberFormat="1" applyFont="1" applyBorder="1" applyAlignment="1" applyProtection="1">
      <alignment horizontal="center" vertical="center"/>
    </xf>
    <xf numFmtId="0" fontId="78" fillId="0" borderId="9" xfId="301" applyFont="1" applyBorder="1" applyAlignment="1" applyProtection="1">
      <alignment horizontal="left" vertical="center"/>
    </xf>
    <xf numFmtId="0" fontId="38" fillId="0" borderId="17" xfId="301" applyFont="1" applyBorder="1" applyAlignment="1" applyProtection="1">
      <alignment horizontal="left" vertical="center"/>
    </xf>
    <xf numFmtId="166" fontId="5" fillId="0" borderId="18" xfId="301" applyNumberFormat="1" applyFont="1" applyBorder="1" applyAlignment="1" applyProtection="1">
      <alignment horizontal="right" vertical="center"/>
    </xf>
    <xf numFmtId="0" fontId="38" fillId="0" borderId="35" xfId="301" applyFont="1" applyBorder="1" applyAlignment="1" applyProtection="1">
      <alignment horizontal="left" vertical="center"/>
    </xf>
    <xf numFmtId="0" fontId="38" fillId="0" borderId="18" xfId="301" applyFont="1" applyBorder="1" applyAlignment="1" applyProtection="1">
      <alignment horizontal="left" vertical="center"/>
    </xf>
    <xf numFmtId="166" fontId="19" fillId="0" borderId="18" xfId="301" applyNumberFormat="1" applyFont="1" applyBorder="1" applyAlignment="1" applyProtection="1">
      <alignment horizontal="right" vertical="center"/>
    </xf>
    <xf numFmtId="165" fontId="19" fillId="0" borderId="19" xfId="301" applyNumberFormat="1" applyFont="1" applyBorder="1" applyAlignment="1" applyProtection="1">
      <alignment horizontal="right" vertical="center"/>
    </xf>
    <xf numFmtId="0" fontId="7" fillId="0" borderId="19" xfId="301" applyFont="1" applyBorder="1" applyAlignment="1" applyProtection="1">
      <alignment horizontal="right" vertical="center"/>
    </xf>
    <xf numFmtId="0" fontId="7" fillId="0" borderId="20" xfId="301" applyFont="1" applyBorder="1" applyAlignment="1" applyProtection="1">
      <alignment horizontal="left" vertical="center"/>
    </xf>
    <xf numFmtId="0" fontId="38" fillId="0" borderId="14" xfId="301" applyFont="1" applyBorder="1" applyAlignment="1" applyProtection="1">
      <alignment horizontal="left" vertical="center"/>
    </xf>
    <xf numFmtId="164" fontId="38" fillId="0" borderId="36" xfId="301" applyNumberFormat="1" applyFont="1" applyBorder="1" applyAlignment="1" applyProtection="1">
      <alignment horizontal="center" vertical="center"/>
    </xf>
    <xf numFmtId="165" fontId="19" fillId="0" borderId="18" xfId="301" applyNumberFormat="1" applyFont="1" applyBorder="1" applyAlignment="1" applyProtection="1">
      <alignment horizontal="right" vertical="center"/>
    </xf>
    <xf numFmtId="0" fontId="78" fillId="0" borderId="18" xfId="301" applyFont="1" applyBorder="1" applyAlignment="1" applyProtection="1">
      <alignment horizontal="left" vertical="center"/>
    </xf>
    <xf numFmtId="166" fontId="5" fillId="0" borderId="21" xfId="301" applyNumberFormat="1" applyFont="1" applyBorder="1" applyAlignment="1" applyProtection="1">
      <alignment horizontal="right" vertical="center"/>
    </xf>
    <xf numFmtId="166" fontId="19" fillId="0" borderId="21" xfId="301" applyNumberFormat="1" applyFont="1" applyBorder="1" applyAlignment="1" applyProtection="1">
      <alignment horizontal="right" vertical="center"/>
    </xf>
    <xf numFmtId="165" fontId="19" fillId="0" borderId="23" xfId="301" applyNumberFormat="1" applyFont="1" applyBorder="1" applyAlignment="1" applyProtection="1">
      <alignment horizontal="right" vertical="center"/>
    </xf>
    <xf numFmtId="0" fontId="38" fillId="0" borderId="37" xfId="301" applyFont="1" applyBorder="1" applyAlignment="1" applyProtection="1">
      <alignment horizontal="left" vertical="center"/>
    </xf>
    <xf numFmtId="164" fontId="38" fillId="0" borderId="38" xfId="301" applyNumberFormat="1" applyFont="1" applyBorder="1" applyAlignment="1" applyProtection="1">
      <alignment horizontal="center" vertical="center"/>
    </xf>
    <xf numFmtId="0" fontId="38" fillId="0" borderId="32" xfId="301" applyFont="1" applyBorder="1" applyAlignment="1" applyProtection="1">
      <alignment horizontal="left" vertical="center"/>
    </xf>
    <xf numFmtId="0" fontId="38" fillId="0" borderId="30" xfId="301" applyFont="1" applyBorder="1" applyAlignment="1" applyProtection="1">
      <alignment horizontal="left" vertical="center"/>
    </xf>
    <xf numFmtId="0" fontId="38" fillId="0" borderId="31" xfId="301" applyFont="1" applyBorder="1" applyAlignment="1" applyProtection="1">
      <alignment horizontal="left" vertical="center"/>
    </xf>
    <xf numFmtId="166" fontId="5" fillId="0" borderId="39" xfId="301" applyNumberFormat="1" applyFont="1" applyBorder="1" applyAlignment="1" applyProtection="1">
      <alignment horizontal="right" vertical="center"/>
    </xf>
    <xf numFmtId="166" fontId="5" fillId="0" borderId="22" xfId="301" applyNumberFormat="1" applyFont="1" applyBorder="1" applyAlignment="1" applyProtection="1">
      <alignment horizontal="right" vertical="center"/>
    </xf>
    <xf numFmtId="165" fontId="8" fillId="0" borderId="7" xfId="301" applyNumberFormat="1" applyFont="1" applyBorder="1" applyAlignment="1" applyProtection="1">
      <alignment horizontal="right" vertical="center"/>
    </xf>
    <xf numFmtId="0" fontId="16" fillId="0" borderId="1" xfId="301" applyFont="1" applyBorder="1" applyAlignment="1" applyProtection="1">
      <alignment horizontal="left" vertical="top"/>
    </xf>
    <xf numFmtId="0" fontId="38" fillId="0" borderId="40" xfId="301" applyFont="1" applyBorder="1" applyAlignment="1" applyProtection="1">
      <alignment horizontal="left" vertical="center"/>
    </xf>
    <xf numFmtId="0" fontId="38" fillId="0" borderId="41" xfId="301" applyFont="1" applyBorder="1" applyAlignment="1" applyProtection="1">
      <alignment horizontal="left" vertical="center"/>
    </xf>
    <xf numFmtId="0" fontId="38" fillId="0" borderId="12" xfId="301" applyFont="1" applyBorder="1" applyAlignment="1" applyProtection="1">
      <alignment horizontal="left" vertical="center"/>
    </xf>
    <xf numFmtId="169" fontId="79" fillId="0" borderId="23" xfId="301" applyNumberFormat="1" applyFont="1" applyBorder="1" applyAlignment="1" applyProtection="1">
      <alignment horizontal="right" vertical="center"/>
    </xf>
    <xf numFmtId="0" fontId="38" fillId="0" borderId="42" xfId="301" applyFont="1" applyBorder="1" applyAlignment="1" applyProtection="1">
      <alignment horizontal="left"/>
    </xf>
    <xf numFmtId="0" fontId="38" fillId="0" borderId="14" xfId="301" applyFont="1" applyBorder="1" applyAlignment="1" applyProtection="1">
      <alignment horizontal="left"/>
    </xf>
    <xf numFmtId="165" fontId="3" fillId="0" borderId="14" xfId="301" applyNumberFormat="1" applyFont="1" applyBorder="1" applyAlignment="1" applyProtection="1">
      <alignment horizontal="right" vertical="center"/>
    </xf>
    <xf numFmtId="166" fontId="3" fillId="0" borderId="18" xfId="301" applyNumberFormat="1" applyFont="1" applyBorder="1" applyAlignment="1" applyProtection="1">
      <alignment horizontal="right" vertical="center"/>
    </xf>
    <xf numFmtId="166" fontId="5" fillId="0" borderId="14" xfId="301" applyNumberFormat="1" applyFont="1" applyBorder="1" applyAlignment="1" applyProtection="1">
      <alignment horizontal="right" vertical="center"/>
    </xf>
    <xf numFmtId="169" fontId="79" fillId="0" borderId="43" xfId="301" applyNumberFormat="1" applyFont="1" applyBorder="1" applyAlignment="1" applyProtection="1">
      <alignment horizontal="right" vertical="center"/>
    </xf>
    <xf numFmtId="0" fontId="16" fillId="0" borderId="44" xfId="301" applyFont="1" applyBorder="1" applyAlignment="1" applyProtection="1">
      <alignment horizontal="left" vertical="top"/>
    </xf>
    <xf numFmtId="0" fontId="38" fillId="0" borderId="9" xfId="301" applyFont="1" applyBorder="1" applyAlignment="1" applyProtection="1">
      <alignment horizontal="left" vertical="center"/>
    </xf>
    <xf numFmtId="165" fontId="3" fillId="0" borderId="18" xfId="301" applyNumberFormat="1" applyFont="1" applyBorder="1" applyAlignment="1" applyProtection="1">
      <alignment horizontal="right" vertical="center"/>
    </xf>
    <xf numFmtId="169" fontId="79" fillId="0" borderId="35" xfId="301" applyNumberFormat="1" applyFont="1" applyBorder="1" applyAlignment="1" applyProtection="1">
      <alignment horizontal="right" vertical="center"/>
    </xf>
    <xf numFmtId="0" fontId="16" fillId="0" borderId="32" xfId="301" applyFont="1" applyBorder="1" applyAlignment="1" applyProtection="1">
      <alignment horizontal="left" vertical="center"/>
    </xf>
    <xf numFmtId="0" fontId="38" fillId="0" borderId="45" xfId="301" applyFont="1" applyBorder="1" applyAlignment="1" applyProtection="1">
      <alignment horizontal="left" vertical="center"/>
    </xf>
    <xf numFmtId="0" fontId="38" fillId="0" borderId="47" xfId="301" applyFont="1" applyBorder="1" applyAlignment="1" applyProtection="1">
      <alignment horizontal="left" vertical="center"/>
    </xf>
    <xf numFmtId="0" fontId="19" fillId="0" borderId="25" xfId="301" applyFont="1" applyBorder="1" applyAlignment="1" applyProtection="1">
      <alignment horizontal="left" vertical="center"/>
    </xf>
    <xf numFmtId="0" fontId="38" fillId="0" borderId="6" xfId="301" applyFont="1" applyBorder="1" applyAlignment="1" applyProtection="1">
      <alignment horizontal="left"/>
    </xf>
    <xf numFmtId="0" fontId="38" fillId="0" borderId="48" xfId="301" applyFont="1" applyBorder="1" applyAlignment="1" applyProtection="1">
      <alignment horizontal="left" vertical="center"/>
    </xf>
    <xf numFmtId="0" fontId="38" fillId="0" borderId="39" xfId="301" applyFont="1" applyBorder="1" applyAlignment="1" applyProtection="1">
      <alignment horizontal="left"/>
    </xf>
    <xf numFmtId="0" fontId="38" fillId="0" borderId="33" xfId="301" applyFont="1" applyBorder="1" applyAlignment="1" applyProtection="1">
      <alignment horizontal="left" vertical="center"/>
    </xf>
    <xf numFmtId="166" fontId="77" fillId="0" borderId="21" xfId="301" applyNumberFormat="1" applyFont="1" applyBorder="1" applyAlignment="1" applyProtection="1">
      <alignment horizontal="right" vertical="center"/>
    </xf>
    <xf numFmtId="166" fontId="52" fillId="0" borderId="21" xfId="301" applyNumberFormat="1" applyFont="1" applyBorder="1" applyAlignment="1" applyProtection="1">
      <alignment horizontal="right" vertical="center"/>
    </xf>
    <xf numFmtId="166" fontId="80" fillId="0" borderId="46" xfId="301" applyNumberFormat="1" applyFont="1" applyBorder="1" applyAlignment="1" applyProtection="1">
      <alignment horizontal="right" vertical="center"/>
    </xf>
    <xf numFmtId="174" fontId="51" fillId="0" borderId="90" xfId="2" applyNumberFormat="1" applyFont="1" applyFill="1" applyBorder="1" applyAlignment="1">
      <alignment horizontal="center" vertical="center"/>
    </xf>
    <xf numFmtId="4" fontId="51" fillId="0" borderId="94" xfId="2" applyNumberFormat="1" applyFont="1" applyFill="1" applyBorder="1" applyAlignment="1">
      <alignment horizontal="center" vertical="center"/>
    </xf>
    <xf numFmtId="178" fontId="30" fillId="34" borderId="92" xfId="5" applyNumberFormat="1" applyFont="1" applyFill="1" applyBorder="1" applyAlignment="1">
      <alignment horizontal="center" vertical="center"/>
    </xf>
    <xf numFmtId="2" fontId="30" fillId="34" borderId="92" xfId="5" applyNumberFormat="1" applyFont="1" applyFill="1" applyBorder="1" applyAlignment="1">
      <alignment horizontal="center" vertical="center"/>
    </xf>
    <xf numFmtId="2" fontId="30" fillId="34" borderId="92" xfId="2" applyNumberFormat="1" applyFont="1" applyFill="1" applyBorder="1" applyAlignment="1">
      <alignment horizontal="center" vertical="center"/>
    </xf>
    <xf numFmtId="178" fontId="30" fillId="34" borderId="92" xfId="2" applyNumberFormat="1" applyFont="1" applyFill="1" applyBorder="1" applyAlignment="1">
      <alignment horizontal="center" vertical="center"/>
    </xf>
    <xf numFmtId="177" fontId="30" fillId="34" borderId="91" xfId="2" applyNumberFormat="1" applyFont="1" applyFill="1" applyBorder="1" applyAlignment="1">
      <alignment horizontal="center" vertical="center"/>
    </xf>
    <xf numFmtId="176" fontId="16" fillId="33" borderId="67" xfId="2" applyNumberFormat="1" applyFont="1" applyFill="1" applyBorder="1" applyAlignment="1">
      <alignment horizontal="center" vertical="center" wrapText="1"/>
    </xf>
    <xf numFmtId="176" fontId="16" fillId="33" borderId="70" xfId="2" applyNumberFormat="1" applyFont="1" applyFill="1" applyBorder="1" applyAlignment="1">
      <alignment horizontal="center" vertical="center" wrapText="1"/>
    </xf>
    <xf numFmtId="176" fontId="26" fillId="33" borderId="72" xfId="2" applyNumberFormat="1" applyFill="1" applyBorder="1"/>
    <xf numFmtId="176" fontId="26" fillId="33" borderId="56" xfId="2" applyNumberFormat="1" applyFill="1" applyBorder="1"/>
    <xf numFmtId="176" fontId="19" fillId="33" borderId="56" xfId="2" applyNumberFormat="1" applyFont="1" applyFill="1" applyBorder="1"/>
    <xf numFmtId="176" fontId="26" fillId="33" borderId="73" xfId="2" applyNumberFormat="1" applyFill="1" applyBorder="1"/>
    <xf numFmtId="179" fontId="38" fillId="33" borderId="56" xfId="2" applyNumberFormat="1" applyFont="1" applyFill="1" applyBorder="1" applyAlignment="1">
      <alignment horizontal="center" vertical="center"/>
    </xf>
    <xf numFmtId="0" fontId="26" fillId="33" borderId="56" xfId="2" applyFill="1" applyBorder="1" applyAlignment="1">
      <alignment horizontal="right" vertical="top"/>
    </xf>
    <xf numFmtId="0" fontId="16" fillId="33" borderId="56" xfId="2" applyFont="1" applyFill="1" applyBorder="1" applyAlignment="1">
      <alignment horizontal="right" vertical="top"/>
    </xf>
    <xf numFmtId="3" fontId="34" fillId="33" borderId="56" xfId="2" applyNumberFormat="1" applyFont="1" applyFill="1" applyBorder="1" applyAlignment="1" applyProtection="1">
      <alignment horizontal="right" vertical="top"/>
    </xf>
    <xf numFmtId="3" fontId="33" fillId="33" borderId="56" xfId="2" applyNumberFormat="1" applyFont="1" applyFill="1" applyBorder="1" applyAlignment="1" applyProtection="1">
      <alignment horizontal="right" vertical="top"/>
    </xf>
    <xf numFmtId="0" fontId="19" fillId="33" borderId="56" xfId="2" applyFont="1" applyFill="1" applyBorder="1" applyAlignment="1">
      <alignment horizontal="right" vertical="top"/>
    </xf>
    <xf numFmtId="3" fontId="35" fillId="33" borderId="56" xfId="2" applyNumberFormat="1" applyFont="1" applyFill="1" applyBorder="1" applyAlignment="1" applyProtection="1">
      <alignment horizontal="right" vertical="top"/>
    </xf>
    <xf numFmtId="0" fontId="26" fillId="33" borderId="56" xfId="2" applyFill="1" applyBorder="1"/>
    <xf numFmtId="0" fontId="26" fillId="0" borderId="73" xfId="2" applyBorder="1" applyAlignment="1">
      <alignment horizontal="left" vertical="top"/>
    </xf>
    <xf numFmtId="0" fontId="19" fillId="0" borderId="73" xfId="2" applyFont="1" applyBorder="1" applyAlignment="1">
      <alignment vertical="top" wrapText="1"/>
    </xf>
    <xf numFmtId="0" fontId="26" fillId="0" borderId="73" xfId="2" applyBorder="1" applyAlignment="1">
      <alignment horizontal="right" vertical="top"/>
    </xf>
    <xf numFmtId="0" fontId="26" fillId="0" borderId="73" xfId="2" applyBorder="1"/>
    <xf numFmtId="0" fontId="26" fillId="0" borderId="121" xfId="2" applyBorder="1" applyAlignment="1">
      <alignment horizontal="left" vertical="top"/>
    </xf>
    <xf numFmtId="0" fontId="26" fillId="0" borderId="70" xfId="2" applyBorder="1" applyAlignment="1">
      <alignment horizontal="left" vertical="top"/>
    </xf>
    <xf numFmtId="0" fontId="27" fillId="0" borderId="70" xfId="2" applyFont="1" applyBorder="1" applyAlignment="1">
      <alignment horizontal="left"/>
    </xf>
    <xf numFmtId="0" fontId="26" fillId="0" borderId="70" xfId="2" applyBorder="1"/>
    <xf numFmtId="0" fontId="31" fillId="0" borderId="70" xfId="2" applyFont="1" applyBorder="1" applyAlignment="1">
      <alignment horizontal="center"/>
    </xf>
    <xf numFmtId="0" fontId="26" fillId="0" borderId="122" xfId="2" applyBorder="1"/>
    <xf numFmtId="0" fontId="26" fillId="0" borderId="123" xfId="2" applyBorder="1"/>
    <xf numFmtId="0" fontId="26" fillId="0" borderId="124" xfId="2" applyBorder="1"/>
    <xf numFmtId="0" fontId="26" fillId="0" borderId="125" xfId="2" applyBorder="1"/>
    <xf numFmtId="0" fontId="26" fillId="0" borderId="126" xfId="2" applyBorder="1"/>
    <xf numFmtId="0" fontId="26" fillId="0" borderId="130" xfId="2" applyBorder="1"/>
    <xf numFmtId="3" fontId="15" fillId="0" borderId="72" xfId="2" applyNumberFormat="1" applyFont="1" applyBorder="1"/>
    <xf numFmtId="0" fontId="26" fillId="0" borderId="131" xfId="2" applyBorder="1"/>
    <xf numFmtId="0" fontId="26" fillId="0" borderId="82" xfId="2" applyBorder="1"/>
    <xf numFmtId="0" fontId="26" fillId="0" borderId="83" xfId="2" applyBorder="1"/>
    <xf numFmtId="0" fontId="29" fillId="6" borderId="83" xfId="2" applyNumberFormat="1" applyFont="1" applyFill="1" applyBorder="1" applyAlignment="1" applyProtection="1">
      <alignment horizontal="left" vertical="top" wrapText="1"/>
    </xf>
    <xf numFmtId="3" fontId="15" fillId="0" borderId="83" xfId="2" applyNumberFormat="1" applyFont="1" applyBorder="1"/>
    <xf numFmtId="0" fontId="26" fillId="0" borderId="132" xfId="2" applyBorder="1"/>
    <xf numFmtId="0" fontId="48" fillId="6" borderId="72" xfId="2" applyNumberFormat="1" applyFont="1" applyFill="1" applyBorder="1" applyAlignment="1" applyProtection="1">
      <alignment horizontal="left" vertical="top" wrapText="1" indent="2"/>
    </xf>
    <xf numFmtId="0" fontId="48" fillId="6" borderId="56" xfId="2" applyNumberFormat="1" applyFont="1" applyFill="1" applyBorder="1" applyAlignment="1" applyProtection="1">
      <alignment horizontal="left" vertical="top" wrapText="1" indent="2"/>
    </xf>
    <xf numFmtId="0" fontId="16" fillId="0" borderId="56" xfId="2" applyFont="1" applyBorder="1" applyAlignment="1">
      <alignment horizontal="left" vertical="top" indent="2"/>
    </xf>
    <xf numFmtId="0" fontId="18" fillId="0" borderId="125" xfId="2" applyFont="1" applyBorder="1"/>
    <xf numFmtId="0" fontId="18" fillId="0" borderId="0" xfId="2" applyFont="1" applyBorder="1"/>
    <xf numFmtId="0" fontId="18" fillId="0" borderId="126" xfId="2" applyFont="1" applyBorder="1"/>
    <xf numFmtId="0" fontId="18" fillId="0" borderId="0" xfId="2" applyFont="1"/>
    <xf numFmtId="0" fontId="18" fillId="0" borderId="127" xfId="2" applyFont="1" applyBorder="1"/>
    <xf numFmtId="0" fontId="18" fillId="0" borderId="128" xfId="2" applyFont="1" applyBorder="1"/>
    <xf numFmtId="0" fontId="18" fillId="0" borderId="129" xfId="2" applyFont="1" applyBorder="1"/>
    <xf numFmtId="3" fontId="15" fillId="33" borderId="56" xfId="2" applyNumberFormat="1" applyFont="1" applyFill="1" applyBorder="1"/>
    <xf numFmtId="0" fontId="18" fillId="0" borderId="55" xfId="2" applyFont="1" applyFill="1" applyBorder="1"/>
    <xf numFmtId="0" fontId="17" fillId="0" borderId="55" xfId="2" applyFont="1" applyFill="1" applyBorder="1"/>
    <xf numFmtId="3" fontId="81" fillId="0" borderId="54" xfId="2" applyNumberFormat="1" applyFont="1" applyFill="1" applyBorder="1"/>
    <xf numFmtId="3" fontId="82" fillId="0" borderId="54" xfId="2" applyNumberFormat="1" applyFont="1" applyFill="1" applyBorder="1"/>
    <xf numFmtId="0" fontId="18" fillId="35" borderId="133" xfId="2" applyFont="1" applyFill="1" applyBorder="1"/>
    <xf numFmtId="0" fontId="18" fillId="35" borderId="128" xfId="2" applyFont="1" applyFill="1" applyBorder="1"/>
    <xf numFmtId="0" fontId="17" fillId="35" borderId="128" xfId="2" applyFont="1" applyFill="1" applyBorder="1"/>
    <xf numFmtId="3" fontId="81" fillId="35" borderId="107" xfId="2" applyNumberFormat="1" applyFont="1" applyFill="1" applyBorder="1"/>
    <xf numFmtId="4" fontId="39" fillId="33" borderId="64" xfId="2" applyNumberFormat="1" applyFont="1" applyFill="1" applyBorder="1" applyAlignment="1" applyProtection="1">
      <alignment horizontal="right" vertical="center"/>
    </xf>
    <xf numFmtId="4" fontId="47" fillId="0" borderId="0" xfId="2" applyNumberFormat="1" applyFont="1" applyFill="1" applyBorder="1" applyAlignment="1" applyProtection="1">
      <alignment horizontal="right"/>
    </xf>
    <xf numFmtId="4" fontId="47" fillId="0" borderId="0" xfId="2" applyNumberFormat="1" applyFont="1" applyFill="1" applyBorder="1" applyAlignment="1" applyProtection="1">
      <alignment horizontal="right" vertical="center"/>
    </xf>
    <xf numFmtId="0" fontId="83" fillId="0" borderId="0" xfId="2" applyFont="1"/>
    <xf numFmtId="4" fontId="83" fillId="0" borderId="0" xfId="2" applyNumberFormat="1" applyFont="1"/>
    <xf numFmtId="0" fontId="84" fillId="35" borderId="134" xfId="2" applyFont="1" applyFill="1" applyBorder="1" applyAlignment="1">
      <alignment horizontal="left"/>
    </xf>
    <xf numFmtId="0" fontId="52" fillId="11" borderId="103" xfId="2" applyFont="1" applyFill="1" applyBorder="1" applyAlignment="1">
      <alignment vertical="center"/>
    </xf>
    <xf numFmtId="49" fontId="52" fillId="11" borderId="103" xfId="2" applyNumberFormat="1" applyFont="1" applyFill="1" applyBorder="1" applyAlignment="1">
      <alignment vertical="center"/>
    </xf>
    <xf numFmtId="0" fontId="51" fillId="11" borderId="103" xfId="2" applyFont="1" applyFill="1" applyBorder="1" applyAlignment="1">
      <alignment vertical="center"/>
    </xf>
    <xf numFmtId="177" fontId="51" fillId="11" borderId="103" xfId="2" applyNumberFormat="1" applyFont="1" applyFill="1" applyBorder="1" applyAlignment="1">
      <alignment vertical="center"/>
    </xf>
    <xf numFmtId="4" fontId="52" fillId="11" borderId="67" xfId="2" applyNumberFormat="1" applyFont="1" applyFill="1" applyBorder="1" applyAlignment="1">
      <alignment horizontal="center" vertical="center"/>
    </xf>
    <xf numFmtId="0" fontId="83" fillId="0" borderId="67" xfId="2" applyFont="1" applyBorder="1"/>
    <xf numFmtId="176" fontId="85" fillId="0" borderId="67" xfId="2" applyNumberFormat="1" applyFont="1" applyBorder="1"/>
    <xf numFmtId="0" fontId="84" fillId="0" borderId="66" xfId="2" applyFont="1" applyFill="1" applyBorder="1" applyAlignment="1">
      <alignment horizontal="right" vertical="center" indent="1"/>
    </xf>
    <xf numFmtId="176" fontId="84" fillId="0" borderId="68" xfId="2" applyNumberFormat="1" applyFont="1" applyBorder="1"/>
    <xf numFmtId="166" fontId="2" fillId="33" borderId="0" xfId="1" applyNumberFormat="1" applyFont="1" applyFill="1" applyAlignment="1" applyProtection="1">
      <alignment horizontal="right" vertical="center"/>
    </xf>
    <xf numFmtId="0" fontId="6" fillId="33" borderId="0" xfId="1" applyFont="1" applyFill="1" applyAlignment="1" applyProtection="1">
      <alignment horizontal="left" vertical="center"/>
    </xf>
    <xf numFmtId="166" fontId="25" fillId="33" borderId="0" xfId="1" applyNumberFormat="1" applyFont="1" applyFill="1" applyAlignment="1" applyProtection="1">
      <alignment horizontal="right" vertical="center"/>
    </xf>
    <xf numFmtId="0" fontId="86" fillId="0" borderId="0" xfId="1" applyFont="1" applyAlignment="1" applyProtection="1">
      <alignment horizontal="left" vertical="center"/>
    </xf>
    <xf numFmtId="0" fontId="87" fillId="0" borderId="0" xfId="1" applyFont="1" applyAlignment="1" applyProtection="1">
      <alignment horizontal="left" vertical="center"/>
    </xf>
    <xf numFmtId="166" fontId="86" fillId="0" borderId="0" xfId="1" applyNumberFormat="1" applyFont="1" applyAlignment="1" applyProtection="1">
      <alignment horizontal="right" vertical="center"/>
    </xf>
    <xf numFmtId="167" fontId="86" fillId="0" borderId="0" xfId="1" applyNumberFormat="1" applyFont="1" applyAlignment="1" applyProtection="1">
      <alignment horizontal="right" vertical="center"/>
    </xf>
    <xf numFmtId="0" fontId="16" fillId="0" borderId="50" xfId="0" applyFont="1" applyBorder="1" applyAlignment="1" applyProtection="1">
      <alignment horizontal="left" vertical="center" indent="1"/>
    </xf>
    <xf numFmtId="0" fontId="16" fillId="0" borderId="17" xfId="0" applyFont="1" applyBorder="1" applyAlignment="1" applyProtection="1">
      <alignment horizontal="left" vertical="center" indent="1"/>
    </xf>
    <xf numFmtId="0" fontId="18" fillId="0" borderId="38" xfId="0" applyFont="1" applyBorder="1" applyAlignment="1" applyProtection="1">
      <alignment horizontal="left" vertical="top"/>
    </xf>
    <xf numFmtId="0" fontId="17" fillId="4" borderId="52" xfId="0" applyFont="1" applyFill="1" applyBorder="1" applyAlignment="1" applyProtection="1">
      <alignment horizontal="left" vertical="center" indent="1"/>
    </xf>
    <xf numFmtId="168" fontId="14" fillId="4" borderId="53" xfId="0" applyNumberFormat="1" applyFont="1" applyFill="1" applyBorder="1" applyAlignment="1" applyProtection="1">
      <alignment horizontal="right" vertical="center"/>
    </xf>
    <xf numFmtId="0" fontId="16" fillId="0" borderId="138" xfId="0" applyFont="1" applyBorder="1" applyAlignment="1" applyProtection="1">
      <alignment horizontal="left" vertical="center" indent="1"/>
    </xf>
    <xf numFmtId="0" fontId="18" fillId="0" borderId="135" xfId="0" applyFont="1" applyBorder="1" applyAlignment="1" applyProtection="1">
      <alignment horizontal="left" vertical="top"/>
    </xf>
    <xf numFmtId="166" fontId="19" fillId="0" borderId="136" xfId="0" applyNumberFormat="1" applyFont="1" applyBorder="1" applyAlignment="1" applyProtection="1">
      <alignment horizontal="left" vertical="center" indent="1"/>
    </xf>
    <xf numFmtId="168" fontId="19" fillId="0" borderId="137" xfId="0" applyNumberFormat="1" applyFont="1" applyBorder="1" applyAlignment="1" applyProtection="1">
      <alignment horizontal="right" vertical="center"/>
    </xf>
    <xf numFmtId="0" fontId="19" fillId="3" borderId="141" xfId="0" applyFont="1" applyFill="1" applyBorder="1" applyAlignment="1" applyProtection="1">
      <alignment horizontal="center" vertical="center" wrapText="1"/>
    </xf>
    <xf numFmtId="0" fontId="19" fillId="3" borderId="142" xfId="0" applyFont="1" applyFill="1" applyBorder="1" applyAlignment="1" applyProtection="1">
      <alignment horizontal="center" vertical="center" wrapText="1"/>
    </xf>
    <xf numFmtId="0" fontId="19" fillId="3" borderId="143" xfId="0" applyFont="1" applyFill="1" applyBorder="1" applyAlignment="1" applyProtection="1">
      <alignment horizontal="center" vertical="center" wrapText="1"/>
    </xf>
    <xf numFmtId="164" fontId="19" fillId="3" borderId="144" xfId="0" applyNumberFormat="1" applyFont="1" applyFill="1" applyBorder="1" applyAlignment="1" applyProtection="1">
      <alignment horizontal="center" vertical="center"/>
    </xf>
    <xf numFmtId="164" fontId="19" fillId="3" borderId="145" xfId="0" applyNumberFormat="1" applyFont="1" applyFill="1" applyBorder="1" applyAlignment="1" applyProtection="1">
      <alignment horizontal="center" vertical="center"/>
    </xf>
    <xf numFmtId="0" fontId="19" fillId="2" borderId="146" xfId="0" applyFont="1" applyFill="1" applyBorder="1" applyAlignment="1" applyProtection="1">
      <alignment horizontal="left"/>
    </xf>
    <xf numFmtId="0" fontId="19" fillId="2" borderId="147" xfId="0" applyFont="1" applyFill="1" applyBorder="1" applyAlignment="1" applyProtection="1">
      <alignment horizontal="left"/>
    </xf>
    <xf numFmtId="0" fontId="16" fillId="0" borderId="148" xfId="0" applyFont="1" applyBorder="1" applyAlignment="1" applyProtection="1">
      <alignment horizontal="left" vertical="center"/>
    </xf>
    <xf numFmtId="166" fontId="16" fillId="0" borderId="149" xfId="0" applyNumberFormat="1" applyFont="1" applyBorder="1" applyAlignment="1" applyProtection="1">
      <alignment horizontal="right" vertical="center"/>
    </xf>
    <xf numFmtId="0" fontId="16" fillId="0" borderId="150" xfId="0" applyFont="1" applyBorder="1" applyAlignment="1" applyProtection="1">
      <alignment horizontal="left" vertical="center"/>
    </xf>
    <xf numFmtId="166" fontId="16" fillId="0" borderId="151" xfId="0" applyNumberFormat="1" applyFont="1" applyBorder="1" applyAlignment="1" applyProtection="1">
      <alignment horizontal="right" vertical="center"/>
    </xf>
    <xf numFmtId="0" fontId="16" fillId="0" borderId="152" xfId="0" applyFont="1" applyBorder="1" applyAlignment="1" applyProtection="1">
      <alignment horizontal="left" vertical="center"/>
    </xf>
    <xf numFmtId="166" fontId="16" fillId="0" borderId="153" xfId="0" applyNumberFormat="1" applyFont="1" applyBorder="1" applyAlignment="1" applyProtection="1">
      <alignment horizontal="right" vertical="center"/>
    </xf>
    <xf numFmtId="0" fontId="14" fillId="9" borderId="154" xfId="0" applyFont="1" applyFill="1" applyBorder="1" applyAlignment="1" applyProtection="1">
      <alignment horizontal="left" vertical="center"/>
    </xf>
    <xf numFmtId="168" fontId="18" fillId="9" borderId="155" xfId="0" applyNumberFormat="1" applyFont="1" applyFill="1" applyBorder="1" applyAlignment="1" applyProtection="1">
      <alignment horizontal="right" vertical="center"/>
    </xf>
    <xf numFmtId="0" fontId="14" fillId="0" borderId="156" xfId="0" applyFont="1" applyBorder="1" applyAlignment="1" applyProtection="1">
      <alignment horizontal="left" vertical="center"/>
    </xf>
    <xf numFmtId="168" fontId="18" fillId="34" borderId="157" xfId="0" applyNumberFormat="1" applyFont="1" applyFill="1" applyBorder="1" applyAlignment="1" applyProtection="1">
      <alignment horizontal="right" vertical="center"/>
    </xf>
    <xf numFmtId="0" fontId="14" fillId="0" borderId="158" xfId="0" applyFont="1" applyBorder="1" applyAlignment="1" applyProtection="1">
      <alignment horizontal="left" vertical="center"/>
    </xf>
    <xf numFmtId="168" fontId="18" fillId="0" borderId="160" xfId="0" applyNumberFormat="1" applyFont="1" applyBorder="1" applyAlignment="1" applyProtection="1">
      <alignment horizontal="right" vertical="center"/>
    </xf>
    <xf numFmtId="0" fontId="88" fillId="0" borderId="0" xfId="0" applyFont="1" applyAlignment="1" applyProtection="1">
      <alignment horizontal="left" vertical="center"/>
    </xf>
    <xf numFmtId="0" fontId="17" fillId="0" borderId="140" xfId="0" applyFont="1" applyBorder="1" applyAlignment="1" applyProtection="1">
      <alignment horizontal="left" vertical="center" indent="1"/>
    </xf>
    <xf numFmtId="0" fontId="17" fillId="9" borderId="139" xfId="0" applyFont="1" applyFill="1" applyBorder="1" applyAlignment="1" applyProtection="1">
      <alignment horizontal="left" vertical="center" indent="1"/>
    </xf>
    <xf numFmtId="0" fontId="17" fillId="0" borderId="159" xfId="0" applyFont="1" applyBorder="1" applyAlignment="1" applyProtection="1">
      <alignment horizontal="left" vertical="center" indent="1"/>
    </xf>
    <xf numFmtId="0" fontId="89" fillId="0" borderId="0" xfId="1" applyFont="1" applyAlignment="1" applyProtection="1">
      <alignment horizontal="center" vertical="center"/>
    </xf>
    <xf numFmtId="49" fontId="89" fillId="0" borderId="0" xfId="1" applyNumberFormat="1" applyFont="1" applyAlignment="1" applyProtection="1">
      <alignment horizontal="left" vertical="top"/>
    </xf>
    <xf numFmtId="0" fontId="89" fillId="0" borderId="0" xfId="1" applyFont="1" applyAlignment="1" applyProtection="1">
      <alignment horizontal="left" vertical="center" wrapText="1"/>
    </xf>
    <xf numFmtId="167" fontId="90" fillId="0" borderId="0" xfId="1" applyNumberFormat="1" applyFont="1" applyAlignment="1" applyProtection="1">
      <alignment horizontal="right" vertical="center"/>
    </xf>
    <xf numFmtId="166" fontId="90" fillId="33" borderId="0" xfId="1" applyNumberFormat="1" applyFont="1" applyFill="1" applyAlignment="1" applyProtection="1">
      <alignment horizontal="right" vertical="center"/>
    </xf>
    <xf numFmtId="166" fontId="90" fillId="0" borderId="0" xfId="1" applyNumberFormat="1" applyFont="1" applyAlignment="1" applyProtection="1">
      <alignment horizontal="right" vertical="center"/>
    </xf>
    <xf numFmtId="170" fontId="90" fillId="0" borderId="0" xfId="1" applyNumberFormat="1" applyFont="1" applyAlignment="1" applyProtection="1">
      <alignment horizontal="right" vertical="center"/>
    </xf>
    <xf numFmtId="171" fontId="90" fillId="0" borderId="0" xfId="1" applyNumberFormat="1" applyFont="1" applyAlignment="1" applyProtection="1">
      <alignment horizontal="right" vertical="center"/>
    </xf>
    <xf numFmtId="0" fontId="3" fillId="0" borderId="9" xfId="301" applyFont="1" applyBorder="1" applyAlignment="1" applyProtection="1">
      <alignment horizontal="left" vertical="center" wrapText="1"/>
    </xf>
    <xf numFmtId="164" fontId="3" fillId="0" borderId="10" xfId="301" applyNumberFormat="1" applyFont="1" applyBorder="1" applyAlignment="1" applyProtection="1">
      <alignment horizontal="left" vertical="center"/>
    </xf>
    <xf numFmtId="164" fontId="3" fillId="0" borderId="11" xfId="301" applyNumberFormat="1" applyFont="1" applyBorder="1" applyAlignment="1" applyProtection="1">
      <alignment horizontal="left" vertical="center"/>
    </xf>
    <xf numFmtId="0" fontId="3" fillId="0" borderId="12" xfId="301" applyFont="1" applyBorder="1" applyAlignment="1" applyProtection="1">
      <alignment horizontal="left" vertical="top" wrapText="1"/>
    </xf>
    <xf numFmtId="164" fontId="3" fillId="0" borderId="0" xfId="301" applyNumberFormat="1" applyFont="1" applyAlignment="1" applyProtection="1">
      <alignment horizontal="left" vertical="center"/>
    </xf>
    <xf numFmtId="164" fontId="3" fillId="0" borderId="13" xfId="301" applyNumberFormat="1" applyFont="1" applyBorder="1" applyAlignment="1" applyProtection="1">
      <alignment horizontal="left" vertical="center"/>
    </xf>
    <xf numFmtId="0" fontId="3" fillId="0" borderId="14" xfId="301" applyFont="1" applyBorder="1" applyAlignment="1" applyProtection="1">
      <alignment horizontal="left" vertical="top" wrapText="1"/>
    </xf>
    <xf numFmtId="164" fontId="3" fillId="0" borderId="15" xfId="301" applyNumberFormat="1" applyFont="1" applyBorder="1" applyAlignment="1" applyProtection="1">
      <alignment horizontal="left" vertical="center"/>
    </xf>
    <xf numFmtId="164" fontId="3" fillId="0" borderId="16" xfId="301" applyNumberFormat="1" applyFont="1" applyBorder="1" applyAlignment="1" applyProtection="1">
      <alignment horizontal="left" vertical="center"/>
    </xf>
    <xf numFmtId="0" fontId="3" fillId="0" borderId="14" xfId="301" applyFont="1" applyBorder="1" applyAlignment="1" applyProtection="1">
      <alignment horizontal="left" vertical="center" wrapText="1"/>
    </xf>
    <xf numFmtId="0" fontId="48" fillId="0" borderId="75" xfId="2" applyFont="1" applyBorder="1" applyAlignment="1">
      <alignment horizontal="center" vertical="center"/>
    </xf>
    <xf numFmtId="0" fontId="30" fillId="0" borderId="76" xfId="2" applyFont="1" applyBorder="1" applyAlignment="1">
      <alignment horizontal="center" vertical="center"/>
    </xf>
    <xf numFmtId="0" fontId="30" fillId="0" borderId="77" xfId="2" applyFont="1" applyBorder="1" applyAlignment="1">
      <alignment horizontal="center" vertical="center"/>
    </xf>
  </cellXfs>
  <cellStyles count="302">
    <cellStyle name="20% - Akzent1" xfId="259"/>
    <cellStyle name="20% - Akzent2" xfId="260"/>
    <cellStyle name="20% - Akzent3" xfId="261"/>
    <cellStyle name="20% - Akzent4" xfId="262"/>
    <cellStyle name="20% - Akzent5" xfId="263"/>
    <cellStyle name="20% - Akzent6" xfId="264"/>
    <cellStyle name="40% - Akzent1" xfId="265"/>
    <cellStyle name="40% - Akzent2" xfId="266"/>
    <cellStyle name="40% - Akzent3" xfId="267"/>
    <cellStyle name="40% - Akzent4" xfId="268"/>
    <cellStyle name="40% - Akzent5" xfId="269"/>
    <cellStyle name="40% - Akzent6" xfId="270"/>
    <cellStyle name="60% - Akzent1" xfId="271"/>
    <cellStyle name="60% - Akzent2" xfId="272"/>
    <cellStyle name="60% - Akzent3" xfId="273"/>
    <cellStyle name="60% - Akzent4" xfId="274"/>
    <cellStyle name="60% - Akzent5" xfId="275"/>
    <cellStyle name="60% - Akzent6" xfId="276"/>
    <cellStyle name="Akzent1" xfId="277"/>
    <cellStyle name="Akzent2" xfId="278"/>
    <cellStyle name="Akzent3" xfId="279"/>
    <cellStyle name="Akzent4" xfId="280"/>
    <cellStyle name="Akzent5" xfId="281"/>
    <cellStyle name="Akzent6" xfId="282"/>
    <cellStyle name="Ausgabe" xfId="283"/>
    <cellStyle name="Berechnung" xfId="284"/>
    <cellStyle name="Čárka 2" xfId="6"/>
    <cellStyle name="Čárka 2 2" xfId="7"/>
    <cellStyle name="Čárka 2 2 2" xfId="8"/>
    <cellStyle name="Čárka 2 3" xfId="9"/>
    <cellStyle name="Čárka 2 3 2" xfId="10"/>
    <cellStyle name="Čárka 2 4" xfId="11"/>
    <cellStyle name="Čárka 3" xfId="12"/>
    <cellStyle name="Čárka 3 2" xfId="13"/>
    <cellStyle name="Čárka 3 2 2" xfId="14"/>
    <cellStyle name="Čárka 3 3" xfId="15"/>
    <cellStyle name="Čárka 4" xfId="16"/>
    <cellStyle name="Čárka 4 2" xfId="17"/>
    <cellStyle name="Čárka 4 2 2" xfId="18"/>
    <cellStyle name="Čárka 4 3" xfId="19"/>
    <cellStyle name="Čárka 5" xfId="20"/>
    <cellStyle name="Čárka 5 2" xfId="21"/>
    <cellStyle name="Čárka 6" xfId="22"/>
    <cellStyle name="Čárka 6 2" xfId="23"/>
    <cellStyle name="Čárka 7" xfId="24"/>
    <cellStyle name="Čárka 7 2" xfId="25"/>
    <cellStyle name="Čárka 7 2 2" xfId="26"/>
    <cellStyle name="Čárka 7 3" xfId="27"/>
    <cellStyle name="Čárka 8" xfId="28"/>
    <cellStyle name="Čárka 8 2" xfId="29"/>
    <cellStyle name="Čárka 8 2 2" xfId="30"/>
    <cellStyle name="Čárka 8 3" xfId="31"/>
    <cellStyle name="Čárka 8 3 2" xfId="32"/>
    <cellStyle name="Čárka 8 4" xfId="33"/>
    <cellStyle name="čárky 2" xfId="34"/>
    <cellStyle name="čárky 2 2" xfId="35"/>
    <cellStyle name="čárky 3" xfId="36"/>
    <cellStyle name="čárky 3 2" xfId="37"/>
    <cellStyle name="čárky 3 2 2" xfId="38"/>
    <cellStyle name="čárky 3 3" xfId="39"/>
    <cellStyle name="čárky 4" xfId="40"/>
    <cellStyle name="čárky 4 2" xfId="41"/>
    <cellStyle name="čárky 5" xfId="42"/>
    <cellStyle name="Eingabe" xfId="285"/>
    <cellStyle name="Ergebnis" xfId="286"/>
    <cellStyle name="Erklärender Text" xfId="287"/>
    <cellStyle name="Gut" xfId="288"/>
    <cellStyle name="Neutral" xfId="289"/>
    <cellStyle name="Normal_DN-PIPE_OD_M" xfId="290"/>
    <cellStyle name="normální" xfId="0" builtinId="0"/>
    <cellStyle name="normální 10" xfId="5"/>
    <cellStyle name="normální 10 2" xfId="43"/>
    <cellStyle name="normální 100" xfId="44"/>
    <cellStyle name="normální 101" xfId="45"/>
    <cellStyle name="Normální 102" xfId="301"/>
    <cellStyle name="Normální 11" xfId="46"/>
    <cellStyle name="Normální 11 2" xfId="47"/>
    <cellStyle name="Normální 12" xfId="48"/>
    <cellStyle name="Normální 12 2" xfId="49"/>
    <cellStyle name="Normální 13" xfId="50"/>
    <cellStyle name="Normální 13 2" xfId="51"/>
    <cellStyle name="Normální 14" xfId="52"/>
    <cellStyle name="Normální 14 2" xfId="53"/>
    <cellStyle name="Normální 15" xfId="54"/>
    <cellStyle name="Normální 15 2" xfId="55"/>
    <cellStyle name="Normální 16" xfId="56"/>
    <cellStyle name="Normální 16 2" xfId="57"/>
    <cellStyle name="Normální 17" xfId="58"/>
    <cellStyle name="Normální 17 2" xfId="59"/>
    <cellStyle name="Normální 18" xfId="60"/>
    <cellStyle name="Normální 18 2" xfId="61"/>
    <cellStyle name="Normální 19" xfId="62"/>
    <cellStyle name="Normální 19 2" xfId="63"/>
    <cellStyle name="Normální 2" xfId="1"/>
    <cellStyle name="normální 2 2" xfId="3"/>
    <cellStyle name="Normální 2 2 2" xfId="64"/>
    <cellStyle name="normální 2 3" xfId="65"/>
    <cellStyle name="normální 2 3 2" xfId="66"/>
    <cellStyle name="normální 2 4" xfId="67"/>
    <cellStyle name="normální 2 4 2" xfId="68"/>
    <cellStyle name="Normální 2 5" xfId="69"/>
    <cellStyle name="Normální 2 5 2" xfId="70"/>
    <cellStyle name="Normální 2 6" xfId="71"/>
    <cellStyle name="Normální 20" xfId="72"/>
    <cellStyle name="Normální 20 2" xfId="73"/>
    <cellStyle name="Normální 21" xfId="74"/>
    <cellStyle name="Normální 21 2" xfId="75"/>
    <cellStyle name="Normální 22" xfId="76"/>
    <cellStyle name="Normální 22 2" xfId="77"/>
    <cellStyle name="Normální 23" xfId="78"/>
    <cellStyle name="Normální 23 2" xfId="79"/>
    <cellStyle name="Normální 24" xfId="80"/>
    <cellStyle name="Normální 24 2" xfId="81"/>
    <cellStyle name="Normální 25" xfId="82"/>
    <cellStyle name="Normální 25 2" xfId="83"/>
    <cellStyle name="Normální 26" xfId="84"/>
    <cellStyle name="Normální 26 2" xfId="85"/>
    <cellStyle name="Normální 27" xfId="86"/>
    <cellStyle name="Normální 27 2" xfId="87"/>
    <cellStyle name="Normální 28" xfId="88"/>
    <cellStyle name="Normální 28 2" xfId="89"/>
    <cellStyle name="Normální 29" xfId="90"/>
    <cellStyle name="Normální 29 2" xfId="91"/>
    <cellStyle name="Normální 3" xfId="2"/>
    <cellStyle name="Normální 3 2" xfId="92"/>
    <cellStyle name="Normální 30" xfId="93"/>
    <cellStyle name="Normální 30 2" xfId="94"/>
    <cellStyle name="Normální 31" xfId="95"/>
    <cellStyle name="Normální 31 2" xfId="96"/>
    <cellStyle name="Normální 32" xfId="97"/>
    <cellStyle name="Normální 32 2" xfId="98"/>
    <cellStyle name="Normální 33" xfId="99"/>
    <cellStyle name="Normální 33 2" xfId="100"/>
    <cellStyle name="Normální 34" xfId="101"/>
    <cellStyle name="Normální 34 2" xfId="102"/>
    <cellStyle name="Normální 35" xfId="103"/>
    <cellStyle name="Normální 35 2" xfId="104"/>
    <cellStyle name="Normální 36" xfId="105"/>
    <cellStyle name="Normální 36 2" xfId="106"/>
    <cellStyle name="Normální 37" xfId="107"/>
    <cellStyle name="Normální 37 2" xfId="108"/>
    <cellStyle name="Normální 38" xfId="109"/>
    <cellStyle name="Normální 38 2" xfId="110"/>
    <cellStyle name="Normální 39" xfId="111"/>
    <cellStyle name="Normální 39 2" xfId="112"/>
    <cellStyle name="Normální 4" xfId="113"/>
    <cellStyle name="Normální 4 2" xfId="114"/>
    <cellStyle name="Normální 40" xfId="115"/>
    <cellStyle name="Normální 40 2" xfId="116"/>
    <cellStyle name="Normální 41" xfId="117"/>
    <cellStyle name="Normální 41 2" xfId="118"/>
    <cellStyle name="Normální 42" xfId="119"/>
    <cellStyle name="Normální 42 2" xfId="120"/>
    <cellStyle name="Normální 43" xfId="121"/>
    <cellStyle name="Normální 43 2" xfId="122"/>
    <cellStyle name="Normální 44" xfId="123"/>
    <cellStyle name="Normální 44 2" xfId="124"/>
    <cellStyle name="Normální 45" xfId="125"/>
    <cellStyle name="Normální 45 2" xfId="126"/>
    <cellStyle name="Normální 46" xfId="127"/>
    <cellStyle name="Normální 46 2" xfId="128"/>
    <cellStyle name="Normální 47" xfId="129"/>
    <cellStyle name="Normální 47 2" xfId="130"/>
    <cellStyle name="Normální 48" xfId="131"/>
    <cellStyle name="Normální 48 2" xfId="132"/>
    <cellStyle name="Normální 49" xfId="133"/>
    <cellStyle name="Normální 49 2" xfId="134"/>
    <cellStyle name="Normální 5" xfId="135"/>
    <cellStyle name="Normální 50" xfId="136"/>
    <cellStyle name="Normální 50 2" xfId="137"/>
    <cellStyle name="Normální 51" xfId="138"/>
    <cellStyle name="Normální 51 2" xfId="139"/>
    <cellStyle name="Normální 52" xfId="140"/>
    <cellStyle name="Normální 52 2" xfId="141"/>
    <cellStyle name="Normální 53" xfId="142"/>
    <cellStyle name="Normální 53 2" xfId="143"/>
    <cellStyle name="Normální 54" xfId="144"/>
    <cellStyle name="Normální 54 2" xfId="145"/>
    <cellStyle name="Normální 55" xfId="146"/>
    <cellStyle name="Normální 55 2" xfId="147"/>
    <cellStyle name="Normální 56" xfId="148"/>
    <cellStyle name="Normální 56 2" xfId="149"/>
    <cellStyle name="Normální 57" xfId="150"/>
    <cellStyle name="Normální 57 2" xfId="151"/>
    <cellStyle name="Normální 58" xfId="152"/>
    <cellStyle name="Normální 58 2" xfId="153"/>
    <cellStyle name="normální 59" xfId="154"/>
    <cellStyle name="normální 59 2" xfId="155"/>
    <cellStyle name="Normální 6" xfId="156"/>
    <cellStyle name="normální 60" xfId="157"/>
    <cellStyle name="normální 61" xfId="158"/>
    <cellStyle name="normální 61 2" xfId="159"/>
    <cellStyle name="normální 62" xfId="160"/>
    <cellStyle name="normální 62 2" xfId="161"/>
    <cellStyle name="normální 63" xfId="162"/>
    <cellStyle name="normální 63 2" xfId="163"/>
    <cellStyle name="normální 64" xfId="164"/>
    <cellStyle name="normální 64 2" xfId="165"/>
    <cellStyle name="normální 65" xfId="166"/>
    <cellStyle name="normální 65 2" xfId="167"/>
    <cellStyle name="normální 66" xfId="168"/>
    <cellStyle name="normální 66 2" xfId="169"/>
    <cellStyle name="normální 67" xfId="170"/>
    <cellStyle name="normální 68" xfId="171"/>
    <cellStyle name="normální 68 2" xfId="172"/>
    <cellStyle name="normální 69" xfId="173"/>
    <cellStyle name="normální 69 2" xfId="174"/>
    <cellStyle name="normální 7" xfId="175"/>
    <cellStyle name="normální 7 2" xfId="176"/>
    <cellStyle name="normální 70" xfId="177"/>
    <cellStyle name="normální 70 2" xfId="178"/>
    <cellStyle name="normální 70 2 2" xfId="179"/>
    <cellStyle name="normální 70 2 3" xfId="180"/>
    <cellStyle name="normální 70 3" xfId="181"/>
    <cellStyle name="normální 71" xfId="182"/>
    <cellStyle name="normální 72" xfId="183"/>
    <cellStyle name="normální 73" xfId="184"/>
    <cellStyle name="normální 73 2" xfId="185"/>
    <cellStyle name="normální 73 3" xfId="186"/>
    <cellStyle name="normální 74" xfId="187"/>
    <cellStyle name="normální 74 2" xfId="188"/>
    <cellStyle name="normální 74 3" xfId="189"/>
    <cellStyle name="normální 75" xfId="190"/>
    <cellStyle name="normální 75 2" xfId="191"/>
    <cellStyle name="normální 75 3" xfId="192"/>
    <cellStyle name="normální 76" xfId="193"/>
    <cellStyle name="normální 77" xfId="194"/>
    <cellStyle name="normální 78" xfId="195"/>
    <cellStyle name="normální 79" xfId="196"/>
    <cellStyle name="normální 8" xfId="197"/>
    <cellStyle name="normální 8 2" xfId="198"/>
    <cellStyle name="normální 80" xfId="199"/>
    <cellStyle name="normální 81" xfId="200"/>
    <cellStyle name="normální 82" xfId="201"/>
    <cellStyle name="normální 83" xfId="202"/>
    <cellStyle name="normální 84" xfId="203"/>
    <cellStyle name="normální 85" xfId="204"/>
    <cellStyle name="normální 86" xfId="205"/>
    <cellStyle name="normální 87" xfId="206"/>
    <cellStyle name="normální 88" xfId="207"/>
    <cellStyle name="normální 89" xfId="208"/>
    <cellStyle name="normální 9" xfId="209"/>
    <cellStyle name="normální 9 2" xfId="210"/>
    <cellStyle name="normální 90" xfId="211"/>
    <cellStyle name="normální 91" xfId="212"/>
    <cellStyle name="normální 92" xfId="213"/>
    <cellStyle name="normální 93" xfId="214"/>
    <cellStyle name="normální 94" xfId="215"/>
    <cellStyle name="normální 95" xfId="216"/>
    <cellStyle name="normální 96" xfId="217"/>
    <cellStyle name="normální 97" xfId="218"/>
    <cellStyle name="normální 98" xfId="219"/>
    <cellStyle name="normální 99" xfId="220"/>
    <cellStyle name="normální_DC02 Rozpis vykonu-zipp" xfId="4"/>
    <cellStyle name="Notiz" xfId="291"/>
    <cellStyle name="procent 2" xfId="221"/>
    <cellStyle name="procent 2 2" xfId="222"/>
    <cellStyle name="procent 3" xfId="223"/>
    <cellStyle name="procent 3 2" xfId="224"/>
    <cellStyle name="procent 3 2 2" xfId="225"/>
    <cellStyle name="procent 3 3" xfId="226"/>
    <cellStyle name="procent 4" xfId="227"/>
    <cellStyle name="procent 4 2" xfId="228"/>
    <cellStyle name="procent 5" xfId="229"/>
    <cellStyle name="Procenta 2" xfId="230"/>
    <cellStyle name="Procenta 2 2" xfId="231"/>
    <cellStyle name="Procenta 2 2 2" xfId="232"/>
    <cellStyle name="Procenta 2 3" xfId="233"/>
    <cellStyle name="Procenta 2 3 2" xfId="234"/>
    <cellStyle name="Procenta 2 4" xfId="235"/>
    <cellStyle name="Procenta 3" xfId="236"/>
    <cellStyle name="Procenta 3 2" xfId="237"/>
    <cellStyle name="Procenta 3 2 2" xfId="238"/>
    <cellStyle name="Procenta 3 3" xfId="239"/>
    <cellStyle name="Procenta 4" xfId="240"/>
    <cellStyle name="Procenta 4 2" xfId="241"/>
    <cellStyle name="Procenta 4 2 2" xfId="242"/>
    <cellStyle name="Procenta 4 3" xfId="243"/>
    <cellStyle name="Procenta 5" xfId="244"/>
    <cellStyle name="Procenta 5 2" xfId="245"/>
    <cellStyle name="Procenta 6" xfId="246"/>
    <cellStyle name="Procenta 6 2" xfId="247"/>
    <cellStyle name="Procenta 7" xfId="248"/>
    <cellStyle name="Procenta 7 2" xfId="249"/>
    <cellStyle name="Procenta 7 2 2" xfId="250"/>
    <cellStyle name="Procenta 7 3" xfId="251"/>
    <cellStyle name="Procenta 8" xfId="252"/>
    <cellStyle name="Procenta 8 2" xfId="253"/>
    <cellStyle name="Procenta 8 2 2" xfId="254"/>
    <cellStyle name="Procenta 8 3" xfId="255"/>
    <cellStyle name="Procenta 8 3 2" xfId="256"/>
    <cellStyle name="Procenta 8 4" xfId="257"/>
    <cellStyle name="Schlecht" xfId="292"/>
    <cellStyle name="Styl 1" xfId="258"/>
    <cellStyle name="Überschrift" xfId="293"/>
    <cellStyle name="Überschrift 1" xfId="294"/>
    <cellStyle name="Überschrift 2" xfId="295"/>
    <cellStyle name="Überschrift 3" xfId="296"/>
    <cellStyle name="Überschrift 4" xfId="297"/>
    <cellStyle name="Verknüpfte Zelle" xfId="298"/>
    <cellStyle name="Warnender Text" xfId="299"/>
    <cellStyle name="Zelle überprüfen" xfId="300"/>
  </cellStyles>
  <dxfs count="0"/>
  <tableStyles count="0" defaultTableStyle="TableStyleMedium2" defaultPivotStyle="PivotStyleLight16"/>
  <colors>
    <mruColors>
      <color rgb="FF99FF99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85725</xdr:colOff>
      <xdr:row>0</xdr:row>
      <xdr:rowOff>95250</xdr:rowOff>
    </xdr:from>
    <xdr:to>
      <xdr:col>13</xdr:col>
      <xdr:colOff>28575</xdr:colOff>
      <xdr:row>0</xdr:row>
      <xdr:rowOff>523875</xdr:rowOff>
    </xdr:to>
    <xdr:sp macro="[3]!Kopirovani_dat" textlink="">
      <xdr:nvSpPr>
        <xdr:cNvPr id="2" name="Text Box 1"/>
        <xdr:cNvSpPr txBox="1">
          <a:spLocks noChangeArrowheads="1"/>
        </xdr:cNvSpPr>
      </xdr:nvSpPr>
      <xdr:spPr bwMode="auto">
        <a:xfrm>
          <a:off x="9553575" y="95250"/>
          <a:ext cx="1162050" cy="428625"/>
        </a:xfrm>
        <a:prstGeom prst="rect">
          <a:avLst/>
        </a:prstGeom>
        <a:solidFill>
          <a:srgbClr val="FFFF99"/>
        </a:solidFill>
        <a:ln w="254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VYTVOŘ SOUPIS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KAPITULACE%20ROZPOCTU_dle%20FZU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ROZPOCET%20k%20DSP_/2_15100_D11_ROZPO&#268;ET_stavb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ROZPOCET%20k%20DSP_/2-15100-D-00-222012-r0%20Rozpo&#269;et%20potrub&#23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Rozpocet"/>
    </sheetNames>
    <sheetDataSet>
      <sheetData sheetId="0">
        <row r="5">
          <cell r="P5" t="str">
            <v xml:space="preserve"> </v>
          </cell>
        </row>
        <row r="7">
          <cell r="E7" t="str">
            <v xml:space="preserve"> </v>
          </cell>
        </row>
        <row r="9">
          <cell r="E9" t="str">
            <v xml:space="preserve"> </v>
          </cell>
        </row>
        <row r="26">
          <cell r="E26" t="str">
            <v>Fyzikální ústav AV ČR</v>
          </cell>
        </row>
        <row r="28">
          <cell r="E28" t="str">
            <v xml:space="preserve"> </v>
          </cell>
        </row>
      </sheetData>
      <sheetData sheetId="1" refreshError="1"/>
      <sheetData sheetId="2">
        <row r="11">
          <cell r="I11" t="str">
            <v>Cena celkem</v>
          </cell>
        </row>
        <row r="15">
          <cell r="K15">
            <v>0</v>
          </cell>
          <cell r="M15">
            <v>0</v>
          </cell>
        </row>
        <row r="22">
          <cell r="K22">
            <v>0</v>
          </cell>
          <cell r="M22">
            <v>0</v>
          </cell>
        </row>
        <row r="28">
          <cell r="K28">
            <v>0</v>
          </cell>
          <cell r="M28">
            <v>0</v>
          </cell>
        </row>
        <row r="30">
          <cell r="K30">
            <v>0</v>
          </cell>
          <cell r="M30">
            <v>0</v>
          </cell>
        </row>
        <row r="32">
          <cell r="K32">
            <v>0</v>
          </cell>
          <cell r="M32">
            <v>0</v>
          </cell>
        </row>
        <row r="34">
          <cell r="K34">
            <v>0</v>
          </cell>
          <cell r="M34">
            <v>0</v>
          </cell>
        </row>
        <row r="61">
          <cell r="K61">
            <v>0</v>
          </cell>
          <cell r="M61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Krycí list"/>
      <sheetName val="Rekapitulace"/>
      <sheetName val="Rozpocet"/>
      <sheetName val="#Figury"/>
    </sheetNames>
    <sheetDataSet>
      <sheetData sheetId="0">
        <row r="5">
          <cell r="E5" t="str">
            <v>Rekonstrukce laboratoře pro organickou syntézu v odd.chemie</v>
          </cell>
          <cell r="P5" t="str">
            <v xml:space="preserve"> </v>
          </cell>
        </row>
        <row r="7">
          <cell r="E7" t="str">
            <v xml:space="preserve"> </v>
          </cell>
        </row>
        <row r="9">
          <cell r="E9" t="str">
            <v xml:space="preserve"> </v>
          </cell>
        </row>
        <row r="26">
          <cell r="E26" t="str">
            <v>Fyzikální ústav AV ČR, v.v.i.</v>
          </cell>
        </row>
        <row r="28">
          <cell r="E28" t="str">
            <v xml:space="preserve"> </v>
          </cell>
        </row>
      </sheetData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Štítek"/>
      <sheetName val="Soupis potr_součástí"/>
      <sheetName val="2-15100-D-00-222012-r0 Rozpočet"/>
    </sheetNames>
    <definedNames>
      <definedName name="Kopirovani_dat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4"/>
  <sheetViews>
    <sheetView showGridLines="0" tabSelected="1" topLeftCell="A34" workbookViewId="0">
      <selection activeCell="E45" sqref="E45"/>
    </sheetView>
  </sheetViews>
  <sheetFormatPr defaultRowHeight="12.75" customHeight="1"/>
  <cols>
    <col min="1" max="1" width="2.42578125" style="385" customWidth="1"/>
    <col min="2" max="2" width="1.85546875" style="385" customWidth="1"/>
    <col min="3" max="3" width="2.7109375" style="385" customWidth="1"/>
    <col min="4" max="4" width="6.85546875" style="385" customWidth="1"/>
    <col min="5" max="5" width="13.5703125" style="385" customWidth="1"/>
    <col min="6" max="6" width="0.5703125" style="385" customWidth="1"/>
    <col min="7" max="7" width="2.5703125" style="385" customWidth="1"/>
    <col min="8" max="8" width="2.7109375" style="385" customWidth="1"/>
    <col min="9" max="9" width="9.7109375" style="385" customWidth="1"/>
    <col min="10" max="10" width="13.5703125" style="385" customWidth="1"/>
    <col min="11" max="11" width="0.7109375" style="385" customWidth="1"/>
    <col min="12" max="12" width="2.42578125" style="385" customWidth="1"/>
    <col min="13" max="13" width="2.85546875" style="385" customWidth="1"/>
    <col min="14" max="14" width="2" style="385" customWidth="1"/>
    <col min="15" max="15" width="12.7109375" style="385" customWidth="1"/>
    <col min="16" max="16" width="2.85546875" style="385" customWidth="1"/>
    <col min="17" max="17" width="2" style="385" customWidth="1"/>
    <col min="18" max="18" width="13.5703125" style="385" customWidth="1"/>
    <col min="19" max="19" width="0.5703125" style="385" customWidth="1"/>
    <col min="20" max="256" width="9.140625" style="385"/>
    <col min="257" max="257" width="2.42578125" style="385" customWidth="1"/>
    <col min="258" max="258" width="1.85546875" style="385" customWidth="1"/>
    <col min="259" max="259" width="2.7109375" style="385" customWidth="1"/>
    <col min="260" max="260" width="6.85546875" style="385" customWidth="1"/>
    <col min="261" max="261" width="13.5703125" style="385" customWidth="1"/>
    <col min="262" max="262" width="0.5703125" style="385" customWidth="1"/>
    <col min="263" max="263" width="2.5703125" style="385" customWidth="1"/>
    <col min="264" max="264" width="2.7109375" style="385" customWidth="1"/>
    <col min="265" max="265" width="9.7109375" style="385" customWidth="1"/>
    <col min="266" max="266" width="13.5703125" style="385" customWidth="1"/>
    <col min="267" max="267" width="0.7109375" style="385" customWidth="1"/>
    <col min="268" max="268" width="2.42578125" style="385" customWidth="1"/>
    <col min="269" max="269" width="2.85546875" style="385" customWidth="1"/>
    <col min="270" max="270" width="2" style="385" customWidth="1"/>
    <col min="271" max="271" width="12.7109375" style="385" customWidth="1"/>
    <col min="272" max="272" width="2.85546875" style="385" customWidth="1"/>
    <col min="273" max="273" width="2" style="385" customWidth="1"/>
    <col min="274" max="274" width="13.5703125" style="385" customWidth="1"/>
    <col min="275" max="275" width="0.5703125" style="385" customWidth="1"/>
    <col min="276" max="512" width="9.140625" style="385"/>
    <col min="513" max="513" width="2.42578125" style="385" customWidth="1"/>
    <col min="514" max="514" width="1.85546875" style="385" customWidth="1"/>
    <col min="515" max="515" width="2.7109375" style="385" customWidth="1"/>
    <col min="516" max="516" width="6.85546875" style="385" customWidth="1"/>
    <col min="517" max="517" width="13.5703125" style="385" customWidth="1"/>
    <col min="518" max="518" width="0.5703125" style="385" customWidth="1"/>
    <col min="519" max="519" width="2.5703125" style="385" customWidth="1"/>
    <col min="520" max="520" width="2.7109375" style="385" customWidth="1"/>
    <col min="521" max="521" width="9.7109375" style="385" customWidth="1"/>
    <col min="522" max="522" width="13.5703125" style="385" customWidth="1"/>
    <col min="523" max="523" width="0.7109375" style="385" customWidth="1"/>
    <col min="524" max="524" width="2.42578125" style="385" customWidth="1"/>
    <col min="525" max="525" width="2.85546875" style="385" customWidth="1"/>
    <col min="526" max="526" width="2" style="385" customWidth="1"/>
    <col min="527" max="527" width="12.7109375" style="385" customWidth="1"/>
    <col min="528" max="528" width="2.85546875" style="385" customWidth="1"/>
    <col min="529" max="529" width="2" style="385" customWidth="1"/>
    <col min="530" max="530" width="13.5703125" style="385" customWidth="1"/>
    <col min="531" max="531" width="0.5703125" style="385" customWidth="1"/>
    <col min="532" max="768" width="9.140625" style="385"/>
    <col min="769" max="769" width="2.42578125" style="385" customWidth="1"/>
    <col min="770" max="770" width="1.85546875" style="385" customWidth="1"/>
    <col min="771" max="771" width="2.7109375" style="385" customWidth="1"/>
    <col min="772" max="772" width="6.85546875" style="385" customWidth="1"/>
    <col min="773" max="773" width="13.5703125" style="385" customWidth="1"/>
    <col min="774" max="774" width="0.5703125" style="385" customWidth="1"/>
    <col min="775" max="775" width="2.5703125" style="385" customWidth="1"/>
    <col min="776" max="776" width="2.7109375" style="385" customWidth="1"/>
    <col min="777" max="777" width="9.7109375" style="385" customWidth="1"/>
    <col min="778" max="778" width="13.5703125" style="385" customWidth="1"/>
    <col min="779" max="779" width="0.7109375" style="385" customWidth="1"/>
    <col min="780" max="780" width="2.42578125" style="385" customWidth="1"/>
    <col min="781" max="781" width="2.85546875" style="385" customWidth="1"/>
    <col min="782" max="782" width="2" style="385" customWidth="1"/>
    <col min="783" max="783" width="12.7109375" style="385" customWidth="1"/>
    <col min="784" max="784" width="2.85546875" style="385" customWidth="1"/>
    <col min="785" max="785" width="2" style="385" customWidth="1"/>
    <col min="786" max="786" width="13.5703125" style="385" customWidth="1"/>
    <col min="787" max="787" width="0.5703125" style="385" customWidth="1"/>
    <col min="788" max="1024" width="9.140625" style="385"/>
    <col min="1025" max="1025" width="2.42578125" style="385" customWidth="1"/>
    <col min="1026" max="1026" width="1.85546875" style="385" customWidth="1"/>
    <col min="1027" max="1027" width="2.7109375" style="385" customWidth="1"/>
    <col min="1028" max="1028" width="6.85546875" style="385" customWidth="1"/>
    <col min="1029" max="1029" width="13.5703125" style="385" customWidth="1"/>
    <col min="1030" max="1030" width="0.5703125" style="385" customWidth="1"/>
    <col min="1031" max="1031" width="2.5703125" style="385" customWidth="1"/>
    <col min="1032" max="1032" width="2.7109375" style="385" customWidth="1"/>
    <col min="1033" max="1033" width="9.7109375" style="385" customWidth="1"/>
    <col min="1034" max="1034" width="13.5703125" style="385" customWidth="1"/>
    <col min="1035" max="1035" width="0.7109375" style="385" customWidth="1"/>
    <col min="1036" max="1036" width="2.42578125" style="385" customWidth="1"/>
    <col min="1037" max="1037" width="2.85546875" style="385" customWidth="1"/>
    <col min="1038" max="1038" width="2" style="385" customWidth="1"/>
    <col min="1039" max="1039" width="12.7109375" style="385" customWidth="1"/>
    <col min="1040" max="1040" width="2.85546875" style="385" customWidth="1"/>
    <col min="1041" max="1041" width="2" style="385" customWidth="1"/>
    <col min="1042" max="1042" width="13.5703125" style="385" customWidth="1"/>
    <col min="1043" max="1043" width="0.5703125" style="385" customWidth="1"/>
    <col min="1044" max="1280" width="9.140625" style="385"/>
    <col min="1281" max="1281" width="2.42578125" style="385" customWidth="1"/>
    <col min="1282" max="1282" width="1.85546875" style="385" customWidth="1"/>
    <col min="1283" max="1283" width="2.7109375" style="385" customWidth="1"/>
    <col min="1284" max="1284" width="6.85546875" style="385" customWidth="1"/>
    <col min="1285" max="1285" width="13.5703125" style="385" customWidth="1"/>
    <col min="1286" max="1286" width="0.5703125" style="385" customWidth="1"/>
    <col min="1287" max="1287" width="2.5703125" style="385" customWidth="1"/>
    <col min="1288" max="1288" width="2.7109375" style="385" customWidth="1"/>
    <col min="1289" max="1289" width="9.7109375" style="385" customWidth="1"/>
    <col min="1290" max="1290" width="13.5703125" style="385" customWidth="1"/>
    <col min="1291" max="1291" width="0.7109375" style="385" customWidth="1"/>
    <col min="1292" max="1292" width="2.42578125" style="385" customWidth="1"/>
    <col min="1293" max="1293" width="2.85546875" style="385" customWidth="1"/>
    <col min="1294" max="1294" width="2" style="385" customWidth="1"/>
    <col min="1295" max="1295" width="12.7109375" style="385" customWidth="1"/>
    <col min="1296" max="1296" width="2.85546875" style="385" customWidth="1"/>
    <col min="1297" max="1297" width="2" style="385" customWidth="1"/>
    <col min="1298" max="1298" width="13.5703125" style="385" customWidth="1"/>
    <col min="1299" max="1299" width="0.5703125" style="385" customWidth="1"/>
    <col min="1300" max="1536" width="9.140625" style="385"/>
    <col min="1537" max="1537" width="2.42578125" style="385" customWidth="1"/>
    <col min="1538" max="1538" width="1.85546875" style="385" customWidth="1"/>
    <col min="1539" max="1539" width="2.7109375" style="385" customWidth="1"/>
    <col min="1540" max="1540" width="6.85546875" style="385" customWidth="1"/>
    <col min="1541" max="1541" width="13.5703125" style="385" customWidth="1"/>
    <col min="1542" max="1542" width="0.5703125" style="385" customWidth="1"/>
    <col min="1543" max="1543" width="2.5703125" style="385" customWidth="1"/>
    <col min="1544" max="1544" width="2.7109375" style="385" customWidth="1"/>
    <col min="1545" max="1545" width="9.7109375" style="385" customWidth="1"/>
    <col min="1546" max="1546" width="13.5703125" style="385" customWidth="1"/>
    <col min="1547" max="1547" width="0.7109375" style="385" customWidth="1"/>
    <col min="1548" max="1548" width="2.42578125" style="385" customWidth="1"/>
    <col min="1549" max="1549" width="2.85546875" style="385" customWidth="1"/>
    <col min="1550" max="1550" width="2" style="385" customWidth="1"/>
    <col min="1551" max="1551" width="12.7109375" style="385" customWidth="1"/>
    <col min="1552" max="1552" width="2.85546875" style="385" customWidth="1"/>
    <col min="1553" max="1553" width="2" style="385" customWidth="1"/>
    <col min="1554" max="1554" width="13.5703125" style="385" customWidth="1"/>
    <col min="1555" max="1555" width="0.5703125" style="385" customWidth="1"/>
    <col min="1556" max="1792" width="9.140625" style="385"/>
    <col min="1793" max="1793" width="2.42578125" style="385" customWidth="1"/>
    <col min="1794" max="1794" width="1.85546875" style="385" customWidth="1"/>
    <col min="1795" max="1795" width="2.7109375" style="385" customWidth="1"/>
    <col min="1796" max="1796" width="6.85546875" style="385" customWidth="1"/>
    <col min="1797" max="1797" width="13.5703125" style="385" customWidth="1"/>
    <col min="1798" max="1798" width="0.5703125" style="385" customWidth="1"/>
    <col min="1799" max="1799" width="2.5703125" style="385" customWidth="1"/>
    <col min="1800" max="1800" width="2.7109375" style="385" customWidth="1"/>
    <col min="1801" max="1801" width="9.7109375" style="385" customWidth="1"/>
    <col min="1802" max="1802" width="13.5703125" style="385" customWidth="1"/>
    <col min="1803" max="1803" width="0.7109375" style="385" customWidth="1"/>
    <col min="1804" max="1804" width="2.42578125" style="385" customWidth="1"/>
    <col min="1805" max="1805" width="2.85546875" style="385" customWidth="1"/>
    <col min="1806" max="1806" width="2" style="385" customWidth="1"/>
    <col min="1807" max="1807" width="12.7109375" style="385" customWidth="1"/>
    <col min="1808" max="1808" width="2.85546875" style="385" customWidth="1"/>
    <col min="1809" max="1809" width="2" style="385" customWidth="1"/>
    <col min="1810" max="1810" width="13.5703125" style="385" customWidth="1"/>
    <col min="1811" max="1811" width="0.5703125" style="385" customWidth="1"/>
    <col min="1812" max="2048" width="9.140625" style="385"/>
    <col min="2049" max="2049" width="2.42578125" style="385" customWidth="1"/>
    <col min="2050" max="2050" width="1.85546875" style="385" customWidth="1"/>
    <col min="2051" max="2051" width="2.7109375" style="385" customWidth="1"/>
    <col min="2052" max="2052" width="6.85546875" style="385" customWidth="1"/>
    <col min="2053" max="2053" width="13.5703125" style="385" customWidth="1"/>
    <col min="2054" max="2054" width="0.5703125" style="385" customWidth="1"/>
    <col min="2055" max="2055" width="2.5703125" style="385" customWidth="1"/>
    <col min="2056" max="2056" width="2.7109375" style="385" customWidth="1"/>
    <col min="2057" max="2057" width="9.7109375" style="385" customWidth="1"/>
    <col min="2058" max="2058" width="13.5703125" style="385" customWidth="1"/>
    <col min="2059" max="2059" width="0.7109375" style="385" customWidth="1"/>
    <col min="2060" max="2060" width="2.42578125" style="385" customWidth="1"/>
    <col min="2061" max="2061" width="2.85546875" style="385" customWidth="1"/>
    <col min="2062" max="2062" width="2" style="385" customWidth="1"/>
    <col min="2063" max="2063" width="12.7109375" style="385" customWidth="1"/>
    <col min="2064" max="2064" width="2.85546875" style="385" customWidth="1"/>
    <col min="2065" max="2065" width="2" style="385" customWidth="1"/>
    <col min="2066" max="2066" width="13.5703125" style="385" customWidth="1"/>
    <col min="2067" max="2067" width="0.5703125" style="385" customWidth="1"/>
    <col min="2068" max="2304" width="9.140625" style="385"/>
    <col min="2305" max="2305" width="2.42578125" style="385" customWidth="1"/>
    <col min="2306" max="2306" width="1.85546875" style="385" customWidth="1"/>
    <col min="2307" max="2307" width="2.7109375" style="385" customWidth="1"/>
    <col min="2308" max="2308" width="6.85546875" style="385" customWidth="1"/>
    <col min="2309" max="2309" width="13.5703125" style="385" customWidth="1"/>
    <col min="2310" max="2310" width="0.5703125" style="385" customWidth="1"/>
    <col min="2311" max="2311" width="2.5703125" style="385" customWidth="1"/>
    <col min="2312" max="2312" width="2.7109375" style="385" customWidth="1"/>
    <col min="2313" max="2313" width="9.7109375" style="385" customWidth="1"/>
    <col min="2314" max="2314" width="13.5703125" style="385" customWidth="1"/>
    <col min="2315" max="2315" width="0.7109375" style="385" customWidth="1"/>
    <col min="2316" max="2316" width="2.42578125" style="385" customWidth="1"/>
    <col min="2317" max="2317" width="2.85546875" style="385" customWidth="1"/>
    <col min="2318" max="2318" width="2" style="385" customWidth="1"/>
    <col min="2319" max="2319" width="12.7109375" style="385" customWidth="1"/>
    <col min="2320" max="2320" width="2.85546875" style="385" customWidth="1"/>
    <col min="2321" max="2321" width="2" style="385" customWidth="1"/>
    <col min="2322" max="2322" width="13.5703125" style="385" customWidth="1"/>
    <col min="2323" max="2323" width="0.5703125" style="385" customWidth="1"/>
    <col min="2324" max="2560" width="9.140625" style="385"/>
    <col min="2561" max="2561" width="2.42578125" style="385" customWidth="1"/>
    <col min="2562" max="2562" width="1.85546875" style="385" customWidth="1"/>
    <col min="2563" max="2563" width="2.7109375" style="385" customWidth="1"/>
    <col min="2564" max="2564" width="6.85546875" style="385" customWidth="1"/>
    <col min="2565" max="2565" width="13.5703125" style="385" customWidth="1"/>
    <col min="2566" max="2566" width="0.5703125" style="385" customWidth="1"/>
    <col min="2567" max="2567" width="2.5703125" style="385" customWidth="1"/>
    <col min="2568" max="2568" width="2.7109375" style="385" customWidth="1"/>
    <col min="2569" max="2569" width="9.7109375" style="385" customWidth="1"/>
    <col min="2570" max="2570" width="13.5703125" style="385" customWidth="1"/>
    <col min="2571" max="2571" width="0.7109375" style="385" customWidth="1"/>
    <col min="2572" max="2572" width="2.42578125" style="385" customWidth="1"/>
    <col min="2573" max="2573" width="2.85546875" style="385" customWidth="1"/>
    <col min="2574" max="2574" width="2" style="385" customWidth="1"/>
    <col min="2575" max="2575" width="12.7109375" style="385" customWidth="1"/>
    <col min="2576" max="2576" width="2.85546875" style="385" customWidth="1"/>
    <col min="2577" max="2577" width="2" style="385" customWidth="1"/>
    <col min="2578" max="2578" width="13.5703125" style="385" customWidth="1"/>
    <col min="2579" max="2579" width="0.5703125" style="385" customWidth="1"/>
    <col min="2580" max="2816" width="9.140625" style="385"/>
    <col min="2817" max="2817" width="2.42578125" style="385" customWidth="1"/>
    <col min="2818" max="2818" width="1.85546875" style="385" customWidth="1"/>
    <col min="2819" max="2819" width="2.7109375" style="385" customWidth="1"/>
    <col min="2820" max="2820" width="6.85546875" style="385" customWidth="1"/>
    <col min="2821" max="2821" width="13.5703125" style="385" customWidth="1"/>
    <col min="2822" max="2822" width="0.5703125" style="385" customWidth="1"/>
    <col min="2823" max="2823" width="2.5703125" style="385" customWidth="1"/>
    <col min="2824" max="2824" width="2.7109375" style="385" customWidth="1"/>
    <col min="2825" max="2825" width="9.7109375" style="385" customWidth="1"/>
    <col min="2826" max="2826" width="13.5703125" style="385" customWidth="1"/>
    <col min="2827" max="2827" width="0.7109375" style="385" customWidth="1"/>
    <col min="2828" max="2828" width="2.42578125" style="385" customWidth="1"/>
    <col min="2829" max="2829" width="2.85546875" style="385" customWidth="1"/>
    <col min="2830" max="2830" width="2" style="385" customWidth="1"/>
    <col min="2831" max="2831" width="12.7109375" style="385" customWidth="1"/>
    <col min="2832" max="2832" width="2.85546875" style="385" customWidth="1"/>
    <col min="2833" max="2833" width="2" style="385" customWidth="1"/>
    <col min="2834" max="2834" width="13.5703125" style="385" customWidth="1"/>
    <col min="2835" max="2835" width="0.5703125" style="385" customWidth="1"/>
    <col min="2836" max="3072" width="9.140625" style="385"/>
    <col min="3073" max="3073" width="2.42578125" style="385" customWidth="1"/>
    <col min="3074" max="3074" width="1.85546875" style="385" customWidth="1"/>
    <col min="3075" max="3075" width="2.7109375" style="385" customWidth="1"/>
    <col min="3076" max="3076" width="6.85546875" style="385" customWidth="1"/>
    <col min="3077" max="3077" width="13.5703125" style="385" customWidth="1"/>
    <col min="3078" max="3078" width="0.5703125" style="385" customWidth="1"/>
    <col min="3079" max="3079" width="2.5703125" style="385" customWidth="1"/>
    <col min="3080" max="3080" width="2.7109375" style="385" customWidth="1"/>
    <col min="3081" max="3081" width="9.7109375" style="385" customWidth="1"/>
    <col min="3082" max="3082" width="13.5703125" style="385" customWidth="1"/>
    <col min="3083" max="3083" width="0.7109375" style="385" customWidth="1"/>
    <col min="3084" max="3084" width="2.42578125" style="385" customWidth="1"/>
    <col min="3085" max="3085" width="2.85546875" style="385" customWidth="1"/>
    <col min="3086" max="3086" width="2" style="385" customWidth="1"/>
    <col min="3087" max="3087" width="12.7109375" style="385" customWidth="1"/>
    <col min="3088" max="3088" width="2.85546875" style="385" customWidth="1"/>
    <col min="3089" max="3089" width="2" style="385" customWidth="1"/>
    <col min="3090" max="3090" width="13.5703125" style="385" customWidth="1"/>
    <col min="3091" max="3091" width="0.5703125" style="385" customWidth="1"/>
    <col min="3092" max="3328" width="9.140625" style="385"/>
    <col min="3329" max="3329" width="2.42578125" style="385" customWidth="1"/>
    <col min="3330" max="3330" width="1.85546875" style="385" customWidth="1"/>
    <col min="3331" max="3331" width="2.7109375" style="385" customWidth="1"/>
    <col min="3332" max="3332" width="6.85546875" style="385" customWidth="1"/>
    <col min="3333" max="3333" width="13.5703125" style="385" customWidth="1"/>
    <col min="3334" max="3334" width="0.5703125" style="385" customWidth="1"/>
    <col min="3335" max="3335" width="2.5703125" style="385" customWidth="1"/>
    <col min="3336" max="3336" width="2.7109375" style="385" customWidth="1"/>
    <col min="3337" max="3337" width="9.7109375" style="385" customWidth="1"/>
    <col min="3338" max="3338" width="13.5703125" style="385" customWidth="1"/>
    <col min="3339" max="3339" width="0.7109375" style="385" customWidth="1"/>
    <col min="3340" max="3340" width="2.42578125" style="385" customWidth="1"/>
    <col min="3341" max="3341" width="2.85546875" style="385" customWidth="1"/>
    <col min="3342" max="3342" width="2" style="385" customWidth="1"/>
    <col min="3343" max="3343" width="12.7109375" style="385" customWidth="1"/>
    <col min="3344" max="3344" width="2.85546875" style="385" customWidth="1"/>
    <col min="3345" max="3345" width="2" style="385" customWidth="1"/>
    <col min="3346" max="3346" width="13.5703125" style="385" customWidth="1"/>
    <col min="3347" max="3347" width="0.5703125" style="385" customWidth="1"/>
    <col min="3348" max="3584" width="9.140625" style="385"/>
    <col min="3585" max="3585" width="2.42578125" style="385" customWidth="1"/>
    <col min="3586" max="3586" width="1.85546875" style="385" customWidth="1"/>
    <col min="3587" max="3587" width="2.7109375" style="385" customWidth="1"/>
    <col min="3588" max="3588" width="6.85546875" style="385" customWidth="1"/>
    <col min="3589" max="3589" width="13.5703125" style="385" customWidth="1"/>
    <col min="3590" max="3590" width="0.5703125" style="385" customWidth="1"/>
    <col min="3591" max="3591" width="2.5703125" style="385" customWidth="1"/>
    <col min="3592" max="3592" width="2.7109375" style="385" customWidth="1"/>
    <col min="3593" max="3593" width="9.7109375" style="385" customWidth="1"/>
    <col min="3594" max="3594" width="13.5703125" style="385" customWidth="1"/>
    <col min="3595" max="3595" width="0.7109375" style="385" customWidth="1"/>
    <col min="3596" max="3596" width="2.42578125" style="385" customWidth="1"/>
    <col min="3597" max="3597" width="2.85546875" style="385" customWidth="1"/>
    <col min="3598" max="3598" width="2" style="385" customWidth="1"/>
    <col min="3599" max="3599" width="12.7109375" style="385" customWidth="1"/>
    <col min="3600" max="3600" width="2.85546875" style="385" customWidth="1"/>
    <col min="3601" max="3601" width="2" style="385" customWidth="1"/>
    <col min="3602" max="3602" width="13.5703125" style="385" customWidth="1"/>
    <col min="3603" max="3603" width="0.5703125" style="385" customWidth="1"/>
    <col min="3604" max="3840" width="9.140625" style="385"/>
    <col min="3841" max="3841" width="2.42578125" style="385" customWidth="1"/>
    <col min="3842" max="3842" width="1.85546875" style="385" customWidth="1"/>
    <col min="3843" max="3843" width="2.7109375" style="385" customWidth="1"/>
    <col min="3844" max="3844" width="6.85546875" style="385" customWidth="1"/>
    <col min="3845" max="3845" width="13.5703125" style="385" customWidth="1"/>
    <col min="3846" max="3846" width="0.5703125" style="385" customWidth="1"/>
    <col min="3847" max="3847" width="2.5703125" style="385" customWidth="1"/>
    <col min="3848" max="3848" width="2.7109375" style="385" customWidth="1"/>
    <col min="3849" max="3849" width="9.7109375" style="385" customWidth="1"/>
    <col min="3850" max="3850" width="13.5703125" style="385" customWidth="1"/>
    <col min="3851" max="3851" width="0.7109375" style="385" customWidth="1"/>
    <col min="3852" max="3852" width="2.42578125" style="385" customWidth="1"/>
    <col min="3853" max="3853" width="2.85546875" style="385" customWidth="1"/>
    <col min="3854" max="3854" width="2" style="385" customWidth="1"/>
    <col min="3855" max="3855" width="12.7109375" style="385" customWidth="1"/>
    <col min="3856" max="3856" width="2.85546875" style="385" customWidth="1"/>
    <col min="3857" max="3857" width="2" style="385" customWidth="1"/>
    <col min="3858" max="3858" width="13.5703125" style="385" customWidth="1"/>
    <col min="3859" max="3859" width="0.5703125" style="385" customWidth="1"/>
    <col min="3860" max="4096" width="9.140625" style="385"/>
    <col min="4097" max="4097" width="2.42578125" style="385" customWidth="1"/>
    <col min="4098" max="4098" width="1.85546875" style="385" customWidth="1"/>
    <col min="4099" max="4099" width="2.7109375" style="385" customWidth="1"/>
    <col min="4100" max="4100" width="6.85546875" style="385" customWidth="1"/>
    <col min="4101" max="4101" width="13.5703125" style="385" customWidth="1"/>
    <col min="4102" max="4102" width="0.5703125" style="385" customWidth="1"/>
    <col min="4103" max="4103" width="2.5703125" style="385" customWidth="1"/>
    <col min="4104" max="4104" width="2.7109375" style="385" customWidth="1"/>
    <col min="4105" max="4105" width="9.7109375" style="385" customWidth="1"/>
    <col min="4106" max="4106" width="13.5703125" style="385" customWidth="1"/>
    <col min="4107" max="4107" width="0.7109375" style="385" customWidth="1"/>
    <col min="4108" max="4108" width="2.42578125" style="385" customWidth="1"/>
    <col min="4109" max="4109" width="2.85546875" style="385" customWidth="1"/>
    <col min="4110" max="4110" width="2" style="385" customWidth="1"/>
    <col min="4111" max="4111" width="12.7109375" style="385" customWidth="1"/>
    <col min="4112" max="4112" width="2.85546875" style="385" customWidth="1"/>
    <col min="4113" max="4113" width="2" style="385" customWidth="1"/>
    <col min="4114" max="4114" width="13.5703125" style="385" customWidth="1"/>
    <col min="4115" max="4115" width="0.5703125" style="385" customWidth="1"/>
    <col min="4116" max="4352" width="9.140625" style="385"/>
    <col min="4353" max="4353" width="2.42578125" style="385" customWidth="1"/>
    <col min="4354" max="4354" width="1.85546875" style="385" customWidth="1"/>
    <col min="4355" max="4355" width="2.7109375" style="385" customWidth="1"/>
    <col min="4356" max="4356" width="6.85546875" style="385" customWidth="1"/>
    <col min="4357" max="4357" width="13.5703125" style="385" customWidth="1"/>
    <col min="4358" max="4358" width="0.5703125" style="385" customWidth="1"/>
    <col min="4359" max="4359" width="2.5703125" style="385" customWidth="1"/>
    <col min="4360" max="4360" width="2.7109375" style="385" customWidth="1"/>
    <col min="4361" max="4361" width="9.7109375" style="385" customWidth="1"/>
    <col min="4362" max="4362" width="13.5703125" style="385" customWidth="1"/>
    <col min="4363" max="4363" width="0.7109375" style="385" customWidth="1"/>
    <col min="4364" max="4364" width="2.42578125" style="385" customWidth="1"/>
    <col min="4365" max="4365" width="2.85546875" style="385" customWidth="1"/>
    <col min="4366" max="4366" width="2" style="385" customWidth="1"/>
    <col min="4367" max="4367" width="12.7109375" style="385" customWidth="1"/>
    <col min="4368" max="4368" width="2.85546875" style="385" customWidth="1"/>
    <col min="4369" max="4369" width="2" style="385" customWidth="1"/>
    <col min="4370" max="4370" width="13.5703125" style="385" customWidth="1"/>
    <col min="4371" max="4371" width="0.5703125" style="385" customWidth="1"/>
    <col min="4372" max="4608" width="9.140625" style="385"/>
    <col min="4609" max="4609" width="2.42578125" style="385" customWidth="1"/>
    <col min="4610" max="4610" width="1.85546875" style="385" customWidth="1"/>
    <col min="4611" max="4611" width="2.7109375" style="385" customWidth="1"/>
    <col min="4612" max="4612" width="6.85546875" style="385" customWidth="1"/>
    <col min="4613" max="4613" width="13.5703125" style="385" customWidth="1"/>
    <col min="4614" max="4614" width="0.5703125" style="385" customWidth="1"/>
    <col min="4615" max="4615" width="2.5703125" style="385" customWidth="1"/>
    <col min="4616" max="4616" width="2.7109375" style="385" customWidth="1"/>
    <col min="4617" max="4617" width="9.7109375" style="385" customWidth="1"/>
    <col min="4618" max="4618" width="13.5703125" style="385" customWidth="1"/>
    <col min="4619" max="4619" width="0.7109375" style="385" customWidth="1"/>
    <col min="4620" max="4620" width="2.42578125" style="385" customWidth="1"/>
    <col min="4621" max="4621" width="2.85546875" style="385" customWidth="1"/>
    <col min="4622" max="4622" width="2" style="385" customWidth="1"/>
    <col min="4623" max="4623" width="12.7109375" style="385" customWidth="1"/>
    <col min="4624" max="4624" width="2.85546875" style="385" customWidth="1"/>
    <col min="4625" max="4625" width="2" style="385" customWidth="1"/>
    <col min="4626" max="4626" width="13.5703125" style="385" customWidth="1"/>
    <col min="4627" max="4627" width="0.5703125" style="385" customWidth="1"/>
    <col min="4628" max="4864" width="9.140625" style="385"/>
    <col min="4865" max="4865" width="2.42578125" style="385" customWidth="1"/>
    <col min="4866" max="4866" width="1.85546875" style="385" customWidth="1"/>
    <col min="4867" max="4867" width="2.7109375" style="385" customWidth="1"/>
    <col min="4868" max="4868" width="6.85546875" style="385" customWidth="1"/>
    <col min="4869" max="4869" width="13.5703125" style="385" customWidth="1"/>
    <col min="4870" max="4870" width="0.5703125" style="385" customWidth="1"/>
    <col min="4871" max="4871" width="2.5703125" style="385" customWidth="1"/>
    <col min="4872" max="4872" width="2.7109375" style="385" customWidth="1"/>
    <col min="4873" max="4873" width="9.7109375" style="385" customWidth="1"/>
    <col min="4874" max="4874" width="13.5703125" style="385" customWidth="1"/>
    <col min="4875" max="4875" width="0.7109375" style="385" customWidth="1"/>
    <col min="4876" max="4876" width="2.42578125" style="385" customWidth="1"/>
    <col min="4877" max="4877" width="2.85546875" style="385" customWidth="1"/>
    <col min="4878" max="4878" width="2" style="385" customWidth="1"/>
    <col min="4879" max="4879" width="12.7109375" style="385" customWidth="1"/>
    <col min="4880" max="4880" width="2.85546875" style="385" customWidth="1"/>
    <col min="4881" max="4881" width="2" style="385" customWidth="1"/>
    <col min="4882" max="4882" width="13.5703125" style="385" customWidth="1"/>
    <col min="4883" max="4883" width="0.5703125" style="385" customWidth="1"/>
    <col min="4884" max="5120" width="9.140625" style="385"/>
    <col min="5121" max="5121" width="2.42578125" style="385" customWidth="1"/>
    <col min="5122" max="5122" width="1.85546875" style="385" customWidth="1"/>
    <col min="5123" max="5123" width="2.7109375" style="385" customWidth="1"/>
    <col min="5124" max="5124" width="6.85546875" style="385" customWidth="1"/>
    <col min="5125" max="5125" width="13.5703125" style="385" customWidth="1"/>
    <col min="5126" max="5126" width="0.5703125" style="385" customWidth="1"/>
    <col min="5127" max="5127" width="2.5703125" style="385" customWidth="1"/>
    <col min="5128" max="5128" width="2.7109375" style="385" customWidth="1"/>
    <col min="5129" max="5129" width="9.7109375" style="385" customWidth="1"/>
    <col min="5130" max="5130" width="13.5703125" style="385" customWidth="1"/>
    <col min="5131" max="5131" width="0.7109375" style="385" customWidth="1"/>
    <col min="5132" max="5132" width="2.42578125" style="385" customWidth="1"/>
    <col min="5133" max="5133" width="2.85546875" style="385" customWidth="1"/>
    <col min="5134" max="5134" width="2" style="385" customWidth="1"/>
    <col min="5135" max="5135" width="12.7109375" style="385" customWidth="1"/>
    <col min="5136" max="5136" width="2.85546875" style="385" customWidth="1"/>
    <col min="5137" max="5137" width="2" style="385" customWidth="1"/>
    <col min="5138" max="5138" width="13.5703125" style="385" customWidth="1"/>
    <col min="5139" max="5139" width="0.5703125" style="385" customWidth="1"/>
    <col min="5140" max="5376" width="9.140625" style="385"/>
    <col min="5377" max="5377" width="2.42578125" style="385" customWidth="1"/>
    <col min="5378" max="5378" width="1.85546875" style="385" customWidth="1"/>
    <col min="5379" max="5379" width="2.7109375" style="385" customWidth="1"/>
    <col min="5380" max="5380" width="6.85546875" style="385" customWidth="1"/>
    <col min="5381" max="5381" width="13.5703125" style="385" customWidth="1"/>
    <col min="5382" max="5382" width="0.5703125" style="385" customWidth="1"/>
    <col min="5383" max="5383" width="2.5703125" style="385" customWidth="1"/>
    <col min="5384" max="5384" width="2.7109375" style="385" customWidth="1"/>
    <col min="5385" max="5385" width="9.7109375" style="385" customWidth="1"/>
    <col min="5386" max="5386" width="13.5703125" style="385" customWidth="1"/>
    <col min="5387" max="5387" width="0.7109375" style="385" customWidth="1"/>
    <col min="5388" max="5388" width="2.42578125" style="385" customWidth="1"/>
    <col min="5389" max="5389" width="2.85546875" style="385" customWidth="1"/>
    <col min="5390" max="5390" width="2" style="385" customWidth="1"/>
    <col min="5391" max="5391" width="12.7109375" style="385" customWidth="1"/>
    <col min="5392" max="5392" width="2.85546875" style="385" customWidth="1"/>
    <col min="5393" max="5393" width="2" style="385" customWidth="1"/>
    <col min="5394" max="5394" width="13.5703125" style="385" customWidth="1"/>
    <col min="5395" max="5395" width="0.5703125" style="385" customWidth="1"/>
    <col min="5396" max="5632" width="9.140625" style="385"/>
    <col min="5633" max="5633" width="2.42578125" style="385" customWidth="1"/>
    <col min="5634" max="5634" width="1.85546875" style="385" customWidth="1"/>
    <col min="5635" max="5635" width="2.7109375" style="385" customWidth="1"/>
    <col min="5636" max="5636" width="6.85546875" style="385" customWidth="1"/>
    <col min="5637" max="5637" width="13.5703125" style="385" customWidth="1"/>
    <col min="5638" max="5638" width="0.5703125" style="385" customWidth="1"/>
    <col min="5639" max="5639" width="2.5703125" style="385" customWidth="1"/>
    <col min="5640" max="5640" width="2.7109375" style="385" customWidth="1"/>
    <col min="5641" max="5641" width="9.7109375" style="385" customWidth="1"/>
    <col min="5642" max="5642" width="13.5703125" style="385" customWidth="1"/>
    <col min="5643" max="5643" width="0.7109375" style="385" customWidth="1"/>
    <col min="5644" max="5644" width="2.42578125" style="385" customWidth="1"/>
    <col min="5645" max="5645" width="2.85546875" style="385" customWidth="1"/>
    <col min="5646" max="5646" width="2" style="385" customWidth="1"/>
    <col min="5647" max="5647" width="12.7109375" style="385" customWidth="1"/>
    <col min="5648" max="5648" width="2.85546875" style="385" customWidth="1"/>
    <col min="5649" max="5649" width="2" style="385" customWidth="1"/>
    <col min="5650" max="5650" width="13.5703125" style="385" customWidth="1"/>
    <col min="5651" max="5651" width="0.5703125" style="385" customWidth="1"/>
    <col min="5652" max="5888" width="9.140625" style="385"/>
    <col min="5889" max="5889" width="2.42578125" style="385" customWidth="1"/>
    <col min="5890" max="5890" width="1.85546875" style="385" customWidth="1"/>
    <col min="5891" max="5891" width="2.7109375" style="385" customWidth="1"/>
    <col min="5892" max="5892" width="6.85546875" style="385" customWidth="1"/>
    <col min="5893" max="5893" width="13.5703125" style="385" customWidth="1"/>
    <col min="5894" max="5894" width="0.5703125" style="385" customWidth="1"/>
    <col min="5895" max="5895" width="2.5703125" style="385" customWidth="1"/>
    <col min="5896" max="5896" width="2.7109375" style="385" customWidth="1"/>
    <col min="5897" max="5897" width="9.7109375" style="385" customWidth="1"/>
    <col min="5898" max="5898" width="13.5703125" style="385" customWidth="1"/>
    <col min="5899" max="5899" width="0.7109375" style="385" customWidth="1"/>
    <col min="5900" max="5900" width="2.42578125" style="385" customWidth="1"/>
    <col min="5901" max="5901" width="2.85546875" style="385" customWidth="1"/>
    <col min="5902" max="5902" width="2" style="385" customWidth="1"/>
    <col min="5903" max="5903" width="12.7109375" style="385" customWidth="1"/>
    <col min="5904" max="5904" width="2.85546875" style="385" customWidth="1"/>
    <col min="5905" max="5905" width="2" style="385" customWidth="1"/>
    <col min="5906" max="5906" width="13.5703125" style="385" customWidth="1"/>
    <col min="5907" max="5907" width="0.5703125" style="385" customWidth="1"/>
    <col min="5908" max="6144" width="9.140625" style="385"/>
    <col min="6145" max="6145" width="2.42578125" style="385" customWidth="1"/>
    <col min="6146" max="6146" width="1.85546875" style="385" customWidth="1"/>
    <col min="6147" max="6147" width="2.7109375" style="385" customWidth="1"/>
    <col min="6148" max="6148" width="6.85546875" style="385" customWidth="1"/>
    <col min="6149" max="6149" width="13.5703125" style="385" customWidth="1"/>
    <col min="6150" max="6150" width="0.5703125" style="385" customWidth="1"/>
    <col min="6151" max="6151" width="2.5703125" style="385" customWidth="1"/>
    <col min="6152" max="6152" width="2.7109375" style="385" customWidth="1"/>
    <col min="6153" max="6153" width="9.7109375" style="385" customWidth="1"/>
    <col min="6154" max="6154" width="13.5703125" style="385" customWidth="1"/>
    <col min="6155" max="6155" width="0.7109375" style="385" customWidth="1"/>
    <col min="6156" max="6156" width="2.42578125" style="385" customWidth="1"/>
    <col min="6157" max="6157" width="2.85546875" style="385" customWidth="1"/>
    <col min="6158" max="6158" width="2" style="385" customWidth="1"/>
    <col min="6159" max="6159" width="12.7109375" style="385" customWidth="1"/>
    <col min="6160" max="6160" width="2.85546875" style="385" customWidth="1"/>
    <col min="6161" max="6161" width="2" style="385" customWidth="1"/>
    <col min="6162" max="6162" width="13.5703125" style="385" customWidth="1"/>
    <col min="6163" max="6163" width="0.5703125" style="385" customWidth="1"/>
    <col min="6164" max="6400" width="9.140625" style="385"/>
    <col min="6401" max="6401" width="2.42578125" style="385" customWidth="1"/>
    <col min="6402" max="6402" width="1.85546875" style="385" customWidth="1"/>
    <col min="6403" max="6403" width="2.7109375" style="385" customWidth="1"/>
    <col min="6404" max="6404" width="6.85546875" style="385" customWidth="1"/>
    <col min="6405" max="6405" width="13.5703125" style="385" customWidth="1"/>
    <col min="6406" max="6406" width="0.5703125" style="385" customWidth="1"/>
    <col min="6407" max="6407" width="2.5703125" style="385" customWidth="1"/>
    <col min="6408" max="6408" width="2.7109375" style="385" customWidth="1"/>
    <col min="6409" max="6409" width="9.7109375" style="385" customWidth="1"/>
    <col min="6410" max="6410" width="13.5703125" style="385" customWidth="1"/>
    <col min="6411" max="6411" width="0.7109375" style="385" customWidth="1"/>
    <col min="6412" max="6412" width="2.42578125" style="385" customWidth="1"/>
    <col min="6413" max="6413" width="2.85546875" style="385" customWidth="1"/>
    <col min="6414" max="6414" width="2" style="385" customWidth="1"/>
    <col min="6415" max="6415" width="12.7109375" style="385" customWidth="1"/>
    <col min="6416" max="6416" width="2.85546875" style="385" customWidth="1"/>
    <col min="6417" max="6417" width="2" style="385" customWidth="1"/>
    <col min="6418" max="6418" width="13.5703125" style="385" customWidth="1"/>
    <col min="6419" max="6419" width="0.5703125" style="385" customWidth="1"/>
    <col min="6420" max="6656" width="9.140625" style="385"/>
    <col min="6657" max="6657" width="2.42578125" style="385" customWidth="1"/>
    <col min="6658" max="6658" width="1.85546875" style="385" customWidth="1"/>
    <col min="6659" max="6659" width="2.7109375" style="385" customWidth="1"/>
    <col min="6660" max="6660" width="6.85546875" style="385" customWidth="1"/>
    <col min="6661" max="6661" width="13.5703125" style="385" customWidth="1"/>
    <col min="6662" max="6662" width="0.5703125" style="385" customWidth="1"/>
    <col min="6663" max="6663" width="2.5703125" style="385" customWidth="1"/>
    <col min="6664" max="6664" width="2.7109375" style="385" customWidth="1"/>
    <col min="6665" max="6665" width="9.7109375" style="385" customWidth="1"/>
    <col min="6666" max="6666" width="13.5703125" style="385" customWidth="1"/>
    <col min="6667" max="6667" width="0.7109375" style="385" customWidth="1"/>
    <col min="6668" max="6668" width="2.42578125" style="385" customWidth="1"/>
    <col min="6669" max="6669" width="2.85546875" style="385" customWidth="1"/>
    <col min="6670" max="6670" width="2" style="385" customWidth="1"/>
    <col min="6671" max="6671" width="12.7109375" style="385" customWidth="1"/>
    <col min="6672" max="6672" width="2.85546875" style="385" customWidth="1"/>
    <col min="6673" max="6673" width="2" style="385" customWidth="1"/>
    <col min="6674" max="6674" width="13.5703125" style="385" customWidth="1"/>
    <col min="6675" max="6675" width="0.5703125" style="385" customWidth="1"/>
    <col min="6676" max="6912" width="9.140625" style="385"/>
    <col min="6913" max="6913" width="2.42578125" style="385" customWidth="1"/>
    <col min="6914" max="6914" width="1.85546875" style="385" customWidth="1"/>
    <col min="6915" max="6915" width="2.7109375" style="385" customWidth="1"/>
    <col min="6916" max="6916" width="6.85546875" style="385" customWidth="1"/>
    <col min="6917" max="6917" width="13.5703125" style="385" customWidth="1"/>
    <col min="6918" max="6918" width="0.5703125" style="385" customWidth="1"/>
    <col min="6919" max="6919" width="2.5703125" style="385" customWidth="1"/>
    <col min="6920" max="6920" width="2.7109375" style="385" customWidth="1"/>
    <col min="6921" max="6921" width="9.7109375" style="385" customWidth="1"/>
    <col min="6922" max="6922" width="13.5703125" style="385" customWidth="1"/>
    <col min="6923" max="6923" width="0.7109375" style="385" customWidth="1"/>
    <col min="6924" max="6924" width="2.42578125" style="385" customWidth="1"/>
    <col min="6925" max="6925" width="2.85546875" style="385" customWidth="1"/>
    <col min="6926" max="6926" width="2" style="385" customWidth="1"/>
    <col min="6927" max="6927" width="12.7109375" style="385" customWidth="1"/>
    <col min="6928" max="6928" width="2.85546875" style="385" customWidth="1"/>
    <col min="6929" max="6929" width="2" style="385" customWidth="1"/>
    <col min="6930" max="6930" width="13.5703125" style="385" customWidth="1"/>
    <col min="6931" max="6931" width="0.5703125" style="385" customWidth="1"/>
    <col min="6932" max="7168" width="9.140625" style="385"/>
    <col min="7169" max="7169" width="2.42578125" style="385" customWidth="1"/>
    <col min="7170" max="7170" width="1.85546875" style="385" customWidth="1"/>
    <col min="7171" max="7171" width="2.7109375" style="385" customWidth="1"/>
    <col min="7172" max="7172" width="6.85546875" style="385" customWidth="1"/>
    <col min="7173" max="7173" width="13.5703125" style="385" customWidth="1"/>
    <col min="7174" max="7174" width="0.5703125" style="385" customWidth="1"/>
    <col min="7175" max="7175" width="2.5703125" style="385" customWidth="1"/>
    <col min="7176" max="7176" width="2.7109375" style="385" customWidth="1"/>
    <col min="7177" max="7177" width="9.7109375" style="385" customWidth="1"/>
    <col min="7178" max="7178" width="13.5703125" style="385" customWidth="1"/>
    <col min="7179" max="7179" width="0.7109375" style="385" customWidth="1"/>
    <col min="7180" max="7180" width="2.42578125" style="385" customWidth="1"/>
    <col min="7181" max="7181" width="2.85546875" style="385" customWidth="1"/>
    <col min="7182" max="7182" width="2" style="385" customWidth="1"/>
    <col min="7183" max="7183" width="12.7109375" style="385" customWidth="1"/>
    <col min="7184" max="7184" width="2.85546875" style="385" customWidth="1"/>
    <col min="7185" max="7185" width="2" style="385" customWidth="1"/>
    <col min="7186" max="7186" width="13.5703125" style="385" customWidth="1"/>
    <col min="7187" max="7187" width="0.5703125" style="385" customWidth="1"/>
    <col min="7188" max="7424" width="9.140625" style="385"/>
    <col min="7425" max="7425" width="2.42578125" style="385" customWidth="1"/>
    <col min="7426" max="7426" width="1.85546875" style="385" customWidth="1"/>
    <col min="7427" max="7427" width="2.7109375" style="385" customWidth="1"/>
    <col min="7428" max="7428" width="6.85546875" style="385" customWidth="1"/>
    <col min="7429" max="7429" width="13.5703125" style="385" customWidth="1"/>
    <col min="7430" max="7430" width="0.5703125" style="385" customWidth="1"/>
    <col min="7431" max="7431" width="2.5703125" style="385" customWidth="1"/>
    <col min="7432" max="7432" width="2.7109375" style="385" customWidth="1"/>
    <col min="7433" max="7433" width="9.7109375" style="385" customWidth="1"/>
    <col min="7434" max="7434" width="13.5703125" style="385" customWidth="1"/>
    <col min="7435" max="7435" width="0.7109375" style="385" customWidth="1"/>
    <col min="7436" max="7436" width="2.42578125" style="385" customWidth="1"/>
    <col min="7437" max="7437" width="2.85546875" style="385" customWidth="1"/>
    <col min="7438" max="7438" width="2" style="385" customWidth="1"/>
    <col min="7439" max="7439" width="12.7109375" style="385" customWidth="1"/>
    <col min="7440" max="7440" width="2.85546875" style="385" customWidth="1"/>
    <col min="7441" max="7441" width="2" style="385" customWidth="1"/>
    <col min="7442" max="7442" width="13.5703125" style="385" customWidth="1"/>
    <col min="7443" max="7443" width="0.5703125" style="385" customWidth="1"/>
    <col min="7444" max="7680" width="9.140625" style="385"/>
    <col min="7681" max="7681" width="2.42578125" style="385" customWidth="1"/>
    <col min="7682" max="7682" width="1.85546875" style="385" customWidth="1"/>
    <col min="7683" max="7683" width="2.7109375" style="385" customWidth="1"/>
    <col min="7684" max="7684" width="6.85546875" style="385" customWidth="1"/>
    <col min="7685" max="7685" width="13.5703125" style="385" customWidth="1"/>
    <col min="7686" max="7686" width="0.5703125" style="385" customWidth="1"/>
    <col min="7687" max="7687" width="2.5703125" style="385" customWidth="1"/>
    <col min="7688" max="7688" width="2.7109375" style="385" customWidth="1"/>
    <col min="7689" max="7689" width="9.7109375" style="385" customWidth="1"/>
    <col min="7690" max="7690" width="13.5703125" style="385" customWidth="1"/>
    <col min="7691" max="7691" width="0.7109375" style="385" customWidth="1"/>
    <col min="7692" max="7692" width="2.42578125" style="385" customWidth="1"/>
    <col min="7693" max="7693" width="2.85546875" style="385" customWidth="1"/>
    <col min="7694" max="7694" width="2" style="385" customWidth="1"/>
    <col min="7695" max="7695" width="12.7109375" style="385" customWidth="1"/>
    <col min="7696" max="7696" width="2.85546875" style="385" customWidth="1"/>
    <col min="7697" max="7697" width="2" style="385" customWidth="1"/>
    <col min="7698" max="7698" width="13.5703125" style="385" customWidth="1"/>
    <col min="7699" max="7699" width="0.5703125" style="385" customWidth="1"/>
    <col min="7700" max="7936" width="9.140625" style="385"/>
    <col min="7937" max="7937" width="2.42578125" style="385" customWidth="1"/>
    <col min="7938" max="7938" width="1.85546875" style="385" customWidth="1"/>
    <col min="7939" max="7939" width="2.7109375" style="385" customWidth="1"/>
    <col min="7940" max="7940" width="6.85546875" style="385" customWidth="1"/>
    <col min="7941" max="7941" width="13.5703125" style="385" customWidth="1"/>
    <col min="7942" max="7942" width="0.5703125" style="385" customWidth="1"/>
    <col min="7943" max="7943" width="2.5703125" style="385" customWidth="1"/>
    <col min="7944" max="7944" width="2.7109375" style="385" customWidth="1"/>
    <col min="7945" max="7945" width="9.7109375" style="385" customWidth="1"/>
    <col min="7946" max="7946" width="13.5703125" style="385" customWidth="1"/>
    <col min="7947" max="7947" width="0.7109375" style="385" customWidth="1"/>
    <col min="7948" max="7948" width="2.42578125" style="385" customWidth="1"/>
    <col min="7949" max="7949" width="2.85546875" style="385" customWidth="1"/>
    <col min="7950" max="7950" width="2" style="385" customWidth="1"/>
    <col min="7951" max="7951" width="12.7109375" style="385" customWidth="1"/>
    <col min="7952" max="7952" width="2.85546875" style="385" customWidth="1"/>
    <col min="7953" max="7953" width="2" style="385" customWidth="1"/>
    <col min="7954" max="7954" width="13.5703125" style="385" customWidth="1"/>
    <col min="7955" max="7955" width="0.5703125" style="385" customWidth="1"/>
    <col min="7956" max="8192" width="9.140625" style="385"/>
    <col min="8193" max="8193" width="2.42578125" style="385" customWidth="1"/>
    <col min="8194" max="8194" width="1.85546875" style="385" customWidth="1"/>
    <col min="8195" max="8195" width="2.7109375" style="385" customWidth="1"/>
    <col min="8196" max="8196" width="6.85546875" style="385" customWidth="1"/>
    <col min="8197" max="8197" width="13.5703125" style="385" customWidth="1"/>
    <col min="8198" max="8198" width="0.5703125" style="385" customWidth="1"/>
    <col min="8199" max="8199" width="2.5703125" style="385" customWidth="1"/>
    <col min="8200" max="8200" width="2.7109375" style="385" customWidth="1"/>
    <col min="8201" max="8201" width="9.7109375" style="385" customWidth="1"/>
    <col min="8202" max="8202" width="13.5703125" style="385" customWidth="1"/>
    <col min="8203" max="8203" width="0.7109375" style="385" customWidth="1"/>
    <col min="8204" max="8204" width="2.42578125" style="385" customWidth="1"/>
    <col min="8205" max="8205" width="2.85546875" style="385" customWidth="1"/>
    <col min="8206" max="8206" width="2" style="385" customWidth="1"/>
    <col min="8207" max="8207" width="12.7109375" style="385" customWidth="1"/>
    <col min="8208" max="8208" width="2.85546875" style="385" customWidth="1"/>
    <col min="8209" max="8209" width="2" style="385" customWidth="1"/>
    <col min="8210" max="8210" width="13.5703125" style="385" customWidth="1"/>
    <col min="8211" max="8211" width="0.5703125" style="385" customWidth="1"/>
    <col min="8212" max="8448" width="9.140625" style="385"/>
    <col min="8449" max="8449" width="2.42578125" style="385" customWidth="1"/>
    <col min="8450" max="8450" width="1.85546875" style="385" customWidth="1"/>
    <col min="8451" max="8451" width="2.7109375" style="385" customWidth="1"/>
    <col min="8452" max="8452" width="6.85546875" style="385" customWidth="1"/>
    <col min="8453" max="8453" width="13.5703125" style="385" customWidth="1"/>
    <col min="8454" max="8454" width="0.5703125" style="385" customWidth="1"/>
    <col min="8455" max="8455" width="2.5703125" style="385" customWidth="1"/>
    <col min="8456" max="8456" width="2.7109375" style="385" customWidth="1"/>
    <col min="8457" max="8457" width="9.7109375" style="385" customWidth="1"/>
    <col min="8458" max="8458" width="13.5703125" style="385" customWidth="1"/>
    <col min="8459" max="8459" width="0.7109375" style="385" customWidth="1"/>
    <col min="8460" max="8460" width="2.42578125" style="385" customWidth="1"/>
    <col min="8461" max="8461" width="2.85546875" style="385" customWidth="1"/>
    <col min="8462" max="8462" width="2" style="385" customWidth="1"/>
    <col min="8463" max="8463" width="12.7109375" style="385" customWidth="1"/>
    <col min="8464" max="8464" width="2.85546875" style="385" customWidth="1"/>
    <col min="8465" max="8465" width="2" style="385" customWidth="1"/>
    <col min="8466" max="8466" width="13.5703125" style="385" customWidth="1"/>
    <col min="8467" max="8467" width="0.5703125" style="385" customWidth="1"/>
    <col min="8468" max="8704" width="9.140625" style="385"/>
    <col min="8705" max="8705" width="2.42578125" style="385" customWidth="1"/>
    <col min="8706" max="8706" width="1.85546875" style="385" customWidth="1"/>
    <col min="8707" max="8707" width="2.7109375" style="385" customWidth="1"/>
    <col min="8708" max="8708" width="6.85546875" style="385" customWidth="1"/>
    <col min="8709" max="8709" width="13.5703125" style="385" customWidth="1"/>
    <col min="8710" max="8710" width="0.5703125" style="385" customWidth="1"/>
    <col min="8711" max="8711" width="2.5703125" style="385" customWidth="1"/>
    <col min="8712" max="8712" width="2.7109375" style="385" customWidth="1"/>
    <col min="8713" max="8713" width="9.7109375" style="385" customWidth="1"/>
    <col min="8714" max="8714" width="13.5703125" style="385" customWidth="1"/>
    <col min="8715" max="8715" width="0.7109375" style="385" customWidth="1"/>
    <col min="8716" max="8716" width="2.42578125" style="385" customWidth="1"/>
    <col min="8717" max="8717" width="2.85546875" style="385" customWidth="1"/>
    <col min="8718" max="8718" width="2" style="385" customWidth="1"/>
    <col min="8719" max="8719" width="12.7109375" style="385" customWidth="1"/>
    <col min="8720" max="8720" width="2.85546875" style="385" customWidth="1"/>
    <col min="8721" max="8721" width="2" style="385" customWidth="1"/>
    <col min="8722" max="8722" width="13.5703125" style="385" customWidth="1"/>
    <col min="8723" max="8723" width="0.5703125" style="385" customWidth="1"/>
    <col min="8724" max="8960" width="9.140625" style="385"/>
    <col min="8961" max="8961" width="2.42578125" style="385" customWidth="1"/>
    <col min="8962" max="8962" width="1.85546875" style="385" customWidth="1"/>
    <col min="8963" max="8963" width="2.7109375" style="385" customWidth="1"/>
    <col min="8964" max="8964" width="6.85546875" style="385" customWidth="1"/>
    <col min="8965" max="8965" width="13.5703125" style="385" customWidth="1"/>
    <col min="8966" max="8966" width="0.5703125" style="385" customWidth="1"/>
    <col min="8967" max="8967" width="2.5703125" style="385" customWidth="1"/>
    <col min="8968" max="8968" width="2.7109375" style="385" customWidth="1"/>
    <col min="8969" max="8969" width="9.7109375" style="385" customWidth="1"/>
    <col min="8970" max="8970" width="13.5703125" style="385" customWidth="1"/>
    <col min="8971" max="8971" width="0.7109375" style="385" customWidth="1"/>
    <col min="8972" max="8972" width="2.42578125" style="385" customWidth="1"/>
    <col min="8973" max="8973" width="2.85546875" style="385" customWidth="1"/>
    <col min="8974" max="8974" width="2" style="385" customWidth="1"/>
    <col min="8975" max="8975" width="12.7109375" style="385" customWidth="1"/>
    <col min="8976" max="8976" width="2.85546875" style="385" customWidth="1"/>
    <col min="8977" max="8977" width="2" style="385" customWidth="1"/>
    <col min="8978" max="8978" width="13.5703125" style="385" customWidth="1"/>
    <col min="8979" max="8979" width="0.5703125" style="385" customWidth="1"/>
    <col min="8980" max="9216" width="9.140625" style="385"/>
    <col min="9217" max="9217" width="2.42578125" style="385" customWidth="1"/>
    <col min="9218" max="9218" width="1.85546875" style="385" customWidth="1"/>
    <col min="9219" max="9219" width="2.7109375" style="385" customWidth="1"/>
    <col min="9220" max="9220" width="6.85546875" style="385" customWidth="1"/>
    <col min="9221" max="9221" width="13.5703125" style="385" customWidth="1"/>
    <col min="9222" max="9222" width="0.5703125" style="385" customWidth="1"/>
    <col min="9223" max="9223" width="2.5703125" style="385" customWidth="1"/>
    <col min="9224" max="9224" width="2.7109375" style="385" customWidth="1"/>
    <col min="9225" max="9225" width="9.7109375" style="385" customWidth="1"/>
    <col min="9226" max="9226" width="13.5703125" style="385" customWidth="1"/>
    <col min="9227" max="9227" width="0.7109375" style="385" customWidth="1"/>
    <col min="9228" max="9228" width="2.42578125" style="385" customWidth="1"/>
    <col min="9229" max="9229" width="2.85546875" style="385" customWidth="1"/>
    <col min="9230" max="9230" width="2" style="385" customWidth="1"/>
    <col min="9231" max="9231" width="12.7109375" style="385" customWidth="1"/>
    <col min="9232" max="9232" width="2.85546875" style="385" customWidth="1"/>
    <col min="9233" max="9233" width="2" style="385" customWidth="1"/>
    <col min="9234" max="9234" width="13.5703125" style="385" customWidth="1"/>
    <col min="9235" max="9235" width="0.5703125" style="385" customWidth="1"/>
    <col min="9236" max="9472" width="9.140625" style="385"/>
    <col min="9473" max="9473" width="2.42578125" style="385" customWidth="1"/>
    <col min="9474" max="9474" width="1.85546875" style="385" customWidth="1"/>
    <col min="9475" max="9475" width="2.7109375" style="385" customWidth="1"/>
    <col min="9476" max="9476" width="6.85546875" style="385" customWidth="1"/>
    <col min="9477" max="9477" width="13.5703125" style="385" customWidth="1"/>
    <col min="9478" max="9478" width="0.5703125" style="385" customWidth="1"/>
    <col min="9479" max="9479" width="2.5703125" style="385" customWidth="1"/>
    <col min="9480" max="9480" width="2.7109375" style="385" customWidth="1"/>
    <col min="9481" max="9481" width="9.7109375" style="385" customWidth="1"/>
    <col min="9482" max="9482" width="13.5703125" style="385" customWidth="1"/>
    <col min="9483" max="9483" width="0.7109375" style="385" customWidth="1"/>
    <col min="9484" max="9484" width="2.42578125" style="385" customWidth="1"/>
    <col min="9485" max="9485" width="2.85546875" style="385" customWidth="1"/>
    <col min="9486" max="9486" width="2" style="385" customWidth="1"/>
    <col min="9487" max="9487" width="12.7109375" style="385" customWidth="1"/>
    <col min="9488" max="9488" width="2.85546875" style="385" customWidth="1"/>
    <col min="9489" max="9489" width="2" style="385" customWidth="1"/>
    <col min="9490" max="9490" width="13.5703125" style="385" customWidth="1"/>
    <col min="9491" max="9491" width="0.5703125" style="385" customWidth="1"/>
    <col min="9492" max="9728" width="9.140625" style="385"/>
    <col min="9729" max="9729" width="2.42578125" style="385" customWidth="1"/>
    <col min="9730" max="9730" width="1.85546875" style="385" customWidth="1"/>
    <col min="9731" max="9731" width="2.7109375" style="385" customWidth="1"/>
    <col min="9732" max="9732" width="6.85546875" style="385" customWidth="1"/>
    <col min="9733" max="9733" width="13.5703125" style="385" customWidth="1"/>
    <col min="9734" max="9734" width="0.5703125" style="385" customWidth="1"/>
    <col min="9735" max="9735" width="2.5703125" style="385" customWidth="1"/>
    <col min="9736" max="9736" width="2.7109375" style="385" customWidth="1"/>
    <col min="9737" max="9737" width="9.7109375" style="385" customWidth="1"/>
    <col min="9738" max="9738" width="13.5703125" style="385" customWidth="1"/>
    <col min="9739" max="9739" width="0.7109375" style="385" customWidth="1"/>
    <col min="9740" max="9740" width="2.42578125" style="385" customWidth="1"/>
    <col min="9741" max="9741" width="2.85546875" style="385" customWidth="1"/>
    <col min="9742" max="9742" width="2" style="385" customWidth="1"/>
    <col min="9743" max="9743" width="12.7109375" style="385" customWidth="1"/>
    <col min="9744" max="9744" width="2.85546875" style="385" customWidth="1"/>
    <col min="9745" max="9745" width="2" style="385" customWidth="1"/>
    <col min="9746" max="9746" width="13.5703125" style="385" customWidth="1"/>
    <col min="9747" max="9747" width="0.5703125" style="385" customWidth="1"/>
    <col min="9748" max="9984" width="9.140625" style="385"/>
    <col min="9985" max="9985" width="2.42578125" style="385" customWidth="1"/>
    <col min="9986" max="9986" width="1.85546875" style="385" customWidth="1"/>
    <col min="9987" max="9987" width="2.7109375" style="385" customWidth="1"/>
    <col min="9988" max="9988" width="6.85546875" style="385" customWidth="1"/>
    <col min="9989" max="9989" width="13.5703125" style="385" customWidth="1"/>
    <col min="9990" max="9990" width="0.5703125" style="385" customWidth="1"/>
    <col min="9991" max="9991" width="2.5703125" style="385" customWidth="1"/>
    <col min="9992" max="9992" width="2.7109375" style="385" customWidth="1"/>
    <col min="9993" max="9993" width="9.7109375" style="385" customWidth="1"/>
    <col min="9994" max="9994" width="13.5703125" style="385" customWidth="1"/>
    <col min="9995" max="9995" width="0.7109375" style="385" customWidth="1"/>
    <col min="9996" max="9996" width="2.42578125" style="385" customWidth="1"/>
    <col min="9997" max="9997" width="2.85546875" style="385" customWidth="1"/>
    <col min="9998" max="9998" width="2" style="385" customWidth="1"/>
    <col min="9999" max="9999" width="12.7109375" style="385" customWidth="1"/>
    <col min="10000" max="10000" width="2.85546875" style="385" customWidth="1"/>
    <col min="10001" max="10001" width="2" style="385" customWidth="1"/>
    <col min="10002" max="10002" width="13.5703125" style="385" customWidth="1"/>
    <col min="10003" max="10003" width="0.5703125" style="385" customWidth="1"/>
    <col min="10004" max="10240" width="9.140625" style="385"/>
    <col min="10241" max="10241" width="2.42578125" style="385" customWidth="1"/>
    <col min="10242" max="10242" width="1.85546875" style="385" customWidth="1"/>
    <col min="10243" max="10243" width="2.7109375" style="385" customWidth="1"/>
    <col min="10244" max="10244" width="6.85546875" style="385" customWidth="1"/>
    <col min="10245" max="10245" width="13.5703125" style="385" customWidth="1"/>
    <col min="10246" max="10246" width="0.5703125" style="385" customWidth="1"/>
    <col min="10247" max="10247" width="2.5703125" style="385" customWidth="1"/>
    <col min="10248" max="10248" width="2.7109375" style="385" customWidth="1"/>
    <col min="10249" max="10249" width="9.7109375" style="385" customWidth="1"/>
    <col min="10250" max="10250" width="13.5703125" style="385" customWidth="1"/>
    <col min="10251" max="10251" width="0.7109375" style="385" customWidth="1"/>
    <col min="10252" max="10252" width="2.42578125" style="385" customWidth="1"/>
    <col min="10253" max="10253" width="2.85546875" style="385" customWidth="1"/>
    <col min="10254" max="10254" width="2" style="385" customWidth="1"/>
    <col min="10255" max="10255" width="12.7109375" style="385" customWidth="1"/>
    <col min="10256" max="10256" width="2.85546875" style="385" customWidth="1"/>
    <col min="10257" max="10257" width="2" style="385" customWidth="1"/>
    <col min="10258" max="10258" width="13.5703125" style="385" customWidth="1"/>
    <col min="10259" max="10259" width="0.5703125" style="385" customWidth="1"/>
    <col min="10260" max="10496" width="9.140625" style="385"/>
    <col min="10497" max="10497" width="2.42578125" style="385" customWidth="1"/>
    <col min="10498" max="10498" width="1.85546875" style="385" customWidth="1"/>
    <col min="10499" max="10499" width="2.7109375" style="385" customWidth="1"/>
    <col min="10500" max="10500" width="6.85546875" style="385" customWidth="1"/>
    <col min="10501" max="10501" width="13.5703125" style="385" customWidth="1"/>
    <col min="10502" max="10502" width="0.5703125" style="385" customWidth="1"/>
    <col min="10503" max="10503" width="2.5703125" style="385" customWidth="1"/>
    <col min="10504" max="10504" width="2.7109375" style="385" customWidth="1"/>
    <col min="10505" max="10505" width="9.7109375" style="385" customWidth="1"/>
    <col min="10506" max="10506" width="13.5703125" style="385" customWidth="1"/>
    <col min="10507" max="10507" width="0.7109375" style="385" customWidth="1"/>
    <col min="10508" max="10508" width="2.42578125" style="385" customWidth="1"/>
    <col min="10509" max="10509" width="2.85546875" style="385" customWidth="1"/>
    <col min="10510" max="10510" width="2" style="385" customWidth="1"/>
    <col min="10511" max="10511" width="12.7109375" style="385" customWidth="1"/>
    <col min="10512" max="10512" width="2.85546875" style="385" customWidth="1"/>
    <col min="10513" max="10513" width="2" style="385" customWidth="1"/>
    <col min="10514" max="10514" width="13.5703125" style="385" customWidth="1"/>
    <col min="10515" max="10515" width="0.5703125" style="385" customWidth="1"/>
    <col min="10516" max="10752" width="9.140625" style="385"/>
    <col min="10753" max="10753" width="2.42578125" style="385" customWidth="1"/>
    <col min="10754" max="10754" width="1.85546875" style="385" customWidth="1"/>
    <col min="10755" max="10755" width="2.7109375" style="385" customWidth="1"/>
    <col min="10756" max="10756" width="6.85546875" style="385" customWidth="1"/>
    <col min="10757" max="10757" width="13.5703125" style="385" customWidth="1"/>
    <col min="10758" max="10758" width="0.5703125" style="385" customWidth="1"/>
    <col min="10759" max="10759" width="2.5703125" style="385" customWidth="1"/>
    <col min="10760" max="10760" width="2.7109375" style="385" customWidth="1"/>
    <col min="10761" max="10761" width="9.7109375" style="385" customWidth="1"/>
    <col min="10762" max="10762" width="13.5703125" style="385" customWidth="1"/>
    <col min="10763" max="10763" width="0.7109375" style="385" customWidth="1"/>
    <col min="10764" max="10764" width="2.42578125" style="385" customWidth="1"/>
    <col min="10765" max="10765" width="2.85546875" style="385" customWidth="1"/>
    <col min="10766" max="10766" width="2" style="385" customWidth="1"/>
    <col min="10767" max="10767" width="12.7109375" style="385" customWidth="1"/>
    <col min="10768" max="10768" width="2.85546875" style="385" customWidth="1"/>
    <col min="10769" max="10769" width="2" style="385" customWidth="1"/>
    <col min="10770" max="10770" width="13.5703125" style="385" customWidth="1"/>
    <col min="10771" max="10771" width="0.5703125" style="385" customWidth="1"/>
    <col min="10772" max="11008" width="9.140625" style="385"/>
    <col min="11009" max="11009" width="2.42578125" style="385" customWidth="1"/>
    <col min="11010" max="11010" width="1.85546875" style="385" customWidth="1"/>
    <col min="11011" max="11011" width="2.7109375" style="385" customWidth="1"/>
    <col min="11012" max="11012" width="6.85546875" style="385" customWidth="1"/>
    <col min="11013" max="11013" width="13.5703125" style="385" customWidth="1"/>
    <col min="11014" max="11014" width="0.5703125" style="385" customWidth="1"/>
    <col min="11015" max="11015" width="2.5703125" style="385" customWidth="1"/>
    <col min="11016" max="11016" width="2.7109375" style="385" customWidth="1"/>
    <col min="11017" max="11017" width="9.7109375" style="385" customWidth="1"/>
    <col min="11018" max="11018" width="13.5703125" style="385" customWidth="1"/>
    <col min="11019" max="11019" width="0.7109375" style="385" customWidth="1"/>
    <col min="11020" max="11020" width="2.42578125" style="385" customWidth="1"/>
    <col min="11021" max="11021" width="2.85546875" style="385" customWidth="1"/>
    <col min="11022" max="11022" width="2" style="385" customWidth="1"/>
    <col min="11023" max="11023" width="12.7109375" style="385" customWidth="1"/>
    <col min="11024" max="11024" width="2.85546875" style="385" customWidth="1"/>
    <col min="11025" max="11025" width="2" style="385" customWidth="1"/>
    <col min="11026" max="11026" width="13.5703125" style="385" customWidth="1"/>
    <col min="11027" max="11027" width="0.5703125" style="385" customWidth="1"/>
    <col min="11028" max="11264" width="9.140625" style="385"/>
    <col min="11265" max="11265" width="2.42578125" style="385" customWidth="1"/>
    <col min="11266" max="11266" width="1.85546875" style="385" customWidth="1"/>
    <col min="11267" max="11267" width="2.7109375" style="385" customWidth="1"/>
    <col min="11268" max="11268" width="6.85546875" style="385" customWidth="1"/>
    <col min="11269" max="11269" width="13.5703125" style="385" customWidth="1"/>
    <col min="11270" max="11270" width="0.5703125" style="385" customWidth="1"/>
    <col min="11271" max="11271" width="2.5703125" style="385" customWidth="1"/>
    <col min="11272" max="11272" width="2.7109375" style="385" customWidth="1"/>
    <col min="11273" max="11273" width="9.7109375" style="385" customWidth="1"/>
    <col min="11274" max="11274" width="13.5703125" style="385" customWidth="1"/>
    <col min="11275" max="11275" width="0.7109375" style="385" customWidth="1"/>
    <col min="11276" max="11276" width="2.42578125" style="385" customWidth="1"/>
    <col min="11277" max="11277" width="2.85546875" style="385" customWidth="1"/>
    <col min="11278" max="11278" width="2" style="385" customWidth="1"/>
    <col min="11279" max="11279" width="12.7109375" style="385" customWidth="1"/>
    <col min="11280" max="11280" width="2.85546875" style="385" customWidth="1"/>
    <col min="11281" max="11281" width="2" style="385" customWidth="1"/>
    <col min="11282" max="11282" width="13.5703125" style="385" customWidth="1"/>
    <col min="11283" max="11283" width="0.5703125" style="385" customWidth="1"/>
    <col min="11284" max="11520" width="9.140625" style="385"/>
    <col min="11521" max="11521" width="2.42578125" style="385" customWidth="1"/>
    <col min="11522" max="11522" width="1.85546875" style="385" customWidth="1"/>
    <col min="11523" max="11523" width="2.7109375" style="385" customWidth="1"/>
    <col min="11524" max="11524" width="6.85546875" style="385" customWidth="1"/>
    <col min="11525" max="11525" width="13.5703125" style="385" customWidth="1"/>
    <col min="11526" max="11526" width="0.5703125" style="385" customWidth="1"/>
    <col min="11527" max="11527" width="2.5703125" style="385" customWidth="1"/>
    <col min="11528" max="11528" width="2.7109375" style="385" customWidth="1"/>
    <col min="11529" max="11529" width="9.7109375" style="385" customWidth="1"/>
    <col min="11530" max="11530" width="13.5703125" style="385" customWidth="1"/>
    <col min="11531" max="11531" width="0.7109375" style="385" customWidth="1"/>
    <col min="11532" max="11532" width="2.42578125" style="385" customWidth="1"/>
    <col min="11533" max="11533" width="2.85546875" style="385" customWidth="1"/>
    <col min="11534" max="11534" width="2" style="385" customWidth="1"/>
    <col min="11535" max="11535" width="12.7109375" style="385" customWidth="1"/>
    <col min="11536" max="11536" width="2.85546875" style="385" customWidth="1"/>
    <col min="11537" max="11537" width="2" style="385" customWidth="1"/>
    <col min="11538" max="11538" width="13.5703125" style="385" customWidth="1"/>
    <col min="11539" max="11539" width="0.5703125" style="385" customWidth="1"/>
    <col min="11540" max="11776" width="9.140625" style="385"/>
    <col min="11777" max="11777" width="2.42578125" style="385" customWidth="1"/>
    <col min="11778" max="11778" width="1.85546875" style="385" customWidth="1"/>
    <col min="11779" max="11779" width="2.7109375" style="385" customWidth="1"/>
    <col min="11780" max="11780" width="6.85546875" style="385" customWidth="1"/>
    <col min="11781" max="11781" width="13.5703125" style="385" customWidth="1"/>
    <col min="11782" max="11782" width="0.5703125" style="385" customWidth="1"/>
    <col min="11783" max="11783" width="2.5703125" style="385" customWidth="1"/>
    <col min="11784" max="11784" width="2.7109375" style="385" customWidth="1"/>
    <col min="11785" max="11785" width="9.7109375" style="385" customWidth="1"/>
    <col min="11786" max="11786" width="13.5703125" style="385" customWidth="1"/>
    <col min="11787" max="11787" width="0.7109375" style="385" customWidth="1"/>
    <col min="11788" max="11788" width="2.42578125" style="385" customWidth="1"/>
    <col min="11789" max="11789" width="2.85546875" style="385" customWidth="1"/>
    <col min="11790" max="11790" width="2" style="385" customWidth="1"/>
    <col min="11791" max="11791" width="12.7109375" style="385" customWidth="1"/>
    <col min="11792" max="11792" width="2.85546875" style="385" customWidth="1"/>
    <col min="11793" max="11793" width="2" style="385" customWidth="1"/>
    <col min="11794" max="11794" width="13.5703125" style="385" customWidth="1"/>
    <col min="11795" max="11795" width="0.5703125" style="385" customWidth="1"/>
    <col min="11796" max="12032" width="9.140625" style="385"/>
    <col min="12033" max="12033" width="2.42578125" style="385" customWidth="1"/>
    <col min="12034" max="12034" width="1.85546875" style="385" customWidth="1"/>
    <col min="12035" max="12035" width="2.7109375" style="385" customWidth="1"/>
    <col min="12036" max="12036" width="6.85546875" style="385" customWidth="1"/>
    <col min="12037" max="12037" width="13.5703125" style="385" customWidth="1"/>
    <col min="12038" max="12038" width="0.5703125" style="385" customWidth="1"/>
    <col min="12039" max="12039" width="2.5703125" style="385" customWidth="1"/>
    <col min="12040" max="12040" width="2.7109375" style="385" customWidth="1"/>
    <col min="12041" max="12041" width="9.7109375" style="385" customWidth="1"/>
    <col min="12042" max="12042" width="13.5703125" style="385" customWidth="1"/>
    <col min="12043" max="12043" width="0.7109375" style="385" customWidth="1"/>
    <col min="12044" max="12044" width="2.42578125" style="385" customWidth="1"/>
    <col min="12045" max="12045" width="2.85546875" style="385" customWidth="1"/>
    <col min="12046" max="12046" width="2" style="385" customWidth="1"/>
    <col min="12047" max="12047" width="12.7109375" style="385" customWidth="1"/>
    <col min="12048" max="12048" width="2.85546875" style="385" customWidth="1"/>
    <col min="12049" max="12049" width="2" style="385" customWidth="1"/>
    <col min="12050" max="12050" width="13.5703125" style="385" customWidth="1"/>
    <col min="12051" max="12051" width="0.5703125" style="385" customWidth="1"/>
    <col min="12052" max="12288" width="9.140625" style="385"/>
    <col min="12289" max="12289" width="2.42578125" style="385" customWidth="1"/>
    <col min="12290" max="12290" width="1.85546875" style="385" customWidth="1"/>
    <col min="12291" max="12291" width="2.7109375" style="385" customWidth="1"/>
    <col min="12292" max="12292" width="6.85546875" style="385" customWidth="1"/>
    <col min="12293" max="12293" width="13.5703125" style="385" customWidth="1"/>
    <col min="12294" max="12294" width="0.5703125" style="385" customWidth="1"/>
    <col min="12295" max="12295" width="2.5703125" style="385" customWidth="1"/>
    <col min="12296" max="12296" width="2.7109375" style="385" customWidth="1"/>
    <col min="12297" max="12297" width="9.7109375" style="385" customWidth="1"/>
    <col min="12298" max="12298" width="13.5703125" style="385" customWidth="1"/>
    <col min="12299" max="12299" width="0.7109375" style="385" customWidth="1"/>
    <col min="12300" max="12300" width="2.42578125" style="385" customWidth="1"/>
    <col min="12301" max="12301" width="2.85546875" style="385" customWidth="1"/>
    <col min="12302" max="12302" width="2" style="385" customWidth="1"/>
    <col min="12303" max="12303" width="12.7109375" style="385" customWidth="1"/>
    <col min="12304" max="12304" width="2.85546875" style="385" customWidth="1"/>
    <col min="12305" max="12305" width="2" style="385" customWidth="1"/>
    <col min="12306" max="12306" width="13.5703125" style="385" customWidth="1"/>
    <col min="12307" max="12307" width="0.5703125" style="385" customWidth="1"/>
    <col min="12308" max="12544" width="9.140625" style="385"/>
    <col min="12545" max="12545" width="2.42578125" style="385" customWidth="1"/>
    <col min="12546" max="12546" width="1.85546875" style="385" customWidth="1"/>
    <col min="12547" max="12547" width="2.7109375" style="385" customWidth="1"/>
    <col min="12548" max="12548" width="6.85546875" style="385" customWidth="1"/>
    <col min="12549" max="12549" width="13.5703125" style="385" customWidth="1"/>
    <col min="12550" max="12550" width="0.5703125" style="385" customWidth="1"/>
    <col min="12551" max="12551" width="2.5703125" style="385" customWidth="1"/>
    <col min="12552" max="12552" width="2.7109375" style="385" customWidth="1"/>
    <col min="12553" max="12553" width="9.7109375" style="385" customWidth="1"/>
    <col min="12554" max="12554" width="13.5703125" style="385" customWidth="1"/>
    <col min="12555" max="12555" width="0.7109375" style="385" customWidth="1"/>
    <col min="12556" max="12556" width="2.42578125" style="385" customWidth="1"/>
    <col min="12557" max="12557" width="2.85546875" style="385" customWidth="1"/>
    <col min="12558" max="12558" width="2" style="385" customWidth="1"/>
    <col min="12559" max="12559" width="12.7109375" style="385" customWidth="1"/>
    <col min="12560" max="12560" width="2.85546875" style="385" customWidth="1"/>
    <col min="12561" max="12561" width="2" style="385" customWidth="1"/>
    <col min="12562" max="12562" width="13.5703125" style="385" customWidth="1"/>
    <col min="12563" max="12563" width="0.5703125" style="385" customWidth="1"/>
    <col min="12564" max="12800" width="9.140625" style="385"/>
    <col min="12801" max="12801" width="2.42578125" style="385" customWidth="1"/>
    <col min="12802" max="12802" width="1.85546875" style="385" customWidth="1"/>
    <col min="12803" max="12803" width="2.7109375" style="385" customWidth="1"/>
    <col min="12804" max="12804" width="6.85546875" style="385" customWidth="1"/>
    <col min="12805" max="12805" width="13.5703125" style="385" customWidth="1"/>
    <col min="12806" max="12806" width="0.5703125" style="385" customWidth="1"/>
    <col min="12807" max="12807" width="2.5703125" style="385" customWidth="1"/>
    <col min="12808" max="12808" width="2.7109375" style="385" customWidth="1"/>
    <col min="12809" max="12809" width="9.7109375" style="385" customWidth="1"/>
    <col min="12810" max="12810" width="13.5703125" style="385" customWidth="1"/>
    <col min="12811" max="12811" width="0.7109375" style="385" customWidth="1"/>
    <col min="12812" max="12812" width="2.42578125" style="385" customWidth="1"/>
    <col min="12813" max="12813" width="2.85546875" style="385" customWidth="1"/>
    <col min="12814" max="12814" width="2" style="385" customWidth="1"/>
    <col min="12815" max="12815" width="12.7109375" style="385" customWidth="1"/>
    <col min="12816" max="12816" width="2.85546875" style="385" customWidth="1"/>
    <col min="12817" max="12817" width="2" style="385" customWidth="1"/>
    <col min="12818" max="12818" width="13.5703125" style="385" customWidth="1"/>
    <col min="12819" max="12819" width="0.5703125" style="385" customWidth="1"/>
    <col min="12820" max="13056" width="9.140625" style="385"/>
    <col min="13057" max="13057" width="2.42578125" style="385" customWidth="1"/>
    <col min="13058" max="13058" width="1.85546875" style="385" customWidth="1"/>
    <col min="13059" max="13059" width="2.7109375" style="385" customWidth="1"/>
    <col min="13060" max="13060" width="6.85546875" style="385" customWidth="1"/>
    <col min="13061" max="13061" width="13.5703125" style="385" customWidth="1"/>
    <col min="13062" max="13062" width="0.5703125" style="385" customWidth="1"/>
    <col min="13063" max="13063" width="2.5703125" style="385" customWidth="1"/>
    <col min="13064" max="13064" width="2.7109375" style="385" customWidth="1"/>
    <col min="13065" max="13065" width="9.7109375" style="385" customWidth="1"/>
    <col min="13066" max="13066" width="13.5703125" style="385" customWidth="1"/>
    <col min="13067" max="13067" width="0.7109375" style="385" customWidth="1"/>
    <col min="13068" max="13068" width="2.42578125" style="385" customWidth="1"/>
    <col min="13069" max="13069" width="2.85546875" style="385" customWidth="1"/>
    <col min="13070" max="13070" width="2" style="385" customWidth="1"/>
    <col min="13071" max="13071" width="12.7109375" style="385" customWidth="1"/>
    <col min="13072" max="13072" width="2.85546875" style="385" customWidth="1"/>
    <col min="13073" max="13073" width="2" style="385" customWidth="1"/>
    <col min="13074" max="13074" width="13.5703125" style="385" customWidth="1"/>
    <col min="13075" max="13075" width="0.5703125" style="385" customWidth="1"/>
    <col min="13076" max="13312" width="9.140625" style="385"/>
    <col min="13313" max="13313" width="2.42578125" style="385" customWidth="1"/>
    <col min="13314" max="13314" width="1.85546875" style="385" customWidth="1"/>
    <col min="13315" max="13315" width="2.7109375" style="385" customWidth="1"/>
    <col min="13316" max="13316" width="6.85546875" style="385" customWidth="1"/>
    <col min="13317" max="13317" width="13.5703125" style="385" customWidth="1"/>
    <col min="13318" max="13318" width="0.5703125" style="385" customWidth="1"/>
    <col min="13319" max="13319" width="2.5703125" style="385" customWidth="1"/>
    <col min="13320" max="13320" width="2.7109375" style="385" customWidth="1"/>
    <col min="13321" max="13321" width="9.7109375" style="385" customWidth="1"/>
    <col min="13322" max="13322" width="13.5703125" style="385" customWidth="1"/>
    <col min="13323" max="13323" width="0.7109375" style="385" customWidth="1"/>
    <col min="13324" max="13324" width="2.42578125" style="385" customWidth="1"/>
    <col min="13325" max="13325" width="2.85546875" style="385" customWidth="1"/>
    <col min="13326" max="13326" width="2" style="385" customWidth="1"/>
    <col min="13327" max="13327" width="12.7109375" style="385" customWidth="1"/>
    <col min="13328" max="13328" width="2.85546875" style="385" customWidth="1"/>
    <col min="13329" max="13329" width="2" style="385" customWidth="1"/>
    <col min="13330" max="13330" width="13.5703125" style="385" customWidth="1"/>
    <col min="13331" max="13331" width="0.5703125" style="385" customWidth="1"/>
    <col min="13332" max="13568" width="9.140625" style="385"/>
    <col min="13569" max="13569" width="2.42578125" style="385" customWidth="1"/>
    <col min="13570" max="13570" width="1.85546875" style="385" customWidth="1"/>
    <col min="13571" max="13571" width="2.7109375" style="385" customWidth="1"/>
    <col min="13572" max="13572" width="6.85546875" style="385" customWidth="1"/>
    <col min="13573" max="13573" width="13.5703125" style="385" customWidth="1"/>
    <col min="13574" max="13574" width="0.5703125" style="385" customWidth="1"/>
    <col min="13575" max="13575" width="2.5703125" style="385" customWidth="1"/>
    <col min="13576" max="13576" width="2.7109375" style="385" customWidth="1"/>
    <col min="13577" max="13577" width="9.7109375" style="385" customWidth="1"/>
    <col min="13578" max="13578" width="13.5703125" style="385" customWidth="1"/>
    <col min="13579" max="13579" width="0.7109375" style="385" customWidth="1"/>
    <col min="13580" max="13580" width="2.42578125" style="385" customWidth="1"/>
    <col min="13581" max="13581" width="2.85546875" style="385" customWidth="1"/>
    <col min="13582" max="13582" width="2" style="385" customWidth="1"/>
    <col min="13583" max="13583" width="12.7109375" style="385" customWidth="1"/>
    <col min="13584" max="13584" width="2.85546875" style="385" customWidth="1"/>
    <col min="13585" max="13585" width="2" style="385" customWidth="1"/>
    <col min="13586" max="13586" width="13.5703125" style="385" customWidth="1"/>
    <col min="13587" max="13587" width="0.5703125" style="385" customWidth="1"/>
    <col min="13588" max="13824" width="9.140625" style="385"/>
    <col min="13825" max="13825" width="2.42578125" style="385" customWidth="1"/>
    <col min="13826" max="13826" width="1.85546875" style="385" customWidth="1"/>
    <col min="13827" max="13827" width="2.7109375" style="385" customWidth="1"/>
    <col min="13828" max="13828" width="6.85546875" style="385" customWidth="1"/>
    <col min="13829" max="13829" width="13.5703125" style="385" customWidth="1"/>
    <col min="13830" max="13830" width="0.5703125" style="385" customWidth="1"/>
    <col min="13831" max="13831" width="2.5703125" style="385" customWidth="1"/>
    <col min="13832" max="13832" width="2.7109375" style="385" customWidth="1"/>
    <col min="13833" max="13833" width="9.7109375" style="385" customWidth="1"/>
    <col min="13834" max="13834" width="13.5703125" style="385" customWidth="1"/>
    <col min="13835" max="13835" width="0.7109375" style="385" customWidth="1"/>
    <col min="13836" max="13836" width="2.42578125" style="385" customWidth="1"/>
    <col min="13837" max="13837" width="2.85546875" style="385" customWidth="1"/>
    <col min="13838" max="13838" width="2" style="385" customWidth="1"/>
    <col min="13839" max="13839" width="12.7109375" style="385" customWidth="1"/>
    <col min="13840" max="13840" width="2.85546875" style="385" customWidth="1"/>
    <col min="13841" max="13841" width="2" style="385" customWidth="1"/>
    <col min="13842" max="13842" width="13.5703125" style="385" customWidth="1"/>
    <col min="13843" max="13843" width="0.5703125" style="385" customWidth="1"/>
    <col min="13844" max="14080" width="9.140625" style="385"/>
    <col min="14081" max="14081" width="2.42578125" style="385" customWidth="1"/>
    <col min="14082" max="14082" width="1.85546875" style="385" customWidth="1"/>
    <col min="14083" max="14083" width="2.7109375" style="385" customWidth="1"/>
    <col min="14084" max="14084" width="6.85546875" style="385" customWidth="1"/>
    <col min="14085" max="14085" width="13.5703125" style="385" customWidth="1"/>
    <col min="14086" max="14086" width="0.5703125" style="385" customWidth="1"/>
    <col min="14087" max="14087" width="2.5703125" style="385" customWidth="1"/>
    <col min="14088" max="14088" width="2.7109375" style="385" customWidth="1"/>
    <col min="14089" max="14089" width="9.7109375" style="385" customWidth="1"/>
    <col min="14090" max="14090" width="13.5703125" style="385" customWidth="1"/>
    <col min="14091" max="14091" width="0.7109375" style="385" customWidth="1"/>
    <col min="14092" max="14092" width="2.42578125" style="385" customWidth="1"/>
    <col min="14093" max="14093" width="2.85546875" style="385" customWidth="1"/>
    <col min="14094" max="14094" width="2" style="385" customWidth="1"/>
    <col min="14095" max="14095" width="12.7109375" style="385" customWidth="1"/>
    <col min="14096" max="14096" width="2.85546875" style="385" customWidth="1"/>
    <col min="14097" max="14097" width="2" style="385" customWidth="1"/>
    <col min="14098" max="14098" width="13.5703125" style="385" customWidth="1"/>
    <col min="14099" max="14099" width="0.5703125" style="385" customWidth="1"/>
    <col min="14100" max="14336" width="9.140625" style="385"/>
    <col min="14337" max="14337" width="2.42578125" style="385" customWidth="1"/>
    <col min="14338" max="14338" width="1.85546875" style="385" customWidth="1"/>
    <col min="14339" max="14339" width="2.7109375" style="385" customWidth="1"/>
    <col min="14340" max="14340" width="6.85546875" style="385" customWidth="1"/>
    <col min="14341" max="14341" width="13.5703125" style="385" customWidth="1"/>
    <col min="14342" max="14342" width="0.5703125" style="385" customWidth="1"/>
    <col min="14343" max="14343" width="2.5703125" style="385" customWidth="1"/>
    <col min="14344" max="14344" width="2.7109375" style="385" customWidth="1"/>
    <col min="14345" max="14345" width="9.7109375" style="385" customWidth="1"/>
    <col min="14346" max="14346" width="13.5703125" style="385" customWidth="1"/>
    <col min="14347" max="14347" width="0.7109375" style="385" customWidth="1"/>
    <col min="14348" max="14348" width="2.42578125" style="385" customWidth="1"/>
    <col min="14349" max="14349" width="2.85546875" style="385" customWidth="1"/>
    <col min="14350" max="14350" width="2" style="385" customWidth="1"/>
    <col min="14351" max="14351" width="12.7109375" style="385" customWidth="1"/>
    <col min="14352" max="14352" width="2.85546875" style="385" customWidth="1"/>
    <col min="14353" max="14353" width="2" style="385" customWidth="1"/>
    <col min="14354" max="14354" width="13.5703125" style="385" customWidth="1"/>
    <col min="14355" max="14355" width="0.5703125" style="385" customWidth="1"/>
    <col min="14356" max="14592" width="9.140625" style="385"/>
    <col min="14593" max="14593" width="2.42578125" style="385" customWidth="1"/>
    <col min="14594" max="14594" width="1.85546875" style="385" customWidth="1"/>
    <col min="14595" max="14595" width="2.7109375" style="385" customWidth="1"/>
    <col min="14596" max="14596" width="6.85546875" style="385" customWidth="1"/>
    <col min="14597" max="14597" width="13.5703125" style="385" customWidth="1"/>
    <col min="14598" max="14598" width="0.5703125" style="385" customWidth="1"/>
    <col min="14599" max="14599" width="2.5703125" style="385" customWidth="1"/>
    <col min="14600" max="14600" width="2.7109375" style="385" customWidth="1"/>
    <col min="14601" max="14601" width="9.7109375" style="385" customWidth="1"/>
    <col min="14602" max="14602" width="13.5703125" style="385" customWidth="1"/>
    <col min="14603" max="14603" width="0.7109375" style="385" customWidth="1"/>
    <col min="14604" max="14604" width="2.42578125" style="385" customWidth="1"/>
    <col min="14605" max="14605" width="2.85546875" style="385" customWidth="1"/>
    <col min="14606" max="14606" width="2" style="385" customWidth="1"/>
    <col min="14607" max="14607" width="12.7109375" style="385" customWidth="1"/>
    <col min="14608" max="14608" width="2.85546875" style="385" customWidth="1"/>
    <col min="14609" max="14609" width="2" style="385" customWidth="1"/>
    <col min="14610" max="14610" width="13.5703125" style="385" customWidth="1"/>
    <col min="14611" max="14611" width="0.5703125" style="385" customWidth="1"/>
    <col min="14612" max="14848" width="9.140625" style="385"/>
    <col min="14849" max="14849" width="2.42578125" style="385" customWidth="1"/>
    <col min="14850" max="14850" width="1.85546875" style="385" customWidth="1"/>
    <col min="14851" max="14851" width="2.7109375" style="385" customWidth="1"/>
    <col min="14852" max="14852" width="6.85546875" style="385" customWidth="1"/>
    <col min="14853" max="14853" width="13.5703125" style="385" customWidth="1"/>
    <col min="14854" max="14854" width="0.5703125" style="385" customWidth="1"/>
    <col min="14855" max="14855" width="2.5703125" style="385" customWidth="1"/>
    <col min="14856" max="14856" width="2.7109375" style="385" customWidth="1"/>
    <col min="14857" max="14857" width="9.7109375" style="385" customWidth="1"/>
    <col min="14858" max="14858" width="13.5703125" style="385" customWidth="1"/>
    <col min="14859" max="14859" width="0.7109375" style="385" customWidth="1"/>
    <col min="14860" max="14860" width="2.42578125" style="385" customWidth="1"/>
    <col min="14861" max="14861" width="2.85546875" style="385" customWidth="1"/>
    <col min="14862" max="14862" width="2" style="385" customWidth="1"/>
    <col min="14863" max="14863" width="12.7109375" style="385" customWidth="1"/>
    <col min="14864" max="14864" width="2.85546875" style="385" customWidth="1"/>
    <col min="14865" max="14865" width="2" style="385" customWidth="1"/>
    <col min="14866" max="14866" width="13.5703125" style="385" customWidth="1"/>
    <col min="14867" max="14867" width="0.5703125" style="385" customWidth="1"/>
    <col min="14868" max="15104" width="9.140625" style="385"/>
    <col min="15105" max="15105" width="2.42578125" style="385" customWidth="1"/>
    <col min="15106" max="15106" width="1.85546875" style="385" customWidth="1"/>
    <col min="15107" max="15107" width="2.7109375" style="385" customWidth="1"/>
    <col min="15108" max="15108" width="6.85546875" style="385" customWidth="1"/>
    <col min="15109" max="15109" width="13.5703125" style="385" customWidth="1"/>
    <col min="15110" max="15110" width="0.5703125" style="385" customWidth="1"/>
    <col min="15111" max="15111" width="2.5703125" style="385" customWidth="1"/>
    <col min="15112" max="15112" width="2.7109375" style="385" customWidth="1"/>
    <col min="15113" max="15113" width="9.7109375" style="385" customWidth="1"/>
    <col min="15114" max="15114" width="13.5703125" style="385" customWidth="1"/>
    <col min="15115" max="15115" width="0.7109375" style="385" customWidth="1"/>
    <col min="15116" max="15116" width="2.42578125" style="385" customWidth="1"/>
    <col min="15117" max="15117" width="2.85546875" style="385" customWidth="1"/>
    <col min="15118" max="15118" width="2" style="385" customWidth="1"/>
    <col min="15119" max="15119" width="12.7109375" style="385" customWidth="1"/>
    <col min="15120" max="15120" width="2.85546875" style="385" customWidth="1"/>
    <col min="15121" max="15121" width="2" style="385" customWidth="1"/>
    <col min="15122" max="15122" width="13.5703125" style="385" customWidth="1"/>
    <col min="15123" max="15123" width="0.5703125" style="385" customWidth="1"/>
    <col min="15124" max="15360" width="9.140625" style="385"/>
    <col min="15361" max="15361" width="2.42578125" style="385" customWidth="1"/>
    <col min="15362" max="15362" width="1.85546875" style="385" customWidth="1"/>
    <col min="15363" max="15363" width="2.7109375" style="385" customWidth="1"/>
    <col min="15364" max="15364" width="6.85546875" style="385" customWidth="1"/>
    <col min="15365" max="15365" width="13.5703125" style="385" customWidth="1"/>
    <col min="15366" max="15366" width="0.5703125" style="385" customWidth="1"/>
    <col min="15367" max="15367" width="2.5703125" style="385" customWidth="1"/>
    <col min="15368" max="15368" width="2.7109375" style="385" customWidth="1"/>
    <col min="15369" max="15369" width="9.7109375" style="385" customWidth="1"/>
    <col min="15370" max="15370" width="13.5703125" style="385" customWidth="1"/>
    <col min="15371" max="15371" width="0.7109375" style="385" customWidth="1"/>
    <col min="15372" max="15372" width="2.42578125" style="385" customWidth="1"/>
    <col min="15373" max="15373" width="2.85546875" style="385" customWidth="1"/>
    <col min="15374" max="15374" width="2" style="385" customWidth="1"/>
    <col min="15375" max="15375" width="12.7109375" style="385" customWidth="1"/>
    <col min="15376" max="15376" width="2.85546875" style="385" customWidth="1"/>
    <col min="15377" max="15377" width="2" style="385" customWidth="1"/>
    <col min="15378" max="15378" width="13.5703125" style="385" customWidth="1"/>
    <col min="15379" max="15379" width="0.5703125" style="385" customWidth="1"/>
    <col min="15380" max="15616" width="9.140625" style="385"/>
    <col min="15617" max="15617" width="2.42578125" style="385" customWidth="1"/>
    <col min="15618" max="15618" width="1.85546875" style="385" customWidth="1"/>
    <col min="15619" max="15619" width="2.7109375" style="385" customWidth="1"/>
    <col min="15620" max="15620" width="6.85546875" style="385" customWidth="1"/>
    <col min="15621" max="15621" width="13.5703125" style="385" customWidth="1"/>
    <col min="15622" max="15622" width="0.5703125" style="385" customWidth="1"/>
    <col min="15623" max="15623" width="2.5703125" style="385" customWidth="1"/>
    <col min="15624" max="15624" width="2.7109375" style="385" customWidth="1"/>
    <col min="15625" max="15625" width="9.7109375" style="385" customWidth="1"/>
    <col min="15626" max="15626" width="13.5703125" style="385" customWidth="1"/>
    <col min="15627" max="15627" width="0.7109375" style="385" customWidth="1"/>
    <col min="15628" max="15628" width="2.42578125" style="385" customWidth="1"/>
    <col min="15629" max="15629" width="2.85546875" style="385" customWidth="1"/>
    <col min="15630" max="15630" width="2" style="385" customWidth="1"/>
    <col min="15631" max="15631" width="12.7109375" style="385" customWidth="1"/>
    <col min="15632" max="15632" width="2.85546875" style="385" customWidth="1"/>
    <col min="15633" max="15633" width="2" style="385" customWidth="1"/>
    <col min="15634" max="15634" width="13.5703125" style="385" customWidth="1"/>
    <col min="15635" max="15635" width="0.5703125" style="385" customWidth="1"/>
    <col min="15636" max="15872" width="9.140625" style="385"/>
    <col min="15873" max="15873" width="2.42578125" style="385" customWidth="1"/>
    <col min="15874" max="15874" width="1.85546875" style="385" customWidth="1"/>
    <col min="15875" max="15875" width="2.7109375" style="385" customWidth="1"/>
    <col min="15876" max="15876" width="6.85546875" style="385" customWidth="1"/>
    <col min="15877" max="15877" width="13.5703125" style="385" customWidth="1"/>
    <col min="15878" max="15878" width="0.5703125" style="385" customWidth="1"/>
    <col min="15879" max="15879" width="2.5703125" style="385" customWidth="1"/>
    <col min="15880" max="15880" width="2.7109375" style="385" customWidth="1"/>
    <col min="15881" max="15881" width="9.7109375" style="385" customWidth="1"/>
    <col min="15882" max="15882" width="13.5703125" style="385" customWidth="1"/>
    <col min="15883" max="15883" width="0.7109375" style="385" customWidth="1"/>
    <col min="15884" max="15884" width="2.42578125" style="385" customWidth="1"/>
    <col min="15885" max="15885" width="2.85546875" style="385" customWidth="1"/>
    <col min="15886" max="15886" width="2" style="385" customWidth="1"/>
    <col min="15887" max="15887" width="12.7109375" style="385" customWidth="1"/>
    <col min="15888" max="15888" width="2.85546875" style="385" customWidth="1"/>
    <col min="15889" max="15889" width="2" style="385" customWidth="1"/>
    <col min="15890" max="15890" width="13.5703125" style="385" customWidth="1"/>
    <col min="15891" max="15891" width="0.5703125" style="385" customWidth="1"/>
    <col min="15892" max="16128" width="9.140625" style="385"/>
    <col min="16129" max="16129" width="2.42578125" style="385" customWidth="1"/>
    <col min="16130" max="16130" width="1.85546875" style="385" customWidth="1"/>
    <col min="16131" max="16131" width="2.7109375" style="385" customWidth="1"/>
    <col min="16132" max="16132" width="6.85546875" style="385" customWidth="1"/>
    <col min="16133" max="16133" width="13.5703125" style="385" customWidth="1"/>
    <col min="16134" max="16134" width="0.5703125" style="385" customWidth="1"/>
    <col min="16135" max="16135" width="2.5703125" style="385" customWidth="1"/>
    <col min="16136" max="16136" width="2.7109375" style="385" customWidth="1"/>
    <col min="16137" max="16137" width="9.7109375" style="385" customWidth="1"/>
    <col min="16138" max="16138" width="13.5703125" style="385" customWidth="1"/>
    <col min="16139" max="16139" width="0.7109375" style="385" customWidth="1"/>
    <col min="16140" max="16140" width="2.42578125" style="385" customWidth="1"/>
    <col min="16141" max="16141" width="2.85546875" style="385" customWidth="1"/>
    <col min="16142" max="16142" width="2" style="385" customWidth="1"/>
    <col min="16143" max="16143" width="12.7109375" style="385" customWidth="1"/>
    <col min="16144" max="16144" width="2.85546875" style="385" customWidth="1"/>
    <col min="16145" max="16145" width="2" style="385" customWidth="1"/>
    <col min="16146" max="16146" width="13.5703125" style="385" customWidth="1"/>
    <col min="16147" max="16147" width="0.5703125" style="385" customWidth="1"/>
    <col min="16148" max="16384" width="9.140625" style="385"/>
  </cols>
  <sheetData>
    <row r="1" spans="1:19" ht="12" hidden="1" customHeight="1">
      <c r="A1" s="382"/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  <c r="S1" s="384"/>
    </row>
    <row r="2" spans="1:19" ht="23.25" customHeight="1">
      <c r="A2" s="382"/>
      <c r="B2" s="383"/>
      <c r="C2" s="383"/>
      <c r="D2" s="383"/>
      <c r="E2" s="383"/>
      <c r="F2" s="383"/>
      <c r="G2" s="386" t="s">
        <v>0</v>
      </c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4"/>
    </row>
    <row r="3" spans="1:19" ht="12" hidden="1" customHeight="1">
      <c r="A3" s="387"/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  <c r="N3" s="388"/>
      <c r="O3" s="388"/>
      <c r="P3" s="388"/>
      <c r="Q3" s="388"/>
      <c r="R3" s="388"/>
      <c r="S3" s="389"/>
    </row>
    <row r="4" spans="1:19" ht="8.25" customHeight="1">
      <c r="A4" s="390"/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2"/>
    </row>
    <row r="5" spans="1:19" ht="24" customHeight="1">
      <c r="A5" s="393"/>
      <c r="B5" s="394" t="s">
        <v>1</v>
      </c>
      <c r="C5" s="394"/>
      <c r="D5" s="394"/>
      <c r="E5" s="624" t="s">
        <v>97</v>
      </c>
      <c r="F5" s="625"/>
      <c r="G5" s="625"/>
      <c r="H5" s="625"/>
      <c r="I5" s="625"/>
      <c r="J5" s="626"/>
      <c r="K5" s="394"/>
      <c r="L5" s="394"/>
      <c r="M5" s="394"/>
      <c r="N5" s="394"/>
      <c r="O5" s="394" t="s">
        <v>2</v>
      </c>
      <c r="P5" s="395" t="s">
        <v>3</v>
      </c>
      <c r="Q5" s="396"/>
      <c r="R5" s="397"/>
      <c r="S5" s="398"/>
    </row>
    <row r="6" spans="1:19" ht="17.25" hidden="1" customHeight="1">
      <c r="A6" s="393"/>
      <c r="B6" s="394" t="s">
        <v>4</v>
      </c>
      <c r="C6" s="394"/>
      <c r="D6" s="394"/>
      <c r="E6" s="399" t="s">
        <v>901</v>
      </c>
      <c r="F6" s="394"/>
      <c r="G6" s="394"/>
      <c r="H6" s="394"/>
      <c r="I6" s="394"/>
      <c r="J6" s="400"/>
      <c r="K6" s="394"/>
      <c r="L6" s="394"/>
      <c r="M6" s="394"/>
      <c r="N6" s="394"/>
      <c r="O6" s="394"/>
      <c r="P6" s="401"/>
      <c r="Q6" s="402"/>
      <c r="R6" s="400"/>
      <c r="S6" s="398"/>
    </row>
    <row r="7" spans="1:19" ht="24" customHeight="1">
      <c r="A7" s="393"/>
      <c r="B7" s="394" t="s">
        <v>5</v>
      </c>
      <c r="C7" s="394"/>
      <c r="D7" s="394"/>
      <c r="E7" s="627" t="s">
        <v>3</v>
      </c>
      <c r="F7" s="628"/>
      <c r="G7" s="628"/>
      <c r="H7" s="628"/>
      <c r="I7" s="628"/>
      <c r="J7" s="629"/>
      <c r="K7" s="394"/>
      <c r="L7" s="394"/>
      <c r="M7" s="394"/>
      <c r="N7" s="394"/>
      <c r="O7" s="394" t="s">
        <v>6</v>
      </c>
      <c r="P7" s="403"/>
      <c r="Q7" s="402"/>
      <c r="R7" s="400"/>
      <c r="S7" s="398"/>
    </row>
    <row r="8" spans="1:19" ht="17.25" hidden="1" customHeight="1">
      <c r="A8" s="393"/>
      <c r="B8" s="394" t="s">
        <v>7</v>
      </c>
      <c r="C8" s="394"/>
      <c r="D8" s="394"/>
      <c r="E8" s="404" t="s">
        <v>3</v>
      </c>
      <c r="F8" s="394"/>
      <c r="G8" s="394"/>
      <c r="H8" s="394"/>
      <c r="I8" s="394"/>
      <c r="J8" s="400"/>
      <c r="K8" s="394"/>
      <c r="L8" s="394"/>
      <c r="M8" s="394"/>
      <c r="N8" s="394"/>
      <c r="O8" s="394"/>
      <c r="P8" s="401"/>
      <c r="Q8" s="402"/>
      <c r="R8" s="400"/>
      <c r="S8" s="398"/>
    </row>
    <row r="9" spans="1:19" ht="24" customHeight="1">
      <c r="A9" s="393"/>
      <c r="B9" s="394" t="s">
        <v>8</v>
      </c>
      <c r="C9" s="394"/>
      <c r="D9" s="394"/>
      <c r="E9" s="630" t="s">
        <v>3</v>
      </c>
      <c r="F9" s="631"/>
      <c r="G9" s="631"/>
      <c r="H9" s="631"/>
      <c r="I9" s="631"/>
      <c r="J9" s="632"/>
      <c r="K9" s="394"/>
      <c r="L9" s="394"/>
      <c r="M9" s="394"/>
      <c r="N9" s="394"/>
      <c r="O9" s="394" t="s">
        <v>9</v>
      </c>
      <c r="P9" s="633" t="s">
        <v>902</v>
      </c>
      <c r="Q9" s="631"/>
      <c r="R9" s="632"/>
      <c r="S9" s="398"/>
    </row>
    <row r="10" spans="1:19" ht="17.25" hidden="1" customHeight="1">
      <c r="A10" s="393"/>
      <c r="B10" s="394" t="s">
        <v>10</v>
      </c>
      <c r="C10" s="394"/>
      <c r="D10" s="394"/>
      <c r="E10" s="405" t="s">
        <v>3</v>
      </c>
      <c r="F10" s="394"/>
      <c r="G10" s="394"/>
      <c r="H10" s="394"/>
      <c r="I10" s="394"/>
      <c r="J10" s="394"/>
      <c r="K10" s="394"/>
      <c r="L10" s="394"/>
      <c r="M10" s="394"/>
      <c r="N10" s="394"/>
      <c r="O10" s="394"/>
      <c r="P10" s="402"/>
      <c r="Q10" s="402"/>
      <c r="R10" s="394"/>
      <c r="S10" s="398"/>
    </row>
    <row r="11" spans="1:19" ht="17.25" hidden="1" customHeight="1">
      <c r="A11" s="393"/>
      <c r="B11" s="394" t="s">
        <v>11</v>
      </c>
      <c r="C11" s="394"/>
      <c r="D11" s="394"/>
      <c r="E11" s="405" t="s">
        <v>3</v>
      </c>
      <c r="F11" s="394"/>
      <c r="G11" s="394"/>
      <c r="H11" s="394"/>
      <c r="I11" s="394"/>
      <c r="J11" s="394"/>
      <c r="K11" s="394"/>
      <c r="L11" s="394"/>
      <c r="M11" s="394"/>
      <c r="N11" s="394"/>
      <c r="O11" s="394"/>
      <c r="P11" s="402"/>
      <c r="Q11" s="402"/>
      <c r="R11" s="394"/>
      <c r="S11" s="398"/>
    </row>
    <row r="12" spans="1:19" ht="17.25" hidden="1" customHeight="1">
      <c r="A12" s="393"/>
      <c r="B12" s="394" t="s">
        <v>12</v>
      </c>
      <c r="C12" s="394"/>
      <c r="D12" s="394"/>
      <c r="E12" s="405" t="s">
        <v>3</v>
      </c>
      <c r="F12" s="394"/>
      <c r="G12" s="394"/>
      <c r="H12" s="394"/>
      <c r="I12" s="394"/>
      <c r="J12" s="394"/>
      <c r="K12" s="394"/>
      <c r="L12" s="394"/>
      <c r="M12" s="394"/>
      <c r="N12" s="394"/>
      <c r="O12" s="394"/>
      <c r="P12" s="402"/>
      <c r="Q12" s="402"/>
      <c r="R12" s="394"/>
      <c r="S12" s="398"/>
    </row>
    <row r="13" spans="1:19" ht="17.25" hidden="1" customHeight="1">
      <c r="A13" s="393"/>
      <c r="B13" s="394"/>
      <c r="C13" s="394"/>
      <c r="D13" s="394"/>
      <c r="E13" s="405" t="s">
        <v>3</v>
      </c>
      <c r="F13" s="394"/>
      <c r="G13" s="394"/>
      <c r="H13" s="394"/>
      <c r="I13" s="394"/>
      <c r="J13" s="394"/>
      <c r="K13" s="394"/>
      <c r="L13" s="394"/>
      <c r="M13" s="394"/>
      <c r="N13" s="394"/>
      <c r="O13" s="394"/>
      <c r="P13" s="402"/>
      <c r="Q13" s="402"/>
      <c r="R13" s="394"/>
      <c r="S13" s="398"/>
    </row>
    <row r="14" spans="1:19" ht="17.25" hidden="1" customHeight="1">
      <c r="A14" s="393"/>
      <c r="B14" s="394"/>
      <c r="C14" s="394"/>
      <c r="D14" s="394"/>
      <c r="E14" s="405" t="s">
        <v>3</v>
      </c>
      <c r="F14" s="394"/>
      <c r="G14" s="394"/>
      <c r="H14" s="394"/>
      <c r="I14" s="394"/>
      <c r="J14" s="394"/>
      <c r="K14" s="394"/>
      <c r="L14" s="394"/>
      <c r="M14" s="394"/>
      <c r="N14" s="394"/>
      <c r="O14" s="394"/>
      <c r="P14" s="402"/>
      <c r="Q14" s="402"/>
      <c r="R14" s="394"/>
      <c r="S14" s="398"/>
    </row>
    <row r="15" spans="1:19" ht="17.25" hidden="1" customHeight="1">
      <c r="A15" s="393"/>
      <c r="B15" s="394"/>
      <c r="C15" s="394"/>
      <c r="D15" s="394"/>
      <c r="E15" s="405" t="s">
        <v>3</v>
      </c>
      <c r="F15" s="394"/>
      <c r="G15" s="394"/>
      <c r="H15" s="394"/>
      <c r="I15" s="394"/>
      <c r="J15" s="394"/>
      <c r="K15" s="394"/>
      <c r="L15" s="394"/>
      <c r="M15" s="394"/>
      <c r="N15" s="394"/>
      <c r="O15" s="394"/>
      <c r="P15" s="402"/>
      <c r="Q15" s="402"/>
      <c r="R15" s="394"/>
      <c r="S15" s="398"/>
    </row>
    <row r="16" spans="1:19" ht="17.25" hidden="1" customHeight="1">
      <c r="A16" s="393"/>
      <c r="B16" s="394"/>
      <c r="C16" s="394"/>
      <c r="D16" s="394"/>
      <c r="E16" s="405" t="s">
        <v>3</v>
      </c>
      <c r="F16" s="394"/>
      <c r="G16" s="394"/>
      <c r="H16" s="394"/>
      <c r="I16" s="394"/>
      <c r="J16" s="394"/>
      <c r="K16" s="394"/>
      <c r="L16" s="394"/>
      <c r="M16" s="394"/>
      <c r="N16" s="394"/>
      <c r="O16" s="394"/>
      <c r="P16" s="402"/>
      <c r="Q16" s="402"/>
      <c r="R16" s="394"/>
      <c r="S16" s="398"/>
    </row>
    <row r="17" spans="1:19" ht="17.25" hidden="1" customHeight="1">
      <c r="A17" s="393"/>
      <c r="B17" s="394"/>
      <c r="C17" s="394"/>
      <c r="D17" s="394"/>
      <c r="E17" s="405" t="s">
        <v>3</v>
      </c>
      <c r="F17" s="394"/>
      <c r="G17" s="394"/>
      <c r="H17" s="394"/>
      <c r="I17" s="394"/>
      <c r="J17" s="394"/>
      <c r="K17" s="394"/>
      <c r="L17" s="394"/>
      <c r="M17" s="394"/>
      <c r="N17" s="394"/>
      <c r="O17" s="394"/>
      <c r="P17" s="402"/>
      <c r="Q17" s="402"/>
      <c r="R17" s="394"/>
      <c r="S17" s="398"/>
    </row>
    <row r="18" spans="1:19" ht="17.25" hidden="1" customHeight="1">
      <c r="A18" s="393"/>
      <c r="B18" s="394"/>
      <c r="C18" s="394"/>
      <c r="D18" s="394"/>
      <c r="E18" s="405" t="s">
        <v>3</v>
      </c>
      <c r="F18" s="394"/>
      <c r="G18" s="394"/>
      <c r="H18" s="394"/>
      <c r="I18" s="394"/>
      <c r="J18" s="394"/>
      <c r="K18" s="394"/>
      <c r="L18" s="394"/>
      <c r="M18" s="394"/>
      <c r="N18" s="394"/>
      <c r="O18" s="394"/>
      <c r="P18" s="402"/>
      <c r="Q18" s="402"/>
      <c r="R18" s="394"/>
      <c r="S18" s="398"/>
    </row>
    <row r="19" spans="1:19" ht="17.25" hidden="1" customHeight="1">
      <c r="A19" s="393"/>
      <c r="B19" s="394"/>
      <c r="C19" s="394"/>
      <c r="D19" s="394"/>
      <c r="E19" s="405" t="s">
        <v>3</v>
      </c>
      <c r="F19" s="394"/>
      <c r="G19" s="394"/>
      <c r="H19" s="394"/>
      <c r="I19" s="394"/>
      <c r="J19" s="394"/>
      <c r="K19" s="394"/>
      <c r="L19" s="394"/>
      <c r="M19" s="394"/>
      <c r="N19" s="394"/>
      <c r="O19" s="394"/>
      <c r="P19" s="402"/>
      <c r="Q19" s="402"/>
      <c r="R19" s="394"/>
      <c r="S19" s="398"/>
    </row>
    <row r="20" spans="1:19" ht="17.25" hidden="1" customHeight="1">
      <c r="A20" s="393"/>
      <c r="B20" s="394"/>
      <c r="C20" s="394"/>
      <c r="D20" s="394"/>
      <c r="E20" s="405" t="s">
        <v>3</v>
      </c>
      <c r="F20" s="394"/>
      <c r="G20" s="394"/>
      <c r="H20" s="394"/>
      <c r="I20" s="394"/>
      <c r="J20" s="394"/>
      <c r="K20" s="394"/>
      <c r="L20" s="394"/>
      <c r="M20" s="394"/>
      <c r="N20" s="394"/>
      <c r="O20" s="394"/>
      <c r="P20" s="402"/>
      <c r="Q20" s="402"/>
      <c r="R20" s="394"/>
      <c r="S20" s="398"/>
    </row>
    <row r="21" spans="1:19" ht="17.25" hidden="1" customHeight="1">
      <c r="A21" s="393"/>
      <c r="B21" s="394"/>
      <c r="C21" s="394"/>
      <c r="D21" s="394"/>
      <c r="E21" s="405" t="s">
        <v>3</v>
      </c>
      <c r="F21" s="394"/>
      <c r="G21" s="394"/>
      <c r="H21" s="394"/>
      <c r="I21" s="394"/>
      <c r="J21" s="394"/>
      <c r="K21" s="394"/>
      <c r="L21" s="394"/>
      <c r="M21" s="394"/>
      <c r="N21" s="394"/>
      <c r="O21" s="394"/>
      <c r="P21" s="402"/>
      <c r="Q21" s="402"/>
      <c r="R21" s="394"/>
      <c r="S21" s="398"/>
    </row>
    <row r="22" spans="1:19" ht="17.25" hidden="1" customHeight="1">
      <c r="A22" s="393"/>
      <c r="B22" s="394"/>
      <c r="C22" s="394"/>
      <c r="D22" s="394"/>
      <c r="E22" s="405" t="s">
        <v>3</v>
      </c>
      <c r="F22" s="394"/>
      <c r="G22" s="394"/>
      <c r="H22" s="394"/>
      <c r="I22" s="394"/>
      <c r="J22" s="394"/>
      <c r="K22" s="394"/>
      <c r="L22" s="394"/>
      <c r="M22" s="394"/>
      <c r="N22" s="394"/>
      <c r="O22" s="394"/>
      <c r="P22" s="402"/>
      <c r="Q22" s="402"/>
      <c r="R22" s="394"/>
      <c r="S22" s="398"/>
    </row>
    <row r="23" spans="1:19" ht="17.25" hidden="1" customHeight="1">
      <c r="A23" s="393"/>
      <c r="B23" s="394"/>
      <c r="C23" s="394"/>
      <c r="D23" s="394"/>
      <c r="E23" s="405" t="s">
        <v>3</v>
      </c>
      <c r="F23" s="394"/>
      <c r="G23" s="394"/>
      <c r="H23" s="394"/>
      <c r="I23" s="394"/>
      <c r="J23" s="394"/>
      <c r="K23" s="394"/>
      <c r="L23" s="394"/>
      <c r="M23" s="394"/>
      <c r="N23" s="394"/>
      <c r="O23" s="394"/>
      <c r="P23" s="402"/>
      <c r="Q23" s="402"/>
      <c r="R23" s="394"/>
      <c r="S23" s="398"/>
    </row>
    <row r="24" spans="1:19" ht="17.25" hidden="1" customHeight="1">
      <c r="A24" s="393"/>
      <c r="B24" s="394"/>
      <c r="C24" s="394"/>
      <c r="D24" s="394"/>
      <c r="E24" s="406" t="s">
        <v>3</v>
      </c>
      <c r="F24" s="394"/>
      <c r="G24" s="394"/>
      <c r="H24" s="394"/>
      <c r="I24" s="394"/>
      <c r="J24" s="394"/>
      <c r="K24" s="394"/>
      <c r="L24" s="394"/>
      <c r="M24" s="394"/>
      <c r="N24" s="394"/>
      <c r="O24" s="394"/>
      <c r="P24" s="402"/>
      <c r="Q24" s="402"/>
      <c r="R24" s="394"/>
      <c r="S24" s="398"/>
    </row>
    <row r="25" spans="1:19" ht="17.25" customHeight="1">
      <c r="A25" s="393"/>
      <c r="B25" s="394"/>
      <c r="C25" s="394"/>
      <c r="D25" s="394"/>
      <c r="E25" s="394"/>
      <c r="F25" s="394"/>
      <c r="G25" s="394"/>
      <c r="H25" s="394"/>
      <c r="I25" s="394"/>
      <c r="J25" s="394"/>
      <c r="K25" s="394"/>
      <c r="L25" s="394"/>
      <c r="M25" s="394"/>
      <c r="N25" s="394"/>
      <c r="O25" s="394" t="s">
        <v>903</v>
      </c>
      <c r="P25" s="394" t="s">
        <v>13</v>
      </c>
      <c r="Q25" s="394"/>
      <c r="R25" s="394"/>
      <c r="S25" s="398"/>
    </row>
    <row r="26" spans="1:19" ht="17.25" customHeight="1">
      <c r="A26" s="393"/>
      <c r="B26" s="394" t="s">
        <v>14</v>
      </c>
      <c r="C26" s="394"/>
      <c r="D26" s="394"/>
      <c r="E26" s="395" t="s">
        <v>99</v>
      </c>
      <c r="F26" s="407"/>
      <c r="G26" s="407"/>
      <c r="H26" s="407"/>
      <c r="I26" s="407"/>
      <c r="J26" s="397"/>
      <c r="K26" s="394"/>
      <c r="L26" s="394"/>
      <c r="M26" s="394"/>
      <c r="N26" s="394"/>
      <c r="O26" s="408"/>
      <c r="P26" s="409"/>
      <c r="Q26" s="410"/>
      <c r="R26" s="411"/>
      <c r="S26" s="398"/>
    </row>
    <row r="27" spans="1:19" ht="17.25" customHeight="1">
      <c r="A27" s="393"/>
      <c r="B27" s="394" t="s">
        <v>15</v>
      </c>
      <c r="C27" s="394"/>
      <c r="D27" s="394"/>
      <c r="E27" s="403" t="s">
        <v>904</v>
      </c>
      <c r="F27" s="394"/>
      <c r="G27" s="394"/>
      <c r="H27" s="394"/>
      <c r="I27" s="394"/>
      <c r="J27" s="400"/>
      <c r="K27" s="394"/>
      <c r="L27" s="394"/>
      <c r="M27" s="394"/>
      <c r="N27" s="394"/>
      <c r="O27" s="408"/>
      <c r="P27" s="409"/>
      <c r="Q27" s="410"/>
      <c r="R27" s="411"/>
      <c r="S27" s="398"/>
    </row>
    <row r="28" spans="1:19" ht="17.25" customHeight="1">
      <c r="A28" s="393"/>
      <c r="B28" s="394" t="s">
        <v>16</v>
      </c>
      <c r="C28" s="394"/>
      <c r="D28" s="394"/>
      <c r="E28" s="403" t="s">
        <v>3</v>
      </c>
      <c r="F28" s="394"/>
      <c r="G28" s="394"/>
      <c r="H28" s="394"/>
      <c r="I28" s="394"/>
      <c r="J28" s="400"/>
      <c r="K28" s="394"/>
      <c r="L28" s="394"/>
      <c r="M28" s="394"/>
      <c r="N28" s="394"/>
      <c r="O28" s="408"/>
      <c r="P28" s="409"/>
      <c r="Q28" s="410"/>
      <c r="R28" s="411"/>
      <c r="S28" s="398"/>
    </row>
    <row r="29" spans="1:19" ht="17.25" customHeight="1">
      <c r="A29" s="393"/>
      <c r="B29" s="394"/>
      <c r="C29" s="394"/>
      <c r="D29" s="394"/>
      <c r="E29" s="412"/>
      <c r="F29" s="413"/>
      <c r="G29" s="413"/>
      <c r="H29" s="413"/>
      <c r="I29" s="413"/>
      <c r="J29" s="414"/>
      <c r="K29" s="394"/>
      <c r="L29" s="394"/>
      <c r="M29" s="394"/>
      <c r="N29" s="394"/>
      <c r="O29" s="402"/>
      <c r="P29" s="402"/>
      <c r="Q29" s="402"/>
      <c r="R29" s="394"/>
      <c r="S29" s="398"/>
    </row>
    <row r="30" spans="1:19" ht="17.25" customHeight="1">
      <c r="A30" s="393"/>
      <c r="B30" s="394"/>
      <c r="C30" s="394"/>
      <c r="D30" s="394"/>
      <c r="E30" s="415" t="s">
        <v>17</v>
      </c>
      <c r="F30" s="394"/>
      <c r="G30" s="394" t="s">
        <v>18</v>
      </c>
      <c r="H30" s="394"/>
      <c r="I30" s="394"/>
      <c r="J30" s="394"/>
      <c r="K30" s="394"/>
      <c r="L30" s="394"/>
      <c r="M30" s="394"/>
      <c r="N30" s="394"/>
      <c r="O30" s="415" t="s">
        <v>19</v>
      </c>
      <c r="P30" s="402"/>
      <c r="Q30" s="402"/>
      <c r="R30" s="416"/>
      <c r="S30" s="398"/>
    </row>
    <row r="31" spans="1:19" ht="17.25" customHeight="1">
      <c r="A31" s="393"/>
      <c r="B31" s="394"/>
      <c r="C31" s="394"/>
      <c r="D31" s="394"/>
      <c r="E31" s="408"/>
      <c r="F31" s="394"/>
      <c r="G31" s="409"/>
      <c r="H31" s="417"/>
      <c r="I31" s="418"/>
      <c r="J31" s="394"/>
      <c r="K31" s="394"/>
      <c r="L31" s="394"/>
      <c r="M31" s="394"/>
      <c r="N31" s="394"/>
      <c r="O31" s="419" t="s">
        <v>100</v>
      </c>
      <c r="P31" s="402"/>
      <c r="Q31" s="402"/>
      <c r="R31" s="420"/>
      <c r="S31" s="398"/>
    </row>
    <row r="32" spans="1:19" ht="8.25" customHeight="1">
      <c r="A32" s="421"/>
      <c r="B32" s="422"/>
      <c r="C32" s="422"/>
      <c r="D32" s="422"/>
      <c r="E32" s="422"/>
      <c r="F32" s="422"/>
      <c r="G32" s="422"/>
      <c r="H32" s="422"/>
      <c r="I32" s="422"/>
      <c r="J32" s="422"/>
      <c r="K32" s="422"/>
      <c r="L32" s="422"/>
      <c r="M32" s="422"/>
      <c r="N32" s="422"/>
      <c r="O32" s="422"/>
      <c r="P32" s="422"/>
      <c r="Q32" s="422"/>
      <c r="R32" s="422"/>
      <c r="S32" s="423"/>
    </row>
    <row r="33" spans="1:19" ht="20.25" customHeight="1">
      <c r="A33" s="424"/>
      <c r="B33" s="425"/>
      <c r="C33" s="425"/>
      <c r="D33" s="425"/>
      <c r="E33" s="426" t="s">
        <v>20</v>
      </c>
      <c r="F33" s="425"/>
      <c r="G33" s="425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7"/>
    </row>
    <row r="34" spans="1:19" ht="20.25" customHeight="1">
      <c r="A34" s="428" t="s">
        <v>21</v>
      </c>
      <c r="B34" s="429"/>
      <c r="C34" s="429"/>
      <c r="D34" s="430"/>
      <c r="E34" s="431" t="s">
        <v>22</v>
      </c>
      <c r="F34" s="430"/>
      <c r="G34" s="431" t="s">
        <v>23</v>
      </c>
      <c r="H34" s="429"/>
      <c r="I34" s="430"/>
      <c r="J34" s="431" t="s">
        <v>24</v>
      </c>
      <c r="K34" s="429"/>
      <c r="L34" s="431" t="s">
        <v>25</v>
      </c>
      <c r="M34" s="429"/>
      <c r="N34" s="429"/>
      <c r="O34" s="430"/>
      <c r="P34" s="431" t="s">
        <v>26</v>
      </c>
      <c r="Q34" s="429"/>
      <c r="R34" s="429"/>
      <c r="S34" s="432"/>
    </row>
    <row r="35" spans="1:19" ht="20.25" customHeight="1">
      <c r="A35" s="433"/>
      <c r="B35" s="434"/>
      <c r="C35" s="434"/>
      <c r="D35" s="435">
        <v>0</v>
      </c>
      <c r="E35" s="436">
        <f>IF(D35=0,0,R47/D35)</f>
        <v>0</v>
      </c>
      <c r="F35" s="437"/>
      <c r="G35" s="438"/>
      <c r="H35" s="434"/>
      <c r="I35" s="435">
        <v>0</v>
      </c>
      <c r="J35" s="436">
        <f>IF(I35=0,0,R47/I35)</f>
        <v>0</v>
      </c>
      <c r="K35" s="439"/>
      <c r="L35" s="438"/>
      <c r="M35" s="434"/>
      <c r="N35" s="434"/>
      <c r="O35" s="435">
        <v>0</v>
      </c>
      <c r="P35" s="438"/>
      <c r="Q35" s="434"/>
      <c r="R35" s="440">
        <f>IF(O35=0,0,R47/O35)</f>
        <v>0</v>
      </c>
      <c r="S35" s="441"/>
    </row>
    <row r="36" spans="1:19" ht="20.25" customHeight="1">
      <c r="A36" s="424"/>
      <c r="B36" s="425"/>
      <c r="C36" s="425"/>
      <c r="D36" s="425"/>
      <c r="E36" s="426" t="s">
        <v>27</v>
      </c>
      <c r="F36" s="425"/>
      <c r="G36" s="425"/>
      <c r="H36" s="425"/>
      <c r="I36" s="425"/>
      <c r="J36" s="442" t="s">
        <v>28</v>
      </c>
      <c r="K36" s="425"/>
      <c r="L36" s="425"/>
      <c r="M36" s="425"/>
      <c r="N36" s="425"/>
      <c r="O36" s="425"/>
      <c r="P36" s="425"/>
      <c r="Q36" s="425"/>
      <c r="R36" s="425"/>
      <c r="S36" s="427"/>
    </row>
    <row r="37" spans="1:19" ht="20.25" customHeight="1">
      <c r="A37" s="443" t="s">
        <v>29</v>
      </c>
      <c r="B37" s="444"/>
      <c r="C37" s="445" t="s">
        <v>30</v>
      </c>
      <c r="D37" s="446"/>
      <c r="E37" s="446"/>
      <c r="F37" s="447"/>
      <c r="G37" s="443" t="s">
        <v>31</v>
      </c>
      <c r="H37" s="448"/>
      <c r="I37" s="445" t="s">
        <v>32</v>
      </c>
      <c r="J37" s="446"/>
      <c r="K37" s="446"/>
      <c r="L37" s="443" t="s">
        <v>33</v>
      </c>
      <c r="M37" s="448"/>
      <c r="N37" s="445" t="s">
        <v>34</v>
      </c>
      <c r="O37" s="446"/>
      <c r="P37" s="446"/>
      <c r="Q37" s="446"/>
      <c r="R37" s="446"/>
      <c r="S37" s="447"/>
    </row>
    <row r="38" spans="1:19" ht="20.25" customHeight="1">
      <c r="A38" s="449">
        <v>1</v>
      </c>
      <c r="B38" s="450" t="s">
        <v>35</v>
      </c>
      <c r="C38" s="397"/>
      <c r="D38" s="451" t="s">
        <v>36</v>
      </c>
      <c r="E38" s="452"/>
      <c r="F38" s="453"/>
      <c r="G38" s="449">
        <v>8</v>
      </c>
      <c r="H38" s="454" t="s">
        <v>37</v>
      </c>
      <c r="I38" s="411"/>
      <c r="J38" s="455">
        <v>0</v>
      </c>
      <c r="K38" s="456"/>
      <c r="L38" s="449">
        <v>13</v>
      </c>
      <c r="M38" s="409" t="s">
        <v>905</v>
      </c>
      <c r="N38" s="417"/>
      <c r="O38" s="417"/>
      <c r="P38" s="457">
        <f>M49</f>
        <v>21</v>
      </c>
      <c r="Q38" s="458" t="s">
        <v>39</v>
      </c>
      <c r="R38" s="452">
        <f>E44*0.015</f>
        <v>0</v>
      </c>
      <c r="S38" s="453"/>
    </row>
    <row r="39" spans="1:19" ht="20.25" customHeight="1">
      <c r="A39" s="449">
        <v>2</v>
      </c>
      <c r="B39" s="459"/>
      <c r="C39" s="414"/>
      <c r="D39" s="451" t="s">
        <v>40</v>
      </c>
      <c r="E39" s="452"/>
      <c r="F39" s="453"/>
      <c r="G39" s="449">
        <v>9</v>
      </c>
      <c r="H39" s="394" t="s">
        <v>41</v>
      </c>
      <c r="I39" s="451"/>
      <c r="J39" s="455">
        <v>0</v>
      </c>
      <c r="K39" s="456"/>
      <c r="L39" s="449">
        <v>14</v>
      </c>
      <c r="M39" s="409" t="s">
        <v>42</v>
      </c>
      <c r="N39" s="417"/>
      <c r="O39" s="417"/>
      <c r="P39" s="457">
        <f>M49</f>
        <v>21</v>
      </c>
      <c r="Q39" s="458" t="s">
        <v>39</v>
      </c>
      <c r="R39" s="452">
        <v>0</v>
      </c>
      <c r="S39" s="453"/>
    </row>
    <row r="40" spans="1:19" ht="20.25" customHeight="1">
      <c r="A40" s="449">
        <v>3</v>
      </c>
      <c r="B40" s="450" t="s">
        <v>43</v>
      </c>
      <c r="C40" s="397"/>
      <c r="D40" s="451" t="s">
        <v>36</v>
      </c>
      <c r="E40" s="452"/>
      <c r="F40" s="453"/>
      <c r="G40" s="449">
        <v>10</v>
      </c>
      <c r="H40" s="454" t="s">
        <v>44</v>
      </c>
      <c r="I40" s="411"/>
      <c r="J40" s="455">
        <v>0</v>
      </c>
      <c r="K40" s="456"/>
      <c r="L40" s="449">
        <v>15</v>
      </c>
      <c r="M40" s="409" t="s">
        <v>906</v>
      </c>
      <c r="N40" s="417"/>
      <c r="O40" s="417"/>
      <c r="P40" s="457">
        <f>M49</f>
        <v>21</v>
      </c>
      <c r="Q40" s="458" t="s">
        <v>39</v>
      </c>
      <c r="R40" s="452">
        <f>E44*0.005</f>
        <v>0</v>
      </c>
      <c r="S40" s="453"/>
    </row>
    <row r="41" spans="1:19" ht="20.25" customHeight="1">
      <c r="A41" s="449">
        <v>4</v>
      </c>
      <c r="B41" s="459"/>
      <c r="C41" s="414"/>
      <c r="D41" s="451" t="s">
        <v>40</v>
      </c>
      <c r="E41" s="452"/>
      <c r="F41" s="453"/>
      <c r="G41" s="449">
        <v>11</v>
      </c>
      <c r="H41" s="454"/>
      <c r="I41" s="411"/>
      <c r="J41" s="455">
        <v>0</v>
      </c>
      <c r="K41" s="456"/>
      <c r="L41" s="449">
        <v>16</v>
      </c>
      <c r="M41" s="409" t="s">
        <v>45</v>
      </c>
      <c r="N41" s="417"/>
      <c r="O41" s="417"/>
      <c r="P41" s="457">
        <f>M49</f>
        <v>21</v>
      </c>
      <c r="Q41" s="458" t="s">
        <v>39</v>
      </c>
      <c r="R41" s="452">
        <v>0</v>
      </c>
      <c r="S41" s="453"/>
    </row>
    <row r="42" spans="1:19" ht="20.25" customHeight="1">
      <c r="A42" s="449">
        <v>5</v>
      </c>
      <c r="B42" s="450" t="s">
        <v>46</v>
      </c>
      <c r="C42" s="397"/>
      <c r="D42" s="451" t="s">
        <v>36</v>
      </c>
      <c r="E42" s="452"/>
      <c r="F42" s="453"/>
      <c r="G42" s="460"/>
      <c r="H42" s="417"/>
      <c r="I42" s="411"/>
      <c r="J42" s="461"/>
      <c r="K42" s="456"/>
      <c r="L42" s="449">
        <v>17</v>
      </c>
      <c r="M42" s="409" t="s">
        <v>47</v>
      </c>
      <c r="N42" s="417"/>
      <c r="O42" s="417"/>
      <c r="P42" s="457">
        <f>M49</f>
        <v>21</v>
      </c>
      <c r="Q42" s="458" t="s">
        <v>39</v>
      </c>
      <c r="R42" s="452">
        <v>0</v>
      </c>
      <c r="S42" s="453"/>
    </row>
    <row r="43" spans="1:19" ht="20.25" customHeight="1">
      <c r="A43" s="449">
        <v>6</v>
      </c>
      <c r="B43" s="459"/>
      <c r="C43" s="414"/>
      <c r="D43" s="451" t="s">
        <v>40</v>
      </c>
      <c r="E43" s="452"/>
      <c r="F43" s="453"/>
      <c r="G43" s="460"/>
      <c r="H43" s="417"/>
      <c r="I43" s="411"/>
      <c r="J43" s="461"/>
      <c r="K43" s="456"/>
      <c r="L43" s="449">
        <v>18</v>
      </c>
      <c r="M43" s="454" t="s">
        <v>48</v>
      </c>
      <c r="N43" s="417"/>
      <c r="O43" s="417"/>
      <c r="P43" s="417"/>
      <c r="Q43" s="411"/>
      <c r="R43" s="452">
        <v>0</v>
      </c>
      <c r="S43" s="453"/>
    </row>
    <row r="44" spans="1:19" ht="20.25" customHeight="1">
      <c r="A44" s="449">
        <v>7</v>
      </c>
      <c r="B44" s="462" t="s">
        <v>49</v>
      </c>
      <c r="C44" s="417"/>
      <c r="D44" s="411"/>
      <c r="E44" s="497">
        <f>Rekapitulace!C24</f>
        <v>0</v>
      </c>
      <c r="F44" s="427"/>
      <c r="G44" s="449">
        <v>12</v>
      </c>
      <c r="H44" s="462" t="s">
        <v>50</v>
      </c>
      <c r="I44" s="411"/>
      <c r="J44" s="464">
        <f>SUM(J38:J41)</f>
        <v>0</v>
      </c>
      <c r="K44" s="465"/>
      <c r="L44" s="449">
        <v>19</v>
      </c>
      <c r="M44" s="450" t="s">
        <v>51</v>
      </c>
      <c r="N44" s="407"/>
      <c r="O44" s="407"/>
      <c r="P44" s="407"/>
      <c r="Q44" s="466"/>
      <c r="R44" s="463">
        <f>SUM(R38:R43)</f>
        <v>0</v>
      </c>
      <c r="S44" s="427"/>
    </row>
    <row r="45" spans="1:19" ht="20.25" customHeight="1">
      <c r="A45" s="467">
        <v>20</v>
      </c>
      <c r="B45" s="468" t="s">
        <v>52</v>
      </c>
      <c r="C45" s="469"/>
      <c r="D45" s="470"/>
      <c r="E45" s="471">
        <v>0</v>
      </c>
      <c r="F45" s="423"/>
      <c r="G45" s="467">
        <v>21</v>
      </c>
      <c r="H45" s="468" t="s">
        <v>53</v>
      </c>
      <c r="I45" s="470"/>
      <c r="J45" s="472">
        <v>0</v>
      </c>
      <c r="K45" s="473">
        <f>M49</f>
        <v>21</v>
      </c>
      <c r="L45" s="467">
        <v>22</v>
      </c>
      <c r="M45" s="468" t="s">
        <v>54</v>
      </c>
      <c r="N45" s="469"/>
      <c r="O45" s="469"/>
      <c r="P45" s="469"/>
      <c r="Q45" s="470"/>
      <c r="R45" s="471">
        <v>0</v>
      </c>
      <c r="S45" s="423"/>
    </row>
    <row r="46" spans="1:19" ht="20.25" customHeight="1">
      <c r="A46" s="474" t="s">
        <v>15</v>
      </c>
      <c r="B46" s="391"/>
      <c r="C46" s="391"/>
      <c r="D46" s="391"/>
      <c r="E46" s="391"/>
      <c r="F46" s="475"/>
      <c r="G46" s="476"/>
      <c r="H46" s="391"/>
      <c r="I46" s="391"/>
      <c r="J46" s="391"/>
      <c r="K46" s="391"/>
      <c r="L46" s="443" t="s">
        <v>55</v>
      </c>
      <c r="M46" s="430"/>
      <c r="N46" s="445" t="s">
        <v>56</v>
      </c>
      <c r="O46" s="429"/>
      <c r="P46" s="429"/>
      <c r="Q46" s="429"/>
      <c r="R46" s="429"/>
      <c r="S46" s="432"/>
    </row>
    <row r="47" spans="1:19" ht="20.25" customHeight="1">
      <c r="A47" s="393"/>
      <c r="B47" s="394"/>
      <c r="C47" s="394"/>
      <c r="D47" s="394"/>
      <c r="E47" s="394"/>
      <c r="F47" s="400"/>
      <c r="G47" s="477"/>
      <c r="H47" s="394"/>
      <c r="I47" s="394"/>
      <c r="J47" s="394"/>
      <c r="K47" s="394"/>
      <c r="L47" s="449">
        <v>23</v>
      </c>
      <c r="M47" s="454" t="s">
        <v>57</v>
      </c>
      <c r="N47" s="417"/>
      <c r="O47" s="417"/>
      <c r="P47" s="417"/>
      <c r="Q47" s="453"/>
      <c r="R47" s="498">
        <f>ROUND(E44+J44+R44+E45+J45+R45,0)</f>
        <v>0</v>
      </c>
      <c r="S47" s="478">
        <f>E44+J44+R44+E45+J45+R45</f>
        <v>0</v>
      </c>
    </row>
    <row r="48" spans="1:19" ht="20.25" customHeight="1">
      <c r="A48" s="479" t="s">
        <v>58</v>
      </c>
      <c r="B48" s="413"/>
      <c r="C48" s="413"/>
      <c r="D48" s="413"/>
      <c r="E48" s="413"/>
      <c r="F48" s="414"/>
      <c r="G48" s="480" t="s">
        <v>59</v>
      </c>
      <c r="H48" s="413"/>
      <c r="I48" s="413"/>
      <c r="J48" s="413"/>
      <c r="K48" s="413"/>
      <c r="L48" s="449">
        <v>24</v>
      </c>
      <c r="M48" s="481">
        <v>15</v>
      </c>
      <c r="N48" s="414" t="s">
        <v>39</v>
      </c>
      <c r="O48" s="482">
        <f>R47-O49</f>
        <v>0</v>
      </c>
      <c r="P48" s="417" t="s">
        <v>60</v>
      </c>
      <c r="Q48" s="411"/>
      <c r="R48" s="483">
        <f>ROUNDUP(O48*M48/100,0)</f>
        <v>0</v>
      </c>
      <c r="S48" s="484">
        <f>O48*M48/100</f>
        <v>0</v>
      </c>
    </row>
    <row r="49" spans="1:19" ht="20.25" customHeight="1" thickBot="1">
      <c r="A49" s="485" t="s">
        <v>14</v>
      </c>
      <c r="B49" s="407"/>
      <c r="C49" s="407"/>
      <c r="D49" s="407"/>
      <c r="E49" s="407"/>
      <c r="F49" s="397"/>
      <c r="G49" s="486"/>
      <c r="H49" s="407"/>
      <c r="I49" s="407"/>
      <c r="J49" s="407"/>
      <c r="K49" s="407"/>
      <c r="L49" s="449">
        <v>25</v>
      </c>
      <c r="M49" s="487">
        <v>21</v>
      </c>
      <c r="N49" s="411" t="s">
        <v>39</v>
      </c>
      <c r="O49" s="482">
        <f>R47</f>
        <v>0</v>
      </c>
      <c r="P49" s="417" t="s">
        <v>60</v>
      </c>
      <c r="Q49" s="411"/>
      <c r="R49" s="452">
        <f>ROUNDUP(O49*M49/100,0)</f>
        <v>0</v>
      </c>
      <c r="S49" s="488">
        <f>O49*M49/100</f>
        <v>0</v>
      </c>
    </row>
    <row r="50" spans="1:19" ht="20.25" customHeight="1" thickBot="1">
      <c r="A50" s="393"/>
      <c r="B50" s="394"/>
      <c r="C50" s="394"/>
      <c r="D50" s="394"/>
      <c r="E50" s="394"/>
      <c r="F50" s="400"/>
      <c r="G50" s="477"/>
      <c r="H50" s="394"/>
      <c r="I50" s="394"/>
      <c r="J50" s="394"/>
      <c r="K50" s="394"/>
      <c r="L50" s="467">
        <v>26</v>
      </c>
      <c r="M50" s="489" t="s">
        <v>61</v>
      </c>
      <c r="N50" s="469"/>
      <c r="O50" s="469"/>
      <c r="P50" s="469"/>
      <c r="Q50" s="490"/>
      <c r="R50" s="499">
        <f>R47+R48+R49</f>
        <v>0</v>
      </c>
      <c r="S50" s="491"/>
    </row>
    <row r="51" spans="1:19" ht="20.25" customHeight="1">
      <c r="A51" s="479" t="s">
        <v>58</v>
      </c>
      <c r="B51" s="413"/>
      <c r="C51" s="413"/>
      <c r="D51" s="413"/>
      <c r="E51" s="413"/>
      <c r="F51" s="414"/>
      <c r="G51" s="480" t="s">
        <v>59</v>
      </c>
      <c r="H51" s="413"/>
      <c r="I51" s="413"/>
      <c r="J51" s="413"/>
      <c r="K51" s="413"/>
      <c r="L51" s="443" t="s">
        <v>62</v>
      </c>
      <c r="M51" s="430"/>
      <c r="N51" s="445" t="s">
        <v>63</v>
      </c>
      <c r="O51" s="429"/>
      <c r="P51" s="429"/>
      <c r="Q51" s="429"/>
      <c r="R51" s="492"/>
      <c r="S51" s="432"/>
    </row>
    <row r="52" spans="1:19" ht="20.25" customHeight="1">
      <c r="A52" s="485" t="s">
        <v>16</v>
      </c>
      <c r="B52" s="407"/>
      <c r="C52" s="407"/>
      <c r="D52" s="407"/>
      <c r="E52" s="407"/>
      <c r="F52" s="397"/>
      <c r="G52" s="486"/>
      <c r="H52" s="407"/>
      <c r="I52" s="407"/>
      <c r="J52" s="407"/>
      <c r="K52" s="407"/>
      <c r="L52" s="449">
        <v>27</v>
      </c>
      <c r="M52" s="454" t="s">
        <v>64</v>
      </c>
      <c r="N52" s="417"/>
      <c r="O52" s="417"/>
      <c r="P52" s="417"/>
      <c r="Q52" s="411"/>
      <c r="R52" s="452">
        <v>0</v>
      </c>
      <c r="S52" s="453"/>
    </row>
    <row r="53" spans="1:19" ht="20.25" customHeight="1">
      <c r="A53" s="393"/>
      <c r="B53" s="394"/>
      <c r="C53" s="394"/>
      <c r="D53" s="394"/>
      <c r="E53" s="394"/>
      <c r="F53" s="400"/>
      <c r="G53" s="477"/>
      <c r="H53" s="394"/>
      <c r="I53" s="394"/>
      <c r="J53" s="394"/>
      <c r="K53" s="394"/>
      <c r="L53" s="449">
        <v>28</v>
      </c>
      <c r="M53" s="454" t="s">
        <v>65</v>
      </c>
      <c r="N53" s="417"/>
      <c r="O53" s="417"/>
      <c r="P53" s="417"/>
      <c r="Q53" s="411"/>
      <c r="R53" s="452">
        <v>0</v>
      </c>
      <c r="S53" s="453"/>
    </row>
    <row r="54" spans="1:19" ht="20.25" customHeight="1">
      <c r="A54" s="493" t="s">
        <v>58</v>
      </c>
      <c r="B54" s="422"/>
      <c r="C54" s="422"/>
      <c r="D54" s="422"/>
      <c r="E54" s="422"/>
      <c r="F54" s="494"/>
      <c r="G54" s="495" t="s">
        <v>59</v>
      </c>
      <c r="H54" s="422"/>
      <c r="I54" s="422"/>
      <c r="J54" s="422"/>
      <c r="K54" s="422"/>
      <c r="L54" s="467">
        <v>29</v>
      </c>
      <c r="M54" s="468" t="s">
        <v>66</v>
      </c>
      <c r="N54" s="469"/>
      <c r="O54" s="469"/>
      <c r="P54" s="469"/>
      <c r="Q54" s="470"/>
      <c r="R54" s="436">
        <v>0</v>
      </c>
      <c r="S54" s="496"/>
    </row>
  </sheetData>
  <mergeCells count="4">
    <mergeCell ref="E5:J5"/>
    <mergeCell ref="E7:J7"/>
    <mergeCell ref="E9:J9"/>
    <mergeCell ref="P9:R9"/>
  </mergeCells>
  <pageMargins left="0.59055119752883911" right="0.59055119752883911" top="0.90551179647445679" bottom="0.90551179647445679" header="0" footer="0"/>
  <pageSetup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4"/>
  <sheetViews>
    <sheetView workbookViewId="0">
      <selection activeCell="C22" sqref="C22"/>
    </sheetView>
  </sheetViews>
  <sheetFormatPr defaultRowHeight="12.75" customHeight="1"/>
  <cols>
    <col min="1" max="1" width="17" style="1" customWidth="1"/>
    <col min="2" max="2" width="55.7109375" style="1" customWidth="1"/>
    <col min="3" max="3" width="19.42578125" style="1" customWidth="1"/>
    <col min="4" max="4" width="13.7109375" style="1" hidden="1" customWidth="1"/>
    <col min="5" max="5" width="13.85546875" style="1" hidden="1" customWidth="1"/>
    <col min="6" max="256" width="9.140625" style="1"/>
    <col min="257" max="257" width="11.7109375" style="1" customWidth="1"/>
    <col min="258" max="258" width="55.7109375" style="1" customWidth="1"/>
    <col min="259" max="259" width="13.5703125" style="1" customWidth="1"/>
    <col min="260" max="261" width="0" style="1" hidden="1" customWidth="1"/>
    <col min="262" max="512" width="9.140625" style="1"/>
    <col min="513" max="513" width="11.7109375" style="1" customWidth="1"/>
    <col min="514" max="514" width="55.7109375" style="1" customWidth="1"/>
    <col min="515" max="515" width="13.5703125" style="1" customWidth="1"/>
    <col min="516" max="517" width="0" style="1" hidden="1" customWidth="1"/>
    <col min="518" max="768" width="9.140625" style="1"/>
    <col min="769" max="769" width="11.7109375" style="1" customWidth="1"/>
    <col min="770" max="770" width="55.7109375" style="1" customWidth="1"/>
    <col min="771" max="771" width="13.5703125" style="1" customWidth="1"/>
    <col min="772" max="773" width="0" style="1" hidden="1" customWidth="1"/>
    <col min="774" max="1024" width="9.140625" style="1"/>
    <col min="1025" max="1025" width="11.7109375" style="1" customWidth="1"/>
    <col min="1026" max="1026" width="55.7109375" style="1" customWidth="1"/>
    <col min="1027" max="1027" width="13.5703125" style="1" customWidth="1"/>
    <col min="1028" max="1029" width="0" style="1" hidden="1" customWidth="1"/>
    <col min="1030" max="1280" width="9.140625" style="1"/>
    <col min="1281" max="1281" width="11.7109375" style="1" customWidth="1"/>
    <col min="1282" max="1282" width="55.7109375" style="1" customWidth="1"/>
    <col min="1283" max="1283" width="13.5703125" style="1" customWidth="1"/>
    <col min="1284" max="1285" width="0" style="1" hidden="1" customWidth="1"/>
    <col min="1286" max="1536" width="9.140625" style="1"/>
    <col min="1537" max="1537" width="11.7109375" style="1" customWidth="1"/>
    <col min="1538" max="1538" width="55.7109375" style="1" customWidth="1"/>
    <col min="1539" max="1539" width="13.5703125" style="1" customWidth="1"/>
    <col min="1540" max="1541" width="0" style="1" hidden="1" customWidth="1"/>
    <col min="1542" max="1792" width="9.140625" style="1"/>
    <col min="1793" max="1793" width="11.7109375" style="1" customWidth="1"/>
    <col min="1794" max="1794" width="55.7109375" style="1" customWidth="1"/>
    <col min="1795" max="1795" width="13.5703125" style="1" customWidth="1"/>
    <col min="1796" max="1797" width="0" style="1" hidden="1" customWidth="1"/>
    <col min="1798" max="2048" width="9.140625" style="1"/>
    <col min="2049" max="2049" width="11.7109375" style="1" customWidth="1"/>
    <col min="2050" max="2050" width="55.7109375" style="1" customWidth="1"/>
    <col min="2051" max="2051" width="13.5703125" style="1" customWidth="1"/>
    <col min="2052" max="2053" width="0" style="1" hidden="1" customWidth="1"/>
    <col min="2054" max="2304" width="9.140625" style="1"/>
    <col min="2305" max="2305" width="11.7109375" style="1" customWidth="1"/>
    <col min="2306" max="2306" width="55.7109375" style="1" customWidth="1"/>
    <col min="2307" max="2307" width="13.5703125" style="1" customWidth="1"/>
    <col min="2308" max="2309" width="0" style="1" hidden="1" customWidth="1"/>
    <col min="2310" max="2560" width="9.140625" style="1"/>
    <col min="2561" max="2561" width="11.7109375" style="1" customWidth="1"/>
    <col min="2562" max="2562" width="55.7109375" style="1" customWidth="1"/>
    <col min="2563" max="2563" width="13.5703125" style="1" customWidth="1"/>
    <col min="2564" max="2565" width="0" style="1" hidden="1" customWidth="1"/>
    <col min="2566" max="2816" width="9.140625" style="1"/>
    <col min="2817" max="2817" width="11.7109375" style="1" customWidth="1"/>
    <col min="2818" max="2818" width="55.7109375" style="1" customWidth="1"/>
    <col min="2819" max="2819" width="13.5703125" style="1" customWidth="1"/>
    <col min="2820" max="2821" width="0" style="1" hidden="1" customWidth="1"/>
    <col min="2822" max="3072" width="9.140625" style="1"/>
    <col min="3073" max="3073" width="11.7109375" style="1" customWidth="1"/>
    <col min="3074" max="3074" width="55.7109375" style="1" customWidth="1"/>
    <col min="3075" max="3075" width="13.5703125" style="1" customWidth="1"/>
    <col min="3076" max="3077" width="0" style="1" hidden="1" customWidth="1"/>
    <col min="3078" max="3328" width="9.140625" style="1"/>
    <col min="3329" max="3329" width="11.7109375" style="1" customWidth="1"/>
    <col min="3330" max="3330" width="55.7109375" style="1" customWidth="1"/>
    <col min="3331" max="3331" width="13.5703125" style="1" customWidth="1"/>
    <col min="3332" max="3333" width="0" style="1" hidden="1" customWidth="1"/>
    <col min="3334" max="3584" width="9.140625" style="1"/>
    <col min="3585" max="3585" width="11.7109375" style="1" customWidth="1"/>
    <col min="3586" max="3586" width="55.7109375" style="1" customWidth="1"/>
    <col min="3587" max="3587" width="13.5703125" style="1" customWidth="1"/>
    <col min="3588" max="3589" width="0" style="1" hidden="1" customWidth="1"/>
    <col min="3590" max="3840" width="9.140625" style="1"/>
    <col min="3841" max="3841" width="11.7109375" style="1" customWidth="1"/>
    <col min="3842" max="3842" width="55.7109375" style="1" customWidth="1"/>
    <col min="3843" max="3843" width="13.5703125" style="1" customWidth="1"/>
    <col min="3844" max="3845" width="0" style="1" hidden="1" customWidth="1"/>
    <col min="3846" max="4096" width="9.140625" style="1"/>
    <col min="4097" max="4097" width="11.7109375" style="1" customWidth="1"/>
    <col min="4098" max="4098" width="55.7109375" style="1" customWidth="1"/>
    <col min="4099" max="4099" width="13.5703125" style="1" customWidth="1"/>
    <col min="4100" max="4101" width="0" style="1" hidden="1" customWidth="1"/>
    <col min="4102" max="4352" width="9.140625" style="1"/>
    <col min="4353" max="4353" width="11.7109375" style="1" customWidth="1"/>
    <col min="4354" max="4354" width="55.7109375" style="1" customWidth="1"/>
    <col min="4355" max="4355" width="13.5703125" style="1" customWidth="1"/>
    <col min="4356" max="4357" width="0" style="1" hidden="1" customWidth="1"/>
    <col min="4358" max="4608" width="9.140625" style="1"/>
    <col min="4609" max="4609" width="11.7109375" style="1" customWidth="1"/>
    <col min="4610" max="4610" width="55.7109375" style="1" customWidth="1"/>
    <col min="4611" max="4611" width="13.5703125" style="1" customWidth="1"/>
    <col min="4612" max="4613" width="0" style="1" hidden="1" customWidth="1"/>
    <col min="4614" max="4864" width="9.140625" style="1"/>
    <col min="4865" max="4865" width="11.7109375" style="1" customWidth="1"/>
    <col min="4866" max="4866" width="55.7109375" style="1" customWidth="1"/>
    <col min="4867" max="4867" width="13.5703125" style="1" customWidth="1"/>
    <col min="4868" max="4869" width="0" style="1" hidden="1" customWidth="1"/>
    <col min="4870" max="5120" width="9.140625" style="1"/>
    <col min="5121" max="5121" width="11.7109375" style="1" customWidth="1"/>
    <col min="5122" max="5122" width="55.7109375" style="1" customWidth="1"/>
    <col min="5123" max="5123" width="13.5703125" style="1" customWidth="1"/>
    <col min="5124" max="5125" width="0" style="1" hidden="1" customWidth="1"/>
    <col min="5126" max="5376" width="9.140625" style="1"/>
    <col min="5377" max="5377" width="11.7109375" style="1" customWidth="1"/>
    <col min="5378" max="5378" width="55.7109375" style="1" customWidth="1"/>
    <col min="5379" max="5379" width="13.5703125" style="1" customWidth="1"/>
    <col min="5380" max="5381" width="0" style="1" hidden="1" customWidth="1"/>
    <col min="5382" max="5632" width="9.140625" style="1"/>
    <col min="5633" max="5633" width="11.7109375" style="1" customWidth="1"/>
    <col min="5634" max="5634" width="55.7109375" style="1" customWidth="1"/>
    <col min="5635" max="5635" width="13.5703125" style="1" customWidth="1"/>
    <col min="5636" max="5637" width="0" style="1" hidden="1" customWidth="1"/>
    <col min="5638" max="5888" width="9.140625" style="1"/>
    <col min="5889" max="5889" width="11.7109375" style="1" customWidth="1"/>
    <col min="5890" max="5890" width="55.7109375" style="1" customWidth="1"/>
    <col min="5891" max="5891" width="13.5703125" style="1" customWidth="1"/>
    <col min="5892" max="5893" width="0" style="1" hidden="1" customWidth="1"/>
    <col min="5894" max="6144" width="9.140625" style="1"/>
    <col min="6145" max="6145" width="11.7109375" style="1" customWidth="1"/>
    <col min="6146" max="6146" width="55.7109375" style="1" customWidth="1"/>
    <col min="6147" max="6147" width="13.5703125" style="1" customWidth="1"/>
    <col min="6148" max="6149" width="0" style="1" hidden="1" customWidth="1"/>
    <col min="6150" max="6400" width="9.140625" style="1"/>
    <col min="6401" max="6401" width="11.7109375" style="1" customWidth="1"/>
    <col min="6402" max="6402" width="55.7109375" style="1" customWidth="1"/>
    <col min="6403" max="6403" width="13.5703125" style="1" customWidth="1"/>
    <col min="6404" max="6405" width="0" style="1" hidden="1" customWidth="1"/>
    <col min="6406" max="6656" width="9.140625" style="1"/>
    <col min="6657" max="6657" width="11.7109375" style="1" customWidth="1"/>
    <col min="6658" max="6658" width="55.7109375" style="1" customWidth="1"/>
    <col min="6659" max="6659" width="13.5703125" style="1" customWidth="1"/>
    <col min="6660" max="6661" width="0" style="1" hidden="1" customWidth="1"/>
    <col min="6662" max="6912" width="9.140625" style="1"/>
    <col min="6913" max="6913" width="11.7109375" style="1" customWidth="1"/>
    <col min="6914" max="6914" width="55.7109375" style="1" customWidth="1"/>
    <col min="6915" max="6915" width="13.5703125" style="1" customWidth="1"/>
    <col min="6916" max="6917" width="0" style="1" hidden="1" customWidth="1"/>
    <col min="6918" max="7168" width="9.140625" style="1"/>
    <col min="7169" max="7169" width="11.7109375" style="1" customWidth="1"/>
    <col min="7170" max="7170" width="55.7109375" style="1" customWidth="1"/>
    <col min="7171" max="7171" width="13.5703125" style="1" customWidth="1"/>
    <col min="7172" max="7173" width="0" style="1" hidden="1" customWidth="1"/>
    <col min="7174" max="7424" width="9.140625" style="1"/>
    <col min="7425" max="7425" width="11.7109375" style="1" customWidth="1"/>
    <col min="7426" max="7426" width="55.7109375" style="1" customWidth="1"/>
    <col min="7427" max="7427" width="13.5703125" style="1" customWidth="1"/>
    <col min="7428" max="7429" width="0" style="1" hidden="1" customWidth="1"/>
    <col min="7430" max="7680" width="9.140625" style="1"/>
    <col min="7681" max="7681" width="11.7109375" style="1" customWidth="1"/>
    <col min="7682" max="7682" width="55.7109375" style="1" customWidth="1"/>
    <col min="7683" max="7683" width="13.5703125" style="1" customWidth="1"/>
    <col min="7684" max="7685" width="0" style="1" hidden="1" customWidth="1"/>
    <col min="7686" max="7936" width="9.140625" style="1"/>
    <col min="7937" max="7937" width="11.7109375" style="1" customWidth="1"/>
    <col min="7938" max="7938" width="55.7109375" style="1" customWidth="1"/>
    <col min="7939" max="7939" width="13.5703125" style="1" customWidth="1"/>
    <col min="7940" max="7941" width="0" style="1" hidden="1" customWidth="1"/>
    <col min="7942" max="8192" width="9.140625" style="1"/>
    <col min="8193" max="8193" width="11.7109375" style="1" customWidth="1"/>
    <col min="8194" max="8194" width="55.7109375" style="1" customWidth="1"/>
    <col min="8195" max="8195" width="13.5703125" style="1" customWidth="1"/>
    <col min="8196" max="8197" width="0" style="1" hidden="1" customWidth="1"/>
    <col min="8198" max="8448" width="9.140625" style="1"/>
    <col min="8449" max="8449" width="11.7109375" style="1" customWidth="1"/>
    <col min="8450" max="8450" width="55.7109375" style="1" customWidth="1"/>
    <col min="8451" max="8451" width="13.5703125" style="1" customWidth="1"/>
    <col min="8452" max="8453" width="0" style="1" hidden="1" customWidth="1"/>
    <col min="8454" max="8704" width="9.140625" style="1"/>
    <col min="8705" max="8705" width="11.7109375" style="1" customWidth="1"/>
    <col min="8706" max="8706" width="55.7109375" style="1" customWidth="1"/>
    <col min="8707" max="8707" width="13.5703125" style="1" customWidth="1"/>
    <col min="8708" max="8709" width="0" style="1" hidden="1" customWidth="1"/>
    <col min="8710" max="8960" width="9.140625" style="1"/>
    <col min="8961" max="8961" width="11.7109375" style="1" customWidth="1"/>
    <col min="8962" max="8962" width="55.7109375" style="1" customWidth="1"/>
    <col min="8963" max="8963" width="13.5703125" style="1" customWidth="1"/>
    <col min="8964" max="8965" width="0" style="1" hidden="1" customWidth="1"/>
    <col min="8966" max="9216" width="9.140625" style="1"/>
    <col min="9217" max="9217" width="11.7109375" style="1" customWidth="1"/>
    <col min="9218" max="9218" width="55.7109375" style="1" customWidth="1"/>
    <col min="9219" max="9219" width="13.5703125" style="1" customWidth="1"/>
    <col min="9220" max="9221" width="0" style="1" hidden="1" customWidth="1"/>
    <col min="9222" max="9472" width="9.140625" style="1"/>
    <col min="9473" max="9473" width="11.7109375" style="1" customWidth="1"/>
    <col min="9474" max="9474" width="55.7109375" style="1" customWidth="1"/>
    <col min="9475" max="9475" width="13.5703125" style="1" customWidth="1"/>
    <col min="9476" max="9477" width="0" style="1" hidden="1" customWidth="1"/>
    <col min="9478" max="9728" width="9.140625" style="1"/>
    <col min="9729" max="9729" width="11.7109375" style="1" customWidth="1"/>
    <col min="9730" max="9730" width="55.7109375" style="1" customWidth="1"/>
    <col min="9731" max="9731" width="13.5703125" style="1" customWidth="1"/>
    <col min="9732" max="9733" width="0" style="1" hidden="1" customWidth="1"/>
    <col min="9734" max="9984" width="9.140625" style="1"/>
    <col min="9985" max="9985" width="11.7109375" style="1" customWidth="1"/>
    <col min="9986" max="9986" width="55.7109375" style="1" customWidth="1"/>
    <col min="9987" max="9987" width="13.5703125" style="1" customWidth="1"/>
    <col min="9988" max="9989" width="0" style="1" hidden="1" customWidth="1"/>
    <col min="9990" max="10240" width="9.140625" style="1"/>
    <col min="10241" max="10241" width="11.7109375" style="1" customWidth="1"/>
    <col min="10242" max="10242" width="55.7109375" style="1" customWidth="1"/>
    <col min="10243" max="10243" width="13.5703125" style="1" customWidth="1"/>
    <col min="10244" max="10245" width="0" style="1" hidden="1" customWidth="1"/>
    <col min="10246" max="10496" width="9.140625" style="1"/>
    <col min="10497" max="10497" width="11.7109375" style="1" customWidth="1"/>
    <col min="10498" max="10498" width="55.7109375" style="1" customWidth="1"/>
    <col min="10499" max="10499" width="13.5703125" style="1" customWidth="1"/>
    <col min="10500" max="10501" width="0" style="1" hidden="1" customWidth="1"/>
    <col min="10502" max="10752" width="9.140625" style="1"/>
    <col min="10753" max="10753" width="11.7109375" style="1" customWidth="1"/>
    <col min="10754" max="10754" width="55.7109375" style="1" customWidth="1"/>
    <col min="10755" max="10755" width="13.5703125" style="1" customWidth="1"/>
    <col min="10756" max="10757" width="0" style="1" hidden="1" customWidth="1"/>
    <col min="10758" max="11008" width="9.140625" style="1"/>
    <col min="11009" max="11009" width="11.7109375" style="1" customWidth="1"/>
    <col min="11010" max="11010" width="55.7109375" style="1" customWidth="1"/>
    <col min="11011" max="11011" width="13.5703125" style="1" customWidth="1"/>
    <col min="11012" max="11013" width="0" style="1" hidden="1" customWidth="1"/>
    <col min="11014" max="11264" width="9.140625" style="1"/>
    <col min="11265" max="11265" width="11.7109375" style="1" customWidth="1"/>
    <col min="11266" max="11266" width="55.7109375" style="1" customWidth="1"/>
    <col min="11267" max="11267" width="13.5703125" style="1" customWidth="1"/>
    <col min="11268" max="11269" width="0" style="1" hidden="1" customWidth="1"/>
    <col min="11270" max="11520" width="9.140625" style="1"/>
    <col min="11521" max="11521" width="11.7109375" style="1" customWidth="1"/>
    <col min="11522" max="11522" width="55.7109375" style="1" customWidth="1"/>
    <col min="11523" max="11523" width="13.5703125" style="1" customWidth="1"/>
    <col min="11524" max="11525" width="0" style="1" hidden="1" customWidth="1"/>
    <col min="11526" max="11776" width="9.140625" style="1"/>
    <col min="11777" max="11777" width="11.7109375" style="1" customWidth="1"/>
    <col min="11778" max="11778" width="55.7109375" style="1" customWidth="1"/>
    <col min="11779" max="11779" width="13.5703125" style="1" customWidth="1"/>
    <col min="11780" max="11781" width="0" style="1" hidden="1" customWidth="1"/>
    <col min="11782" max="12032" width="9.140625" style="1"/>
    <col min="12033" max="12033" width="11.7109375" style="1" customWidth="1"/>
    <col min="12034" max="12034" width="55.7109375" style="1" customWidth="1"/>
    <col min="12035" max="12035" width="13.5703125" style="1" customWidth="1"/>
    <col min="12036" max="12037" width="0" style="1" hidden="1" customWidth="1"/>
    <col min="12038" max="12288" width="9.140625" style="1"/>
    <col min="12289" max="12289" width="11.7109375" style="1" customWidth="1"/>
    <col min="12290" max="12290" width="55.7109375" style="1" customWidth="1"/>
    <col min="12291" max="12291" width="13.5703125" style="1" customWidth="1"/>
    <col min="12292" max="12293" width="0" style="1" hidden="1" customWidth="1"/>
    <col min="12294" max="12544" width="9.140625" style="1"/>
    <col min="12545" max="12545" width="11.7109375" style="1" customWidth="1"/>
    <col min="12546" max="12546" width="55.7109375" style="1" customWidth="1"/>
    <col min="12547" max="12547" width="13.5703125" style="1" customWidth="1"/>
    <col min="12548" max="12549" width="0" style="1" hidden="1" customWidth="1"/>
    <col min="12550" max="12800" width="9.140625" style="1"/>
    <col min="12801" max="12801" width="11.7109375" style="1" customWidth="1"/>
    <col min="12802" max="12802" width="55.7109375" style="1" customWidth="1"/>
    <col min="12803" max="12803" width="13.5703125" style="1" customWidth="1"/>
    <col min="12804" max="12805" width="0" style="1" hidden="1" customWidth="1"/>
    <col min="12806" max="13056" width="9.140625" style="1"/>
    <col min="13057" max="13057" width="11.7109375" style="1" customWidth="1"/>
    <col min="13058" max="13058" width="55.7109375" style="1" customWidth="1"/>
    <col min="13059" max="13059" width="13.5703125" style="1" customWidth="1"/>
    <col min="13060" max="13061" width="0" style="1" hidden="1" customWidth="1"/>
    <col min="13062" max="13312" width="9.140625" style="1"/>
    <col min="13313" max="13313" width="11.7109375" style="1" customWidth="1"/>
    <col min="13314" max="13314" width="55.7109375" style="1" customWidth="1"/>
    <col min="13315" max="13315" width="13.5703125" style="1" customWidth="1"/>
    <col min="13316" max="13317" width="0" style="1" hidden="1" customWidth="1"/>
    <col min="13318" max="13568" width="9.140625" style="1"/>
    <col min="13569" max="13569" width="11.7109375" style="1" customWidth="1"/>
    <col min="13570" max="13570" width="55.7109375" style="1" customWidth="1"/>
    <col min="13571" max="13571" width="13.5703125" style="1" customWidth="1"/>
    <col min="13572" max="13573" width="0" style="1" hidden="1" customWidth="1"/>
    <col min="13574" max="13824" width="9.140625" style="1"/>
    <col min="13825" max="13825" width="11.7109375" style="1" customWidth="1"/>
    <col min="13826" max="13826" width="55.7109375" style="1" customWidth="1"/>
    <col min="13827" max="13827" width="13.5703125" style="1" customWidth="1"/>
    <col min="13828" max="13829" width="0" style="1" hidden="1" customWidth="1"/>
    <col min="13830" max="14080" width="9.140625" style="1"/>
    <col min="14081" max="14081" width="11.7109375" style="1" customWidth="1"/>
    <col min="14082" max="14082" width="55.7109375" style="1" customWidth="1"/>
    <col min="14083" max="14083" width="13.5703125" style="1" customWidth="1"/>
    <col min="14084" max="14085" width="0" style="1" hidden="1" customWidth="1"/>
    <col min="14086" max="14336" width="9.140625" style="1"/>
    <col min="14337" max="14337" width="11.7109375" style="1" customWidth="1"/>
    <col min="14338" max="14338" width="55.7109375" style="1" customWidth="1"/>
    <col min="14339" max="14339" width="13.5703125" style="1" customWidth="1"/>
    <col min="14340" max="14341" width="0" style="1" hidden="1" customWidth="1"/>
    <col min="14342" max="14592" width="9.140625" style="1"/>
    <col min="14593" max="14593" width="11.7109375" style="1" customWidth="1"/>
    <col min="14594" max="14594" width="55.7109375" style="1" customWidth="1"/>
    <col min="14595" max="14595" width="13.5703125" style="1" customWidth="1"/>
    <col min="14596" max="14597" width="0" style="1" hidden="1" customWidth="1"/>
    <col min="14598" max="14848" width="9.140625" style="1"/>
    <col min="14849" max="14849" width="11.7109375" style="1" customWidth="1"/>
    <col min="14850" max="14850" width="55.7109375" style="1" customWidth="1"/>
    <col min="14851" max="14851" width="13.5703125" style="1" customWidth="1"/>
    <col min="14852" max="14853" width="0" style="1" hidden="1" customWidth="1"/>
    <col min="14854" max="15104" width="9.140625" style="1"/>
    <col min="15105" max="15105" width="11.7109375" style="1" customWidth="1"/>
    <col min="15106" max="15106" width="55.7109375" style="1" customWidth="1"/>
    <col min="15107" max="15107" width="13.5703125" style="1" customWidth="1"/>
    <col min="15108" max="15109" width="0" style="1" hidden="1" customWidth="1"/>
    <col min="15110" max="15360" width="9.140625" style="1"/>
    <col min="15361" max="15361" width="11.7109375" style="1" customWidth="1"/>
    <col min="15362" max="15362" width="55.7109375" style="1" customWidth="1"/>
    <col min="15363" max="15363" width="13.5703125" style="1" customWidth="1"/>
    <col min="15364" max="15365" width="0" style="1" hidden="1" customWidth="1"/>
    <col min="15366" max="15616" width="9.140625" style="1"/>
    <col min="15617" max="15617" width="11.7109375" style="1" customWidth="1"/>
    <col min="15618" max="15618" width="55.7109375" style="1" customWidth="1"/>
    <col min="15619" max="15619" width="13.5703125" style="1" customWidth="1"/>
    <col min="15620" max="15621" width="0" style="1" hidden="1" customWidth="1"/>
    <col min="15622" max="15872" width="9.140625" style="1"/>
    <col min="15873" max="15873" width="11.7109375" style="1" customWidth="1"/>
    <col min="15874" max="15874" width="55.7109375" style="1" customWidth="1"/>
    <col min="15875" max="15875" width="13.5703125" style="1" customWidth="1"/>
    <col min="15876" max="15877" width="0" style="1" hidden="1" customWidth="1"/>
    <col min="15878" max="16128" width="9.140625" style="1"/>
    <col min="16129" max="16129" width="11.7109375" style="1" customWidth="1"/>
    <col min="16130" max="16130" width="55.7109375" style="1" customWidth="1"/>
    <col min="16131" max="16131" width="13.5703125" style="1" customWidth="1"/>
    <col min="16132" max="16133" width="0" style="1" hidden="1" customWidth="1"/>
    <col min="16134" max="16384" width="9.140625" style="1"/>
  </cols>
  <sheetData>
    <row r="1" spans="1:5" ht="18" customHeight="1">
      <c r="A1" s="16" t="s">
        <v>67</v>
      </c>
      <c r="B1" s="17"/>
      <c r="C1" s="17"/>
      <c r="D1" s="2"/>
      <c r="E1" s="2"/>
    </row>
    <row r="2" spans="1:5" ht="15">
      <c r="A2" s="18" t="s">
        <v>68</v>
      </c>
      <c r="B2" s="19" t="s">
        <v>81</v>
      </c>
      <c r="C2" s="19"/>
      <c r="D2" s="4"/>
      <c r="E2" s="4"/>
    </row>
    <row r="3" spans="1:5" ht="15">
      <c r="A3" s="18" t="s">
        <v>69</v>
      </c>
      <c r="B3" s="19" t="str">
        <f>'[1]Krycí list'!E7</f>
        <v xml:space="preserve"> </v>
      </c>
      <c r="C3" s="20"/>
      <c r="D3" s="3"/>
      <c r="E3" s="5"/>
    </row>
    <row r="4" spans="1:5" ht="15">
      <c r="A4" s="18" t="s">
        <v>70</v>
      </c>
      <c r="B4" s="19" t="str">
        <f>'[1]Krycí list'!E9</f>
        <v xml:space="preserve"> </v>
      </c>
      <c r="C4" s="20"/>
      <c r="D4" s="3"/>
      <c r="E4" s="5"/>
    </row>
    <row r="5" spans="1:5" ht="15">
      <c r="A5" s="19" t="s">
        <v>71</v>
      </c>
      <c r="B5" s="19" t="str">
        <f>'[1]Krycí list'!P5</f>
        <v xml:space="preserve"> </v>
      </c>
      <c r="C5" s="20"/>
      <c r="D5" s="3"/>
      <c r="E5" s="5"/>
    </row>
    <row r="6" spans="1:5" ht="15">
      <c r="A6" s="19"/>
      <c r="B6" s="19"/>
      <c r="C6" s="20"/>
      <c r="D6" s="3"/>
      <c r="E6" s="5"/>
    </row>
    <row r="7" spans="1:5" ht="15">
      <c r="A7" s="19" t="s">
        <v>72</v>
      </c>
      <c r="B7" s="19" t="str">
        <f>'[1]Krycí list'!E26</f>
        <v>Fyzikální ústav AV ČR</v>
      </c>
      <c r="C7" s="20"/>
      <c r="D7" s="3"/>
      <c r="E7" s="5"/>
    </row>
    <row r="8" spans="1:5" ht="15">
      <c r="A8" s="19" t="s">
        <v>73</v>
      </c>
      <c r="B8" s="19" t="str">
        <f>'[1]Krycí list'!E28</f>
        <v xml:space="preserve"> </v>
      </c>
      <c r="C8" s="20"/>
      <c r="D8" s="3"/>
      <c r="E8" s="5"/>
    </row>
    <row r="9" spans="1:5" ht="15">
      <c r="A9" s="19" t="s">
        <v>74</v>
      </c>
      <c r="B9" s="19"/>
      <c r="C9" s="20"/>
      <c r="D9" s="3"/>
      <c r="E9" s="5"/>
    </row>
    <row r="10" spans="1:5" ht="15.75" thickBot="1">
      <c r="A10" s="21"/>
      <c r="B10" s="21"/>
      <c r="C10" s="21"/>
      <c r="D10" s="2"/>
      <c r="E10" s="2"/>
    </row>
    <row r="11" spans="1:5" ht="15">
      <c r="A11" s="593" t="s">
        <v>75</v>
      </c>
      <c r="B11" s="594" t="s">
        <v>76</v>
      </c>
      <c r="C11" s="595" t="s">
        <v>77</v>
      </c>
      <c r="D11" s="7" t="s">
        <v>78</v>
      </c>
      <c r="E11" s="6" t="s">
        <v>79</v>
      </c>
    </row>
    <row r="12" spans="1:5" ht="15">
      <c r="A12" s="596">
        <v>1</v>
      </c>
      <c r="B12" s="22">
        <v>2</v>
      </c>
      <c r="C12" s="597">
        <v>3</v>
      </c>
      <c r="D12" s="9">
        <v>4</v>
      </c>
      <c r="E12" s="8">
        <v>5</v>
      </c>
    </row>
    <row r="13" spans="1:5" ht="15">
      <c r="A13" s="598"/>
      <c r="B13" s="23"/>
      <c r="C13" s="599"/>
      <c r="D13" s="10"/>
      <c r="E13" s="11"/>
    </row>
    <row r="14" spans="1:5" s="12" customFormat="1" ht="21.75" customHeight="1">
      <c r="A14" s="600" t="s">
        <v>95</v>
      </c>
      <c r="B14" s="584" t="s">
        <v>89</v>
      </c>
      <c r="C14" s="601">
        <f>'1.1._Stavba'!I133</f>
        <v>0</v>
      </c>
      <c r="D14" s="13">
        <f>[1]Rozpocet!K15</f>
        <v>0</v>
      </c>
      <c r="E14" s="13">
        <f>[1]Rozpocet!M15</f>
        <v>0</v>
      </c>
    </row>
    <row r="15" spans="1:5" s="12" customFormat="1" ht="21.75" customHeight="1">
      <c r="A15" s="602" t="s">
        <v>94</v>
      </c>
      <c r="B15" s="585" t="s">
        <v>86</v>
      </c>
      <c r="C15" s="603">
        <f>'1.4.1._UT'!H67</f>
        <v>0</v>
      </c>
      <c r="D15" s="13">
        <f>[1]Rozpocet!K34</f>
        <v>0</v>
      </c>
      <c r="E15" s="13">
        <f>[1]Rozpocet!M34</f>
        <v>0</v>
      </c>
    </row>
    <row r="16" spans="1:5" s="12" customFormat="1" ht="21.75" customHeight="1">
      <c r="A16" s="602" t="s">
        <v>92</v>
      </c>
      <c r="B16" s="585" t="s">
        <v>82</v>
      </c>
      <c r="C16" s="603">
        <f>'1.4.3._VZT'!I118</f>
        <v>0</v>
      </c>
      <c r="D16" s="13">
        <f>[1]Rozpocet!K22</f>
        <v>0</v>
      </c>
      <c r="E16" s="13">
        <f>[1]Rozpocet!M22</f>
        <v>0</v>
      </c>
    </row>
    <row r="17" spans="1:6" s="12" customFormat="1" ht="21.75" customHeight="1">
      <c r="A17" s="602" t="s">
        <v>93</v>
      </c>
      <c r="B17" s="585" t="s">
        <v>84</v>
      </c>
      <c r="C17" s="603">
        <f>'1.4.5._ZTI'!G153</f>
        <v>0</v>
      </c>
      <c r="D17" s="13">
        <f>[1]Rozpocet!K30</f>
        <v>0</v>
      </c>
      <c r="E17" s="13">
        <f>[1]Rozpocet!M30</f>
        <v>0</v>
      </c>
    </row>
    <row r="18" spans="1:6" s="12" customFormat="1" ht="21.75" customHeight="1">
      <c r="A18" s="602" t="s">
        <v>91</v>
      </c>
      <c r="B18" s="585" t="s">
        <v>83</v>
      </c>
      <c r="C18" s="603">
        <f>'1.4.7._Elektro'!J80</f>
        <v>0</v>
      </c>
      <c r="D18" s="13">
        <f>[1]Rozpocet!K28</f>
        <v>0</v>
      </c>
      <c r="E18" s="13">
        <f>[1]Rozpocet!M28</f>
        <v>0</v>
      </c>
    </row>
    <row r="19" spans="1:6" s="12" customFormat="1" ht="21.75" customHeight="1">
      <c r="A19" s="604" t="s">
        <v>900</v>
      </c>
      <c r="B19" s="589" t="s">
        <v>85</v>
      </c>
      <c r="C19" s="605">
        <f>'2.2._Provozni potrubi'!K33</f>
        <v>0</v>
      </c>
      <c r="D19" s="13">
        <f>[1]Rozpocet!K32</f>
        <v>0</v>
      </c>
      <c r="E19" s="13">
        <f>[1]Rozpocet!M32</f>
        <v>0</v>
      </c>
    </row>
    <row r="20" spans="1:6" s="14" customFormat="1" ht="15.75">
      <c r="A20" s="606"/>
      <c r="B20" s="614" t="s">
        <v>909</v>
      </c>
      <c r="C20" s="607">
        <f>SUM(C14:C19)</f>
        <v>0</v>
      </c>
      <c r="D20" s="15">
        <f>[1]Rozpocet!K61</f>
        <v>0</v>
      </c>
      <c r="E20" s="15">
        <f>[1]Rozpocet!M61</f>
        <v>0</v>
      </c>
    </row>
    <row r="21" spans="1:6" s="14" customFormat="1" ht="16.5" thickBot="1">
      <c r="A21" s="608"/>
      <c r="B21" s="613" t="s">
        <v>910</v>
      </c>
      <c r="C21" s="609"/>
      <c r="D21" s="15"/>
      <c r="E21" s="15"/>
      <c r="F21" s="612" t="s">
        <v>912</v>
      </c>
    </row>
    <row r="22" spans="1:6" s="14" customFormat="1" ht="17.25" thickTop="1" thickBot="1">
      <c r="A22" s="610"/>
      <c r="B22" s="615" t="s">
        <v>911</v>
      </c>
      <c r="C22" s="611">
        <f>C20+C21</f>
        <v>0</v>
      </c>
      <c r="D22" s="15"/>
      <c r="E22" s="15"/>
    </row>
    <row r="23" spans="1:6" ht="12.75" customHeight="1">
      <c r="A23" s="590"/>
      <c r="B23" s="591" t="s">
        <v>87</v>
      </c>
      <c r="C23" s="592">
        <f>C22*0.21</f>
        <v>0</v>
      </c>
    </row>
    <row r="24" spans="1:6" ht="19.5" customHeight="1">
      <c r="A24" s="586"/>
      <c r="B24" s="587" t="s">
        <v>88</v>
      </c>
      <c r="C24" s="588">
        <f>C22+C23</f>
        <v>0</v>
      </c>
    </row>
  </sheetData>
  <pageMargins left="0.70866141732283472" right="0.70866141732283472" top="0.78740157480314965" bottom="0.78740157480314965" header="0.31496062992125984" footer="0.31496062992125984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33"/>
  <sheetViews>
    <sheetView showGridLines="0" workbookViewId="0">
      <pane ySplit="13" topLeftCell="A14" activePane="bottomLeft" state="frozenSplit"/>
      <selection pane="bottomLeft" activeCell="E17" sqref="E17"/>
    </sheetView>
  </sheetViews>
  <sheetFormatPr defaultRowHeight="11.25" customHeight="1"/>
  <cols>
    <col min="1" max="1" width="5.5703125" style="24" customWidth="1"/>
    <col min="2" max="2" width="4.42578125" style="24" customWidth="1"/>
    <col min="3" max="3" width="4.7109375" style="24" customWidth="1"/>
    <col min="4" max="4" width="12.7109375" style="24" customWidth="1"/>
    <col min="5" max="5" width="55.5703125" style="24" customWidth="1"/>
    <col min="6" max="6" width="4.7109375" style="24" customWidth="1"/>
    <col min="7" max="7" width="9.85546875" style="24" customWidth="1"/>
    <col min="8" max="8" width="9.7109375" style="24" customWidth="1"/>
    <col min="9" max="9" width="13.5703125" style="24" customWidth="1"/>
    <col min="10" max="10" width="10.5703125" style="24" hidden="1" customWidth="1"/>
    <col min="11" max="11" width="10.85546875" style="24" hidden="1" customWidth="1"/>
    <col min="12" max="12" width="9.7109375" style="24" hidden="1" customWidth="1"/>
    <col min="13" max="13" width="11.5703125" style="24" hidden="1" customWidth="1"/>
    <col min="14" max="14" width="5.28515625" style="24" customWidth="1"/>
    <col min="15" max="15" width="7" style="24" hidden="1" customWidth="1"/>
    <col min="16" max="16" width="7.28515625" style="24" hidden="1" customWidth="1"/>
    <col min="17" max="19" width="9.140625" style="24" hidden="1" customWidth="1"/>
    <col min="20" max="256" width="9.140625" style="24"/>
    <col min="257" max="257" width="5.5703125" style="24" customWidth="1"/>
    <col min="258" max="258" width="4.42578125" style="24" customWidth="1"/>
    <col min="259" max="259" width="4.7109375" style="24" customWidth="1"/>
    <col min="260" max="260" width="12.7109375" style="24" customWidth="1"/>
    <col min="261" max="261" width="55.5703125" style="24" customWidth="1"/>
    <col min="262" max="262" width="4.7109375" style="24" customWidth="1"/>
    <col min="263" max="263" width="9.85546875" style="24" customWidth="1"/>
    <col min="264" max="264" width="9.7109375" style="24" customWidth="1"/>
    <col min="265" max="265" width="13.5703125" style="24" customWidth="1"/>
    <col min="266" max="269" width="0" style="24" hidden="1" customWidth="1"/>
    <col min="270" max="270" width="5.28515625" style="24" customWidth="1"/>
    <col min="271" max="275" width="0" style="24" hidden="1" customWidth="1"/>
    <col min="276" max="512" width="9.140625" style="24"/>
    <col min="513" max="513" width="5.5703125" style="24" customWidth="1"/>
    <col min="514" max="514" width="4.42578125" style="24" customWidth="1"/>
    <col min="515" max="515" width="4.7109375" style="24" customWidth="1"/>
    <col min="516" max="516" width="12.7109375" style="24" customWidth="1"/>
    <col min="517" max="517" width="55.5703125" style="24" customWidth="1"/>
    <col min="518" max="518" width="4.7109375" style="24" customWidth="1"/>
    <col min="519" max="519" width="9.85546875" style="24" customWidth="1"/>
    <col min="520" max="520" width="9.7109375" style="24" customWidth="1"/>
    <col min="521" max="521" width="13.5703125" style="24" customWidth="1"/>
    <col min="522" max="525" width="0" style="24" hidden="1" customWidth="1"/>
    <col min="526" max="526" width="5.28515625" style="24" customWidth="1"/>
    <col min="527" max="531" width="0" style="24" hidden="1" customWidth="1"/>
    <col min="532" max="768" width="9.140625" style="24"/>
    <col min="769" max="769" width="5.5703125" style="24" customWidth="1"/>
    <col min="770" max="770" width="4.42578125" style="24" customWidth="1"/>
    <col min="771" max="771" width="4.7109375" style="24" customWidth="1"/>
    <col min="772" max="772" width="12.7109375" style="24" customWidth="1"/>
    <col min="773" max="773" width="55.5703125" style="24" customWidth="1"/>
    <col min="774" max="774" width="4.7109375" style="24" customWidth="1"/>
    <col min="775" max="775" width="9.85546875" style="24" customWidth="1"/>
    <col min="776" max="776" width="9.7109375" style="24" customWidth="1"/>
    <col min="777" max="777" width="13.5703125" style="24" customWidth="1"/>
    <col min="778" max="781" width="0" style="24" hidden="1" customWidth="1"/>
    <col min="782" max="782" width="5.28515625" style="24" customWidth="1"/>
    <col min="783" max="787" width="0" style="24" hidden="1" customWidth="1"/>
    <col min="788" max="1024" width="9.140625" style="24"/>
    <col min="1025" max="1025" width="5.5703125" style="24" customWidth="1"/>
    <col min="1026" max="1026" width="4.42578125" style="24" customWidth="1"/>
    <col min="1027" max="1027" width="4.7109375" style="24" customWidth="1"/>
    <col min="1028" max="1028" width="12.7109375" style="24" customWidth="1"/>
    <col min="1029" max="1029" width="55.5703125" style="24" customWidth="1"/>
    <col min="1030" max="1030" width="4.7109375" style="24" customWidth="1"/>
    <col min="1031" max="1031" width="9.85546875" style="24" customWidth="1"/>
    <col min="1032" max="1032" width="9.7109375" style="24" customWidth="1"/>
    <col min="1033" max="1033" width="13.5703125" style="24" customWidth="1"/>
    <col min="1034" max="1037" width="0" style="24" hidden="1" customWidth="1"/>
    <col min="1038" max="1038" width="5.28515625" style="24" customWidth="1"/>
    <col min="1039" max="1043" width="0" style="24" hidden="1" customWidth="1"/>
    <col min="1044" max="1280" width="9.140625" style="24"/>
    <col min="1281" max="1281" width="5.5703125" style="24" customWidth="1"/>
    <col min="1282" max="1282" width="4.42578125" style="24" customWidth="1"/>
    <col min="1283" max="1283" width="4.7109375" style="24" customWidth="1"/>
    <col min="1284" max="1284" width="12.7109375" style="24" customWidth="1"/>
    <col min="1285" max="1285" width="55.5703125" style="24" customWidth="1"/>
    <col min="1286" max="1286" width="4.7109375" style="24" customWidth="1"/>
    <col min="1287" max="1287" width="9.85546875" style="24" customWidth="1"/>
    <col min="1288" max="1288" width="9.7109375" style="24" customWidth="1"/>
    <col min="1289" max="1289" width="13.5703125" style="24" customWidth="1"/>
    <col min="1290" max="1293" width="0" style="24" hidden="1" customWidth="1"/>
    <col min="1294" max="1294" width="5.28515625" style="24" customWidth="1"/>
    <col min="1295" max="1299" width="0" style="24" hidden="1" customWidth="1"/>
    <col min="1300" max="1536" width="9.140625" style="24"/>
    <col min="1537" max="1537" width="5.5703125" style="24" customWidth="1"/>
    <col min="1538" max="1538" width="4.42578125" style="24" customWidth="1"/>
    <col min="1539" max="1539" width="4.7109375" style="24" customWidth="1"/>
    <col min="1540" max="1540" width="12.7109375" style="24" customWidth="1"/>
    <col min="1541" max="1541" width="55.5703125" style="24" customWidth="1"/>
    <col min="1542" max="1542" width="4.7109375" style="24" customWidth="1"/>
    <col min="1543" max="1543" width="9.85546875" style="24" customWidth="1"/>
    <col min="1544" max="1544" width="9.7109375" style="24" customWidth="1"/>
    <col min="1545" max="1545" width="13.5703125" style="24" customWidth="1"/>
    <col min="1546" max="1549" width="0" style="24" hidden="1" customWidth="1"/>
    <col min="1550" max="1550" width="5.28515625" style="24" customWidth="1"/>
    <col min="1551" max="1555" width="0" style="24" hidden="1" customWidth="1"/>
    <col min="1556" max="1792" width="9.140625" style="24"/>
    <col min="1793" max="1793" width="5.5703125" style="24" customWidth="1"/>
    <col min="1794" max="1794" width="4.42578125" style="24" customWidth="1"/>
    <col min="1795" max="1795" width="4.7109375" style="24" customWidth="1"/>
    <col min="1796" max="1796" width="12.7109375" style="24" customWidth="1"/>
    <col min="1797" max="1797" width="55.5703125" style="24" customWidth="1"/>
    <col min="1798" max="1798" width="4.7109375" style="24" customWidth="1"/>
    <col min="1799" max="1799" width="9.85546875" style="24" customWidth="1"/>
    <col min="1800" max="1800" width="9.7109375" style="24" customWidth="1"/>
    <col min="1801" max="1801" width="13.5703125" style="24" customWidth="1"/>
    <col min="1802" max="1805" width="0" style="24" hidden="1" customWidth="1"/>
    <col min="1806" max="1806" width="5.28515625" style="24" customWidth="1"/>
    <col min="1807" max="1811" width="0" style="24" hidden="1" customWidth="1"/>
    <col min="1812" max="2048" width="9.140625" style="24"/>
    <col min="2049" max="2049" width="5.5703125" style="24" customWidth="1"/>
    <col min="2050" max="2050" width="4.42578125" style="24" customWidth="1"/>
    <col min="2051" max="2051" width="4.7109375" style="24" customWidth="1"/>
    <col min="2052" max="2052" width="12.7109375" style="24" customWidth="1"/>
    <col min="2053" max="2053" width="55.5703125" style="24" customWidth="1"/>
    <col min="2054" max="2054" width="4.7109375" style="24" customWidth="1"/>
    <col min="2055" max="2055" width="9.85546875" style="24" customWidth="1"/>
    <col min="2056" max="2056" width="9.7109375" style="24" customWidth="1"/>
    <col min="2057" max="2057" width="13.5703125" style="24" customWidth="1"/>
    <col min="2058" max="2061" width="0" style="24" hidden="1" customWidth="1"/>
    <col min="2062" max="2062" width="5.28515625" style="24" customWidth="1"/>
    <col min="2063" max="2067" width="0" style="24" hidden="1" customWidth="1"/>
    <col min="2068" max="2304" width="9.140625" style="24"/>
    <col min="2305" max="2305" width="5.5703125" style="24" customWidth="1"/>
    <col min="2306" max="2306" width="4.42578125" style="24" customWidth="1"/>
    <col min="2307" max="2307" width="4.7109375" style="24" customWidth="1"/>
    <col min="2308" max="2308" width="12.7109375" style="24" customWidth="1"/>
    <col min="2309" max="2309" width="55.5703125" style="24" customWidth="1"/>
    <col min="2310" max="2310" width="4.7109375" style="24" customWidth="1"/>
    <col min="2311" max="2311" width="9.85546875" style="24" customWidth="1"/>
    <col min="2312" max="2312" width="9.7109375" style="24" customWidth="1"/>
    <col min="2313" max="2313" width="13.5703125" style="24" customWidth="1"/>
    <col min="2314" max="2317" width="0" style="24" hidden="1" customWidth="1"/>
    <col min="2318" max="2318" width="5.28515625" style="24" customWidth="1"/>
    <col min="2319" max="2323" width="0" style="24" hidden="1" customWidth="1"/>
    <col min="2324" max="2560" width="9.140625" style="24"/>
    <col min="2561" max="2561" width="5.5703125" style="24" customWidth="1"/>
    <col min="2562" max="2562" width="4.42578125" style="24" customWidth="1"/>
    <col min="2563" max="2563" width="4.7109375" style="24" customWidth="1"/>
    <col min="2564" max="2564" width="12.7109375" style="24" customWidth="1"/>
    <col min="2565" max="2565" width="55.5703125" style="24" customWidth="1"/>
    <col min="2566" max="2566" width="4.7109375" style="24" customWidth="1"/>
    <col min="2567" max="2567" width="9.85546875" style="24" customWidth="1"/>
    <col min="2568" max="2568" width="9.7109375" style="24" customWidth="1"/>
    <col min="2569" max="2569" width="13.5703125" style="24" customWidth="1"/>
    <col min="2570" max="2573" width="0" style="24" hidden="1" customWidth="1"/>
    <col min="2574" max="2574" width="5.28515625" style="24" customWidth="1"/>
    <col min="2575" max="2579" width="0" style="24" hidden="1" customWidth="1"/>
    <col min="2580" max="2816" width="9.140625" style="24"/>
    <col min="2817" max="2817" width="5.5703125" style="24" customWidth="1"/>
    <col min="2818" max="2818" width="4.42578125" style="24" customWidth="1"/>
    <col min="2819" max="2819" width="4.7109375" style="24" customWidth="1"/>
    <col min="2820" max="2820" width="12.7109375" style="24" customWidth="1"/>
    <col min="2821" max="2821" width="55.5703125" style="24" customWidth="1"/>
    <col min="2822" max="2822" width="4.7109375" style="24" customWidth="1"/>
    <col min="2823" max="2823" width="9.85546875" style="24" customWidth="1"/>
    <col min="2824" max="2824" width="9.7109375" style="24" customWidth="1"/>
    <col min="2825" max="2825" width="13.5703125" style="24" customWidth="1"/>
    <col min="2826" max="2829" width="0" style="24" hidden="1" customWidth="1"/>
    <col min="2830" max="2830" width="5.28515625" style="24" customWidth="1"/>
    <col min="2831" max="2835" width="0" style="24" hidden="1" customWidth="1"/>
    <col min="2836" max="3072" width="9.140625" style="24"/>
    <col min="3073" max="3073" width="5.5703125" style="24" customWidth="1"/>
    <col min="3074" max="3074" width="4.42578125" style="24" customWidth="1"/>
    <col min="3075" max="3075" width="4.7109375" style="24" customWidth="1"/>
    <col min="3076" max="3076" width="12.7109375" style="24" customWidth="1"/>
    <col min="3077" max="3077" width="55.5703125" style="24" customWidth="1"/>
    <col min="3078" max="3078" width="4.7109375" style="24" customWidth="1"/>
    <col min="3079" max="3079" width="9.85546875" style="24" customWidth="1"/>
    <col min="3080" max="3080" width="9.7109375" style="24" customWidth="1"/>
    <col min="3081" max="3081" width="13.5703125" style="24" customWidth="1"/>
    <col min="3082" max="3085" width="0" style="24" hidden="1" customWidth="1"/>
    <col min="3086" max="3086" width="5.28515625" style="24" customWidth="1"/>
    <col min="3087" max="3091" width="0" style="24" hidden="1" customWidth="1"/>
    <col min="3092" max="3328" width="9.140625" style="24"/>
    <col min="3329" max="3329" width="5.5703125" style="24" customWidth="1"/>
    <col min="3330" max="3330" width="4.42578125" style="24" customWidth="1"/>
    <col min="3331" max="3331" width="4.7109375" style="24" customWidth="1"/>
    <col min="3332" max="3332" width="12.7109375" style="24" customWidth="1"/>
    <col min="3333" max="3333" width="55.5703125" style="24" customWidth="1"/>
    <col min="3334" max="3334" width="4.7109375" style="24" customWidth="1"/>
    <col min="3335" max="3335" width="9.85546875" style="24" customWidth="1"/>
    <col min="3336" max="3336" width="9.7109375" style="24" customWidth="1"/>
    <col min="3337" max="3337" width="13.5703125" style="24" customWidth="1"/>
    <col min="3338" max="3341" width="0" style="24" hidden="1" customWidth="1"/>
    <col min="3342" max="3342" width="5.28515625" style="24" customWidth="1"/>
    <col min="3343" max="3347" width="0" style="24" hidden="1" customWidth="1"/>
    <col min="3348" max="3584" width="9.140625" style="24"/>
    <col min="3585" max="3585" width="5.5703125" style="24" customWidth="1"/>
    <col min="3586" max="3586" width="4.42578125" style="24" customWidth="1"/>
    <col min="3587" max="3587" width="4.7109375" style="24" customWidth="1"/>
    <col min="3588" max="3588" width="12.7109375" style="24" customWidth="1"/>
    <col min="3589" max="3589" width="55.5703125" style="24" customWidth="1"/>
    <col min="3590" max="3590" width="4.7109375" style="24" customWidth="1"/>
    <col min="3591" max="3591" width="9.85546875" style="24" customWidth="1"/>
    <col min="3592" max="3592" width="9.7109375" style="24" customWidth="1"/>
    <col min="3593" max="3593" width="13.5703125" style="24" customWidth="1"/>
    <col min="3594" max="3597" width="0" style="24" hidden="1" customWidth="1"/>
    <col min="3598" max="3598" width="5.28515625" style="24" customWidth="1"/>
    <col min="3599" max="3603" width="0" style="24" hidden="1" customWidth="1"/>
    <col min="3604" max="3840" width="9.140625" style="24"/>
    <col min="3841" max="3841" width="5.5703125" style="24" customWidth="1"/>
    <col min="3842" max="3842" width="4.42578125" style="24" customWidth="1"/>
    <col min="3843" max="3843" width="4.7109375" style="24" customWidth="1"/>
    <col min="3844" max="3844" width="12.7109375" style="24" customWidth="1"/>
    <col min="3845" max="3845" width="55.5703125" style="24" customWidth="1"/>
    <col min="3846" max="3846" width="4.7109375" style="24" customWidth="1"/>
    <col min="3847" max="3847" width="9.85546875" style="24" customWidth="1"/>
    <col min="3848" max="3848" width="9.7109375" style="24" customWidth="1"/>
    <col min="3849" max="3849" width="13.5703125" style="24" customWidth="1"/>
    <col min="3850" max="3853" width="0" style="24" hidden="1" customWidth="1"/>
    <col min="3854" max="3854" width="5.28515625" style="24" customWidth="1"/>
    <col min="3855" max="3859" width="0" style="24" hidden="1" customWidth="1"/>
    <col min="3860" max="4096" width="9.140625" style="24"/>
    <col min="4097" max="4097" width="5.5703125" style="24" customWidth="1"/>
    <col min="4098" max="4098" width="4.42578125" style="24" customWidth="1"/>
    <col min="4099" max="4099" width="4.7109375" style="24" customWidth="1"/>
    <col min="4100" max="4100" width="12.7109375" style="24" customWidth="1"/>
    <col min="4101" max="4101" width="55.5703125" style="24" customWidth="1"/>
    <col min="4102" max="4102" width="4.7109375" style="24" customWidth="1"/>
    <col min="4103" max="4103" width="9.85546875" style="24" customWidth="1"/>
    <col min="4104" max="4104" width="9.7109375" style="24" customWidth="1"/>
    <col min="4105" max="4105" width="13.5703125" style="24" customWidth="1"/>
    <col min="4106" max="4109" width="0" style="24" hidden="1" customWidth="1"/>
    <col min="4110" max="4110" width="5.28515625" style="24" customWidth="1"/>
    <col min="4111" max="4115" width="0" style="24" hidden="1" customWidth="1"/>
    <col min="4116" max="4352" width="9.140625" style="24"/>
    <col min="4353" max="4353" width="5.5703125" style="24" customWidth="1"/>
    <col min="4354" max="4354" width="4.42578125" style="24" customWidth="1"/>
    <col min="4355" max="4355" width="4.7109375" style="24" customWidth="1"/>
    <col min="4356" max="4356" width="12.7109375" style="24" customWidth="1"/>
    <col min="4357" max="4357" width="55.5703125" style="24" customWidth="1"/>
    <col min="4358" max="4358" width="4.7109375" style="24" customWidth="1"/>
    <col min="4359" max="4359" width="9.85546875" style="24" customWidth="1"/>
    <col min="4360" max="4360" width="9.7109375" style="24" customWidth="1"/>
    <col min="4361" max="4361" width="13.5703125" style="24" customWidth="1"/>
    <col min="4362" max="4365" width="0" style="24" hidden="1" customWidth="1"/>
    <col min="4366" max="4366" width="5.28515625" style="24" customWidth="1"/>
    <col min="4367" max="4371" width="0" style="24" hidden="1" customWidth="1"/>
    <col min="4372" max="4608" width="9.140625" style="24"/>
    <col min="4609" max="4609" width="5.5703125" style="24" customWidth="1"/>
    <col min="4610" max="4610" width="4.42578125" style="24" customWidth="1"/>
    <col min="4611" max="4611" width="4.7109375" style="24" customWidth="1"/>
    <col min="4612" max="4612" width="12.7109375" style="24" customWidth="1"/>
    <col min="4613" max="4613" width="55.5703125" style="24" customWidth="1"/>
    <col min="4614" max="4614" width="4.7109375" style="24" customWidth="1"/>
    <col min="4615" max="4615" width="9.85546875" style="24" customWidth="1"/>
    <col min="4616" max="4616" width="9.7109375" style="24" customWidth="1"/>
    <col min="4617" max="4617" width="13.5703125" style="24" customWidth="1"/>
    <col min="4618" max="4621" width="0" style="24" hidden="1" customWidth="1"/>
    <col min="4622" max="4622" width="5.28515625" style="24" customWidth="1"/>
    <col min="4623" max="4627" width="0" style="24" hidden="1" customWidth="1"/>
    <col min="4628" max="4864" width="9.140625" style="24"/>
    <col min="4865" max="4865" width="5.5703125" style="24" customWidth="1"/>
    <col min="4866" max="4866" width="4.42578125" style="24" customWidth="1"/>
    <col min="4867" max="4867" width="4.7109375" style="24" customWidth="1"/>
    <col min="4868" max="4868" width="12.7109375" style="24" customWidth="1"/>
    <col min="4869" max="4869" width="55.5703125" style="24" customWidth="1"/>
    <col min="4870" max="4870" width="4.7109375" style="24" customWidth="1"/>
    <col min="4871" max="4871" width="9.85546875" style="24" customWidth="1"/>
    <col min="4872" max="4872" width="9.7109375" style="24" customWidth="1"/>
    <col min="4873" max="4873" width="13.5703125" style="24" customWidth="1"/>
    <col min="4874" max="4877" width="0" style="24" hidden="1" customWidth="1"/>
    <col min="4878" max="4878" width="5.28515625" style="24" customWidth="1"/>
    <col min="4879" max="4883" width="0" style="24" hidden="1" customWidth="1"/>
    <col min="4884" max="5120" width="9.140625" style="24"/>
    <col min="5121" max="5121" width="5.5703125" style="24" customWidth="1"/>
    <col min="5122" max="5122" width="4.42578125" style="24" customWidth="1"/>
    <col min="5123" max="5123" width="4.7109375" style="24" customWidth="1"/>
    <col min="5124" max="5124" width="12.7109375" style="24" customWidth="1"/>
    <col min="5125" max="5125" width="55.5703125" style="24" customWidth="1"/>
    <col min="5126" max="5126" width="4.7109375" style="24" customWidth="1"/>
    <col min="5127" max="5127" width="9.85546875" style="24" customWidth="1"/>
    <col min="5128" max="5128" width="9.7109375" style="24" customWidth="1"/>
    <col min="5129" max="5129" width="13.5703125" style="24" customWidth="1"/>
    <col min="5130" max="5133" width="0" style="24" hidden="1" customWidth="1"/>
    <col min="5134" max="5134" width="5.28515625" style="24" customWidth="1"/>
    <col min="5135" max="5139" width="0" style="24" hidden="1" customWidth="1"/>
    <col min="5140" max="5376" width="9.140625" style="24"/>
    <col min="5377" max="5377" width="5.5703125" style="24" customWidth="1"/>
    <col min="5378" max="5378" width="4.42578125" style="24" customWidth="1"/>
    <col min="5379" max="5379" width="4.7109375" style="24" customWidth="1"/>
    <col min="5380" max="5380" width="12.7109375" style="24" customWidth="1"/>
    <col min="5381" max="5381" width="55.5703125" style="24" customWidth="1"/>
    <col min="5382" max="5382" width="4.7109375" style="24" customWidth="1"/>
    <col min="5383" max="5383" width="9.85546875" style="24" customWidth="1"/>
    <col min="5384" max="5384" width="9.7109375" style="24" customWidth="1"/>
    <col min="5385" max="5385" width="13.5703125" style="24" customWidth="1"/>
    <col min="5386" max="5389" width="0" style="24" hidden="1" customWidth="1"/>
    <col min="5390" max="5390" width="5.28515625" style="24" customWidth="1"/>
    <col min="5391" max="5395" width="0" style="24" hidden="1" customWidth="1"/>
    <col min="5396" max="5632" width="9.140625" style="24"/>
    <col min="5633" max="5633" width="5.5703125" style="24" customWidth="1"/>
    <col min="5634" max="5634" width="4.42578125" style="24" customWidth="1"/>
    <col min="5635" max="5635" width="4.7109375" style="24" customWidth="1"/>
    <col min="5636" max="5636" width="12.7109375" style="24" customWidth="1"/>
    <col min="5637" max="5637" width="55.5703125" style="24" customWidth="1"/>
    <col min="5638" max="5638" width="4.7109375" style="24" customWidth="1"/>
    <col min="5639" max="5639" width="9.85546875" style="24" customWidth="1"/>
    <col min="5640" max="5640" width="9.7109375" style="24" customWidth="1"/>
    <col min="5641" max="5641" width="13.5703125" style="24" customWidth="1"/>
    <col min="5642" max="5645" width="0" style="24" hidden="1" customWidth="1"/>
    <col min="5646" max="5646" width="5.28515625" style="24" customWidth="1"/>
    <col min="5647" max="5651" width="0" style="24" hidden="1" customWidth="1"/>
    <col min="5652" max="5888" width="9.140625" style="24"/>
    <col min="5889" max="5889" width="5.5703125" style="24" customWidth="1"/>
    <col min="5890" max="5890" width="4.42578125" style="24" customWidth="1"/>
    <col min="5891" max="5891" width="4.7109375" style="24" customWidth="1"/>
    <col min="5892" max="5892" width="12.7109375" style="24" customWidth="1"/>
    <col min="5893" max="5893" width="55.5703125" style="24" customWidth="1"/>
    <col min="5894" max="5894" width="4.7109375" style="24" customWidth="1"/>
    <col min="5895" max="5895" width="9.85546875" style="24" customWidth="1"/>
    <col min="5896" max="5896" width="9.7109375" style="24" customWidth="1"/>
    <col min="5897" max="5897" width="13.5703125" style="24" customWidth="1"/>
    <col min="5898" max="5901" width="0" style="24" hidden="1" customWidth="1"/>
    <col min="5902" max="5902" width="5.28515625" style="24" customWidth="1"/>
    <col min="5903" max="5907" width="0" style="24" hidden="1" customWidth="1"/>
    <col min="5908" max="6144" width="9.140625" style="24"/>
    <col min="6145" max="6145" width="5.5703125" style="24" customWidth="1"/>
    <col min="6146" max="6146" width="4.42578125" style="24" customWidth="1"/>
    <col min="6147" max="6147" width="4.7109375" style="24" customWidth="1"/>
    <col min="6148" max="6148" width="12.7109375" style="24" customWidth="1"/>
    <col min="6149" max="6149" width="55.5703125" style="24" customWidth="1"/>
    <col min="6150" max="6150" width="4.7109375" style="24" customWidth="1"/>
    <col min="6151" max="6151" width="9.85546875" style="24" customWidth="1"/>
    <col min="6152" max="6152" width="9.7109375" style="24" customWidth="1"/>
    <col min="6153" max="6153" width="13.5703125" style="24" customWidth="1"/>
    <col min="6154" max="6157" width="0" style="24" hidden="1" customWidth="1"/>
    <col min="6158" max="6158" width="5.28515625" style="24" customWidth="1"/>
    <col min="6159" max="6163" width="0" style="24" hidden="1" customWidth="1"/>
    <col min="6164" max="6400" width="9.140625" style="24"/>
    <col min="6401" max="6401" width="5.5703125" style="24" customWidth="1"/>
    <col min="6402" max="6402" width="4.42578125" style="24" customWidth="1"/>
    <col min="6403" max="6403" width="4.7109375" style="24" customWidth="1"/>
    <col min="6404" max="6404" width="12.7109375" style="24" customWidth="1"/>
    <col min="6405" max="6405" width="55.5703125" style="24" customWidth="1"/>
    <col min="6406" max="6406" width="4.7109375" style="24" customWidth="1"/>
    <col min="6407" max="6407" width="9.85546875" style="24" customWidth="1"/>
    <col min="6408" max="6408" width="9.7109375" style="24" customWidth="1"/>
    <col min="6409" max="6409" width="13.5703125" style="24" customWidth="1"/>
    <col min="6410" max="6413" width="0" style="24" hidden="1" customWidth="1"/>
    <col min="6414" max="6414" width="5.28515625" style="24" customWidth="1"/>
    <col min="6415" max="6419" width="0" style="24" hidden="1" customWidth="1"/>
    <col min="6420" max="6656" width="9.140625" style="24"/>
    <col min="6657" max="6657" width="5.5703125" style="24" customWidth="1"/>
    <col min="6658" max="6658" width="4.42578125" style="24" customWidth="1"/>
    <col min="6659" max="6659" width="4.7109375" style="24" customWidth="1"/>
    <col min="6660" max="6660" width="12.7109375" style="24" customWidth="1"/>
    <col min="6661" max="6661" width="55.5703125" style="24" customWidth="1"/>
    <col min="6662" max="6662" width="4.7109375" style="24" customWidth="1"/>
    <col min="6663" max="6663" width="9.85546875" style="24" customWidth="1"/>
    <col min="6664" max="6664" width="9.7109375" style="24" customWidth="1"/>
    <col min="6665" max="6665" width="13.5703125" style="24" customWidth="1"/>
    <col min="6666" max="6669" width="0" style="24" hidden="1" customWidth="1"/>
    <col min="6670" max="6670" width="5.28515625" style="24" customWidth="1"/>
    <col min="6671" max="6675" width="0" style="24" hidden="1" customWidth="1"/>
    <col min="6676" max="6912" width="9.140625" style="24"/>
    <col min="6913" max="6913" width="5.5703125" style="24" customWidth="1"/>
    <col min="6914" max="6914" width="4.42578125" style="24" customWidth="1"/>
    <col min="6915" max="6915" width="4.7109375" style="24" customWidth="1"/>
    <col min="6916" max="6916" width="12.7109375" style="24" customWidth="1"/>
    <col min="6917" max="6917" width="55.5703125" style="24" customWidth="1"/>
    <col min="6918" max="6918" width="4.7109375" style="24" customWidth="1"/>
    <col min="6919" max="6919" width="9.85546875" style="24" customWidth="1"/>
    <col min="6920" max="6920" width="9.7109375" style="24" customWidth="1"/>
    <col min="6921" max="6921" width="13.5703125" style="24" customWidth="1"/>
    <col min="6922" max="6925" width="0" style="24" hidden="1" customWidth="1"/>
    <col min="6926" max="6926" width="5.28515625" style="24" customWidth="1"/>
    <col min="6927" max="6931" width="0" style="24" hidden="1" customWidth="1"/>
    <col min="6932" max="7168" width="9.140625" style="24"/>
    <col min="7169" max="7169" width="5.5703125" style="24" customWidth="1"/>
    <col min="7170" max="7170" width="4.42578125" style="24" customWidth="1"/>
    <col min="7171" max="7171" width="4.7109375" style="24" customWidth="1"/>
    <col min="7172" max="7172" width="12.7109375" style="24" customWidth="1"/>
    <col min="7173" max="7173" width="55.5703125" style="24" customWidth="1"/>
    <col min="7174" max="7174" width="4.7109375" style="24" customWidth="1"/>
    <col min="7175" max="7175" width="9.85546875" style="24" customWidth="1"/>
    <col min="7176" max="7176" width="9.7109375" style="24" customWidth="1"/>
    <col min="7177" max="7177" width="13.5703125" style="24" customWidth="1"/>
    <col min="7178" max="7181" width="0" style="24" hidden="1" customWidth="1"/>
    <col min="7182" max="7182" width="5.28515625" style="24" customWidth="1"/>
    <col min="7183" max="7187" width="0" style="24" hidden="1" customWidth="1"/>
    <col min="7188" max="7424" width="9.140625" style="24"/>
    <col min="7425" max="7425" width="5.5703125" style="24" customWidth="1"/>
    <col min="7426" max="7426" width="4.42578125" style="24" customWidth="1"/>
    <col min="7427" max="7427" width="4.7109375" style="24" customWidth="1"/>
    <col min="7428" max="7428" width="12.7109375" style="24" customWidth="1"/>
    <col min="7429" max="7429" width="55.5703125" style="24" customWidth="1"/>
    <col min="7430" max="7430" width="4.7109375" style="24" customWidth="1"/>
    <col min="7431" max="7431" width="9.85546875" style="24" customWidth="1"/>
    <col min="7432" max="7432" width="9.7109375" style="24" customWidth="1"/>
    <col min="7433" max="7433" width="13.5703125" style="24" customWidth="1"/>
    <col min="7434" max="7437" width="0" style="24" hidden="1" customWidth="1"/>
    <col min="7438" max="7438" width="5.28515625" style="24" customWidth="1"/>
    <col min="7439" max="7443" width="0" style="24" hidden="1" customWidth="1"/>
    <col min="7444" max="7680" width="9.140625" style="24"/>
    <col min="7681" max="7681" width="5.5703125" style="24" customWidth="1"/>
    <col min="7682" max="7682" width="4.42578125" style="24" customWidth="1"/>
    <col min="7683" max="7683" width="4.7109375" style="24" customWidth="1"/>
    <col min="7684" max="7684" width="12.7109375" style="24" customWidth="1"/>
    <col min="7685" max="7685" width="55.5703125" style="24" customWidth="1"/>
    <col min="7686" max="7686" width="4.7109375" style="24" customWidth="1"/>
    <col min="7687" max="7687" width="9.85546875" style="24" customWidth="1"/>
    <col min="7688" max="7688" width="9.7109375" style="24" customWidth="1"/>
    <col min="7689" max="7689" width="13.5703125" style="24" customWidth="1"/>
    <col min="7690" max="7693" width="0" style="24" hidden="1" customWidth="1"/>
    <col min="7694" max="7694" width="5.28515625" style="24" customWidth="1"/>
    <col min="7695" max="7699" width="0" style="24" hidden="1" customWidth="1"/>
    <col min="7700" max="7936" width="9.140625" style="24"/>
    <col min="7937" max="7937" width="5.5703125" style="24" customWidth="1"/>
    <col min="7938" max="7938" width="4.42578125" style="24" customWidth="1"/>
    <col min="7939" max="7939" width="4.7109375" style="24" customWidth="1"/>
    <col min="7940" max="7940" width="12.7109375" style="24" customWidth="1"/>
    <col min="7941" max="7941" width="55.5703125" style="24" customWidth="1"/>
    <col min="7942" max="7942" width="4.7109375" style="24" customWidth="1"/>
    <col min="7943" max="7943" width="9.85546875" style="24" customWidth="1"/>
    <col min="7944" max="7944" width="9.7109375" style="24" customWidth="1"/>
    <col min="7945" max="7945" width="13.5703125" style="24" customWidth="1"/>
    <col min="7946" max="7949" width="0" style="24" hidden="1" customWidth="1"/>
    <col min="7950" max="7950" width="5.28515625" style="24" customWidth="1"/>
    <col min="7951" max="7955" width="0" style="24" hidden="1" customWidth="1"/>
    <col min="7956" max="8192" width="9.140625" style="24"/>
    <col min="8193" max="8193" width="5.5703125" style="24" customWidth="1"/>
    <col min="8194" max="8194" width="4.42578125" style="24" customWidth="1"/>
    <col min="8195" max="8195" width="4.7109375" style="24" customWidth="1"/>
    <col min="8196" max="8196" width="12.7109375" style="24" customWidth="1"/>
    <col min="8197" max="8197" width="55.5703125" style="24" customWidth="1"/>
    <col min="8198" max="8198" width="4.7109375" style="24" customWidth="1"/>
    <col min="8199" max="8199" width="9.85546875" style="24" customWidth="1"/>
    <col min="8200" max="8200" width="9.7109375" style="24" customWidth="1"/>
    <col min="8201" max="8201" width="13.5703125" style="24" customWidth="1"/>
    <col min="8202" max="8205" width="0" style="24" hidden="1" customWidth="1"/>
    <col min="8206" max="8206" width="5.28515625" style="24" customWidth="1"/>
    <col min="8207" max="8211" width="0" style="24" hidden="1" customWidth="1"/>
    <col min="8212" max="8448" width="9.140625" style="24"/>
    <col min="8449" max="8449" width="5.5703125" style="24" customWidth="1"/>
    <col min="8450" max="8450" width="4.42578125" style="24" customWidth="1"/>
    <col min="8451" max="8451" width="4.7109375" style="24" customWidth="1"/>
    <col min="8452" max="8452" width="12.7109375" style="24" customWidth="1"/>
    <col min="8453" max="8453" width="55.5703125" style="24" customWidth="1"/>
    <col min="8454" max="8454" width="4.7109375" style="24" customWidth="1"/>
    <col min="8455" max="8455" width="9.85546875" style="24" customWidth="1"/>
    <col min="8456" max="8456" width="9.7109375" style="24" customWidth="1"/>
    <col min="8457" max="8457" width="13.5703125" style="24" customWidth="1"/>
    <col min="8458" max="8461" width="0" style="24" hidden="1" customWidth="1"/>
    <col min="8462" max="8462" width="5.28515625" style="24" customWidth="1"/>
    <col min="8463" max="8467" width="0" style="24" hidden="1" customWidth="1"/>
    <col min="8468" max="8704" width="9.140625" style="24"/>
    <col min="8705" max="8705" width="5.5703125" style="24" customWidth="1"/>
    <col min="8706" max="8706" width="4.42578125" style="24" customWidth="1"/>
    <col min="8707" max="8707" width="4.7109375" style="24" customWidth="1"/>
    <col min="8708" max="8708" width="12.7109375" style="24" customWidth="1"/>
    <col min="8709" max="8709" width="55.5703125" style="24" customWidth="1"/>
    <col min="8710" max="8710" width="4.7109375" style="24" customWidth="1"/>
    <col min="8711" max="8711" width="9.85546875" style="24" customWidth="1"/>
    <col min="8712" max="8712" width="9.7109375" style="24" customWidth="1"/>
    <col min="8713" max="8713" width="13.5703125" style="24" customWidth="1"/>
    <col min="8714" max="8717" width="0" style="24" hidden="1" customWidth="1"/>
    <col min="8718" max="8718" width="5.28515625" style="24" customWidth="1"/>
    <col min="8719" max="8723" width="0" style="24" hidden="1" customWidth="1"/>
    <col min="8724" max="8960" width="9.140625" style="24"/>
    <col min="8961" max="8961" width="5.5703125" style="24" customWidth="1"/>
    <col min="8962" max="8962" width="4.42578125" style="24" customWidth="1"/>
    <col min="8963" max="8963" width="4.7109375" style="24" customWidth="1"/>
    <col min="8964" max="8964" width="12.7109375" style="24" customWidth="1"/>
    <col min="8965" max="8965" width="55.5703125" style="24" customWidth="1"/>
    <col min="8966" max="8966" width="4.7109375" style="24" customWidth="1"/>
    <col min="8967" max="8967" width="9.85546875" style="24" customWidth="1"/>
    <col min="8968" max="8968" width="9.7109375" style="24" customWidth="1"/>
    <col min="8969" max="8969" width="13.5703125" style="24" customWidth="1"/>
    <col min="8970" max="8973" width="0" style="24" hidden="1" customWidth="1"/>
    <col min="8974" max="8974" width="5.28515625" style="24" customWidth="1"/>
    <col min="8975" max="8979" width="0" style="24" hidden="1" customWidth="1"/>
    <col min="8980" max="9216" width="9.140625" style="24"/>
    <col min="9217" max="9217" width="5.5703125" style="24" customWidth="1"/>
    <col min="9218" max="9218" width="4.42578125" style="24" customWidth="1"/>
    <col min="9219" max="9219" width="4.7109375" style="24" customWidth="1"/>
    <col min="9220" max="9220" width="12.7109375" style="24" customWidth="1"/>
    <col min="9221" max="9221" width="55.5703125" style="24" customWidth="1"/>
    <col min="9222" max="9222" width="4.7109375" style="24" customWidth="1"/>
    <col min="9223" max="9223" width="9.85546875" style="24" customWidth="1"/>
    <col min="9224" max="9224" width="9.7109375" style="24" customWidth="1"/>
    <col min="9225" max="9225" width="13.5703125" style="24" customWidth="1"/>
    <col min="9226" max="9229" width="0" style="24" hidden="1" customWidth="1"/>
    <col min="9230" max="9230" width="5.28515625" style="24" customWidth="1"/>
    <col min="9231" max="9235" width="0" style="24" hidden="1" customWidth="1"/>
    <col min="9236" max="9472" width="9.140625" style="24"/>
    <col min="9473" max="9473" width="5.5703125" style="24" customWidth="1"/>
    <col min="9474" max="9474" width="4.42578125" style="24" customWidth="1"/>
    <col min="9475" max="9475" width="4.7109375" style="24" customWidth="1"/>
    <col min="9476" max="9476" width="12.7109375" style="24" customWidth="1"/>
    <col min="9477" max="9477" width="55.5703125" style="24" customWidth="1"/>
    <col min="9478" max="9478" width="4.7109375" style="24" customWidth="1"/>
    <col min="9479" max="9479" width="9.85546875" style="24" customWidth="1"/>
    <col min="9480" max="9480" width="9.7109375" style="24" customWidth="1"/>
    <col min="9481" max="9481" width="13.5703125" style="24" customWidth="1"/>
    <col min="9482" max="9485" width="0" style="24" hidden="1" customWidth="1"/>
    <col min="9486" max="9486" width="5.28515625" style="24" customWidth="1"/>
    <col min="9487" max="9491" width="0" style="24" hidden="1" customWidth="1"/>
    <col min="9492" max="9728" width="9.140625" style="24"/>
    <col min="9729" max="9729" width="5.5703125" style="24" customWidth="1"/>
    <col min="9730" max="9730" width="4.42578125" style="24" customWidth="1"/>
    <col min="9731" max="9731" width="4.7109375" style="24" customWidth="1"/>
    <col min="9732" max="9732" width="12.7109375" style="24" customWidth="1"/>
    <col min="9733" max="9733" width="55.5703125" style="24" customWidth="1"/>
    <col min="9734" max="9734" width="4.7109375" style="24" customWidth="1"/>
    <col min="9735" max="9735" width="9.85546875" style="24" customWidth="1"/>
    <col min="9736" max="9736" width="9.7109375" style="24" customWidth="1"/>
    <col min="9737" max="9737" width="13.5703125" style="24" customWidth="1"/>
    <col min="9738" max="9741" width="0" style="24" hidden="1" customWidth="1"/>
    <col min="9742" max="9742" width="5.28515625" style="24" customWidth="1"/>
    <col min="9743" max="9747" width="0" style="24" hidden="1" customWidth="1"/>
    <col min="9748" max="9984" width="9.140625" style="24"/>
    <col min="9985" max="9985" width="5.5703125" style="24" customWidth="1"/>
    <col min="9986" max="9986" width="4.42578125" style="24" customWidth="1"/>
    <col min="9987" max="9987" width="4.7109375" style="24" customWidth="1"/>
    <col min="9988" max="9988" width="12.7109375" style="24" customWidth="1"/>
    <col min="9989" max="9989" width="55.5703125" style="24" customWidth="1"/>
    <col min="9990" max="9990" width="4.7109375" style="24" customWidth="1"/>
    <col min="9991" max="9991" width="9.85546875" style="24" customWidth="1"/>
    <col min="9992" max="9992" width="9.7109375" style="24" customWidth="1"/>
    <col min="9993" max="9993" width="13.5703125" style="24" customWidth="1"/>
    <col min="9994" max="9997" width="0" style="24" hidden="1" customWidth="1"/>
    <col min="9998" max="9998" width="5.28515625" style="24" customWidth="1"/>
    <col min="9999" max="10003" width="0" style="24" hidden="1" customWidth="1"/>
    <col min="10004" max="10240" width="9.140625" style="24"/>
    <col min="10241" max="10241" width="5.5703125" style="24" customWidth="1"/>
    <col min="10242" max="10242" width="4.42578125" style="24" customWidth="1"/>
    <col min="10243" max="10243" width="4.7109375" style="24" customWidth="1"/>
    <col min="10244" max="10244" width="12.7109375" style="24" customWidth="1"/>
    <col min="10245" max="10245" width="55.5703125" style="24" customWidth="1"/>
    <col min="10246" max="10246" width="4.7109375" style="24" customWidth="1"/>
    <col min="10247" max="10247" width="9.85546875" style="24" customWidth="1"/>
    <col min="10248" max="10248" width="9.7109375" style="24" customWidth="1"/>
    <col min="10249" max="10249" width="13.5703125" style="24" customWidth="1"/>
    <col min="10250" max="10253" width="0" style="24" hidden="1" customWidth="1"/>
    <col min="10254" max="10254" width="5.28515625" style="24" customWidth="1"/>
    <col min="10255" max="10259" width="0" style="24" hidden="1" customWidth="1"/>
    <col min="10260" max="10496" width="9.140625" style="24"/>
    <col min="10497" max="10497" width="5.5703125" style="24" customWidth="1"/>
    <col min="10498" max="10498" width="4.42578125" style="24" customWidth="1"/>
    <col min="10499" max="10499" width="4.7109375" style="24" customWidth="1"/>
    <col min="10500" max="10500" width="12.7109375" style="24" customWidth="1"/>
    <col min="10501" max="10501" width="55.5703125" style="24" customWidth="1"/>
    <col min="10502" max="10502" width="4.7109375" style="24" customWidth="1"/>
    <col min="10503" max="10503" width="9.85546875" style="24" customWidth="1"/>
    <col min="10504" max="10504" width="9.7109375" style="24" customWidth="1"/>
    <col min="10505" max="10505" width="13.5703125" style="24" customWidth="1"/>
    <col min="10506" max="10509" width="0" style="24" hidden="1" customWidth="1"/>
    <col min="10510" max="10510" width="5.28515625" style="24" customWidth="1"/>
    <col min="10511" max="10515" width="0" style="24" hidden="1" customWidth="1"/>
    <col min="10516" max="10752" width="9.140625" style="24"/>
    <col min="10753" max="10753" width="5.5703125" style="24" customWidth="1"/>
    <col min="10754" max="10754" width="4.42578125" style="24" customWidth="1"/>
    <col min="10755" max="10755" width="4.7109375" style="24" customWidth="1"/>
    <col min="10756" max="10756" width="12.7109375" style="24" customWidth="1"/>
    <col min="10757" max="10757" width="55.5703125" style="24" customWidth="1"/>
    <col min="10758" max="10758" width="4.7109375" style="24" customWidth="1"/>
    <col min="10759" max="10759" width="9.85546875" style="24" customWidth="1"/>
    <col min="10760" max="10760" width="9.7109375" style="24" customWidth="1"/>
    <col min="10761" max="10761" width="13.5703125" style="24" customWidth="1"/>
    <col min="10762" max="10765" width="0" style="24" hidden="1" customWidth="1"/>
    <col min="10766" max="10766" width="5.28515625" style="24" customWidth="1"/>
    <col min="10767" max="10771" width="0" style="24" hidden="1" customWidth="1"/>
    <col min="10772" max="11008" width="9.140625" style="24"/>
    <col min="11009" max="11009" width="5.5703125" style="24" customWidth="1"/>
    <col min="11010" max="11010" width="4.42578125" style="24" customWidth="1"/>
    <col min="11011" max="11011" width="4.7109375" style="24" customWidth="1"/>
    <col min="11012" max="11012" width="12.7109375" style="24" customWidth="1"/>
    <col min="11013" max="11013" width="55.5703125" style="24" customWidth="1"/>
    <col min="11014" max="11014" width="4.7109375" style="24" customWidth="1"/>
    <col min="11015" max="11015" width="9.85546875" style="24" customWidth="1"/>
    <col min="11016" max="11016" width="9.7109375" style="24" customWidth="1"/>
    <col min="11017" max="11017" width="13.5703125" style="24" customWidth="1"/>
    <col min="11018" max="11021" width="0" style="24" hidden="1" customWidth="1"/>
    <col min="11022" max="11022" width="5.28515625" style="24" customWidth="1"/>
    <col min="11023" max="11027" width="0" style="24" hidden="1" customWidth="1"/>
    <col min="11028" max="11264" width="9.140625" style="24"/>
    <col min="11265" max="11265" width="5.5703125" style="24" customWidth="1"/>
    <col min="11266" max="11266" width="4.42578125" style="24" customWidth="1"/>
    <col min="11267" max="11267" width="4.7109375" style="24" customWidth="1"/>
    <col min="11268" max="11268" width="12.7109375" style="24" customWidth="1"/>
    <col min="11269" max="11269" width="55.5703125" style="24" customWidth="1"/>
    <col min="11270" max="11270" width="4.7109375" style="24" customWidth="1"/>
    <col min="11271" max="11271" width="9.85546875" style="24" customWidth="1"/>
    <col min="11272" max="11272" width="9.7109375" style="24" customWidth="1"/>
    <col min="11273" max="11273" width="13.5703125" style="24" customWidth="1"/>
    <col min="11274" max="11277" width="0" style="24" hidden="1" customWidth="1"/>
    <col min="11278" max="11278" width="5.28515625" style="24" customWidth="1"/>
    <col min="11279" max="11283" width="0" style="24" hidden="1" customWidth="1"/>
    <col min="11284" max="11520" width="9.140625" style="24"/>
    <col min="11521" max="11521" width="5.5703125" style="24" customWidth="1"/>
    <col min="11522" max="11522" width="4.42578125" style="24" customWidth="1"/>
    <col min="11523" max="11523" width="4.7109375" style="24" customWidth="1"/>
    <col min="11524" max="11524" width="12.7109375" style="24" customWidth="1"/>
    <col min="11525" max="11525" width="55.5703125" style="24" customWidth="1"/>
    <col min="11526" max="11526" width="4.7109375" style="24" customWidth="1"/>
    <col min="11527" max="11527" width="9.85546875" style="24" customWidth="1"/>
    <col min="11528" max="11528" width="9.7109375" style="24" customWidth="1"/>
    <col min="11529" max="11529" width="13.5703125" style="24" customWidth="1"/>
    <col min="11530" max="11533" width="0" style="24" hidden="1" customWidth="1"/>
    <col min="11534" max="11534" width="5.28515625" style="24" customWidth="1"/>
    <col min="11535" max="11539" width="0" style="24" hidden="1" customWidth="1"/>
    <col min="11540" max="11776" width="9.140625" style="24"/>
    <col min="11777" max="11777" width="5.5703125" style="24" customWidth="1"/>
    <col min="11778" max="11778" width="4.42578125" style="24" customWidth="1"/>
    <col min="11779" max="11779" width="4.7109375" style="24" customWidth="1"/>
    <col min="11780" max="11780" width="12.7109375" style="24" customWidth="1"/>
    <col min="11781" max="11781" width="55.5703125" style="24" customWidth="1"/>
    <col min="11782" max="11782" width="4.7109375" style="24" customWidth="1"/>
    <col min="11783" max="11783" width="9.85546875" style="24" customWidth="1"/>
    <col min="11784" max="11784" width="9.7109375" style="24" customWidth="1"/>
    <col min="11785" max="11785" width="13.5703125" style="24" customWidth="1"/>
    <col min="11786" max="11789" width="0" style="24" hidden="1" customWidth="1"/>
    <col min="11790" max="11790" width="5.28515625" style="24" customWidth="1"/>
    <col min="11791" max="11795" width="0" style="24" hidden="1" customWidth="1"/>
    <col min="11796" max="12032" width="9.140625" style="24"/>
    <col min="12033" max="12033" width="5.5703125" style="24" customWidth="1"/>
    <col min="12034" max="12034" width="4.42578125" style="24" customWidth="1"/>
    <col min="12035" max="12035" width="4.7109375" style="24" customWidth="1"/>
    <col min="12036" max="12036" width="12.7109375" style="24" customWidth="1"/>
    <col min="12037" max="12037" width="55.5703125" style="24" customWidth="1"/>
    <col min="12038" max="12038" width="4.7109375" style="24" customWidth="1"/>
    <col min="12039" max="12039" width="9.85546875" style="24" customWidth="1"/>
    <col min="12040" max="12040" width="9.7109375" style="24" customWidth="1"/>
    <col min="12041" max="12041" width="13.5703125" style="24" customWidth="1"/>
    <col min="12042" max="12045" width="0" style="24" hidden="1" customWidth="1"/>
    <col min="12046" max="12046" width="5.28515625" style="24" customWidth="1"/>
    <col min="12047" max="12051" width="0" style="24" hidden="1" customWidth="1"/>
    <col min="12052" max="12288" width="9.140625" style="24"/>
    <col min="12289" max="12289" width="5.5703125" style="24" customWidth="1"/>
    <col min="12290" max="12290" width="4.42578125" style="24" customWidth="1"/>
    <col min="12291" max="12291" width="4.7109375" style="24" customWidth="1"/>
    <col min="12292" max="12292" width="12.7109375" style="24" customWidth="1"/>
    <col min="12293" max="12293" width="55.5703125" style="24" customWidth="1"/>
    <col min="12294" max="12294" width="4.7109375" style="24" customWidth="1"/>
    <col min="12295" max="12295" width="9.85546875" style="24" customWidth="1"/>
    <col min="12296" max="12296" width="9.7109375" style="24" customWidth="1"/>
    <col min="12297" max="12297" width="13.5703125" style="24" customWidth="1"/>
    <col min="12298" max="12301" width="0" style="24" hidden="1" customWidth="1"/>
    <col min="12302" max="12302" width="5.28515625" style="24" customWidth="1"/>
    <col min="12303" max="12307" width="0" style="24" hidden="1" customWidth="1"/>
    <col min="12308" max="12544" width="9.140625" style="24"/>
    <col min="12545" max="12545" width="5.5703125" style="24" customWidth="1"/>
    <col min="12546" max="12546" width="4.42578125" style="24" customWidth="1"/>
    <col min="12547" max="12547" width="4.7109375" style="24" customWidth="1"/>
    <col min="12548" max="12548" width="12.7109375" style="24" customWidth="1"/>
    <col min="12549" max="12549" width="55.5703125" style="24" customWidth="1"/>
    <col min="12550" max="12550" width="4.7109375" style="24" customWidth="1"/>
    <col min="12551" max="12551" width="9.85546875" style="24" customWidth="1"/>
    <col min="12552" max="12552" width="9.7109375" style="24" customWidth="1"/>
    <col min="12553" max="12553" width="13.5703125" style="24" customWidth="1"/>
    <col min="12554" max="12557" width="0" style="24" hidden="1" customWidth="1"/>
    <col min="12558" max="12558" width="5.28515625" style="24" customWidth="1"/>
    <col min="12559" max="12563" width="0" style="24" hidden="1" customWidth="1"/>
    <col min="12564" max="12800" width="9.140625" style="24"/>
    <col min="12801" max="12801" width="5.5703125" style="24" customWidth="1"/>
    <col min="12802" max="12802" width="4.42578125" style="24" customWidth="1"/>
    <col min="12803" max="12803" width="4.7109375" style="24" customWidth="1"/>
    <col min="12804" max="12804" width="12.7109375" style="24" customWidth="1"/>
    <col min="12805" max="12805" width="55.5703125" style="24" customWidth="1"/>
    <col min="12806" max="12806" width="4.7109375" style="24" customWidth="1"/>
    <col min="12807" max="12807" width="9.85546875" style="24" customWidth="1"/>
    <col min="12808" max="12808" width="9.7109375" style="24" customWidth="1"/>
    <col min="12809" max="12809" width="13.5703125" style="24" customWidth="1"/>
    <col min="12810" max="12813" width="0" style="24" hidden="1" customWidth="1"/>
    <col min="12814" max="12814" width="5.28515625" style="24" customWidth="1"/>
    <col min="12815" max="12819" width="0" style="24" hidden="1" customWidth="1"/>
    <col min="12820" max="13056" width="9.140625" style="24"/>
    <col min="13057" max="13057" width="5.5703125" style="24" customWidth="1"/>
    <col min="13058" max="13058" width="4.42578125" style="24" customWidth="1"/>
    <col min="13059" max="13059" width="4.7109375" style="24" customWidth="1"/>
    <col min="13060" max="13060" width="12.7109375" style="24" customWidth="1"/>
    <col min="13061" max="13061" width="55.5703125" style="24" customWidth="1"/>
    <col min="13062" max="13062" width="4.7109375" style="24" customWidth="1"/>
    <col min="13063" max="13063" width="9.85546875" style="24" customWidth="1"/>
    <col min="13064" max="13064" width="9.7109375" style="24" customWidth="1"/>
    <col min="13065" max="13065" width="13.5703125" style="24" customWidth="1"/>
    <col min="13066" max="13069" width="0" style="24" hidden="1" customWidth="1"/>
    <col min="13070" max="13070" width="5.28515625" style="24" customWidth="1"/>
    <col min="13071" max="13075" width="0" style="24" hidden="1" customWidth="1"/>
    <col min="13076" max="13312" width="9.140625" style="24"/>
    <col min="13313" max="13313" width="5.5703125" style="24" customWidth="1"/>
    <col min="13314" max="13314" width="4.42578125" style="24" customWidth="1"/>
    <col min="13315" max="13315" width="4.7109375" style="24" customWidth="1"/>
    <col min="13316" max="13316" width="12.7109375" style="24" customWidth="1"/>
    <col min="13317" max="13317" width="55.5703125" style="24" customWidth="1"/>
    <col min="13318" max="13318" width="4.7109375" style="24" customWidth="1"/>
    <col min="13319" max="13319" width="9.85546875" style="24" customWidth="1"/>
    <col min="13320" max="13320" width="9.7109375" style="24" customWidth="1"/>
    <col min="13321" max="13321" width="13.5703125" style="24" customWidth="1"/>
    <col min="13322" max="13325" width="0" style="24" hidden="1" customWidth="1"/>
    <col min="13326" max="13326" width="5.28515625" style="24" customWidth="1"/>
    <col min="13327" max="13331" width="0" style="24" hidden="1" customWidth="1"/>
    <col min="13332" max="13568" width="9.140625" style="24"/>
    <col min="13569" max="13569" width="5.5703125" style="24" customWidth="1"/>
    <col min="13570" max="13570" width="4.42578125" style="24" customWidth="1"/>
    <col min="13571" max="13571" width="4.7109375" style="24" customWidth="1"/>
    <col min="13572" max="13572" width="12.7109375" style="24" customWidth="1"/>
    <col min="13573" max="13573" width="55.5703125" style="24" customWidth="1"/>
    <col min="13574" max="13574" width="4.7109375" style="24" customWidth="1"/>
    <col min="13575" max="13575" width="9.85546875" style="24" customWidth="1"/>
    <col min="13576" max="13576" width="9.7109375" style="24" customWidth="1"/>
    <col min="13577" max="13577" width="13.5703125" style="24" customWidth="1"/>
    <col min="13578" max="13581" width="0" style="24" hidden="1" customWidth="1"/>
    <col min="13582" max="13582" width="5.28515625" style="24" customWidth="1"/>
    <col min="13583" max="13587" width="0" style="24" hidden="1" customWidth="1"/>
    <col min="13588" max="13824" width="9.140625" style="24"/>
    <col min="13825" max="13825" width="5.5703125" style="24" customWidth="1"/>
    <col min="13826" max="13826" width="4.42578125" style="24" customWidth="1"/>
    <col min="13827" max="13827" width="4.7109375" style="24" customWidth="1"/>
    <col min="13828" max="13828" width="12.7109375" style="24" customWidth="1"/>
    <col min="13829" max="13829" width="55.5703125" style="24" customWidth="1"/>
    <col min="13830" max="13830" width="4.7109375" style="24" customWidth="1"/>
    <col min="13831" max="13831" width="9.85546875" style="24" customWidth="1"/>
    <col min="13832" max="13832" width="9.7109375" style="24" customWidth="1"/>
    <col min="13833" max="13833" width="13.5703125" style="24" customWidth="1"/>
    <col min="13834" max="13837" width="0" style="24" hidden="1" customWidth="1"/>
    <col min="13838" max="13838" width="5.28515625" style="24" customWidth="1"/>
    <col min="13839" max="13843" width="0" style="24" hidden="1" customWidth="1"/>
    <col min="13844" max="14080" width="9.140625" style="24"/>
    <col min="14081" max="14081" width="5.5703125" style="24" customWidth="1"/>
    <col min="14082" max="14082" width="4.42578125" style="24" customWidth="1"/>
    <col min="14083" max="14083" width="4.7109375" style="24" customWidth="1"/>
    <col min="14084" max="14084" width="12.7109375" style="24" customWidth="1"/>
    <col min="14085" max="14085" width="55.5703125" style="24" customWidth="1"/>
    <col min="14086" max="14086" width="4.7109375" style="24" customWidth="1"/>
    <col min="14087" max="14087" width="9.85546875" style="24" customWidth="1"/>
    <col min="14088" max="14088" width="9.7109375" style="24" customWidth="1"/>
    <col min="14089" max="14089" width="13.5703125" style="24" customWidth="1"/>
    <col min="14090" max="14093" width="0" style="24" hidden="1" customWidth="1"/>
    <col min="14094" max="14094" width="5.28515625" style="24" customWidth="1"/>
    <col min="14095" max="14099" width="0" style="24" hidden="1" customWidth="1"/>
    <col min="14100" max="14336" width="9.140625" style="24"/>
    <col min="14337" max="14337" width="5.5703125" style="24" customWidth="1"/>
    <col min="14338" max="14338" width="4.42578125" style="24" customWidth="1"/>
    <col min="14339" max="14339" width="4.7109375" style="24" customWidth="1"/>
    <col min="14340" max="14340" width="12.7109375" style="24" customWidth="1"/>
    <col min="14341" max="14341" width="55.5703125" style="24" customWidth="1"/>
    <col min="14342" max="14342" width="4.7109375" style="24" customWidth="1"/>
    <col min="14343" max="14343" width="9.85546875" style="24" customWidth="1"/>
    <col min="14344" max="14344" width="9.7109375" style="24" customWidth="1"/>
    <col min="14345" max="14345" width="13.5703125" style="24" customWidth="1"/>
    <col min="14346" max="14349" width="0" style="24" hidden="1" customWidth="1"/>
    <col min="14350" max="14350" width="5.28515625" style="24" customWidth="1"/>
    <col min="14351" max="14355" width="0" style="24" hidden="1" customWidth="1"/>
    <col min="14356" max="14592" width="9.140625" style="24"/>
    <col min="14593" max="14593" width="5.5703125" style="24" customWidth="1"/>
    <col min="14594" max="14594" width="4.42578125" style="24" customWidth="1"/>
    <col min="14595" max="14595" width="4.7109375" style="24" customWidth="1"/>
    <col min="14596" max="14596" width="12.7109375" style="24" customWidth="1"/>
    <col min="14597" max="14597" width="55.5703125" style="24" customWidth="1"/>
    <col min="14598" max="14598" width="4.7109375" style="24" customWidth="1"/>
    <col min="14599" max="14599" width="9.85546875" style="24" customWidth="1"/>
    <col min="14600" max="14600" width="9.7109375" style="24" customWidth="1"/>
    <col min="14601" max="14601" width="13.5703125" style="24" customWidth="1"/>
    <col min="14602" max="14605" width="0" style="24" hidden="1" customWidth="1"/>
    <col min="14606" max="14606" width="5.28515625" style="24" customWidth="1"/>
    <col min="14607" max="14611" width="0" style="24" hidden="1" customWidth="1"/>
    <col min="14612" max="14848" width="9.140625" style="24"/>
    <col min="14849" max="14849" width="5.5703125" style="24" customWidth="1"/>
    <col min="14850" max="14850" width="4.42578125" style="24" customWidth="1"/>
    <col min="14851" max="14851" width="4.7109375" style="24" customWidth="1"/>
    <col min="14852" max="14852" width="12.7109375" style="24" customWidth="1"/>
    <col min="14853" max="14853" width="55.5703125" style="24" customWidth="1"/>
    <col min="14854" max="14854" width="4.7109375" style="24" customWidth="1"/>
    <col min="14855" max="14855" width="9.85546875" style="24" customWidth="1"/>
    <col min="14856" max="14856" width="9.7109375" style="24" customWidth="1"/>
    <col min="14857" max="14857" width="13.5703125" style="24" customWidth="1"/>
    <col min="14858" max="14861" width="0" style="24" hidden="1" customWidth="1"/>
    <col min="14862" max="14862" width="5.28515625" style="24" customWidth="1"/>
    <col min="14863" max="14867" width="0" style="24" hidden="1" customWidth="1"/>
    <col min="14868" max="15104" width="9.140625" style="24"/>
    <col min="15105" max="15105" width="5.5703125" style="24" customWidth="1"/>
    <col min="15106" max="15106" width="4.42578125" style="24" customWidth="1"/>
    <col min="15107" max="15107" width="4.7109375" style="24" customWidth="1"/>
    <col min="15108" max="15108" width="12.7109375" style="24" customWidth="1"/>
    <col min="15109" max="15109" width="55.5703125" style="24" customWidth="1"/>
    <col min="15110" max="15110" width="4.7109375" style="24" customWidth="1"/>
    <col min="15111" max="15111" width="9.85546875" style="24" customWidth="1"/>
    <col min="15112" max="15112" width="9.7109375" style="24" customWidth="1"/>
    <col min="15113" max="15113" width="13.5703125" style="24" customWidth="1"/>
    <col min="15114" max="15117" width="0" style="24" hidden="1" customWidth="1"/>
    <col min="15118" max="15118" width="5.28515625" style="24" customWidth="1"/>
    <col min="15119" max="15123" width="0" style="24" hidden="1" customWidth="1"/>
    <col min="15124" max="15360" width="9.140625" style="24"/>
    <col min="15361" max="15361" width="5.5703125" style="24" customWidth="1"/>
    <col min="15362" max="15362" width="4.42578125" style="24" customWidth="1"/>
    <col min="15363" max="15363" width="4.7109375" style="24" customWidth="1"/>
    <col min="15364" max="15364" width="12.7109375" style="24" customWidth="1"/>
    <col min="15365" max="15365" width="55.5703125" style="24" customWidth="1"/>
    <col min="15366" max="15366" width="4.7109375" style="24" customWidth="1"/>
    <col min="15367" max="15367" width="9.85546875" style="24" customWidth="1"/>
    <col min="15368" max="15368" width="9.7109375" style="24" customWidth="1"/>
    <col min="15369" max="15369" width="13.5703125" style="24" customWidth="1"/>
    <col min="15370" max="15373" width="0" style="24" hidden="1" customWidth="1"/>
    <col min="15374" max="15374" width="5.28515625" style="24" customWidth="1"/>
    <col min="15375" max="15379" width="0" style="24" hidden="1" customWidth="1"/>
    <col min="15380" max="15616" width="9.140625" style="24"/>
    <col min="15617" max="15617" width="5.5703125" style="24" customWidth="1"/>
    <col min="15618" max="15618" width="4.42578125" style="24" customWidth="1"/>
    <col min="15619" max="15619" width="4.7109375" style="24" customWidth="1"/>
    <col min="15620" max="15620" width="12.7109375" style="24" customWidth="1"/>
    <col min="15621" max="15621" width="55.5703125" style="24" customWidth="1"/>
    <col min="15622" max="15622" width="4.7109375" style="24" customWidth="1"/>
    <col min="15623" max="15623" width="9.85546875" style="24" customWidth="1"/>
    <col min="15624" max="15624" width="9.7109375" style="24" customWidth="1"/>
    <col min="15625" max="15625" width="13.5703125" style="24" customWidth="1"/>
    <col min="15626" max="15629" width="0" style="24" hidden="1" customWidth="1"/>
    <col min="15630" max="15630" width="5.28515625" style="24" customWidth="1"/>
    <col min="15631" max="15635" width="0" style="24" hidden="1" customWidth="1"/>
    <col min="15636" max="15872" width="9.140625" style="24"/>
    <col min="15873" max="15873" width="5.5703125" style="24" customWidth="1"/>
    <col min="15874" max="15874" width="4.42578125" style="24" customWidth="1"/>
    <col min="15875" max="15875" width="4.7109375" style="24" customWidth="1"/>
    <col min="15876" max="15876" width="12.7109375" style="24" customWidth="1"/>
    <col min="15877" max="15877" width="55.5703125" style="24" customWidth="1"/>
    <col min="15878" max="15878" width="4.7109375" style="24" customWidth="1"/>
    <col min="15879" max="15879" width="9.85546875" style="24" customWidth="1"/>
    <col min="15880" max="15880" width="9.7109375" style="24" customWidth="1"/>
    <col min="15881" max="15881" width="13.5703125" style="24" customWidth="1"/>
    <col min="15882" max="15885" width="0" style="24" hidden="1" customWidth="1"/>
    <col min="15886" max="15886" width="5.28515625" style="24" customWidth="1"/>
    <col min="15887" max="15891" width="0" style="24" hidden="1" customWidth="1"/>
    <col min="15892" max="16128" width="9.140625" style="24"/>
    <col min="16129" max="16129" width="5.5703125" style="24" customWidth="1"/>
    <col min="16130" max="16130" width="4.42578125" style="24" customWidth="1"/>
    <col min="16131" max="16131" width="4.7109375" style="24" customWidth="1"/>
    <col min="16132" max="16132" width="12.7109375" style="24" customWidth="1"/>
    <col min="16133" max="16133" width="55.5703125" style="24" customWidth="1"/>
    <col min="16134" max="16134" width="4.7109375" style="24" customWidth="1"/>
    <col min="16135" max="16135" width="9.85546875" style="24" customWidth="1"/>
    <col min="16136" max="16136" width="9.7109375" style="24" customWidth="1"/>
    <col min="16137" max="16137" width="13.5703125" style="24" customWidth="1"/>
    <col min="16138" max="16141" width="0" style="24" hidden="1" customWidth="1"/>
    <col min="16142" max="16142" width="5.28515625" style="24" customWidth="1"/>
    <col min="16143" max="16147" width="0" style="24" hidden="1" customWidth="1"/>
    <col min="16148" max="16384" width="9.140625" style="24"/>
  </cols>
  <sheetData>
    <row r="1" spans="1:16" ht="18" customHeight="1">
      <c r="A1" s="26" t="s">
        <v>96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50"/>
      <c r="P1" s="50"/>
    </row>
    <row r="2" spans="1:16" ht="11.25" customHeight="1">
      <c r="A2" s="27" t="s">
        <v>68</v>
      </c>
      <c r="B2" s="28"/>
      <c r="C2" s="28" t="str">
        <f>'[2]Krycí list'!E5</f>
        <v>Rekonstrukce laboratoře pro organickou syntézu v odd.chemie</v>
      </c>
      <c r="D2" s="28"/>
      <c r="E2" s="28"/>
      <c r="F2" s="28"/>
      <c r="G2" s="28"/>
      <c r="H2" s="28"/>
      <c r="I2" s="28"/>
      <c r="J2" s="28"/>
      <c r="K2" s="28"/>
      <c r="L2" s="49"/>
      <c r="M2" s="49"/>
      <c r="N2" s="49"/>
      <c r="O2" s="50"/>
      <c r="P2" s="50"/>
    </row>
    <row r="3" spans="1:16" ht="11.25" customHeight="1">
      <c r="A3" s="27" t="s">
        <v>69</v>
      </c>
      <c r="B3" s="28"/>
      <c r="C3" s="28" t="str">
        <f>'[2]Krycí list'!E7</f>
        <v xml:space="preserve"> </v>
      </c>
      <c r="D3" s="28"/>
      <c r="E3" s="28"/>
      <c r="F3" s="28"/>
      <c r="G3" s="28"/>
      <c r="H3" s="28"/>
      <c r="I3" s="28"/>
      <c r="J3" s="28"/>
      <c r="K3" s="28"/>
      <c r="L3" s="49"/>
      <c r="M3" s="49"/>
      <c r="N3" s="49"/>
      <c r="O3" s="50"/>
      <c r="P3" s="50"/>
    </row>
    <row r="4" spans="1:16" ht="11.25" customHeight="1">
      <c r="A4" s="27" t="s">
        <v>70</v>
      </c>
      <c r="B4" s="28"/>
      <c r="C4" s="28" t="str">
        <f>'[2]Krycí list'!E9</f>
        <v xml:space="preserve"> </v>
      </c>
      <c r="D4" s="28"/>
      <c r="E4" s="28"/>
      <c r="F4" s="28"/>
      <c r="G4" s="28"/>
      <c r="H4" s="28"/>
      <c r="I4" s="28"/>
      <c r="J4" s="28"/>
      <c r="K4" s="28"/>
      <c r="L4" s="49"/>
      <c r="M4" s="49"/>
      <c r="N4" s="49"/>
      <c r="O4" s="50"/>
      <c r="P4" s="50"/>
    </row>
    <row r="5" spans="1:16" ht="11.25" customHeight="1">
      <c r="A5" s="28" t="s">
        <v>98</v>
      </c>
      <c r="B5" s="28"/>
      <c r="C5" s="28" t="str">
        <f>'[2]Krycí list'!P5</f>
        <v xml:space="preserve"> </v>
      </c>
      <c r="D5" s="28"/>
      <c r="E5" s="28"/>
      <c r="F5" s="28"/>
      <c r="G5" s="28"/>
      <c r="H5" s="28"/>
      <c r="I5" s="28"/>
      <c r="J5" s="28"/>
      <c r="K5" s="28"/>
      <c r="L5" s="49"/>
      <c r="M5" s="49"/>
      <c r="N5" s="49"/>
      <c r="O5" s="50"/>
      <c r="P5" s="50"/>
    </row>
    <row r="6" spans="1:16" ht="6" customHeight="1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49"/>
      <c r="M6" s="49"/>
      <c r="N6" s="49"/>
      <c r="O6" s="50"/>
      <c r="P6" s="50"/>
    </row>
    <row r="7" spans="1:16" ht="11.25" customHeight="1">
      <c r="A7" s="28" t="s">
        <v>72</v>
      </c>
      <c r="B7" s="28"/>
      <c r="C7" s="28" t="str">
        <f>'[2]Krycí list'!E26</f>
        <v>Fyzikální ústav AV ČR, v.v.i.</v>
      </c>
      <c r="D7" s="28"/>
      <c r="E7" s="28"/>
      <c r="F7" s="28"/>
      <c r="G7" s="28"/>
      <c r="H7" s="28"/>
      <c r="I7" s="28"/>
      <c r="J7" s="28"/>
      <c r="K7" s="28"/>
      <c r="L7" s="49"/>
      <c r="M7" s="49"/>
      <c r="N7" s="49"/>
      <c r="O7" s="50"/>
      <c r="P7" s="50"/>
    </row>
    <row r="8" spans="1:16" ht="11.25" customHeight="1">
      <c r="A8" s="28" t="s">
        <v>73</v>
      </c>
      <c r="B8" s="28"/>
      <c r="C8" s="28" t="str">
        <f>'[2]Krycí list'!E28</f>
        <v xml:space="preserve"> </v>
      </c>
      <c r="D8" s="28"/>
      <c r="E8" s="28"/>
      <c r="F8" s="28"/>
      <c r="G8" s="28"/>
      <c r="H8" s="28"/>
      <c r="I8" s="28"/>
      <c r="J8" s="28"/>
      <c r="K8" s="28"/>
      <c r="L8" s="49"/>
      <c r="M8" s="49"/>
      <c r="N8" s="49"/>
      <c r="O8" s="50"/>
      <c r="P8" s="50"/>
    </row>
    <row r="9" spans="1:16" ht="11.25" customHeight="1">
      <c r="A9" s="28" t="s">
        <v>74</v>
      </c>
      <c r="B9" s="28"/>
      <c r="C9" s="28" t="s">
        <v>100</v>
      </c>
      <c r="D9" s="28"/>
      <c r="E9" s="28"/>
      <c r="F9" s="28"/>
      <c r="G9" s="28"/>
      <c r="H9" s="28"/>
      <c r="I9" s="28"/>
      <c r="J9" s="28"/>
      <c r="K9" s="28"/>
      <c r="L9" s="49"/>
      <c r="M9" s="49"/>
      <c r="N9" s="49"/>
      <c r="O9" s="50"/>
      <c r="P9" s="50"/>
    </row>
    <row r="10" spans="1:16" ht="5.25" customHeight="1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50"/>
      <c r="P10" s="50"/>
    </row>
    <row r="11" spans="1:16" ht="21.75" customHeight="1">
      <c r="A11" s="29" t="s">
        <v>101</v>
      </c>
      <c r="B11" s="30" t="s">
        <v>102</v>
      </c>
      <c r="C11" s="30" t="s">
        <v>103</v>
      </c>
      <c r="D11" s="30" t="s">
        <v>104</v>
      </c>
      <c r="E11" s="30" t="s">
        <v>76</v>
      </c>
      <c r="F11" s="30" t="s">
        <v>105</v>
      </c>
      <c r="G11" s="30" t="s">
        <v>106</v>
      </c>
      <c r="H11" s="30" t="s">
        <v>107</v>
      </c>
      <c r="I11" s="30" t="s">
        <v>77</v>
      </c>
      <c r="J11" s="30" t="s">
        <v>108</v>
      </c>
      <c r="K11" s="30" t="s">
        <v>78</v>
      </c>
      <c r="L11" s="30" t="s">
        <v>109</v>
      </c>
      <c r="M11" s="30" t="s">
        <v>110</v>
      </c>
      <c r="N11" s="31" t="s">
        <v>111</v>
      </c>
      <c r="O11" s="51" t="s">
        <v>112</v>
      </c>
      <c r="P11" s="52" t="s">
        <v>113</v>
      </c>
    </row>
    <row r="12" spans="1:16" ht="11.25" customHeight="1">
      <c r="A12" s="32">
        <v>1</v>
      </c>
      <c r="B12" s="33">
        <v>2</v>
      </c>
      <c r="C12" s="33">
        <v>3</v>
      </c>
      <c r="D12" s="33">
        <v>4</v>
      </c>
      <c r="E12" s="33">
        <v>5</v>
      </c>
      <c r="F12" s="33">
        <v>6</v>
      </c>
      <c r="G12" s="33">
        <v>7</v>
      </c>
      <c r="H12" s="33">
        <v>8</v>
      </c>
      <c r="I12" s="33">
        <v>9</v>
      </c>
      <c r="J12" s="33"/>
      <c r="K12" s="33"/>
      <c r="L12" s="33"/>
      <c r="M12" s="33"/>
      <c r="N12" s="34">
        <v>10</v>
      </c>
      <c r="O12" s="53">
        <v>11</v>
      </c>
      <c r="P12" s="54">
        <v>12</v>
      </c>
    </row>
    <row r="13" spans="1:16" ht="3.75" customHeight="1">
      <c r="A13" s="49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50"/>
      <c r="P13" s="55"/>
    </row>
    <row r="14" spans="1:16" s="35" customFormat="1" ht="12.75" customHeight="1">
      <c r="A14" s="56"/>
      <c r="B14" s="57" t="s">
        <v>55</v>
      </c>
      <c r="C14" s="56"/>
      <c r="D14" s="56" t="s">
        <v>35</v>
      </c>
      <c r="E14" s="56" t="s">
        <v>35</v>
      </c>
      <c r="F14" s="56"/>
      <c r="G14" s="56"/>
      <c r="H14" s="56"/>
      <c r="I14" s="58">
        <f>I15+I21+I29+I38</f>
        <v>0</v>
      </c>
      <c r="J14" s="56"/>
      <c r="K14" s="59">
        <f>K15+K21+K29+K38</f>
        <v>9.0084977599999991</v>
      </c>
      <c r="L14" s="56"/>
      <c r="M14" s="59">
        <f>M15+M21+M29+M38</f>
        <v>18.378088000000002</v>
      </c>
      <c r="N14" s="56"/>
      <c r="P14" s="37" t="s">
        <v>114</v>
      </c>
    </row>
    <row r="15" spans="1:16" s="35" customFormat="1" ht="12.75" customHeight="1">
      <c r="B15" s="40" t="s">
        <v>55</v>
      </c>
      <c r="D15" s="41" t="s">
        <v>115</v>
      </c>
      <c r="E15" s="41" t="s">
        <v>47</v>
      </c>
      <c r="I15" s="42">
        <f>SUM(I16:I20)</f>
        <v>0</v>
      </c>
      <c r="K15" s="43">
        <f>SUM(K16:K20)</f>
        <v>0</v>
      </c>
      <c r="M15" s="43">
        <f>SUM(M16:M20)</f>
        <v>0</v>
      </c>
      <c r="P15" s="41" t="s">
        <v>116</v>
      </c>
    </row>
    <row r="16" spans="1:16" s="25" customFormat="1" ht="34.5" customHeight="1">
      <c r="A16" s="60" t="s">
        <v>116</v>
      </c>
      <c r="B16" s="60" t="s">
        <v>117</v>
      </c>
      <c r="C16" s="60" t="s">
        <v>118</v>
      </c>
      <c r="D16" s="61" t="s">
        <v>119</v>
      </c>
      <c r="E16" s="62" t="s">
        <v>120</v>
      </c>
      <c r="F16" s="60" t="s">
        <v>121</v>
      </c>
      <c r="G16" s="63">
        <v>1</v>
      </c>
      <c r="H16" s="577"/>
      <c r="I16" s="64">
        <f>ROUND(G16*H16,2)</f>
        <v>0</v>
      </c>
      <c r="J16" s="65">
        <v>0</v>
      </c>
      <c r="K16" s="63">
        <f>G16*J16</f>
        <v>0</v>
      </c>
      <c r="L16" s="65">
        <v>0</v>
      </c>
      <c r="M16" s="63">
        <f>G16*L16</f>
        <v>0</v>
      </c>
      <c r="N16" s="66">
        <v>21</v>
      </c>
      <c r="O16" s="67">
        <v>4</v>
      </c>
      <c r="P16" s="25" t="s">
        <v>122</v>
      </c>
    </row>
    <row r="17" spans="1:16" s="25" customFormat="1" ht="13.5" customHeight="1">
      <c r="A17" s="616" t="s">
        <v>122</v>
      </c>
      <c r="B17" s="616" t="s">
        <v>117</v>
      </c>
      <c r="C17" s="616" t="s">
        <v>118</v>
      </c>
      <c r="D17" s="617" t="s">
        <v>123</v>
      </c>
      <c r="E17" s="618" t="s">
        <v>124</v>
      </c>
      <c r="F17" s="616"/>
      <c r="G17" s="619"/>
      <c r="H17" s="620"/>
      <c r="I17" s="621"/>
      <c r="J17" s="622"/>
      <c r="K17" s="619"/>
      <c r="L17" s="622"/>
      <c r="M17" s="619"/>
      <c r="N17" s="623" t="s">
        <v>913</v>
      </c>
      <c r="O17" s="67">
        <v>4</v>
      </c>
      <c r="P17" s="25" t="s">
        <v>122</v>
      </c>
    </row>
    <row r="18" spans="1:16" s="25" customFormat="1" ht="13.5" customHeight="1">
      <c r="A18" s="60" t="s">
        <v>125</v>
      </c>
      <c r="B18" s="60" t="s">
        <v>117</v>
      </c>
      <c r="C18" s="60" t="s">
        <v>118</v>
      </c>
      <c r="D18" s="61" t="s">
        <v>126</v>
      </c>
      <c r="E18" s="62" t="s">
        <v>127</v>
      </c>
      <c r="F18" s="60" t="s">
        <v>121</v>
      </c>
      <c r="G18" s="63">
        <v>1</v>
      </c>
      <c r="H18" s="577"/>
      <c r="I18" s="64">
        <f>ROUND(G18*H18,2)</f>
        <v>0</v>
      </c>
      <c r="J18" s="65">
        <v>0</v>
      </c>
      <c r="K18" s="63">
        <f>G18*J18</f>
        <v>0</v>
      </c>
      <c r="L18" s="65">
        <v>0</v>
      </c>
      <c r="M18" s="63">
        <f>G18*L18</f>
        <v>0</v>
      </c>
      <c r="N18" s="66">
        <v>21</v>
      </c>
      <c r="O18" s="67">
        <v>4</v>
      </c>
      <c r="P18" s="25" t="s">
        <v>122</v>
      </c>
    </row>
    <row r="19" spans="1:16" s="25" customFormat="1" ht="13.5" customHeight="1">
      <c r="A19" s="60" t="s">
        <v>128</v>
      </c>
      <c r="B19" s="60" t="s">
        <v>117</v>
      </c>
      <c r="C19" s="60" t="s">
        <v>118</v>
      </c>
      <c r="D19" s="61" t="s">
        <v>129</v>
      </c>
      <c r="E19" s="62" t="s">
        <v>130</v>
      </c>
      <c r="F19" s="60" t="s">
        <v>121</v>
      </c>
      <c r="G19" s="63">
        <v>1</v>
      </c>
      <c r="H19" s="577"/>
      <c r="I19" s="64">
        <f>ROUND(G19*H19,2)</f>
        <v>0</v>
      </c>
      <c r="J19" s="65">
        <v>0</v>
      </c>
      <c r="K19" s="63">
        <f>G19*J19</f>
        <v>0</v>
      </c>
      <c r="L19" s="65">
        <v>0</v>
      </c>
      <c r="M19" s="63">
        <f>G19*L19</f>
        <v>0</v>
      </c>
      <c r="N19" s="66">
        <v>21</v>
      </c>
      <c r="O19" s="67">
        <v>4</v>
      </c>
      <c r="P19" s="25" t="s">
        <v>122</v>
      </c>
    </row>
    <row r="20" spans="1:16" s="25" customFormat="1" ht="13.5" customHeight="1">
      <c r="A20" s="60" t="s">
        <v>131</v>
      </c>
      <c r="B20" s="60" t="s">
        <v>117</v>
      </c>
      <c r="C20" s="60" t="s">
        <v>118</v>
      </c>
      <c r="D20" s="61" t="s">
        <v>132</v>
      </c>
      <c r="E20" s="62" t="s">
        <v>133</v>
      </c>
      <c r="F20" s="60" t="s">
        <v>121</v>
      </c>
      <c r="G20" s="63">
        <v>1</v>
      </c>
      <c r="H20" s="577"/>
      <c r="I20" s="64">
        <f>ROUND(G20*H20,2)</f>
        <v>0</v>
      </c>
      <c r="J20" s="65">
        <v>0</v>
      </c>
      <c r="K20" s="63">
        <f>G20*J20</f>
        <v>0</v>
      </c>
      <c r="L20" s="65">
        <v>0</v>
      </c>
      <c r="M20" s="63">
        <f>G20*L20</f>
        <v>0</v>
      </c>
      <c r="N20" s="66">
        <v>21</v>
      </c>
      <c r="O20" s="67">
        <v>4</v>
      </c>
      <c r="P20" s="25" t="s">
        <v>122</v>
      </c>
    </row>
    <row r="21" spans="1:16" s="35" customFormat="1" ht="12.75" customHeight="1">
      <c r="B21" s="40" t="s">
        <v>55</v>
      </c>
      <c r="D21" s="41" t="s">
        <v>125</v>
      </c>
      <c r="E21" s="41" t="s">
        <v>134</v>
      </c>
      <c r="H21" s="578"/>
      <c r="I21" s="42">
        <f>SUM(I22:I28)</f>
        <v>0</v>
      </c>
      <c r="K21" s="43">
        <f>SUM(K22:K28)</f>
        <v>1.05192464</v>
      </c>
      <c r="M21" s="43">
        <f>SUM(M22:M28)</f>
        <v>0</v>
      </c>
      <c r="P21" s="41" t="s">
        <v>116</v>
      </c>
    </row>
    <row r="22" spans="1:16" s="25" customFormat="1" ht="13.5" customHeight="1">
      <c r="A22" s="60" t="s">
        <v>135</v>
      </c>
      <c r="B22" s="60" t="s">
        <v>117</v>
      </c>
      <c r="C22" s="60" t="s">
        <v>136</v>
      </c>
      <c r="D22" s="61" t="s">
        <v>137</v>
      </c>
      <c r="E22" s="62" t="s">
        <v>138</v>
      </c>
      <c r="F22" s="60" t="s">
        <v>139</v>
      </c>
      <c r="G22" s="63">
        <v>2.5999999999999999E-2</v>
      </c>
      <c r="H22" s="577"/>
      <c r="I22" s="64">
        <f t="shared" ref="I22:I28" si="0">ROUND(G22*H22,2)</f>
        <v>0</v>
      </c>
      <c r="J22" s="65">
        <v>1.9539999999999998E-2</v>
      </c>
      <c r="K22" s="63">
        <f t="shared" ref="K22:K28" si="1">G22*J22</f>
        <v>5.0803999999999997E-4</v>
      </c>
      <c r="L22" s="65">
        <v>0</v>
      </c>
      <c r="M22" s="63">
        <f t="shared" ref="M22:M28" si="2">G22*L22</f>
        <v>0</v>
      </c>
      <c r="N22" s="66">
        <v>21</v>
      </c>
      <c r="O22" s="67">
        <v>4</v>
      </c>
      <c r="P22" s="25" t="s">
        <v>122</v>
      </c>
    </row>
    <row r="23" spans="1:16" s="25" customFormat="1" ht="13.5" customHeight="1">
      <c r="A23" s="68" t="s">
        <v>140</v>
      </c>
      <c r="B23" s="68" t="s">
        <v>141</v>
      </c>
      <c r="C23" s="68" t="s">
        <v>142</v>
      </c>
      <c r="D23" s="69" t="s">
        <v>143</v>
      </c>
      <c r="E23" s="70" t="s">
        <v>144</v>
      </c>
      <c r="F23" s="68" t="s">
        <v>139</v>
      </c>
      <c r="G23" s="71">
        <v>2.7E-2</v>
      </c>
      <c r="H23" s="579"/>
      <c r="I23" s="72">
        <f t="shared" si="0"/>
        <v>0</v>
      </c>
      <c r="J23" s="73">
        <v>1</v>
      </c>
      <c r="K23" s="71">
        <f t="shared" si="1"/>
        <v>2.7E-2</v>
      </c>
      <c r="L23" s="73">
        <v>0</v>
      </c>
      <c r="M23" s="71">
        <f t="shared" si="2"/>
        <v>0</v>
      </c>
      <c r="N23" s="74">
        <v>21</v>
      </c>
      <c r="O23" s="75">
        <v>8</v>
      </c>
      <c r="P23" s="76" t="s">
        <v>122</v>
      </c>
    </row>
    <row r="24" spans="1:16" s="25" customFormat="1" ht="13.5" customHeight="1">
      <c r="A24" s="60" t="s">
        <v>145</v>
      </c>
      <c r="B24" s="60" t="s">
        <v>117</v>
      </c>
      <c r="C24" s="60" t="s">
        <v>146</v>
      </c>
      <c r="D24" s="61" t="s">
        <v>147</v>
      </c>
      <c r="E24" s="62" t="s">
        <v>148</v>
      </c>
      <c r="F24" s="60" t="s">
        <v>149</v>
      </c>
      <c r="G24" s="63">
        <v>4</v>
      </c>
      <c r="H24" s="577"/>
      <c r="I24" s="64">
        <f t="shared" si="0"/>
        <v>0</v>
      </c>
      <c r="J24" s="65">
        <v>2.3910000000000001E-2</v>
      </c>
      <c r="K24" s="63">
        <f t="shared" si="1"/>
        <v>9.5640000000000003E-2</v>
      </c>
      <c r="L24" s="65">
        <v>0</v>
      </c>
      <c r="M24" s="63">
        <f t="shared" si="2"/>
        <v>0</v>
      </c>
      <c r="N24" s="66">
        <v>21</v>
      </c>
      <c r="O24" s="67">
        <v>4</v>
      </c>
      <c r="P24" s="25" t="s">
        <v>122</v>
      </c>
    </row>
    <row r="25" spans="1:16" s="25" customFormat="1" ht="13.5" customHeight="1">
      <c r="A25" s="60" t="s">
        <v>150</v>
      </c>
      <c r="B25" s="60" t="s">
        <v>117</v>
      </c>
      <c r="C25" s="60" t="s">
        <v>146</v>
      </c>
      <c r="D25" s="61" t="s">
        <v>151</v>
      </c>
      <c r="E25" s="62" t="s">
        <v>152</v>
      </c>
      <c r="F25" s="60" t="s">
        <v>153</v>
      </c>
      <c r="G25" s="63">
        <v>0.248</v>
      </c>
      <c r="H25" s="577"/>
      <c r="I25" s="64">
        <f t="shared" si="0"/>
        <v>0</v>
      </c>
      <c r="J25" s="65">
        <v>0.25364999999999999</v>
      </c>
      <c r="K25" s="63">
        <f t="shared" si="1"/>
        <v>6.2905199999999994E-2</v>
      </c>
      <c r="L25" s="65">
        <v>0</v>
      </c>
      <c r="M25" s="63">
        <f t="shared" si="2"/>
        <v>0</v>
      </c>
      <c r="N25" s="66">
        <v>21</v>
      </c>
      <c r="O25" s="67">
        <v>4</v>
      </c>
      <c r="P25" s="25" t="s">
        <v>122</v>
      </c>
    </row>
    <row r="26" spans="1:16" s="25" customFormat="1" ht="13.5" customHeight="1">
      <c r="A26" s="60" t="s">
        <v>154</v>
      </c>
      <c r="B26" s="60" t="s">
        <v>117</v>
      </c>
      <c r="C26" s="60" t="s">
        <v>146</v>
      </c>
      <c r="D26" s="61" t="s">
        <v>155</v>
      </c>
      <c r="E26" s="62" t="s">
        <v>156</v>
      </c>
      <c r="F26" s="60" t="s">
        <v>157</v>
      </c>
      <c r="G26" s="63">
        <v>6.8</v>
      </c>
      <c r="H26" s="577"/>
      <c r="I26" s="64">
        <f t="shared" si="0"/>
        <v>0</v>
      </c>
      <c r="J26" s="65">
        <v>6.0000000000000002E-5</v>
      </c>
      <c r="K26" s="63">
        <f t="shared" si="1"/>
        <v>4.08E-4</v>
      </c>
      <c r="L26" s="65">
        <v>0</v>
      </c>
      <c r="M26" s="63">
        <f t="shared" si="2"/>
        <v>0</v>
      </c>
      <c r="N26" s="66">
        <v>21</v>
      </c>
      <c r="O26" s="67">
        <v>4</v>
      </c>
      <c r="P26" s="25" t="s">
        <v>122</v>
      </c>
    </row>
    <row r="27" spans="1:16" s="25" customFormat="1" ht="24" customHeight="1">
      <c r="A27" s="60" t="s">
        <v>158</v>
      </c>
      <c r="B27" s="60" t="s">
        <v>117</v>
      </c>
      <c r="C27" s="60" t="s">
        <v>136</v>
      </c>
      <c r="D27" s="61" t="s">
        <v>159</v>
      </c>
      <c r="E27" s="62" t="s">
        <v>160</v>
      </c>
      <c r="F27" s="60" t="s">
        <v>153</v>
      </c>
      <c r="G27" s="63">
        <v>11.57</v>
      </c>
      <c r="H27" s="577"/>
      <c r="I27" s="64">
        <f t="shared" si="0"/>
        <v>0</v>
      </c>
      <c r="J27" s="65">
        <v>6.9819999999999993E-2</v>
      </c>
      <c r="K27" s="63">
        <f t="shared" si="1"/>
        <v>0.80781739999999991</v>
      </c>
      <c r="L27" s="65">
        <v>0</v>
      </c>
      <c r="M27" s="63">
        <f t="shared" si="2"/>
        <v>0</v>
      </c>
      <c r="N27" s="66">
        <v>21</v>
      </c>
      <c r="O27" s="67">
        <v>4</v>
      </c>
      <c r="P27" s="25" t="s">
        <v>122</v>
      </c>
    </row>
    <row r="28" spans="1:16" s="25" customFormat="1" ht="13.5" customHeight="1">
      <c r="A28" s="60" t="s">
        <v>161</v>
      </c>
      <c r="B28" s="60" t="s">
        <v>117</v>
      </c>
      <c r="C28" s="60" t="s">
        <v>146</v>
      </c>
      <c r="D28" s="61" t="s">
        <v>162</v>
      </c>
      <c r="E28" s="62" t="s">
        <v>163</v>
      </c>
      <c r="F28" s="60" t="s">
        <v>153</v>
      </c>
      <c r="G28" s="63">
        <v>0.2</v>
      </c>
      <c r="H28" s="577"/>
      <c r="I28" s="64">
        <f t="shared" si="0"/>
        <v>0</v>
      </c>
      <c r="J28" s="65">
        <v>0.28822999999999999</v>
      </c>
      <c r="K28" s="63">
        <f t="shared" si="1"/>
        <v>5.7646000000000003E-2</v>
      </c>
      <c r="L28" s="65">
        <v>0</v>
      </c>
      <c r="M28" s="63">
        <f t="shared" si="2"/>
        <v>0</v>
      </c>
      <c r="N28" s="66">
        <v>21</v>
      </c>
      <c r="O28" s="67">
        <v>4</v>
      </c>
      <c r="P28" s="25" t="s">
        <v>122</v>
      </c>
    </row>
    <row r="29" spans="1:16" s="35" customFormat="1" ht="12.75" customHeight="1">
      <c r="B29" s="40" t="s">
        <v>55</v>
      </c>
      <c r="D29" s="41" t="s">
        <v>135</v>
      </c>
      <c r="E29" s="41" t="s">
        <v>164</v>
      </c>
      <c r="H29" s="578"/>
      <c r="I29" s="42">
        <f>SUM(I30:I37)</f>
        <v>0</v>
      </c>
      <c r="K29" s="43">
        <f>SUM(K30:K37)</f>
        <v>7.9393431199999993</v>
      </c>
      <c r="M29" s="43">
        <f>SUM(M30:M37)</f>
        <v>0</v>
      </c>
      <c r="P29" s="41" t="s">
        <v>116</v>
      </c>
    </row>
    <row r="30" spans="1:16" s="25" customFormat="1" ht="24" customHeight="1">
      <c r="A30" s="60" t="s">
        <v>165</v>
      </c>
      <c r="B30" s="60" t="s">
        <v>117</v>
      </c>
      <c r="C30" s="60" t="s">
        <v>146</v>
      </c>
      <c r="D30" s="61" t="s">
        <v>166</v>
      </c>
      <c r="E30" s="62" t="s">
        <v>167</v>
      </c>
      <c r="F30" s="60" t="s">
        <v>153</v>
      </c>
      <c r="G30" s="63">
        <v>43.06</v>
      </c>
      <c r="H30" s="577"/>
      <c r="I30" s="64">
        <f t="shared" ref="I30:I37" si="3">ROUND(G30*H30,2)</f>
        <v>0</v>
      </c>
      <c r="J30" s="65">
        <v>1.7000000000000001E-2</v>
      </c>
      <c r="K30" s="63">
        <f t="shared" ref="K30:K37" si="4">G30*J30</f>
        <v>0.73202000000000012</v>
      </c>
      <c r="L30" s="65">
        <v>0</v>
      </c>
      <c r="M30" s="63">
        <f t="shared" ref="M30:M37" si="5">G30*L30</f>
        <v>0</v>
      </c>
      <c r="N30" s="66">
        <v>21</v>
      </c>
      <c r="O30" s="67">
        <v>4</v>
      </c>
      <c r="P30" s="25" t="s">
        <v>122</v>
      </c>
    </row>
    <row r="31" spans="1:16" s="25" customFormat="1" ht="17.25" customHeight="1">
      <c r="A31" s="60" t="s">
        <v>168</v>
      </c>
      <c r="B31" s="60" t="s">
        <v>117</v>
      </c>
      <c r="C31" s="60" t="s">
        <v>136</v>
      </c>
      <c r="D31" s="61" t="s">
        <v>169</v>
      </c>
      <c r="E31" s="62" t="s">
        <v>170</v>
      </c>
      <c r="F31" s="60" t="s">
        <v>153</v>
      </c>
      <c r="G31" s="63">
        <v>23.14</v>
      </c>
      <c r="H31" s="577"/>
      <c r="I31" s="64">
        <f t="shared" si="3"/>
        <v>0</v>
      </c>
      <c r="J31" s="65">
        <v>1.8380000000000001E-2</v>
      </c>
      <c r="K31" s="63">
        <f t="shared" si="4"/>
        <v>0.4253132</v>
      </c>
      <c r="L31" s="65">
        <v>0</v>
      </c>
      <c r="M31" s="63">
        <f t="shared" si="5"/>
        <v>0</v>
      </c>
      <c r="N31" s="66">
        <v>21</v>
      </c>
      <c r="O31" s="67">
        <v>4</v>
      </c>
      <c r="P31" s="25" t="s">
        <v>122</v>
      </c>
    </row>
    <row r="32" spans="1:16" s="25" customFormat="1" ht="19.5" customHeight="1">
      <c r="A32" s="60" t="s">
        <v>171</v>
      </c>
      <c r="B32" s="60" t="s">
        <v>117</v>
      </c>
      <c r="C32" s="60" t="s">
        <v>146</v>
      </c>
      <c r="D32" s="61" t="s">
        <v>172</v>
      </c>
      <c r="E32" s="62" t="s">
        <v>173</v>
      </c>
      <c r="F32" s="60" t="s">
        <v>153</v>
      </c>
      <c r="G32" s="63">
        <v>81.760000000000005</v>
      </c>
      <c r="H32" s="577"/>
      <c r="I32" s="64">
        <f t="shared" si="3"/>
        <v>0</v>
      </c>
      <c r="J32" s="65">
        <v>2.8400000000000002E-2</v>
      </c>
      <c r="K32" s="63">
        <f t="shared" si="4"/>
        <v>2.3219840000000005</v>
      </c>
      <c r="L32" s="65">
        <v>0</v>
      </c>
      <c r="M32" s="63">
        <f t="shared" si="5"/>
        <v>0</v>
      </c>
      <c r="N32" s="66">
        <v>21</v>
      </c>
      <c r="O32" s="67">
        <v>4</v>
      </c>
      <c r="P32" s="25" t="s">
        <v>122</v>
      </c>
    </row>
    <row r="33" spans="1:16" s="25" customFormat="1" ht="24" customHeight="1">
      <c r="A33" s="60" t="s">
        <v>174</v>
      </c>
      <c r="B33" s="60" t="s">
        <v>117</v>
      </c>
      <c r="C33" s="60" t="s">
        <v>136</v>
      </c>
      <c r="D33" s="61" t="s">
        <v>175</v>
      </c>
      <c r="E33" s="62" t="s">
        <v>176</v>
      </c>
      <c r="F33" s="60" t="s">
        <v>177</v>
      </c>
      <c r="G33" s="63">
        <v>0.28799999999999998</v>
      </c>
      <c r="H33" s="577"/>
      <c r="I33" s="64">
        <f t="shared" si="3"/>
        <v>0</v>
      </c>
      <c r="J33" s="65">
        <v>2.2563399999999998</v>
      </c>
      <c r="K33" s="63">
        <f t="shared" si="4"/>
        <v>0.64982591999999995</v>
      </c>
      <c r="L33" s="65">
        <v>0</v>
      </c>
      <c r="M33" s="63">
        <f t="shared" si="5"/>
        <v>0</v>
      </c>
      <c r="N33" s="66">
        <v>21</v>
      </c>
      <c r="O33" s="67">
        <v>4</v>
      </c>
      <c r="P33" s="25" t="s">
        <v>122</v>
      </c>
    </row>
    <row r="34" spans="1:16" s="25" customFormat="1" ht="24" customHeight="1">
      <c r="A34" s="60" t="s">
        <v>178</v>
      </c>
      <c r="B34" s="60" t="s">
        <v>117</v>
      </c>
      <c r="C34" s="60" t="s">
        <v>146</v>
      </c>
      <c r="D34" s="61" t="s">
        <v>179</v>
      </c>
      <c r="E34" s="62" t="s">
        <v>180</v>
      </c>
      <c r="F34" s="60" t="s">
        <v>153</v>
      </c>
      <c r="G34" s="63">
        <v>7.1</v>
      </c>
      <c r="H34" s="577"/>
      <c r="I34" s="64">
        <f t="shared" si="3"/>
        <v>0</v>
      </c>
      <c r="J34" s="65">
        <v>0.28000000000000003</v>
      </c>
      <c r="K34" s="63">
        <f t="shared" si="4"/>
        <v>1.988</v>
      </c>
      <c r="L34" s="65">
        <v>0</v>
      </c>
      <c r="M34" s="63">
        <f t="shared" si="5"/>
        <v>0</v>
      </c>
      <c r="N34" s="66">
        <v>21</v>
      </c>
      <c r="O34" s="67">
        <v>4</v>
      </c>
      <c r="P34" s="25" t="s">
        <v>122</v>
      </c>
    </row>
    <row r="35" spans="1:16" s="25" customFormat="1" ht="24" customHeight="1">
      <c r="A35" s="60" t="s">
        <v>181</v>
      </c>
      <c r="B35" s="60" t="s">
        <v>117</v>
      </c>
      <c r="C35" s="60" t="s">
        <v>136</v>
      </c>
      <c r="D35" s="61" t="s">
        <v>182</v>
      </c>
      <c r="E35" s="62" t="s">
        <v>183</v>
      </c>
      <c r="F35" s="60" t="s">
        <v>153</v>
      </c>
      <c r="G35" s="63">
        <v>43.06</v>
      </c>
      <c r="H35" s="577"/>
      <c r="I35" s="64">
        <f t="shared" si="3"/>
        <v>0</v>
      </c>
      <c r="J35" s="65">
        <v>4.2000000000000003E-2</v>
      </c>
      <c r="K35" s="63">
        <f t="shared" si="4"/>
        <v>1.8085200000000001</v>
      </c>
      <c r="L35" s="65">
        <v>0</v>
      </c>
      <c r="M35" s="63">
        <f t="shared" si="5"/>
        <v>0</v>
      </c>
      <c r="N35" s="66">
        <v>21</v>
      </c>
      <c r="O35" s="67">
        <v>4</v>
      </c>
      <c r="P35" s="25" t="s">
        <v>122</v>
      </c>
    </row>
    <row r="36" spans="1:16" s="25" customFormat="1" ht="13.5" customHeight="1">
      <c r="A36" s="60" t="s">
        <v>184</v>
      </c>
      <c r="B36" s="60" t="s">
        <v>117</v>
      </c>
      <c r="C36" s="60" t="s">
        <v>136</v>
      </c>
      <c r="D36" s="61" t="s">
        <v>185</v>
      </c>
      <c r="E36" s="62" t="s">
        <v>186</v>
      </c>
      <c r="F36" s="60" t="s">
        <v>149</v>
      </c>
      <c r="G36" s="63">
        <v>1</v>
      </c>
      <c r="H36" s="577"/>
      <c r="I36" s="64">
        <f t="shared" si="3"/>
        <v>0</v>
      </c>
      <c r="J36" s="65">
        <v>4.8000000000000001E-4</v>
      </c>
      <c r="K36" s="63">
        <f t="shared" si="4"/>
        <v>4.8000000000000001E-4</v>
      </c>
      <c r="L36" s="65">
        <v>0</v>
      </c>
      <c r="M36" s="63">
        <f t="shared" si="5"/>
        <v>0</v>
      </c>
      <c r="N36" s="66">
        <v>21</v>
      </c>
      <c r="O36" s="67">
        <v>4</v>
      </c>
      <c r="P36" s="25" t="s">
        <v>122</v>
      </c>
    </row>
    <row r="37" spans="1:16" s="25" customFormat="1" ht="13.5" customHeight="1">
      <c r="A37" s="68" t="s">
        <v>187</v>
      </c>
      <c r="B37" s="68" t="s">
        <v>141</v>
      </c>
      <c r="C37" s="68" t="s">
        <v>142</v>
      </c>
      <c r="D37" s="69" t="s">
        <v>188</v>
      </c>
      <c r="E37" s="70" t="s">
        <v>189</v>
      </c>
      <c r="F37" s="68" t="s">
        <v>149</v>
      </c>
      <c r="G37" s="71">
        <v>1</v>
      </c>
      <c r="H37" s="579"/>
      <c r="I37" s="72">
        <f t="shared" si="3"/>
        <v>0</v>
      </c>
      <c r="J37" s="73">
        <v>1.32E-2</v>
      </c>
      <c r="K37" s="71">
        <f t="shared" si="4"/>
        <v>1.32E-2</v>
      </c>
      <c r="L37" s="73">
        <v>0</v>
      </c>
      <c r="M37" s="71">
        <f t="shared" si="5"/>
        <v>0</v>
      </c>
      <c r="N37" s="74">
        <v>21</v>
      </c>
      <c r="O37" s="75">
        <v>8</v>
      </c>
      <c r="P37" s="76" t="s">
        <v>122</v>
      </c>
    </row>
    <row r="38" spans="1:16" s="35" customFormat="1" ht="12.75" customHeight="1">
      <c r="B38" s="40" t="s">
        <v>55</v>
      </c>
      <c r="D38" s="41" t="s">
        <v>150</v>
      </c>
      <c r="E38" s="41" t="s">
        <v>190</v>
      </c>
      <c r="H38" s="578"/>
      <c r="I38" s="42">
        <f>I39+SUM(I40:I68)</f>
        <v>0</v>
      </c>
      <c r="K38" s="43">
        <f>K39+SUM(K40:K68)</f>
        <v>1.7229999999999999E-2</v>
      </c>
      <c r="M38" s="43">
        <f>M39+SUM(M40:M68)</f>
        <v>18.378088000000002</v>
      </c>
      <c r="P38" s="41" t="s">
        <v>116</v>
      </c>
    </row>
    <row r="39" spans="1:16" s="25" customFormat="1" ht="13.5" customHeight="1">
      <c r="A39" s="60" t="s">
        <v>191</v>
      </c>
      <c r="B39" s="60" t="s">
        <v>117</v>
      </c>
      <c r="C39" s="60" t="s">
        <v>192</v>
      </c>
      <c r="D39" s="61" t="s">
        <v>193</v>
      </c>
      <c r="E39" s="62" t="s">
        <v>194</v>
      </c>
      <c r="F39" s="60" t="s">
        <v>157</v>
      </c>
      <c r="G39" s="63">
        <v>15</v>
      </c>
      <c r="H39" s="577"/>
      <c r="I39" s="64">
        <f t="shared" ref="I39:I67" si="6">ROUND(G39*H39,2)</f>
        <v>0</v>
      </c>
      <c r="J39" s="65">
        <v>0</v>
      </c>
      <c r="K39" s="63">
        <f t="shared" ref="K39:K67" si="7">G39*J39</f>
        <v>0</v>
      </c>
      <c r="L39" s="65">
        <v>0</v>
      </c>
      <c r="M39" s="63">
        <f t="shared" ref="M39:M67" si="8">G39*L39</f>
        <v>0</v>
      </c>
      <c r="N39" s="66">
        <v>21</v>
      </c>
      <c r="O39" s="67">
        <v>4</v>
      </c>
      <c r="P39" s="25" t="s">
        <v>122</v>
      </c>
    </row>
    <row r="40" spans="1:16" s="25" customFormat="1" ht="13.5" customHeight="1">
      <c r="A40" s="60" t="s">
        <v>195</v>
      </c>
      <c r="B40" s="60" t="s">
        <v>117</v>
      </c>
      <c r="C40" s="60" t="s">
        <v>192</v>
      </c>
      <c r="D40" s="61" t="s">
        <v>196</v>
      </c>
      <c r="E40" s="62" t="s">
        <v>197</v>
      </c>
      <c r="F40" s="60" t="s">
        <v>157</v>
      </c>
      <c r="G40" s="63">
        <v>150</v>
      </c>
      <c r="H40" s="577"/>
      <c r="I40" s="64">
        <f t="shared" si="6"/>
        <v>0</v>
      </c>
      <c r="J40" s="65">
        <v>0</v>
      </c>
      <c r="K40" s="63">
        <f t="shared" si="7"/>
        <v>0</v>
      </c>
      <c r="L40" s="65">
        <v>0</v>
      </c>
      <c r="M40" s="63">
        <f t="shared" si="8"/>
        <v>0</v>
      </c>
      <c r="N40" s="66">
        <v>21</v>
      </c>
      <c r="O40" s="67">
        <v>4</v>
      </c>
      <c r="P40" s="25" t="s">
        <v>122</v>
      </c>
    </row>
    <row r="41" spans="1:16" s="25" customFormat="1" ht="13.5" customHeight="1">
      <c r="A41" s="60" t="s">
        <v>198</v>
      </c>
      <c r="B41" s="60" t="s">
        <v>117</v>
      </c>
      <c r="C41" s="60" t="s">
        <v>192</v>
      </c>
      <c r="D41" s="61" t="s">
        <v>199</v>
      </c>
      <c r="E41" s="62" t="s">
        <v>200</v>
      </c>
      <c r="F41" s="60" t="s">
        <v>157</v>
      </c>
      <c r="G41" s="63">
        <v>15</v>
      </c>
      <c r="H41" s="577"/>
      <c r="I41" s="64">
        <f t="shared" si="6"/>
        <v>0</v>
      </c>
      <c r="J41" s="65">
        <v>0</v>
      </c>
      <c r="K41" s="63">
        <f t="shared" si="7"/>
        <v>0</v>
      </c>
      <c r="L41" s="65">
        <v>0</v>
      </c>
      <c r="M41" s="63">
        <f t="shared" si="8"/>
        <v>0</v>
      </c>
      <c r="N41" s="66">
        <v>21</v>
      </c>
      <c r="O41" s="67">
        <v>4</v>
      </c>
      <c r="P41" s="25" t="s">
        <v>122</v>
      </c>
    </row>
    <row r="42" spans="1:16" s="25" customFormat="1" ht="24" customHeight="1">
      <c r="A42" s="60" t="s">
        <v>201</v>
      </c>
      <c r="B42" s="60" t="s">
        <v>117</v>
      </c>
      <c r="C42" s="60" t="s">
        <v>136</v>
      </c>
      <c r="D42" s="61" t="s">
        <v>202</v>
      </c>
      <c r="E42" s="62" t="s">
        <v>203</v>
      </c>
      <c r="F42" s="60" t="s">
        <v>149</v>
      </c>
      <c r="G42" s="63">
        <v>48</v>
      </c>
      <c r="H42" s="577"/>
      <c r="I42" s="64">
        <f t="shared" si="6"/>
        <v>0</v>
      </c>
      <c r="J42" s="65">
        <v>4.0000000000000003E-5</v>
      </c>
      <c r="K42" s="63">
        <f t="shared" si="7"/>
        <v>1.9200000000000003E-3</v>
      </c>
      <c r="L42" s="65">
        <v>0</v>
      </c>
      <c r="M42" s="63">
        <f t="shared" si="8"/>
        <v>0</v>
      </c>
      <c r="N42" s="66">
        <v>21</v>
      </c>
      <c r="O42" s="67">
        <v>4</v>
      </c>
      <c r="P42" s="25" t="s">
        <v>122</v>
      </c>
    </row>
    <row r="43" spans="1:16" s="25" customFormat="1" ht="13.5" customHeight="1">
      <c r="A43" s="60" t="s">
        <v>204</v>
      </c>
      <c r="B43" s="60" t="s">
        <v>117</v>
      </c>
      <c r="C43" s="60" t="s">
        <v>205</v>
      </c>
      <c r="D43" s="61" t="s">
        <v>206</v>
      </c>
      <c r="E43" s="62" t="s">
        <v>207</v>
      </c>
      <c r="F43" s="60" t="s">
        <v>177</v>
      </c>
      <c r="G43" s="63">
        <v>0.378</v>
      </c>
      <c r="H43" s="577"/>
      <c r="I43" s="64">
        <f t="shared" si="6"/>
        <v>0</v>
      </c>
      <c r="J43" s="65">
        <v>0</v>
      </c>
      <c r="K43" s="63">
        <f t="shared" si="7"/>
        <v>0</v>
      </c>
      <c r="L43" s="65">
        <v>2</v>
      </c>
      <c r="M43" s="63">
        <f t="shared" si="8"/>
        <v>0.75600000000000001</v>
      </c>
      <c r="N43" s="66">
        <v>21</v>
      </c>
      <c r="O43" s="67">
        <v>4</v>
      </c>
      <c r="P43" s="25" t="s">
        <v>122</v>
      </c>
    </row>
    <row r="44" spans="1:16" s="25" customFormat="1" ht="13.5" customHeight="1">
      <c r="A44" s="60" t="s">
        <v>208</v>
      </c>
      <c r="B44" s="60" t="s">
        <v>117</v>
      </c>
      <c r="C44" s="60" t="s">
        <v>205</v>
      </c>
      <c r="D44" s="61" t="s">
        <v>209</v>
      </c>
      <c r="E44" s="62" t="s">
        <v>210</v>
      </c>
      <c r="F44" s="60" t="s">
        <v>153</v>
      </c>
      <c r="G44" s="63">
        <v>10.45</v>
      </c>
      <c r="H44" s="577"/>
      <c r="I44" s="64">
        <f t="shared" si="6"/>
        <v>0</v>
      </c>
      <c r="J44" s="65">
        <v>0</v>
      </c>
      <c r="K44" s="63">
        <f t="shared" si="7"/>
        <v>0</v>
      </c>
      <c r="L44" s="65">
        <v>0.13100000000000001</v>
      </c>
      <c r="M44" s="63">
        <f t="shared" si="8"/>
        <v>1.3689499999999999</v>
      </c>
      <c r="N44" s="66">
        <v>21</v>
      </c>
      <c r="O44" s="67">
        <v>4</v>
      </c>
      <c r="P44" s="25" t="s">
        <v>122</v>
      </c>
    </row>
    <row r="45" spans="1:16" s="25" customFormat="1" ht="13.5" customHeight="1">
      <c r="A45" s="60" t="s">
        <v>211</v>
      </c>
      <c r="B45" s="60" t="s">
        <v>117</v>
      </c>
      <c r="C45" s="60" t="s">
        <v>205</v>
      </c>
      <c r="D45" s="61" t="s">
        <v>212</v>
      </c>
      <c r="E45" s="62" t="s">
        <v>213</v>
      </c>
      <c r="F45" s="60" t="s">
        <v>153</v>
      </c>
      <c r="G45" s="63">
        <v>1.2</v>
      </c>
      <c r="H45" s="577"/>
      <c r="I45" s="64">
        <f t="shared" si="6"/>
        <v>0</v>
      </c>
      <c r="J45" s="65">
        <v>0</v>
      </c>
      <c r="K45" s="63">
        <f t="shared" si="7"/>
        <v>0</v>
      </c>
      <c r="L45" s="65">
        <v>0.26100000000000001</v>
      </c>
      <c r="M45" s="63">
        <f t="shared" si="8"/>
        <v>0.31319999999999998</v>
      </c>
      <c r="N45" s="66">
        <v>21</v>
      </c>
      <c r="O45" s="67">
        <v>4</v>
      </c>
      <c r="P45" s="25" t="s">
        <v>122</v>
      </c>
    </row>
    <row r="46" spans="1:16" s="25" customFormat="1" ht="13.5" customHeight="1">
      <c r="A46" s="60" t="s">
        <v>214</v>
      </c>
      <c r="B46" s="60" t="s">
        <v>117</v>
      </c>
      <c r="C46" s="60" t="s">
        <v>205</v>
      </c>
      <c r="D46" s="61" t="s">
        <v>215</v>
      </c>
      <c r="E46" s="62" t="s">
        <v>216</v>
      </c>
      <c r="F46" s="60" t="s">
        <v>153</v>
      </c>
      <c r="G46" s="63">
        <v>0.73599999999999999</v>
      </c>
      <c r="H46" s="577"/>
      <c r="I46" s="64">
        <f t="shared" si="6"/>
        <v>0</v>
      </c>
      <c r="J46" s="65">
        <v>0</v>
      </c>
      <c r="K46" s="63">
        <f t="shared" si="7"/>
        <v>0</v>
      </c>
      <c r="L46" s="65">
        <v>8.7999999999999995E-2</v>
      </c>
      <c r="M46" s="63">
        <f t="shared" si="8"/>
        <v>6.4767999999999992E-2</v>
      </c>
      <c r="N46" s="66">
        <v>21</v>
      </c>
      <c r="O46" s="67">
        <v>4</v>
      </c>
      <c r="P46" s="25" t="s">
        <v>122</v>
      </c>
    </row>
    <row r="47" spans="1:16" s="25" customFormat="1" ht="24" customHeight="1">
      <c r="A47" s="60" t="s">
        <v>217</v>
      </c>
      <c r="B47" s="60" t="s">
        <v>117</v>
      </c>
      <c r="C47" s="60" t="s">
        <v>205</v>
      </c>
      <c r="D47" s="61" t="s">
        <v>218</v>
      </c>
      <c r="E47" s="62" t="s">
        <v>219</v>
      </c>
      <c r="F47" s="60" t="s">
        <v>153</v>
      </c>
      <c r="G47" s="63">
        <v>4.9859999999999998</v>
      </c>
      <c r="H47" s="577"/>
      <c r="I47" s="64">
        <f t="shared" si="6"/>
        <v>0</v>
      </c>
      <c r="J47" s="65">
        <v>0</v>
      </c>
      <c r="K47" s="63">
        <f t="shared" si="7"/>
        <v>0</v>
      </c>
      <c r="L47" s="65">
        <v>1.6</v>
      </c>
      <c r="M47" s="63">
        <f t="shared" si="8"/>
        <v>7.9775999999999998</v>
      </c>
      <c r="N47" s="66">
        <v>21</v>
      </c>
      <c r="O47" s="67">
        <v>4</v>
      </c>
      <c r="P47" s="25" t="s">
        <v>122</v>
      </c>
    </row>
    <row r="48" spans="1:16" s="25" customFormat="1" ht="13.5" customHeight="1">
      <c r="A48" s="60" t="s">
        <v>220</v>
      </c>
      <c r="B48" s="60" t="s">
        <v>117</v>
      </c>
      <c r="C48" s="60" t="s">
        <v>205</v>
      </c>
      <c r="D48" s="61" t="s">
        <v>221</v>
      </c>
      <c r="E48" s="62" t="s">
        <v>222</v>
      </c>
      <c r="F48" s="60" t="s">
        <v>153</v>
      </c>
      <c r="G48" s="63">
        <v>43.02</v>
      </c>
      <c r="H48" s="577"/>
      <c r="I48" s="64">
        <f t="shared" si="6"/>
        <v>0</v>
      </c>
      <c r="J48" s="65">
        <v>0</v>
      </c>
      <c r="K48" s="63">
        <f t="shared" si="7"/>
        <v>0</v>
      </c>
      <c r="L48" s="65">
        <v>5.8999999999999997E-2</v>
      </c>
      <c r="M48" s="63">
        <f t="shared" si="8"/>
        <v>2.5381800000000001</v>
      </c>
      <c r="N48" s="66">
        <v>21</v>
      </c>
      <c r="O48" s="67">
        <v>4</v>
      </c>
      <c r="P48" s="25" t="s">
        <v>122</v>
      </c>
    </row>
    <row r="49" spans="1:16" s="25" customFormat="1" ht="13.5" customHeight="1">
      <c r="A49" s="60" t="s">
        <v>223</v>
      </c>
      <c r="B49" s="60" t="s">
        <v>117</v>
      </c>
      <c r="C49" s="60" t="s">
        <v>205</v>
      </c>
      <c r="D49" s="61" t="s">
        <v>224</v>
      </c>
      <c r="E49" s="62" t="s">
        <v>225</v>
      </c>
      <c r="F49" s="60" t="s">
        <v>153</v>
      </c>
      <c r="G49" s="63">
        <v>4.9859999999999998</v>
      </c>
      <c r="H49" s="577"/>
      <c r="I49" s="64">
        <f t="shared" si="6"/>
        <v>0</v>
      </c>
      <c r="J49" s="65">
        <v>0</v>
      </c>
      <c r="K49" s="63">
        <f t="shared" si="7"/>
        <v>0</v>
      </c>
      <c r="L49" s="65">
        <v>0.19</v>
      </c>
      <c r="M49" s="63">
        <f t="shared" si="8"/>
        <v>0.94733999999999996</v>
      </c>
      <c r="N49" s="66">
        <v>21</v>
      </c>
      <c r="O49" s="67">
        <v>4</v>
      </c>
      <c r="P49" s="25" t="s">
        <v>122</v>
      </c>
    </row>
    <row r="50" spans="1:16" s="25" customFormat="1" ht="13.5" customHeight="1">
      <c r="A50" s="60" t="s">
        <v>226</v>
      </c>
      <c r="B50" s="60" t="s">
        <v>117</v>
      </c>
      <c r="C50" s="60" t="s">
        <v>205</v>
      </c>
      <c r="D50" s="61" t="s">
        <v>227</v>
      </c>
      <c r="E50" s="62" t="s">
        <v>228</v>
      </c>
      <c r="F50" s="60" t="s">
        <v>177</v>
      </c>
      <c r="G50" s="63">
        <v>0.73599999999999999</v>
      </c>
      <c r="H50" s="577"/>
      <c r="I50" s="64">
        <f t="shared" si="6"/>
        <v>0</v>
      </c>
      <c r="J50" s="65">
        <v>0</v>
      </c>
      <c r="K50" s="63">
        <f t="shared" si="7"/>
        <v>0</v>
      </c>
      <c r="L50" s="65">
        <v>1.4</v>
      </c>
      <c r="M50" s="63">
        <f t="shared" si="8"/>
        <v>1.0304</v>
      </c>
      <c r="N50" s="66">
        <v>21</v>
      </c>
      <c r="O50" s="67">
        <v>4</v>
      </c>
      <c r="P50" s="25" t="s">
        <v>122</v>
      </c>
    </row>
    <row r="51" spans="1:16" s="25" customFormat="1" ht="13.5" customHeight="1">
      <c r="A51" s="60" t="s">
        <v>229</v>
      </c>
      <c r="B51" s="60" t="s">
        <v>117</v>
      </c>
      <c r="C51" s="60" t="s">
        <v>205</v>
      </c>
      <c r="D51" s="61" t="s">
        <v>230</v>
      </c>
      <c r="E51" s="62" t="s">
        <v>231</v>
      </c>
      <c r="F51" s="60" t="s">
        <v>121</v>
      </c>
      <c r="G51" s="63">
        <v>1</v>
      </c>
      <c r="H51" s="577"/>
      <c r="I51" s="64">
        <f t="shared" si="6"/>
        <v>0</v>
      </c>
      <c r="J51" s="65">
        <v>0</v>
      </c>
      <c r="K51" s="63">
        <f t="shared" si="7"/>
        <v>0</v>
      </c>
      <c r="L51" s="65">
        <v>0.05</v>
      </c>
      <c r="M51" s="63">
        <f t="shared" si="8"/>
        <v>0.05</v>
      </c>
      <c r="N51" s="66">
        <v>21</v>
      </c>
      <c r="O51" s="67">
        <v>4</v>
      </c>
      <c r="P51" s="25" t="s">
        <v>122</v>
      </c>
    </row>
    <row r="52" spans="1:16" s="25" customFormat="1" ht="13.5" customHeight="1">
      <c r="A52" s="60" t="s">
        <v>232</v>
      </c>
      <c r="B52" s="60" t="s">
        <v>117</v>
      </c>
      <c r="C52" s="60" t="s">
        <v>205</v>
      </c>
      <c r="D52" s="61" t="s">
        <v>233</v>
      </c>
      <c r="E52" s="62" t="s">
        <v>234</v>
      </c>
      <c r="F52" s="60" t="s">
        <v>153</v>
      </c>
      <c r="G52" s="63">
        <v>3.6</v>
      </c>
      <c r="H52" s="577"/>
      <c r="I52" s="64">
        <f t="shared" si="6"/>
        <v>0</v>
      </c>
      <c r="J52" s="65">
        <v>0</v>
      </c>
      <c r="K52" s="63">
        <f t="shared" si="7"/>
        <v>0</v>
      </c>
      <c r="L52" s="65">
        <v>7.5999999999999998E-2</v>
      </c>
      <c r="M52" s="63">
        <f t="shared" si="8"/>
        <v>0.27360000000000001</v>
      </c>
      <c r="N52" s="66">
        <v>21</v>
      </c>
      <c r="O52" s="67">
        <v>4</v>
      </c>
      <c r="P52" s="25" t="s">
        <v>122</v>
      </c>
    </row>
    <row r="53" spans="1:16" s="25" customFormat="1" ht="24" customHeight="1">
      <c r="A53" s="60" t="s">
        <v>235</v>
      </c>
      <c r="B53" s="60" t="s">
        <v>117</v>
      </c>
      <c r="C53" s="60" t="s">
        <v>205</v>
      </c>
      <c r="D53" s="61" t="s">
        <v>236</v>
      </c>
      <c r="E53" s="62" t="s">
        <v>237</v>
      </c>
      <c r="F53" s="60" t="s">
        <v>121</v>
      </c>
      <c r="G53" s="63">
        <v>1</v>
      </c>
      <c r="H53" s="577"/>
      <c r="I53" s="64">
        <f t="shared" si="6"/>
        <v>0</v>
      </c>
      <c r="J53" s="65">
        <v>0</v>
      </c>
      <c r="K53" s="63">
        <f t="shared" si="7"/>
        <v>0</v>
      </c>
      <c r="L53" s="65">
        <v>3.6999999999999998E-2</v>
      </c>
      <c r="M53" s="63">
        <f t="shared" si="8"/>
        <v>3.6999999999999998E-2</v>
      </c>
      <c r="N53" s="66">
        <v>21</v>
      </c>
      <c r="O53" s="67">
        <v>4</v>
      </c>
      <c r="P53" s="25" t="s">
        <v>122</v>
      </c>
    </row>
    <row r="54" spans="1:16" s="25" customFormat="1" ht="13.5" customHeight="1">
      <c r="A54" s="60" t="s">
        <v>238</v>
      </c>
      <c r="B54" s="60" t="s">
        <v>117</v>
      </c>
      <c r="C54" s="60" t="s">
        <v>205</v>
      </c>
      <c r="D54" s="61" t="s">
        <v>239</v>
      </c>
      <c r="E54" s="62" t="s">
        <v>240</v>
      </c>
      <c r="F54" s="60" t="s">
        <v>157</v>
      </c>
      <c r="G54" s="63">
        <v>0.15</v>
      </c>
      <c r="H54" s="577"/>
      <c r="I54" s="64">
        <f t="shared" si="6"/>
        <v>0</v>
      </c>
      <c r="J54" s="65">
        <v>7.6000000000000004E-4</v>
      </c>
      <c r="K54" s="63">
        <f t="shared" si="7"/>
        <v>1.1400000000000001E-4</v>
      </c>
      <c r="L54" s="65">
        <v>0.02</v>
      </c>
      <c r="M54" s="63">
        <f t="shared" si="8"/>
        <v>3.0000000000000001E-3</v>
      </c>
      <c r="N54" s="66">
        <v>21</v>
      </c>
      <c r="O54" s="67">
        <v>4</v>
      </c>
      <c r="P54" s="25" t="s">
        <v>122</v>
      </c>
    </row>
    <row r="55" spans="1:16" s="25" customFormat="1" ht="13.5" customHeight="1">
      <c r="A55" s="60" t="s">
        <v>241</v>
      </c>
      <c r="B55" s="60" t="s">
        <v>117</v>
      </c>
      <c r="C55" s="60" t="s">
        <v>205</v>
      </c>
      <c r="D55" s="61" t="s">
        <v>242</v>
      </c>
      <c r="E55" s="62" t="s">
        <v>243</v>
      </c>
      <c r="F55" s="60" t="s">
        <v>157</v>
      </c>
      <c r="G55" s="63">
        <v>0.3</v>
      </c>
      <c r="H55" s="577"/>
      <c r="I55" s="64">
        <f t="shared" si="6"/>
        <v>0</v>
      </c>
      <c r="J55" s="65">
        <v>3.0000000000000001E-3</v>
      </c>
      <c r="K55" s="63">
        <f t="shared" si="7"/>
        <v>8.9999999999999998E-4</v>
      </c>
      <c r="L55" s="65">
        <v>0.126</v>
      </c>
      <c r="M55" s="63">
        <f t="shared" si="8"/>
        <v>3.78E-2</v>
      </c>
      <c r="N55" s="66">
        <v>21</v>
      </c>
      <c r="O55" s="67">
        <v>4</v>
      </c>
      <c r="P55" s="25" t="s">
        <v>122</v>
      </c>
    </row>
    <row r="56" spans="1:16" s="25" customFormat="1" ht="13.5" customHeight="1">
      <c r="A56" s="60" t="s">
        <v>244</v>
      </c>
      <c r="B56" s="60" t="s">
        <v>117</v>
      </c>
      <c r="C56" s="60" t="s">
        <v>205</v>
      </c>
      <c r="D56" s="61" t="s">
        <v>245</v>
      </c>
      <c r="E56" s="62" t="s">
        <v>246</v>
      </c>
      <c r="F56" s="60" t="s">
        <v>157</v>
      </c>
      <c r="G56" s="63">
        <v>0.95</v>
      </c>
      <c r="H56" s="577"/>
      <c r="I56" s="64">
        <f t="shared" si="6"/>
        <v>0</v>
      </c>
      <c r="J56" s="65">
        <v>3.7499999999999999E-3</v>
      </c>
      <c r="K56" s="63">
        <f t="shared" si="7"/>
        <v>3.5624999999999997E-3</v>
      </c>
      <c r="L56" s="65">
        <v>0.28299999999999997</v>
      </c>
      <c r="M56" s="63">
        <f t="shared" si="8"/>
        <v>0.26884999999999998</v>
      </c>
      <c r="N56" s="66">
        <v>21</v>
      </c>
      <c r="O56" s="67">
        <v>4</v>
      </c>
      <c r="P56" s="25" t="s">
        <v>122</v>
      </c>
    </row>
    <row r="57" spans="1:16" s="25" customFormat="1" ht="13.5" customHeight="1">
      <c r="A57" s="60" t="s">
        <v>247</v>
      </c>
      <c r="B57" s="60" t="s">
        <v>117</v>
      </c>
      <c r="C57" s="60" t="s">
        <v>205</v>
      </c>
      <c r="D57" s="61" t="s">
        <v>248</v>
      </c>
      <c r="E57" s="62" t="s">
        <v>249</v>
      </c>
      <c r="F57" s="60" t="s">
        <v>157</v>
      </c>
      <c r="G57" s="63">
        <v>2.4500000000000002</v>
      </c>
      <c r="H57" s="577"/>
      <c r="I57" s="64">
        <f t="shared" si="6"/>
        <v>0</v>
      </c>
      <c r="J57" s="65">
        <v>4.3499999999999997E-3</v>
      </c>
      <c r="K57" s="63">
        <f t="shared" si="7"/>
        <v>1.06575E-2</v>
      </c>
      <c r="L57" s="65">
        <v>0.38400000000000001</v>
      </c>
      <c r="M57" s="63">
        <f t="shared" si="8"/>
        <v>0.94080000000000008</v>
      </c>
      <c r="N57" s="66">
        <v>21</v>
      </c>
      <c r="O57" s="67">
        <v>4</v>
      </c>
      <c r="P57" s="25" t="s">
        <v>122</v>
      </c>
    </row>
    <row r="58" spans="1:16" s="25" customFormat="1" ht="13.5" customHeight="1">
      <c r="A58" s="60" t="s">
        <v>250</v>
      </c>
      <c r="B58" s="60" t="s">
        <v>117</v>
      </c>
      <c r="C58" s="60" t="s">
        <v>205</v>
      </c>
      <c r="D58" s="61" t="s">
        <v>251</v>
      </c>
      <c r="E58" s="62" t="s">
        <v>252</v>
      </c>
      <c r="F58" s="60" t="s">
        <v>157</v>
      </c>
      <c r="G58" s="63">
        <v>7.6</v>
      </c>
      <c r="H58" s="577"/>
      <c r="I58" s="64">
        <f t="shared" si="6"/>
        <v>0</v>
      </c>
      <c r="J58" s="65">
        <v>1.0000000000000001E-5</v>
      </c>
      <c r="K58" s="63">
        <f t="shared" si="7"/>
        <v>7.6000000000000004E-5</v>
      </c>
      <c r="L58" s="65">
        <v>0</v>
      </c>
      <c r="M58" s="63">
        <f t="shared" si="8"/>
        <v>0</v>
      </c>
      <c r="N58" s="66">
        <v>21</v>
      </c>
      <c r="O58" s="67">
        <v>4</v>
      </c>
      <c r="P58" s="25" t="s">
        <v>122</v>
      </c>
    </row>
    <row r="59" spans="1:16" s="25" customFormat="1" ht="13.5" customHeight="1">
      <c r="A59" s="60" t="s">
        <v>253</v>
      </c>
      <c r="B59" s="60" t="s">
        <v>117</v>
      </c>
      <c r="C59" s="60" t="s">
        <v>205</v>
      </c>
      <c r="D59" s="61" t="s">
        <v>254</v>
      </c>
      <c r="E59" s="62" t="s">
        <v>255</v>
      </c>
      <c r="F59" s="60" t="s">
        <v>153</v>
      </c>
      <c r="G59" s="63">
        <v>43.06</v>
      </c>
      <c r="H59" s="577"/>
      <c r="I59" s="64">
        <f t="shared" si="6"/>
        <v>0</v>
      </c>
      <c r="J59" s="65">
        <v>0</v>
      </c>
      <c r="K59" s="63">
        <f t="shared" si="7"/>
        <v>0</v>
      </c>
      <c r="L59" s="65">
        <v>0.01</v>
      </c>
      <c r="M59" s="63">
        <f t="shared" si="8"/>
        <v>0.43060000000000004</v>
      </c>
      <c r="N59" s="66">
        <v>21</v>
      </c>
      <c r="O59" s="67">
        <v>4</v>
      </c>
      <c r="P59" s="25" t="s">
        <v>122</v>
      </c>
    </row>
    <row r="60" spans="1:16" s="25" customFormat="1" ht="13.5" customHeight="1">
      <c r="A60" s="60" t="s">
        <v>256</v>
      </c>
      <c r="B60" s="60" t="s">
        <v>117</v>
      </c>
      <c r="C60" s="60" t="s">
        <v>205</v>
      </c>
      <c r="D60" s="61" t="s">
        <v>257</v>
      </c>
      <c r="E60" s="62" t="s">
        <v>258</v>
      </c>
      <c r="F60" s="60" t="s">
        <v>153</v>
      </c>
      <c r="G60" s="63">
        <v>67</v>
      </c>
      <c r="H60" s="577"/>
      <c r="I60" s="64">
        <f t="shared" si="6"/>
        <v>0</v>
      </c>
      <c r="J60" s="65">
        <v>0</v>
      </c>
      <c r="K60" s="63">
        <f t="shared" si="7"/>
        <v>0</v>
      </c>
      <c r="L60" s="65">
        <v>0.02</v>
      </c>
      <c r="M60" s="63">
        <f t="shared" si="8"/>
        <v>1.34</v>
      </c>
      <c r="N60" s="66">
        <v>21</v>
      </c>
      <c r="O60" s="67">
        <v>4</v>
      </c>
      <c r="P60" s="25" t="s">
        <v>122</v>
      </c>
    </row>
    <row r="61" spans="1:16" s="25" customFormat="1" ht="13.5" customHeight="1">
      <c r="A61" s="60" t="s">
        <v>259</v>
      </c>
      <c r="B61" s="60" t="s">
        <v>117</v>
      </c>
      <c r="C61" s="60" t="s">
        <v>205</v>
      </c>
      <c r="D61" s="61" t="s">
        <v>260</v>
      </c>
      <c r="E61" s="62" t="s">
        <v>261</v>
      </c>
      <c r="F61" s="60" t="s">
        <v>139</v>
      </c>
      <c r="G61" s="63">
        <v>22.774000000000001</v>
      </c>
      <c r="H61" s="577"/>
      <c r="I61" s="64">
        <f t="shared" si="6"/>
        <v>0</v>
      </c>
      <c r="J61" s="65">
        <v>0</v>
      </c>
      <c r="K61" s="63">
        <f t="shared" si="7"/>
        <v>0</v>
      </c>
      <c r="L61" s="65">
        <v>0</v>
      </c>
      <c r="M61" s="63">
        <f t="shared" si="8"/>
        <v>0</v>
      </c>
      <c r="N61" s="66">
        <v>21</v>
      </c>
      <c r="O61" s="67">
        <v>4</v>
      </c>
      <c r="P61" s="25" t="s">
        <v>122</v>
      </c>
    </row>
    <row r="62" spans="1:16" s="25" customFormat="1" ht="13.5" customHeight="1">
      <c r="A62" s="60" t="s">
        <v>262</v>
      </c>
      <c r="B62" s="60" t="s">
        <v>117</v>
      </c>
      <c r="C62" s="60" t="s">
        <v>205</v>
      </c>
      <c r="D62" s="61" t="s">
        <v>263</v>
      </c>
      <c r="E62" s="62" t="s">
        <v>264</v>
      </c>
      <c r="F62" s="60" t="s">
        <v>139</v>
      </c>
      <c r="G62" s="63">
        <v>22.774000000000001</v>
      </c>
      <c r="H62" s="577"/>
      <c r="I62" s="64">
        <f t="shared" si="6"/>
        <v>0</v>
      </c>
      <c r="J62" s="65">
        <v>0</v>
      </c>
      <c r="K62" s="63">
        <f t="shared" si="7"/>
        <v>0</v>
      </c>
      <c r="L62" s="65">
        <v>0</v>
      </c>
      <c r="M62" s="63">
        <f t="shared" si="8"/>
        <v>0</v>
      </c>
      <c r="N62" s="66">
        <v>21</v>
      </c>
      <c r="O62" s="67">
        <v>4</v>
      </c>
      <c r="P62" s="25" t="s">
        <v>122</v>
      </c>
    </row>
    <row r="63" spans="1:16" s="25" customFormat="1" ht="13.5" customHeight="1">
      <c r="A63" s="60" t="s">
        <v>265</v>
      </c>
      <c r="B63" s="60" t="s">
        <v>117</v>
      </c>
      <c r="C63" s="60" t="s">
        <v>205</v>
      </c>
      <c r="D63" s="61" t="s">
        <v>266</v>
      </c>
      <c r="E63" s="62" t="s">
        <v>267</v>
      </c>
      <c r="F63" s="60" t="s">
        <v>139</v>
      </c>
      <c r="G63" s="63">
        <v>22.774000000000001</v>
      </c>
      <c r="H63" s="577"/>
      <c r="I63" s="64">
        <f t="shared" si="6"/>
        <v>0</v>
      </c>
      <c r="J63" s="65">
        <v>0</v>
      </c>
      <c r="K63" s="63">
        <f t="shared" si="7"/>
        <v>0</v>
      </c>
      <c r="L63" s="65">
        <v>0</v>
      </c>
      <c r="M63" s="63">
        <f t="shared" si="8"/>
        <v>0</v>
      </c>
      <c r="N63" s="66">
        <v>21</v>
      </c>
      <c r="O63" s="67">
        <v>4</v>
      </c>
      <c r="P63" s="25" t="s">
        <v>122</v>
      </c>
    </row>
    <row r="64" spans="1:16" s="25" customFormat="1" ht="13.5" customHeight="1">
      <c r="A64" s="60" t="s">
        <v>268</v>
      </c>
      <c r="B64" s="60" t="s">
        <v>117</v>
      </c>
      <c r="C64" s="60" t="s">
        <v>205</v>
      </c>
      <c r="D64" s="61" t="s">
        <v>269</v>
      </c>
      <c r="E64" s="62" t="s">
        <v>270</v>
      </c>
      <c r="F64" s="60" t="s">
        <v>139</v>
      </c>
      <c r="G64" s="63">
        <v>22.774000000000001</v>
      </c>
      <c r="H64" s="577"/>
      <c r="I64" s="64">
        <f t="shared" si="6"/>
        <v>0</v>
      </c>
      <c r="J64" s="65">
        <v>0</v>
      </c>
      <c r="K64" s="63">
        <f t="shared" si="7"/>
        <v>0</v>
      </c>
      <c r="L64" s="65">
        <v>0</v>
      </c>
      <c r="M64" s="63">
        <f t="shared" si="8"/>
        <v>0</v>
      </c>
      <c r="N64" s="66">
        <v>21</v>
      </c>
      <c r="O64" s="67">
        <v>4</v>
      </c>
      <c r="P64" s="25" t="s">
        <v>122</v>
      </c>
    </row>
    <row r="65" spans="1:16" s="25" customFormat="1" ht="13.5" customHeight="1">
      <c r="A65" s="60" t="s">
        <v>271</v>
      </c>
      <c r="B65" s="60" t="s">
        <v>117</v>
      </c>
      <c r="C65" s="60" t="s">
        <v>205</v>
      </c>
      <c r="D65" s="61" t="s">
        <v>272</v>
      </c>
      <c r="E65" s="62" t="s">
        <v>273</v>
      </c>
      <c r="F65" s="60" t="s">
        <v>139</v>
      </c>
      <c r="G65" s="63">
        <v>22.774000000000001</v>
      </c>
      <c r="H65" s="577"/>
      <c r="I65" s="64">
        <f t="shared" si="6"/>
        <v>0</v>
      </c>
      <c r="J65" s="65">
        <v>0</v>
      </c>
      <c r="K65" s="63">
        <f t="shared" si="7"/>
        <v>0</v>
      </c>
      <c r="L65" s="65">
        <v>0</v>
      </c>
      <c r="M65" s="63">
        <f t="shared" si="8"/>
        <v>0</v>
      </c>
      <c r="N65" s="66">
        <v>21</v>
      </c>
      <c r="O65" s="67">
        <v>4</v>
      </c>
      <c r="P65" s="25" t="s">
        <v>122</v>
      </c>
    </row>
    <row r="66" spans="1:16" s="25" customFormat="1" ht="24" customHeight="1">
      <c r="A66" s="60" t="s">
        <v>274</v>
      </c>
      <c r="B66" s="60" t="s">
        <v>117</v>
      </c>
      <c r="C66" s="60" t="s">
        <v>205</v>
      </c>
      <c r="D66" s="61" t="s">
        <v>275</v>
      </c>
      <c r="E66" s="62" t="s">
        <v>276</v>
      </c>
      <c r="F66" s="60" t="s">
        <v>139</v>
      </c>
      <c r="G66" s="63">
        <v>22.774000000000001</v>
      </c>
      <c r="H66" s="577"/>
      <c r="I66" s="64">
        <f t="shared" si="6"/>
        <v>0</v>
      </c>
      <c r="J66" s="65">
        <v>0</v>
      </c>
      <c r="K66" s="63">
        <f t="shared" si="7"/>
        <v>0</v>
      </c>
      <c r="L66" s="65">
        <v>0</v>
      </c>
      <c r="M66" s="63">
        <f t="shared" si="8"/>
        <v>0</v>
      </c>
      <c r="N66" s="66">
        <v>21</v>
      </c>
      <c r="O66" s="67">
        <v>4</v>
      </c>
      <c r="P66" s="25" t="s">
        <v>122</v>
      </c>
    </row>
    <row r="67" spans="1:16" s="25" customFormat="1" ht="13.5" customHeight="1">
      <c r="A67" s="60" t="s">
        <v>277</v>
      </c>
      <c r="B67" s="60" t="s">
        <v>117</v>
      </c>
      <c r="C67" s="60" t="s">
        <v>205</v>
      </c>
      <c r="D67" s="61" t="s">
        <v>278</v>
      </c>
      <c r="E67" s="62" t="s">
        <v>279</v>
      </c>
      <c r="F67" s="60" t="s">
        <v>139</v>
      </c>
      <c r="G67" s="63">
        <v>22.774000000000001</v>
      </c>
      <c r="H67" s="577"/>
      <c r="I67" s="64">
        <f t="shared" si="6"/>
        <v>0</v>
      </c>
      <c r="J67" s="65">
        <v>0</v>
      </c>
      <c r="K67" s="63">
        <f t="shared" si="7"/>
        <v>0</v>
      </c>
      <c r="L67" s="65">
        <v>0</v>
      </c>
      <c r="M67" s="63">
        <f t="shared" si="8"/>
        <v>0</v>
      </c>
      <c r="N67" s="66">
        <v>21</v>
      </c>
      <c r="O67" s="67">
        <v>4</v>
      </c>
      <c r="P67" s="25" t="s">
        <v>122</v>
      </c>
    </row>
    <row r="68" spans="1:16" s="35" customFormat="1" ht="12.75" customHeight="1">
      <c r="B68" s="44" t="s">
        <v>55</v>
      </c>
      <c r="D68" s="45" t="s">
        <v>280</v>
      </c>
      <c r="E68" s="45" t="s">
        <v>281</v>
      </c>
      <c r="H68" s="578"/>
      <c r="I68" s="46">
        <f>I69</f>
        <v>0</v>
      </c>
      <c r="K68" s="47">
        <f>K69</f>
        <v>0</v>
      </c>
      <c r="M68" s="47">
        <f>M69</f>
        <v>0</v>
      </c>
      <c r="P68" s="45" t="s">
        <v>122</v>
      </c>
    </row>
    <row r="69" spans="1:16" s="25" customFormat="1" ht="13.5" customHeight="1">
      <c r="A69" s="60" t="s">
        <v>282</v>
      </c>
      <c r="B69" s="60" t="s">
        <v>117</v>
      </c>
      <c r="C69" s="60" t="s">
        <v>136</v>
      </c>
      <c r="D69" s="61" t="s">
        <v>283</v>
      </c>
      <c r="E69" s="62" t="s">
        <v>281</v>
      </c>
      <c r="F69" s="60" t="s">
        <v>139</v>
      </c>
      <c r="G69" s="63">
        <v>9.0079999999999991</v>
      </c>
      <c r="H69" s="577"/>
      <c r="I69" s="64">
        <f>ROUND(G69*H69,2)</f>
        <v>0</v>
      </c>
      <c r="J69" s="65">
        <v>0</v>
      </c>
      <c r="K69" s="63">
        <f>G69*J69</f>
        <v>0</v>
      </c>
      <c r="L69" s="65">
        <v>0</v>
      </c>
      <c r="M69" s="63">
        <f>G69*L69</f>
        <v>0</v>
      </c>
      <c r="N69" s="66">
        <v>21</v>
      </c>
      <c r="O69" s="67">
        <v>4</v>
      </c>
      <c r="P69" s="25" t="s">
        <v>125</v>
      </c>
    </row>
    <row r="70" spans="1:16" s="35" customFormat="1" ht="12.75" customHeight="1">
      <c r="B70" s="36" t="s">
        <v>55</v>
      </c>
      <c r="D70" s="37" t="s">
        <v>43</v>
      </c>
      <c r="E70" s="37" t="s">
        <v>284</v>
      </c>
      <c r="H70" s="578"/>
      <c r="I70" s="38">
        <f>I71+I76+I81+I90+I94+I96+I103+I113+I117+I123+I126+I129+I131</f>
        <v>0</v>
      </c>
      <c r="K70" s="39">
        <f>K71+K76+K81+K90+K94+K96+K103+K113+K117+K123+K126+K129+K131</f>
        <v>1.0685381</v>
      </c>
      <c r="M70" s="39">
        <f>M71+M76+M81+M90+M94+M96+M103+M113+M117+M123+M126+M129+M131</f>
        <v>4.3955001999999999</v>
      </c>
      <c r="P70" s="37" t="s">
        <v>114</v>
      </c>
    </row>
    <row r="71" spans="1:16" s="35" customFormat="1" ht="12.75" customHeight="1">
      <c r="B71" s="40" t="s">
        <v>55</v>
      </c>
      <c r="D71" s="41" t="s">
        <v>285</v>
      </c>
      <c r="E71" s="41" t="s">
        <v>286</v>
      </c>
      <c r="H71" s="578"/>
      <c r="I71" s="42">
        <f>SUM(I72:I75)</f>
        <v>0</v>
      </c>
      <c r="K71" s="43">
        <f>SUM(K72:K75)</f>
        <v>3.4500000000000003E-2</v>
      </c>
      <c r="M71" s="43">
        <f>SUM(M72:M75)</f>
        <v>1.72E-2</v>
      </c>
      <c r="P71" s="41" t="s">
        <v>116</v>
      </c>
    </row>
    <row r="72" spans="1:16" s="25" customFormat="1" ht="13.5" customHeight="1">
      <c r="A72" s="60" t="s">
        <v>287</v>
      </c>
      <c r="B72" s="60" t="s">
        <v>117</v>
      </c>
      <c r="C72" s="60" t="s">
        <v>285</v>
      </c>
      <c r="D72" s="61" t="s">
        <v>288</v>
      </c>
      <c r="E72" s="62" t="s">
        <v>289</v>
      </c>
      <c r="F72" s="60" t="s">
        <v>153</v>
      </c>
      <c r="G72" s="63">
        <v>4.3</v>
      </c>
      <c r="H72" s="577"/>
      <c r="I72" s="64">
        <f>ROUND(G72*H72,2)</f>
        <v>0</v>
      </c>
      <c r="J72" s="65">
        <v>0</v>
      </c>
      <c r="K72" s="63">
        <f>G72*J72</f>
        <v>0</v>
      </c>
      <c r="L72" s="65">
        <v>4.0000000000000001E-3</v>
      </c>
      <c r="M72" s="63">
        <f>G72*L72</f>
        <v>1.72E-2</v>
      </c>
      <c r="N72" s="66">
        <v>21</v>
      </c>
      <c r="O72" s="67">
        <v>16</v>
      </c>
      <c r="P72" s="25" t="s">
        <v>122</v>
      </c>
    </row>
    <row r="73" spans="1:16" s="25" customFormat="1" ht="13.5" customHeight="1">
      <c r="A73" s="60" t="s">
        <v>290</v>
      </c>
      <c r="B73" s="60" t="s">
        <v>117</v>
      </c>
      <c r="C73" s="60" t="s">
        <v>285</v>
      </c>
      <c r="D73" s="61" t="s">
        <v>291</v>
      </c>
      <c r="E73" s="62" t="s">
        <v>292</v>
      </c>
      <c r="F73" s="60" t="s">
        <v>153</v>
      </c>
      <c r="G73" s="63">
        <v>7.5</v>
      </c>
      <c r="H73" s="577"/>
      <c r="I73" s="64">
        <f>ROUND(G73*H73,2)</f>
        <v>0</v>
      </c>
      <c r="J73" s="65">
        <v>4.0000000000000002E-4</v>
      </c>
      <c r="K73" s="63">
        <f>G73*J73</f>
        <v>3.0000000000000001E-3</v>
      </c>
      <c r="L73" s="65">
        <v>0</v>
      </c>
      <c r="M73" s="63">
        <f>G73*L73</f>
        <v>0</v>
      </c>
      <c r="N73" s="66">
        <v>21</v>
      </c>
      <c r="O73" s="67">
        <v>16</v>
      </c>
      <c r="P73" s="25" t="s">
        <v>122</v>
      </c>
    </row>
    <row r="74" spans="1:16" s="25" customFormat="1" ht="13.5" customHeight="1">
      <c r="A74" s="68" t="s">
        <v>293</v>
      </c>
      <c r="B74" s="68" t="s">
        <v>141</v>
      </c>
      <c r="C74" s="68" t="s">
        <v>142</v>
      </c>
      <c r="D74" s="69" t="s">
        <v>294</v>
      </c>
      <c r="E74" s="70" t="s">
        <v>295</v>
      </c>
      <c r="F74" s="68" t="s">
        <v>153</v>
      </c>
      <c r="G74" s="71">
        <v>7.5</v>
      </c>
      <c r="H74" s="579"/>
      <c r="I74" s="72">
        <f>ROUND(G74*H74,2)</f>
        <v>0</v>
      </c>
      <c r="J74" s="73">
        <v>4.1999999999999997E-3</v>
      </c>
      <c r="K74" s="71">
        <f>G74*J74</f>
        <v>3.15E-2</v>
      </c>
      <c r="L74" s="73">
        <v>0</v>
      </c>
      <c r="M74" s="71">
        <f>G74*L74</f>
        <v>0</v>
      </c>
      <c r="N74" s="74">
        <v>21</v>
      </c>
      <c r="O74" s="75">
        <v>32</v>
      </c>
      <c r="P74" s="76" t="s">
        <v>122</v>
      </c>
    </row>
    <row r="75" spans="1:16" s="25" customFormat="1" ht="24" customHeight="1">
      <c r="A75" s="60" t="s">
        <v>296</v>
      </c>
      <c r="B75" s="60" t="s">
        <v>117</v>
      </c>
      <c r="C75" s="60" t="s">
        <v>285</v>
      </c>
      <c r="D75" s="61" t="s">
        <v>297</v>
      </c>
      <c r="E75" s="62" t="s">
        <v>298</v>
      </c>
      <c r="F75" s="60" t="s">
        <v>139</v>
      </c>
      <c r="G75" s="63">
        <v>3.5000000000000003E-2</v>
      </c>
      <c r="H75" s="577"/>
      <c r="I75" s="64">
        <f>ROUND(G75*H75,2)</f>
        <v>0</v>
      </c>
      <c r="J75" s="65">
        <v>0</v>
      </c>
      <c r="K75" s="63">
        <f>G75*J75</f>
        <v>0</v>
      </c>
      <c r="L75" s="65">
        <v>0</v>
      </c>
      <c r="M75" s="63">
        <f>G75*L75</f>
        <v>0</v>
      </c>
      <c r="N75" s="66">
        <v>21</v>
      </c>
      <c r="O75" s="67">
        <v>16</v>
      </c>
      <c r="P75" s="25" t="s">
        <v>122</v>
      </c>
    </row>
    <row r="76" spans="1:16" s="35" customFormat="1" ht="12.75" customHeight="1">
      <c r="B76" s="40" t="s">
        <v>55</v>
      </c>
      <c r="D76" s="41" t="s">
        <v>299</v>
      </c>
      <c r="E76" s="41" t="s">
        <v>300</v>
      </c>
      <c r="H76" s="578"/>
      <c r="I76" s="42">
        <f>SUM(I77:I80)</f>
        <v>0</v>
      </c>
      <c r="K76" s="43">
        <f>SUM(K77:K80)</f>
        <v>4.6256499999999992E-2</v>
      </c>
      <c r="M76" s="43">
        <f>SUM(M77:M80)</f>
        <v>4.4159999999999998E-3</v>
      </c>
      <c r="P76" s="41" t="s">
        <v>116</v>
      </c>
    </row>
    <row r="77" spans="1:16" s="25" customFormat="1" ht="13.5" customHeight="1">
      <c r="A77" s="60" t="s">
        <v>301</v>
      </c>
      <c r="B77" s="60" t="s">
        <v>117</v>
      </c>
      <c r="C77" s="60" t="s">
        <v>299</v>
      </c>
      <c r="D77" s="61" t="s">
        <v>302</v>
      </c>
      <c r="E77" s="62" t="s">
        <v>303</v>
      </c>
      <c r="F77" s="60" t="s">
        <v>153</v>
      </c>
      <c r="G77" s="63">
        <v>0.73599999999999999</v>
      </c>
      <c r="H77" s="577"/>
      <c r="I77" s="64">
        <f>ROUND(G77*H77,2)</f>
        <v>0</v>
      </c>
      <c r="J77" s="65">
        <v>0</v>
      </c>
      <c r="K77" s="63">
        <f>G77*J77</f>
        <v>0</v>
      </c>
      <c r="L77" s="65">
        <v>6.0000000000000001E-3</v>
      </c>
      <c r="M77" s="63">
        <f>G77*L77</f>
        <v>4.4159999999999998E-3</v>
      </c>
      <c r="N77" s="66">
        <v>21</v>
      </c>
      <c r="O77" s="67">
        <v>16</v>
      </c>
      <c r="P77" s="25" t="s">
        <v>122</v>
      </c>
    </row>
    <row r="78" spans="1:16" s="25" customFormat="1" ht="13.5" customHeight="1">
      <c r="A78" s="60" t="s">
        <v>304</v>
      </c>
      <c r="B78" s="60" t="s">
        <v>117</v>
      </c>
      <c r="C78" s="60" t="s">
        <v>299</v>
      </c>
      <c r="D78" s="61" t="s">
        <v>305</v>
      </c>
      <c r="E78" s="62" t="s">
        <v>306</v>
      </c>
      <c r="F78" s="60" t="s">
        <v>153</v>
      </c>
      <c r="G78" s="63">
        <v>7.1</v>
      </c>
      <c r="H78" s="577"/>
      <c r="I78" s="64">
        <f>ROUND(G78*H78,2)</f>
        <v>0</v>
      </c>
      <c r="J78" s="65">
        <v>8.8000000000000003E-4</v>
      </c>
      <c r="K78" s="63">
        <f>G78*J78</f>
        <v>6.2480000000000001E-3</v>
      </c>
      <c r="L78" s="65">
        <v>0</v>
      </c>
      <c r="M78" s="63">
        <f>G78*L78</f>
        <v>0</v>
      </c>
      <c r="N78" s="66">
        <v>21</v>
      </c>
      <c r="O78" s="67">
        <v>16</v>
      </c>
      <c r="P78" s="25" t="s">
        <v>122</v>
      </c>
    </row>
    <row r="79" spans="1:16" s="25" customFormat="1" ht="13.5" customHeight="1">
      <c r="A79" s="68" t="s">
        <v>307</v>
      </c>
      <c r="B79" s="68" t="s">
        <v>141</v>
      </c>
      <c r="C79" s="68" t="s">
        <v>142</v>
      </c>
      <c r="D79" s="69" t="s">
        <v>308</v>
      </c>
      <c r="E79" s="70" t="s">
        <v>309</v>
      </c>
      <c r="F79" s="68" t="s">
        <v>153</v>
      </c>
      <c r="G79" s="71">
        <v>8.1649999999999991</v>
      </c>
      <c r="H79" s="579"/>
      <c r="I79" s="72">
        <f>ROUND(G79*H79,2)</f>
        <v>0</v>
      </c>
      <c r="J79" s="73">
        <v>4.8999999999999998E-3</v>
      </c>
      <c r="K79" s="71">
        <f>G79*J79</f>
        <v>4.0008499999999995E-2</v>
      </c>
      <c r="L79" s="73">
        <v>0</v>
      </c>
      <c r="M79" s="71">
        <f>G79*L79</f>
        <v>0</v>
      </c>
      <c r="N79" s="74">
        <v>21</v>
      </c>
      <c r="O79" s="75">
        <v>32</v>
      </c>
      <c r="P79" s="76" t="s">
        <v>122</v>
      </c>
    </row>
    <row r="80" spans="1:16" s="25" customFormat="1" ht="13.5" customHeight="1">
      <c r="A80" s="60" t="s">
        <v>310</v>
      </c>
      <c r="B80" s="60" t="s">
        <v>117</v>
      </c>
      <c r="C80" s="60" t="s">
        <v>299</v>
      </c>
      <c r="D80" s="61" t="s">
        <v>311</v>
      </c>
      <c r="E80" s="62" t="s">
        <v>312</v>
      </c>
      <c r="F80" s="60" t="s">
        <v>139</v>
      </c>
      <c r="G80" s="63">
        <v>4.5999999999999999E-2</v>
      </c>
      <c r="H80" s="577"/>
      <c r="I80" s="64">
        <f>ROUND(G80*H80,2)</f>
        <v>0</v>
      </c>
      <c r="J80" s="65">
        <v>0</v>
      </c>
      <c r="K80" s="63">
        <f>G80*J80</f>
        <v>0</v>
      </c>
      <c r="L80" s="65">
        <v>0</v>
      </c>
      <c r="M80" s="63">
        <f>G80*L80</f>
        <v>0</v>
      </c>
      <c r="N80" s="66">
        <v>21</v>
      </c>
      <c r="O80" s="67">
        <v>16</v>
      </c>
      <c r="P80" s="25" t="s">
        <v>122</v>
      </c>
    </row>
    <row r="81" spans="1:16" s="35" customFormat="1" ht="12.75" customHeight="1">
      <c r="B81" s="40" t="s">
        <v>55</v>
      </c>
      <c r="D81" s="41" t="s">
        <v>313</v>
      </c>
      <c r="E81" s="41" t="s">
        <v>314</v>
      </c>
      <c r="H81" s="578"/>
      <c r="I81" s="42">
        <f>SUM(I82:I89)</f>
        <v>0</v>
      </c>
      <c r="K81" s="43">
        <f>SUM(K82:K89)</f>
        <v>5.5798999999999994E-2</v>
      </c>
      <c r="M81" s="43">
        <f>SUM(M82:M89)</f>
        <v>3.7168E-2</v>
      </c>
      <c r="P81" s="41" t="s">
        <v>116</v>
      </c>
    </row>
    <row r="82" spans="1:16" s="25" customFormat="1" ht="13.5" customHeight="1">
      <c r="A82" s="60" t="s">
        <v>315</v>
      </c>
      <c r="B82" s="60" t="s">
        <v>117</v>
      </c>
      <c r="C82" s="60" t="s">
        <v>313</v>
      </c>
      <c r="D82" s="61" t="s">
        <v>316</v>
      </c>
      <c r="E82" s="62" t="s">
        <v>317</v>
      </c>
      <c r="F82" s="60" t="s">
        <v>121</v>
      </c>
      <c r="G82" s="63">
        <v>1</v>
      </c>
      <c r="H82" s="577"/>
      <c r="I82" s="64">
        <f t="shared" ref="I82:I89" si="9">ROUND(G82*H82,2)</f>
        <v>0</v>
      </c>
      <c r="J82" s="65">
        <v>1.16E-3</v>
      </c>
      <c r="K82" s="63">
        <f t="shared" ref="K82:K89" si="10">G82*J82</f>
        <v>1.16E-3</v>
      </c>
      <c r="L82" s="65">
        <v>0</v>
      </c>
      <c r="M82" s="63">
        <f t="shared" ref="M82:M89" si="11">G82*L82</f>
        <v>0</v>
      </c>
      <c r="N82" s="66">
        <v>21</v>
      </c>
      <c r="O82" s="67">
        <v>16</v>
      </c>
      <c r="P82" s="25" t="s">
        <v>122</v>
      </c>
    </row>
    <row r="83" spans="1:16" s="25" customFormat="1" ht="24" customHeight="1">
      <c r="A83" s="60" t="s">
        <v>318</v>
      </c>
      <c r="B83" s="60" t="s">
        <v>117</v>
      </c>
      <c r="C83" s="60" t="s">
        <v>313</v>
      </c>
      <c r="D83" s="61" t="s">
        <v>319</v>
      </c>
      <c r="E83" s="62" t="s">
        <v>320</v>
      </c>
      <c r="F83" s="60" t="s">
        <v>153</v>
      </c>
      <c r="G83" s="63">
        <v>7.1</v>
      </c>
      <c r="H83" s="577"/>
      <c r="I83" s="64">
        <f t="shared" si="9"/>
        <v>0</v>
      </c>
      <c r="J83" s="65">
        <v>1.16E-3</v>
      </c>
      <c r="K83" s="63">
        <f t="shared" si="10"/>
        <v>8.2360000000000003E-3</v>
      </c>
      <c r="L83" s="65">
        <v>0</v>
      </c>
      <c r="M83" s="63">
        <f t="shared" si="11"/>
        <v>0</v>
      </c>
      <c r="N83" s="66">
        <v>21</v>
      </c>
      <c r="O83" s="67">
        <v>16</v>
      </c>
      <c r="P83" s="25" t="s">
        <v>122</v>
      </c>
    </row>
    <row r="84" spans="1:16" s="25" customFormat="1" ht="13.5" customHeight="1">
      <c r="A84" s="68" t="s">
        <v>321</v>
      </c>
      <c r="B84" s="68" t="s">
        <v>141</v>
      </c>
      <c r="C84" s="68" t="s">
        <v>142</v>
      </c>
      <c r="D84" s="69" t="s">
        <v>322</v>
      </c>
      <c r="E84" s="70" t="s">
        <v>323</v>
      </c>
      <c r="F84" s="68" t="s">
        <v>153</v>
      </c>
      <c r="G84" s="71">
        <v>7.242</v>
      </c>
      <c r="H84" s="579"/>
      <c r="I84" s="72">
        <f t="shared" si="9"/>
        <v>0</v>
      </c>
      <c r="J84" s="73">
        <v>6.0000000000000001E-3</v>
      </c>
      <c r="K84" s="71">
        <f t="shared" si="10"/>
        <v>4.3451999999999998E-2</v>
      </c>
      <c r="L84" s="73">
        <v>0</v>
      </c>
      <c r="M84" s="71">
        <f t="shared" si="11"/>
        <v>0</v>
      </c>
      <c r="N84" s="74">
        <v>21</v>
      </c>
      <c r="O84" s="75">
        <v>32</v>
      </c>
      <c r="P84" s="76" t="s">
        <v>122</v>
      </c>
    </row>
    <row r="85" spans="1:16" s="25" customFormat="1" ht="13.5" customHeight="1">
      <c r="A85" s="60" t="s">
        <v>324</v>
      </c>
      <c r="B85" s="60" t="s">
        <v>117</v>
      </c>
      <c r="C85" s="60" t="s">
        <v>313</v>
      </c>
      <c r="D85" s="61" t="s">
        <v>325</v>
      </c>
      <c r="E85" s="62" t="s">
        <v>326</v>
      </c>
      <c r="F85" s="60" t="s">
        <v>153</v>
      </c>
      <c r="G85" s="63">
        <v>7.1</v>
      </c>
      <c r="H85" s="577"/>
      <c r="I85" s="64">
        <f t="shared" si="9"/>
        <v>0</v>
      </c>
      <c r="J85" s="65">
        <v>0</v>
      </c>
      <c r="K85" s="63">
        <f t="shared" si="10"/>
        <v>0</v>
      </c>
      <c r="L85" s="65">
        <v>0</v>
      </c>
      <c r="M85" s="63">
        <f t="shared" si="11"/>
        <v>0</v>
      </c>
      <c r="N85" s="66">
        <v>21</v>
      </c>
      <c r="O85" s="67">
        <v>16</v>
      </c>
      <c r="P85" s="25" t="s">
        <v>122</v>
      </c>
    </row>
    <row r="86" spans="1:16" s="25" customFormat="1" ht="13.5" customHeight="1">
      <c r="A86" s="60" t="s">
        <v>327</v>
      </c>
      <c r="B86" s="60" t="s">
        <v>117</v>
      </c>
      <c r="C86" s="60" t="s">
        <v>313</v>
      </c>
      <c r="D86" s="61" t="s">
        <v>328</v>
      </c>
      <c r="E86" s="62" t="s">
        <v>329</v>
      </c>
      <c r="F86" s="60" t="s">
        <v>153</v>
      </c>
      <c r="G86" s="63">
        <v>7.1</v>
      </c>
      <c r="H86" s="577"/>
      <c r="I86" s="64">
        <f t="shared" si="9"/>
        <v>0</v>
      </c>
      <c r="J86" s="65">
        <v>4.0999999999999999E-4</v>
      </c>
      <c r="K86" s="63">
        <f t="shared" si="10"/>
        <v>2.911E-3</v>
      </c>
      <c r="L86" s="65">
        <v>0</v>
      </c>
      <c r="M86" s="63">
        <f t="shared" si="11"/>
        <v>0</v>
      </c>
      <c r="N86" s="66">
        <v>21</v>
      </c>
      <c r="O86" s="67">
        <v>16</v>
      </c>
      <c r="P86" s="25" t="s">
        <v>122</v>
      </c>
    </row>
    <row r="87" spans="1:16" s="25" customFormat="1" ht="13.5" customHeight="1">
      <c r="A87" s="60" t="s">
        <v>330</v>
      </c>
      <c r="B87" s="60" t="s">
        <v>117</v>
      </c>
      <c r="C87" s="60" t="s">
        <v>313</v>
      </c>
      <c r="D87" s="61" t="s">
        <v>331</v>
      </c>
      <c r="E87" s="62" t="s">
        <v>332</v>
      </c>
      <c r="F87" s="60" t="s">
        <v>121</v>
      </c>
      <c r="G87" s="63">
        <v>1</v>
      </c>
      <c r="H87" s="577"/>
      <c r="I87" s="64">
        <f t="shared" si="9"/>
        <v>0</v>
      </c>
      <c r="J87" s="65">
        <v>4.0000000000000003E-5</v>
      </c>
      <c r="K87" s="63">
        <f t="shared" si="10"/>
        <v>4.0000000000000003E-5</v>
      </c>
      <c r="L87" s="65">
        <v>0</v>
      </c>
      <c r="M87" s="63">
        <f t="shared" si="11"/>
        <v>0</v>
      </c>
      <c r="N87" s="66">
        <v>21</v>
      </c>
      <c r="O87" s="67">
        <v>16</v>
      </c>
      <c r="P87" s="25" t="s">
        <v>122</v>
      </c>
    </row>
    <row r="88" spans="1:16" s="25" customFormat="1" ht="13.5" customHeight="1">
      <c r="A88" s="60" t="s">
        <v>333</v>
      </c>
      <c r="B88" s="60" t="s">
        <v>117</v>
      </c>
      <c r="C88" s="60" t="s">
        <v>313</v>
      </c>
      <c r="D88" s="61" t="s">
        <v>334</v>
      </c>
      <c r="E88" s="62" t="s">
        <v>335</v>
      </c>
      <c r="F88" s="60" t="s">
        <v>153</v>
      </c>
      <c r="G88" s="63">
        <v>0.73599999999999999</v>
      </c>
      <c r="H88" s="577"/>
      <c r="I88" s="64">
        <f t="shared" si="9"/>
        <v>0</v>
      </c>
      <c r="J88" s="65">
        <v>0</v>
      </c>
      <c r="K88" s="63">
        <f t="shared" si="10"/>
        <v>0</v>
      </c>
      <c r="L88" s="65">
        <v>5.0500000000000003E-2</v>
      </c>
      <c r="M88" s="63">
        <f t="shared" si="11"/>
        <v>3.7168E-2</v>
      </c>
      <c r="N88" s="66">
        <v>21</v>
      </c>
      <c r="O88" s="67">
        <v>16</v>
      </c>
      <c r="P88" s="25" t="s">
        <v>122</v>
      </c>
    </row>
    <row r="89" spans="1:16" s="25" customFormat="1" ht="13.5" customHeight="1">
      <c r="A89" s="60" t="s">
        <v>336</v>
      </c>
      <c r="B89" s="60" t="s">
        <v>117</v>
      </c>
      <c r="C89" s="60" t="s">
        <v>313</v>
      </c>
      <c r="D89" s="61" t="s">
        <v>337</v>
      </c>
      <c r="E89" s="62" t="s">
        <v>338</v>
      </c>
      <c r="F89" s="60" t="s">
        <v>139</v>
      </c>
      <c r="G89" s="63">
        <v>5.6000000000000001E-2</v>
      </c>
      <c r="H89" s="577"/>
      <c r="I89" s="64">
        <f t="shared" si="9"/>
        <v>0</v>
      </c>
      <c r="J89" s="65">
        <v>0</v>
      </c>
      <c r="K89" s="63">
        <f t="shared" si="10"/>
        <v>0</v>
      </c>
      <c r="L89" s="65">
        <v>0</v>
      </c>
      <c r="M89" s="63">
        <f t="shared" si="11"/>
        <v>0</v>
      </c>
      <c r="N89" s="66">
        <v>21</v>
      </c>
      <c r="O89" s="67">
        <v>16</v>
      </c>
      <c r="P89" s="25" t="s">
        <v>122</v>
      </c>
    </row>
    <row r="90" spans="1:16" s="35" customFormat="1" ht="12.75" customHeight="1">
      <c r="B90" s="40" t="s">
        <v>55</v>
      </c>
      <c r="D90" s="41" t="s">
        <v>339</v>
      </c>
      <c r="E90" s="41" t="s">
        <v>340</v>
      </c>
      <c r="H90" s="578"/>
      <c r="I90" s="42">
        <f>SUM(I91:I93)</f>
        <v>0</v>
      </c>
      <c r="K90" s="43">
        <f>SUM(K91:K93)</f>
        <v>0</v>
      </c>
      <c r="M90" s="43">
        <f>SUM(M91:M93)</f>
        <v>3.9649999999999998E-2</v>
      </c>
      <c r="P90" s="41" t="s">
        <v>116</v>
      </c>
    </row>
    <row r="91" spans="1:16" s="25" customFormat="1" ht="13.5" customHeight="1">
      <c r="A91" s="60" t="s">
        <v>341</v>
      </c>
      <c r="B91" s="60" t="s">
        <v>117</v>
      </c>
      <c r="C91" s="60" t="s">
        <v>342</v>
      </c>
      <c r="D91" s="61" t="s">
        <v>343</v>
      </c>
      <c r="E91" s="62" t="s">
        <v>344</v>
      </c>
      <c r="F91" s="60" t="s">
        <v>345</v>
      </c>
      <c r="G91" s="63">
        <v>1</v>
      </c>
      <c r="H91" s="577"/>
      <c r="I91" s="64">
        <f>ROUND(G91*H91,2)</f>
        <v>0</v>
      </c>
      <c r="J91" s="65">
        <v>0</v>
      </c>
      <c r="K91" s="63">
        <f>G91*J91</f>
        <v>0</v>
      </c>
      <c r="L91" s="65">
        <v>1.9460000000000002E-2</v>
      </c>
      <c r="M91" s="63">
        <f>G91*L91</f>
        <v>1.9460000000000002E-2</v>
      </c>
      <c r="N91" s="66">
        <v>21</v>
      </c>
      <c r="O91" s="67">
        <v>16</v>
      </c>
      <c r="P91" s="25" t="s">
        <v>122</v>
      </c>
    </row>
    <row r="92" spans="1:16" s="25" customFormat="1" ht="13.5" customHeight="1">
      <c r="A92" s="60" t="s">
        <v>346</v>
      </c>
      <c r="B92" s="60" t="s">
        <v>117</v>
      </c>
      <c r="C92" s="60" t="s">
        <v>342</v>
      </c>
      <c r="D92" s="61" t="s">
        <v>347</v>
      </c>
      <c r="E92" s="62" t="s">
        <v>348</v>
      </c>
      <c r="F92" s="60" t="s">
        <v>345</v>
      </c>
      <c r="G92" s="63">
        <v>1</v>
      </c>
      <c r="H92" s="577"/>
      <c r="I92" s="64">
        <f>ROUND(G92*H92,2)</f>
        <v>0</v>
      </c>
      <c r="J92" s="65">
        <v>0</v>
      </c>
      <c r="K92" s="63">
        <f>G92*J92</f>
        <v>0</v>
      </c>
      <c r="L92" s="65">
        <v>1.7069999999999998E-2</v>
      </c>
      <c r="M92" s="63">
        <f>G92*L92</f>
        <v>1.7069999999999998E-2</v>
      </c>
      <c r="N92" s="66">
        <v>21</v>
      </c>
      <c r="O92" s="67">
        <v>16</v>
      </c>
      <c r="P92" s="25" t="s">
        <v>122</v>
      </c>
    </row>
    <row r="93" spans="1:16" s="25" customFormat="1" ht="13.5" customHeight="1">
      <c r="A93" s="60" t="s">
        <v>349</v>
      </c>
      <c r="B93" s="60" t="s">
        <v>117</v>
      </c>
      <c r="C93" s="60" t="s">
        <v>342</v>
      </c>
      <c r="D93" s="61" t="s">
        <v>350</v>
      </c>
      <c r="E93" s="62" t="s">
        <v>351</v>
      </c>
      <c r="F93" s="60" t="s">
        <v>345</v>
      </c>
      <c r="G93" s="63">
        <v>2</v>
      </c>
      <c r="H93" s="577"/>
      <c r="I93" s="64">
        <f>ROUND(G93*H93,2)</f>
        <v>0</v>
      </c>
      <c r="J93" s="65">
        <v>0</v>
      </c>
      <c r="K93" s="63">
        <f>G93*J93</f>
        <v>0</v>
      </c>
      <c r="L93" s="65">
        <v>1.56E-3</v>
      </c>
      <c r="M93" s="63">
        <f>G93*L93</f>
        <v>3.1199999999999999E-3</v>
      </c>
      <c r="N93" s="66">
        <v>21</v>
      </c>
      <c r="O93" s="67">
        <v>16</v>
      </c>
      <c r="P93" s="25" t="s">
        <v>122</v>
      </c>
    </row>
    <row r="94" spans="1:16" s="35" customFormat="1" ht="12.75" customHeight="1">
      <c r="B94" s="40" t="s">
        <v>55</v>
      </c>
      <c r="D94" s="41" t="s">
        <v>352</v>
      </c>
      <c r="E94" s="41" t="s">
        <v>353</v>
      </c>
      <c r="H94" s="578"/>
      <c r="I94" s="42">
        <f>I95</f>
        <v>0</v>
      </c>
      <c r="K94" s="43">
        <f>K95</f>
        <v>0</v>
      </c>
      <c r="M94" s="43">
        <f>M95</f>
        <v>1.027E-2</v>
      </c>
      <c r="P94" s="41" t="s">
        <v>116</v>
      </c>
    </row>
    <row r="95" spans="1:16" s="25" customFormat="1" ht="24" customHeight="1">
      <c r="A95" s="60" t="s">
        <v>354</v>
      </c>
      <c r="B95" s="60" t="s">
        <v>117</v>
      </c>
      <c r="C95" s="60" t="s">
        <v>352</v>
      </c>
      <c r="D95" s="61" t="s">
        <v>355</v>
      </c>
      <c r="E95" s="62" t="s">
        <v>356</v>
      </c>
      <c r="F95" s="60" t="s">
        <v>121</v>
      </c>
      <c r="G95" s="63">
        <v>1</v>
      </c>
      <c r="H95" s="577"/>
      <c r="I95" s="64">
        <f>ROUND(G95*H95,2)</f>
        <v>0</v>
      </c>
      <c r="J95" s="65">
        <v>0</v>
      </c>
      <c r="K95" s="63">
        <f>G95*J95</f>
        <v>0</v>
      </c>
      <c r="L95" s="65">
        <v>1.027E-2</v>
      </c>
      <c r="M95" s="63">
        <f>G95*L95</f>
        <v>1.027E-2</v>
      </c>
      <c r="N95" s="66">
        <v>21</v>
      </c>
      <c r="O95" s="67">
        <v>16</v>
      </c>
      <c r="P95" s="25" t="s">
        <v>122</v>
      </c>
    </row>
    <row r="96" spans="1:16" s="35" customFormat="1" ht="12.75" customHeight="1">
      <c r="B96" s="40" t="s">
        <v>55</v>
      </c>
      <c r="D96" s="41" t="s">
        <v>357</v>
      </c>
      <c r="E96" s="41" t="s">
        <v>358</v>
      </c>
      <c r="H96" s="578"/>
      <c r="I96" s="42">
        <f>SUM(I97:I102)</f>
        <v>0</v>
      </c>
      <c r="K96" s="43">
        <f>SUM(K97:K102)</f>
        <v>0.142785</v>
      </c>
      <c r="M96" s="43">
        <f>SUM(M97:M102)</f>
        <v>0</v>
      </c>
      <c r="P96" s="41" t="s">
        <v>116</v>
      </c>
    </row>
    <row r="97" spans="1:16" s="25" customFormat="1" ht="13.5" customHeight="1">
      <c r="A97" s="60" t="s">
        <v>359</v>
      </c>
      <c r="B97" s="60" t="s">
        <v>117</v>
      </c>
      <c r="C97" s="60" t="s">
        <v>357</v>
      </c>
      <c r="D97" s="61" t="s">
        <v>360</v>
      </c>
      <c r="E97" s="62" t="s">
        <v>361</v>
      </c>
      <c r="F97" s="60" t="s">
        <v>153</v>
      </c>
      <c r="G97" s="63">
        <v>7.1</v>
      </c>
      <c r="H97" s="577"/>
      <c r="I97" s="64">
        <f t="shared" ref="I97:I102" si="12">ROUND(G97*H97,2)</f>
        <v>0</v>
      </c>
      <c r="J97" s="65">
        <v>8.3499999999999998E-3</v>
      </c>
      <c r="K97" s="63">
        <f t="shared" ref="K97:K102" si="13">G97*J97</f>
        <v>5.9284999999999997E-2</v>
      </c>
      <c r="L97" s="65">
        <v>0</v>
      </c>
      <c r="M97" s="63">
        <f t="shared" ref="M97:M102" si="14">G97*L97</f>
        <v>0</v>
      </c>
      <c r="N97" s="66">
        <v>21</v>
      </c>
      <c r="O97" s="67">
        <v>16</v>
      </c>
      <c r="P97" s="25" t="s">
        <v>122</v>
      </c>
    </row>
    <row r="98" spans="1:16" s="25" customFormat="1" ht="13.5" customHeight="1">
      <c r="A98" s="60" t="s">
        <v>362</v>
      </c>
      <c r="B98" s="60" t="s">
        <v>117</v>
      </c>
      <c r="C98" s="60" t="s">
        <v>357</v>
      </c>
      <c r="D98" s="61" t="s">
        <v>363</v>
      </c>
      <c r="E98" s="62" t="s">
        <v>364</v>
      </c>
      <c r="F98" s="60" t="s">
        <v>149</v>
      </c>
      <c r="G98" s="63">
        <v>1</v>
      </c>
      <c r="H98" s="577"/>
      <c r="I98" s="64">
        <f t="shared" si="12"/>
        <v>0</v>
      </c>
      <c r="J98" s="65">
        <v>8.3499999999999998E-3</v>
      </c>
      <c r="K98" s="63">
        <f t="shared" si="13"/>
        <v>8.3499999999999998E-3</v>
      </c>
      <c r="L98" s="65">
        <v>0</v>
      </c>
      <c r="M98" s="63">
        <f t="shared" si="14"/>
        <v>0</v>
      </c>
      <c r="N98" s="66">
        <v>21</v>
      </c>
      <c r="O98" s="67">
        <v>16</v>
      </c>
      <c r="P98" s="25" t="s">
        <v>122</v>
      </c>
    </row>
    <row r="99" spans="1:16" s="25" customFormat="1" ht="13.5" customHeight="1">
      <c r="A99" s="60" t="s">
        <v>365</v>
      </c>
      <c r="B99" s="60" t="s">
        <v>117</v>
      </c>
      <c r="C99" s="60" t="s">
        <v>357</v>
      </c>
      <c r="D99" s="61" t="s">
        <v>366</v>
      </c>
      <c r="E99" s="62" t="s">
        <v>367</v>
      </c>
      <c r="F99" s="60" t="s">
        <v>149</v>
      </c>
      <c r="G99" s="63">
        <v>1</v>
      </c>
      <c r="H99" s="577"/>
      <c r="I99" s="64">
        <f t="shared" si="12"/>
        <v>0</v>
      </c>
      <c r="J99" s="65">
        <v>8.3499999999999998E-3</v>
      </c>
      <c r="K99" s="63">
        <f t="shared" si="13"/>
        <v>8.3499999999999998E-3</v>
      </c>
      <c r="L99" s="65">
        <v>0</v>
      </c>
      <c r="M99" s="63">
        <f t="shared" si="14"/>
        <v>0</v>
      </c>
      <c r="N99" s="66">
        <v>21</v>
      </c>
      <c r="O99" s="67">
        <v>16</v>
      </c>
      <c r="P99" s="25" t="s">
        <v>122</v>
      </c>
    </row>
    <row r="100" spans="1:16" s="25" customFormat="1" ht="13.5" customHeight="1">
      <c r="A100" s="60" t="s">
        <v>368</v>
      </c>
      <c r="B100" s="60" t="s">
        <v>117</v>
      </c>
      <c r="C100" s="60" t="s">
        <v>357</v>
      </c>
      <c r="D100" s="61" t="s">
        <v>369</v>
      </c>
      <c r="E100" s="62" t="s">
        <v>370</v>
      </c>
      <c r="F100" s="60" t="s">
        <v>149</v>
      </c>
      <c r="G100" s="63">
        <v>7</v>
      </c>
      <c r="H100" s="577"/>
      <c r="I100" s="64">
        <f t="shared" si="12"/>
        <v>0</v>
      </c>
      <c r="J100" s="65">
        <v>8.3499999999999998E-3</v>
      </c>
      <c r="K100" s="63">
        <f t="shared" si="13"/>
        <v>5.8450000000000002E-2</v>
      </c>
      <c r="L100" s="65">
        <v>0</v>
      </c>
      <c r="M100" s="63">
        <f t="shared" si="14"/>
        <v>0</v>
      </c>
      <c r="N100" s="66">
        <v>21</v>
      </c>
      <c r="O100" s="67">
        <v>16</v>
      </c>
      <c r="P100" s="25" t="s">
        <v>122</v>
      </c>
    </row>
    <row r="101" spans="1:16" s="25" customFormat="1" ht="13.5" customHeight="1">
      <c r="A101" s="60" t="s">
        <v>371</v>
      </c>
      <c r="B101" s="60" t="s">
        <v>117</v>
      </c>
      <c r="C101" s="60" t="s">
        <v>357</v>
      </c>
      <c r="D101" s="61" t="s">
        <v>372</v>
      </c>
      <c r="E101" s="62" t="s">
        <v>373</v>
      </c>
      <c r="F101" s="60" t="s">
        <v>149</v>
      </c>
      <c r="G101" s="63">
        <v>1</v>
      </c>
      <c r="H101" s="577"/>
      <c r="I101" s="64">
        <f t="shared" si="12"/>
        <v>0</v>
      </c>
      <c r="J101" s="65">
        <v>8.3499999999999998E-3</v>
      </c>
      <c r="K101" s="63">
        <f t="shared" si="13"/>
        <v>8.3499999999999998E-3</v>
      </c>
      <c r="L101" s="65">
        <v>0</v>
      </c>
      <c r="M101" s="63">
        <f t="shared" si="14"/>
        <v>0</v>
      </c>
      <c r="N101" s="66">
        <v>21</v>
      </c>
      <c r="O101" s="67">
        <v>16</v>
      </c>
      <c r="P101" s="25" t="s">
        <v>122</v>
      </c>
    </row>
    <row r="102" spans="1:16" s="25" customFormat="1" ht="13.5" customHeight="1">
      <c r="A102" s="60" t="s">
        <v>374</v>
      </c>
      <c r="B102" s="60" t="s">
        <v>117</v>
      </c>
      <c r="C102" s="60" t="s">
        <v>357</v>
      </c>
      <c r="D102" s="61" t="s">
        <v>375</v>
      </c>
      <c r="E102" s="62" t="s">
        <v>376</v>
      </c>
      <c r="F102" s="60" t="s">
        <v>139</v>
      </c>
      <c r="G102" s="63">
        <v>0.14299999999999999</v>
      </c>
      <c r="H102" s="577"/>
      <c r="I102" s="64">
        <f t="shared" si="12"/>
        <v>0</v>
      </c>
      <c r="J102" s="65">
        <v>0</v>
      </c>
      <c r="K102" s="63">
        <f t="shared" si="13"/>
        <v>0</v>
      </c>
      <c r="L102" s="65">
        <v>0</v>
      </c>
      <c r="M102" s="63">
        <f t="shared" si="14"/>
        <v>0</v>
      </c>
      <c r="N102" s="66">
        <v>21</v>
      </c>
      <c r="O102" s="67">
        <v>16</v>
      </c>
      <c r="P102" s="25" t="s">
        <v>122</v>
      </c>
    </row>
    <row r="103" spans="1:16" s="35" customFormat="1" ht="12.75" customHeight="1">
      <c r="B103" s="40" t="s">
        <v>55</v>
      </c>
      <c r="D103" s="41" t="s">
        <v>377</v>
      </c>
      <c r="E103" s="41" t="s">
        <v>378</v>
      </c>
      <c r="H103" s="578"/>
      <c r="I103" s="42">
        <f>SUM(I104:I112)</f>
        <v>0</v>
      </c>
      <c r="K103" s="43">
        <f>SUM(K104:K112)</f>
        <v>2.5000000000000001E-2</v>
      </c>
      <c r="M103" s="43">
        <f>SUM(M104:M112)</f>
        <v>8.615879999999998E-2</v>
      </c>
      <c r="P103" s="41" t="s">
        <v>116</v>
      </c>
    </row>
    <row r="104" spans="1:16" s="25" customFormat="1" ht="13.5" customHeight="1">
      <c r="A104" s="60" t="s">
        <v>379</v>
      </c>
      <c r="B104" s="60" t="s">
        <v>117</v>
      </c>
      <c r="C104" s="60" t="s">
        <v>377</v>
      </c>
      <c r="D104" s="61" t="s">
        <v>380</v>
      </c>
      <c r="E104" s="62" t="s">
        <v>381</v>
      </c>
      <c r="F104" s="60" t="s">
        <v>153</v>
      </c>
      <c r="G104" s="63">
        <v>0.48</v>
      </c>
      <c r="H104" s="577"/>
      <c r="I104" s="64">
        <f t="shared" ref="I104:I112" si="15">ROUND(G104*H104,2)</f>
        <v>0</v>
      </c>
      <c r="J104" s="65">
        <v>0</v>
      </c>
      <c r="K104" s="63">
        <f t="shared" ref="K104:K112" si="16">G104*J104</f>
        <v>0</v>
      </c>
      <c r="L104" s="65">
        <v>1.6379999999999999E-2</v>
      </c>
      <c r="M104" s="63">
        <f t="shared" ref="M104:M112" si="17">G104*L104</f>
        <v>7.8623999999999986E-3</v>
      </c>
      <c r="N104" s="66">
        <v>21</v>
      </c>
      <c r="O104" s="67">
        <v>16</v>
      </c>
      <c r="P104" s="25" t="s">
        <v>122</v>
      </c>
    </row>
    <row r="105" spans="1:16" s="25" customFormat="1" ht="13.5" customHeight="1">
      <c r="A105" s="60" t="s">
        <v>382</v>
      </c>
      <c r="B105" s="60" t="s">
        <v>117</v>
      </c>
      <c r="C105" s="60" t="s">
        <v>377</v>
      </c>
      <c r="D105" s="61" t="s">
        <v>383</v>
      </c>
      <c r="E105" s="62" t="s">
        <v>384</v>
      </c>
      <c r="F105" s="60" t="s">
        <v>121</v>
      </c>
      <c r="G105" s="63">
        <v>2</v>
      </c>
      <c r="H105" s="577"/>
      <c r="I105" s="64">
        <f t="shared" si="15"/>
        <v>0</v>
      </c>
      <c r="J105" s="65">
        <v>0</v>
      </c>
      <c r="K105" s="63">
        <f t="shared" si="16"/>
        <v>0</v>
      </c>
      <c r="L105" s="65">
        <v>1.6379999999999999E-2</v>
      </c>
      <c r="M105" s="63">
        <f t="shared" si="17"/>
        <v>3.2759999999999997E-2</v>
      </c>
      <c r="N105" s="66">
        <v>21</v>
      </c>
      <c r="O105" s="67">
        <v>16</v>
      </c>
      <c r="P105" s="25" t="s">
        <v>122</v>
      </c>
    </row>
    <row r="106" spans="1:16" s="25" customFormat="1" ht="13.5" customHeight="1">
      <c r="A106" s="60" t="s">
        <v>385</v>
      </c>
      <c r="B106" s="60" t="s">
        <v>117</v>
      </c>
      <c r="C106" s="60" t="s">
        <v>377</v>
      </c>
      <c r="D106" s="61" t="s">
        <v>386</v>
      </c>
      <c r="E106" s="62" t="s">
        <v>387</v>
      </c>
      <c r="F106" s="60" t="s">
        <v>121</v>
      </c>
      <c r="G106" s="63">
        <v>2</v>
      </c>
      <c r="H106" s="577"/>
      <c r="I106" s="64">
        <f t="shared" si="15"/>
        <v>0</v>
      </c>
      <c r="J106" s="65">
        <v>0</v>
      </c>
      <c r="K106" s="63">
        <f t="shared" si="16"/>
        <v>0</v>
      </c>
      <c r="L106" s="65">
        <v>1.6379999999999999E-2</v>
      </c>
      <c r="M106" s="63">
        <f t="shared" si="17"/>
        <v>3.2759999999999997E-2</v>
      </c>
      <c r="N106" s="66">
        <v>21</v>
      </c>
      <c r="O106" s="67">
        <v>16</v>
      </c>
      <c r="P106" s="25" t="s">
        <v>122</v>
      </c>
    </row>
    <row r="107" spans="1:16" s="25" customFormat="1" ht="13.5" customHeight="1">
      <c r="A107" s="60" t="s">
        <v>388</v>
      </c>
      <c r="B107" s="60" t="s">
        <v>117</v>
      </c>
      <c r="C107" s="60" t="s">
        <v>377</v>
      </c>
      <c r="D107" s="61" t="s">
        <v>389</v>
      </c>
      <c r="E107" s="62" t="s">
        <v>390</v>
      </c>
      <c r="F107" s="60" t="s">
        <v>153</v>
      </c>
      <c r="G107" s="63">
        <v>0.78</v>
      </c>
      <c r="H107" s="577"/>
      <c r="I107" s="64">
        <f t="shared" si="15"/>
        <v>0</v>
      </c>
      <c r="J107" s="65">
        <v>0</v>
      </c>
      <c r="K107" s="63">
        <f t="shared" si="16"/>
        <v>0</v>
      </c>
      <c r="L107" s="65">
        <v>1.6379999999999999E-2</v>
      </c>
      <c r="M107" s="63">
        <f t="shared" si="17"/>
        <v>1.27764E-2</v>
      </c>
      <c r="N107" s="66">
        <v>21</v>
      </c>
      <c r="O107" s="67">
        <v>16</v>
      </c>
      <c r="P107" s="25" t="s">
        <v>122</v>
      </c>
    </row>
    <row r="108" spans="1:16" s="25" customFormat="1" ht="13.5" customHeight="1">
      <c r="A108" s="60" t="s">
        <v>391</v>
      </c>
      <c r="B108" s="60" t="s">
        <v>117</v>
      </c>
      <c r="C108" s="60" t="s">
        <v>377</v>
      </c>
      <c r="D108" s="61" t="s">
        <v>392</v>
      </c>
      <c r="E108" s="62" t="s">
        <v>393</v>
      </c>
      <c r="F108" s="60" t="s">
        <v>149</v>
      </c>
      <c r="G108" s="63">
        <v>1</v>
      </c>
      <c r="H108" s="577"/>
      <c r="I108" s="64">
        <f t="shared" si="15"/>
        <v>0</v>
      </c>
      <c r="J108" s="65">
        <v>0</v>
      </c>
      <c r="K108" s="63">
        <f t="shared" si="16"/>
        <v>0</v>
      </c>
      <c r="L108" s="65">
        <v>0</v>
      </c>
      <c r="M108" s="63">
        <f t="shared" si="17"/>
        <v>0</v>
      </c>
      <c r="N108" s="66">
        <v>21</v>
      </c>
      <c r="O108" s="67">
        <v>16</v>
      </c>
      <c r="P108" s="25" t="s">
        <v>122</v>
      </c>
    </row>
    <row r="109" spans="1:16" s="25" customFormat="1" ht="13.5" customHeight="1">
      <c r="A109" s="68" t="s">
        <v>394</v>
      </c>
      <c r="B109" s="68" t="s">
        <v>141</v>
      </c>
      <c r="C109" s="68" t="s">
        <v>142</v>
      </c>
      <c r="D109" s="69" t="s">
        <v>395</v>
      </c>
      <c r="E109" s="70" t="s">
        <v>396</v>
      </c>
      <c r="F109" s="68" t="s">
        <v>149</v>
      </c>
      <c r="G109" s="71">
        <v>1</v>
      </c>
      <c r="H109" s="579"/>
      <c r="I109" s="72">
        <f t="shared" si="15"/>
        <v>0</v>
      </c>
      <c r="J109" s="73">
        <v>2.5000000000000001E-2</v>
      </c>
      <c r="K109" s="71">
        <f t="shared" si="16"/>
        <v>2.5000000000000001E-2</v>
      </c>
      <c r="L109" s="73">
        <v>0</v>
      </c>
      <c r="M109" s="71">
        <f t="shared" si="17"/>
        <v>0</v>
      </c>
      <c r="N109" s="74">
        <v>21</v>
      </c>
      <c r="O109" s="75">
        <v>32</v>
      </c>
      <c r="P109" s="76" t="s">
        <v>122</v>
      </c>
    </row>
    <row r="110" spans="1:16" s="25" customFormat="1" ht="24" customHeight="1">
      <c r="A110" s="60" t="s">
        <v>397</v>
      </c>
      <c r="B110" s="60" t="s">
        <v>117</v>
      </c>
      <c r="C110" s="60" t="s">
        <v>377</v>
      </c>
      <c r="D110" s="61" t="s">
        <v>398</v>
      </c>
      <c r="E110" s="62" t="s">
        <v>399</v>
      </c>
      <c r="F110" s="60" t="s">
        <v>149</v>
      </c>
      <c r="G110" s="63">
        <v>1</v>
      </c>
      <c r="H110" s="577"/>
      <c r="I110" s="64">
        <f t="shared" si="15"/>
        <v>0</v>
      </c>
      <c r="J110" s="65">
        <v>0</v>
      </c>
      <c r="K110" s="63">
        <f t="shared" si="16"/>
        <v>0</v>
      </c>
      <c r="L110" s="65">
        <v>0</v>
      </c>
      <c r="M110" s="63">
        <f t="shared" si="17"/>
        <v>0</v>
      </c>
      <c r="N110" s="66">
        <v>21</v>
      </c>
      <c r="O110" s="67">
        <v>16</v>
      </c>
      <c r="P110" s="25" t="s">
        <v>122</v>
      </c>
    </row>
    <row r="111" spans="1:16" s="25" customFormat="1" ht="13.5" customHeight="1">
      <c r="A111" s="60" t="s">
        <v>400</v>
      </c>
      <c r="B111" s="60" t="s">
        <v>117</v>
      </c>
      <c r="C111" s="60" t="s">
        <v>377</v>
      </c>
      <c r="D111" s="61" t="s">
        <v>401</v>
      </c>
      <c r="E111" s="62" t="s">
        <v>402</v>
      </c>
      <c r="F111" s="60" t="s">
        <v>149</v>
      </c>
      <c r="G111" s="63">
        <v>1</v>
      </c>
      <c r="H111" s="577"/>
      <c r="I111" s="64">
        <f t="shared" si="15"/>
        <v>0</v>
      </c>
      <c r="J111" s="65">
        <v>0</v>
      </c>
      <c r="K111" s="63">
        <f t="shared" si="16"/>
        <v>0</v>
      </c>
      <c r="L111" s="65">
        <v>0</v>
      </c>
      <c r="M111" s="63">
        <f t="shared" si="17"/>
        <v>0</v>
      </c>
      <c r="N111" s="66">
        <v>21</v>
      </c>
      <c r="O111" s="67">
        <v>16</v>
      </c>
      <c r="P111" s="25" t="s">
        <v>122</v>
      </c>
    </row>
    <row r="112" spans="1:16" s="25" customFormat="1" ht="13.5" customHeight="1">
      <c r="A112" s="60" t="s">
        <v>403</v>
      </c>
      <c r="B112" s="60" t="s">
        <v>117</v>
      </c>
      <c r="C112" s="60" t="s">
        <v>377</v>
      </c>
      <c r="D112" s="61" t="s">
        <v>404</v>
      </c>
      <c r="E112" s="62" t="s">
        <v>405</v>
      </c>
      <c r="F112" s="60" t="s">
        <v>39</v>
      </c>
      <c r="G112" s="63">
        <v>529.92700000000002</v>
      </c>
      <c r="H112" s="577"/>
      <c r="I112" s="64">
        <f t="shared" si="15"/>
        <v>0</v>
      </c>
      <c r="J112" s="65">
        <v>0</v>
      </c>
      <c r="K112" s="63">
        <f t="shared" si="16"/>
        <v>0</v>
      </c>
      <c r="L112" s="65">
        <v>0</v>
      </c>
      <c r="M112" s="63">
        <f t="shared" si="17"/>
        <v>0</v>
      </c>
      <c r="N112" s="66">
        <v>21</v>
      </c>
      <c r="O112" s="67">
        <v>16</v>
      </c>
      <c r="P112" s="25" t="s">
        <v>122</v>
      </c>
    </row>
    <row r="113" spans="1:16" s="35" customFormat="1" ht="12.75" customHeight="1">
      <c r="B113" s="40" t="s">
        <v>55</v>
      </c>
      <c r="D113" s="41" t="s">
        <v>406</v>
      </c>
      <c r="E113" s="41" t="s">
        <v>407</v>
      </c>
      <c r="H113" s="578"/>
      <c r="I113" s="42">
        <f>SUM(I114:I116)</f>
        <v>0</v>
      </c>
      <c r="K113" s="43">
        <f>SUM(K114:K116)</f>
        <v>1E-3</v>
      </c>
      <c r="M113" s="43">
        <f>SUM(M114:M116)</f>
        <v>0.12620000000000001</v>
      </c>
      <c r="P113" s="41" t="s">
        <v>116</v>
      </c>
    </row>
    <row r="114" spans="1:16" s="25" customFormat="1" ht="13.5" customHeight="1">
      <c r="A114" s="60" t="s">
        <v>408</v>
      </c>
      <c r="B114" s="60" t="s">
        <v>117</v>
      </c>
      <c r="C114" s="60" t="s">
        <v>406</v>
      </c>
      <c r="D114" s="61" t="s">
        <v>409</v>
      </c>
      <c r="E114" s="62" t="s">
        <v>410</v>
      </c>
      <c r="F114" s="60" t="s">
        <v>153</v>
      </c>
      <c r="G114" s="63">
        <v>5.9</v>
      </c>
      <c r="H114" s="577"/>
      <c r="I114" s="64">
        <f>ROUND(G114*H114,2)</f>
        <v>0</v>
      </c>
      <c r="J114" s="65">
        <v>0</v>
      </c>
      <c r="K114" s="63">
        <f>G114*J114</f>
        <v>0</v>
      </c>
      <c r="L114" s="65">
        <v>1.7999999999999999E-2</v>
      </c>
      <c r="M114" s="63">
        <f>G114*L114</f>
        <v>0.1062</v>
      </c>
      <c r="N114" s="66">
        <v>21</v>
      </c>
      <c r="O114" s="67">
        <v>16</v>
      </c>
      <c r="P114" s="25" t="s">
        <v>122</v>
      </c>
    </row>
    <row r="115" spans="1:16" s="25" customFormat="1" ht="24" customHeight="1">
      <c r="A115" s="60" t="s">
        <v>411</v>
      </c>
      <c r="B115" s="60" t="s">
        <v>117</v>
      </c>
      <c r="C115" s="60" t="s">
        <v>406</v>
      </c>
      <c r="D115" s="61" t="s">
        <v>412</v>
      </c>
      <c r="E115" s="62" t="s">
        <v>413</v>
      </c>
      <c r="F115" s="60" t="s">
        <v>414</v>
      </c>
      <c r="G115" s="63">
        <v>20</v>
      </c>
      <c r="H115" s="577"/>
      <c r="I115" s="64">
        <f>ROUND(G115*H115,2)</f>
        <v>0</v>
      </c>
      <c r="J115" s="65">
        <v>5.0000000000000002E-5</v>
      </c>
      <c r="K115" s="63">
        <f>G115*J115</f>
        <v>1E-3</v>
      </c>
      <c r="L115" s="65">
        <v>1E-3</v>
      </c>
      <c r="M115" s="63">
        <f>G115*L115</f>
        <v>0.02</v>
      </c>
      <c r="N115" s="66">
        <v>21</v>
      </c>
      <c r="O115" s="67">
        <v>16</v>
      </c>
      <c r="P115" s="25" t="s">
        <v>122</v>
      </c>
    </row>
    <row r="116" spans="1:16" s="25" customFormat="1" ht="13.5" customHeight="1">
      <c r="A116" s="60" t="s">
        <v>415</v>
      </c>
      <c r="B116" s="60" t="s">
        <v>117</v>
      </c>
      <c r="C116" s="60" t="s">
        <v>406</v>
      </c>
      <c r="D116" s="61" t="s">
        <v>416</v>
      </c>
      <c r="E116" s="62" t="s">
        <v>417</v>
      </c>
      <c r="F116" s="60" t="s">
        <v>39</v>
      </c>
      <c r="G116" s="63">
        <v>21.939</v>
      </c>
      <c r="H116" s="577"/>
      <c r="I116" s="64">
        <f>ROUND(G116*H116,2)</f>
        <v>0</v>
      </c>
      <c r="J116" s="65">
        <v>0</v>
      </c>
      <c r="K116" s="63">
        <f>G116*J116</f>
        <v>0</v>
      </c>
      <c r="L116" s="65">
        <v>0</v>
      </c>
      <c r="M116" s="63">
        <f>G116*L116</f>
        <v>0</v>
      </c>
      <c r="N116" s="66">
        <v>21</v>
      </c>
      <c r="O116" s="67">
        <v>16</v>
      </c>
      <c r="P116" s="25" t="s">
        <v>122</v>
      </c>
    </row>
    <row r="117" spans="1:16" s="35" customFormat="1" ht="12.75" customHeight="1">
      <c r="B117" s="40" t="s">
        <v>55</v>
      </c>
      <c r="D117" s="41" t="s">
        <v>418</v>
      </c>
      <c r="E117" s="41" t="s">
        <v>419</v>
      </c>
      <c r="H117" s="578"/>
      <c r="I117" s="42">
        <f>SUM(I118:I122)</f>
        <v>0</v>
      </c>
      <c r="K117" s="43">
        <f>SUM(K118:K122)</f>
        <v>0.71522660000000005</v>
      </c>
      <c r="M117" s="43">
        <f>SUM(M118:M122)</f>
        <v>3.5779733999999999</v>
      </c>
      <c r="P117" s="41" t="s">
        <v>116</v>
      </c>
    </row>
    <row r="118" spans="1:16" s="25" customFormat="1" ht="13.5" customHeight="1">
      <c r="A118" s="60" t="s">
        <v>420</v>
      </c>
      <c r="B118" s="60" t="s">
        <v>117</v>
      </c>
      <c r="C118" s="60" t="s">
        <v>418</v>
      </c>
      <c r="D118" s="61" t="s">
        <v>421</v>
      </c>
      <c r="E118" s="62" t="s">
        <v>422</v>
      </c>
      <c r="F118" s="60" t="s">
        <v>153</v>
      </c>
      <c r="G118" s="63">
        <v>43.02</v>
      </c>
      <c r="H118" s="577"/>
      <c r="I118" s="64">
        <f>ROUND(G118*H118,2)</f>
        <v>0</v>
      </c>
      <c r="J118" s="65">
        <v>0</v>
      </c>
      <c r="K118" s="63">
        <f>G118*J118</f>
        <v>0</v>
      </c>
      <c r="L118" s="65">
        <v>8.3169999999999994E-2</v>
      </c>
      <c r="M118" s="63">
        <f>G118*L118</f>
        <v>3.5779733999999999</v>
      </c>
      <c r="N118" s="66">
        <v>21</v>
      </c>
      <c r="O118" s="67">
        <v>16</v>
      </c>
      <c r="P118" s="25" t="s">
        <v>122</v>
      </c>
    </row>
    <row r="119" spans="1:16" s="25" customFormat="1" ht="24" customHeight="1">
      <c r="A119" s="60" t="s">
        <v>423</v>
      </c>
      <c r="B119" s="60" t="s">
        <v>117</v>
      </c>
      <c r="C119" s="60" t="s">
        <v>418</v>
      </c>
      <c r="D119" s="61" t="s">
        <v>424</v>
      </c>
      <c r="E119" s="62" t="s">
        <v>425</v>
      </c>
      <c r="F119" s="60" t="s">
        <v>153</v>
      </c>
      <c r="G119" s="63">
        <v>43.06</v>
      </c>
      <c r="H119" s="577"/>
      <c r="I119" s="64">
        <f>ROUND(G119*H119,2)</f>
        <v>0</v>
      </c>
      <c r="J119" s="65">
        <v>2.7499999999999998E-3</v>
      </c>
      <c r="K119" s="63">
        <f>G119*J119</f>
        <v>0.11841499999999999</v>
      </c>
      <c r="L119" s="65">
        <v>0</v>
      </c>
      <c r="M119" s="63">
        <f>G119*L119</f>
        <v>0</v>
      </c>
      <c r="N119" s="66">
        <v>21</v>
      </c>
      <c r="O119" s="67">
        <v>16</v>
      </c>
      <c r="P119" s="25" t="s">
        <v>122</v>
      </c>
    </row>
    <row r="120" spans="1:16" s="25" customFormat="1" ht="13.5" customHeight="1">
      <c r="A120" s="68" t="s">
        <v>426</v>
      </c>
      <c r="B120" s="68" t="s">
        <v>141</v>
      </c>
      <c r="C120" s="68" t="s">
        <v>142</v>
      </c>
      <c r="D120" s="69" t="s">
        <v>427</v>
      </c>
      <c r="E120" s="70" t="s">
        <v>428</v>
      </c>
      <c r="F120" s="68" t="s">
        <v>153</v>
      </c>
      <c r="G120" s="71">
        <v>47.366</v>
      </c>
      <c r="H120" s="579"/>
      <c r="I120" s="72">
        <f>ROUND(G120*H120,2)</f>
        <v>0</v>
      </c>
      <c r="J120" s="73">
        <v>1.26E-2</v>
      </c>
      <c r="K120" s="71">
        <f>G120*J120</f>
        <v>0.5968116</v>
      </c>
      <c r="L120" s="73">
        <v>0</v>
      </c>
      <c r="M120" s="71">
        <f>G120*L120</f>
        <v>0</v>
      </c>
      <c r="N120" s="74">
        <v>21</v>
      </c>
      <c r="O120" s="75">
        <v>32</v>
      </c>
      <c r="P120" s="76" t="s">
        <v>122</v>
      </c>
    </row>
    <row r="121" spans="1:16" s="25" customFormat="1" ht="24" customHeight="1">
      <c r="A121" s="60" t="s">
        <v>429</v>
      </c>
      <c r="B121" s="60" t="s">
        <v>117</v>
      </c>
      <c r="C121" s="60" t="s">
        <v>418</v>
      </c>
      <c r="D121" s="61" t="s">
        <v>430</v>
      </c>
      <c r="E121" s="62" t="s">
        <v>431</v>
      </c>
      <c r="F121" s="60" t="s">
        <v>153</v>
      </c>
      <c r="G121" s="63">
        <v>43.06</v>
      </c>
      <c r="H121" s="577"/>
      <c r="I121" s="64">
        <f>ROUND(G121*H121,2)</f>
        <v>0</v>
      </c>
      <c r="J121" s="65">
        <v>0</v>
      </c>
      <c r="K121" s="63">
        <f>G121*J121</f>
        <v>0</v>
      </c>
      <c r="L121" s="65">
        <v>0</v>
      </c>
      <c r="M121" s="63">
        <f>G121*L121</f>
        <v>0</v>
      </c>
      <c r="N121" s="66">
        <v>21</v>
      </c>
      <c r="O121" s="67">
        <v>16</v>
      </c>
      <c r="P121" s="25" t="s">
        <v>122</v>
      </c>
    </row>
    <row r="122" spans="1:16" s="25" customFormat="1" ht="13.5" customHeight="1">
      <c r="A122" s="60" t="s">
        <v>432</v>
      </c>
      <c r="B122" s="60" t="s">
        <v>117</v>
      </c>
      <c r="C122" s="60" t="s">
        <v>418</v>
      </c>
      <c r="D122" s="61" t="s">
        <v>433</v>
      </c>
      <c r="E122" s="62" t="s">
        <v>434</v>
      </c>
      <c r="F122" s="60" t="s">
        <v>139</v>
      </c>
      <c r="G122" s="63">
        <v>0.71499999999999997</v>
      </c>
      <c r="H122" s="577"/>
      <c r="I122" s="64">
        <f>ROUND(G122*H122,2)</f>
        <v>0</v>
      </c>
      <c r="J122" s="65">
        <v>0</v>
      </c>
      <c r="K122" s="63">
        <f>G122*J122</f>
        <v>0</v>
      </c>
      <c r="L122" s="65">
        <v>0</v>
      </c>
      <c r="M122" s="63">
        <f>G122*L122</f>
        <v>0</v>
      </c>
      <c r="N122" s="66">
        <v>21</v>
      </c>
      <c r="O122" s="67">
        <v>16</v>
      </c>
      <c r="P122" s="25" t="s">
        <v>122</v>
      </c>
    </row>
    <row r="123" spans="1:16" s="35" customFormat="1" ht="12.75" customHeight="1">
      <c r="B123" s="40" t="s">
        <v>55</v>
      </c>
      <c r="D123" s="41" t="s">
        <v>435</v>
      </c>
      <c r="E123" s="41" t="s">
        <v>436</v>
      </c>
      <c r="H123" s="578"/>
      <c r="I123" s="42">
        <f>SUM(I124:I125)</f>
        <v>0</v>
      </c>
      <c r="K123" s="43">
        <f>SUM(K124:K125)</f>
        <v>0</v>
      </c>
      <c r="M123" s="43">
        <f>SUM(M124:M125)</f>
        <v>0.49126400000000003</v>
      </c>
      <c r="P123" s="41" t="s">
        <v>116</v>
      </c>
    </row>
    <row r="124" spans="1:16" s="25" customFormat="1" ht="13.5" customHeight="1">
      <c r="A124" s="60" t="s">
        <v>437</v>
      </c>
      <c r="B124" s="60" t="s">
        <v>117</v>
      </c>
      <c r="C124" s="60" t="s">
        <v>435</v>
      </c>
      <c r="D124" s="61" t="s">
        <v>438</v>
      </c>
      <c r="E124" s="62" t="s">
        <v>439</v>
      </c>
      <c r="F124" s="60" t="s">
        <v>153</v>
      </c>
      <c r="G124" s="63">
        <v>14.76</v>
      </c>
      <c r="H124" s="577"/>
      <c r="I124" s="64">
        <f>ROUND(G124*H124,2)</f>
        <v>0</v>
      </c>
      <c r="J124" s="65">
        <v>0</v>
      </c>
      <c r="K124" s="63">
        <f>G124*J124</f>
        <v>0</v>
      </c>
      <c r="L124" s="65">
        <v>1.5699999999999999E-2</v>
      </c>
      <c r="M124" s="63">
        <f>G124*L124</f>
        <v>0.23173199999999997</v>
      </c>
      <c r="N124" s="66">
        <v>21</v>
      </c>
      <c r="O124" s="67">
        <v>16</v>
      </c>
      <c r="P124" s="25" t="s">
        <v>122</v>
      </c>
    </row>
    <row r="125" spans="1:16" s="25" customFormat="1" ht="13.5" customHeight="1">
      <c r="A125" s="60" t="s">
        <v>440</v>
      </c>
      <c r="B125" s="60" t="s">
        <v>117</v>
      </c>
      <c r="C125" s="60" t="s">
        <v>435</v>
      </c>
      <c r="D125" s="61" t="s">
        <v>441</v>
      </c>
      <c r="E125" s="62" t="s">
        <v>442</v>
      </c>
      <c r="F125" s="60" t="s">
        <v>153</v>
      </c>
      <c r="G125" s="63">
        <v>3.64</v>
      </c>
      <c r="H125" s="577"/>
      <c r="I125" s="64">
        <f>ROUND(G125*H125,2)</f>
        <v>0</v>
      </c>
      <c r="J125" s="65">
        <v>0</v>
      </c>
      <c r="K125" s="63">
        <f>G125*J125</f>
        <v>0</v>
      </c>
      <c r="L125" s="65">
        <v>7.1300000000000002E-2</v>
      </c>
      <c r="M125" s="63">
        <f>G125*L125</f>
        <v>0.25953200000000004</v>
      </c>
      <c r="N125" s="66">
        <v>21</v>
      </c>
      <c r="O125" s="67">
        <v>16</v>
      </c>
      <c r="P125" s="25" t="s">
        <v>122</v>
      </c>
    </row>
    <row r="126" spans="1:16" s="35" customFormat="1" ht="12.75" customHeight="1">
      <c r="B126" s="40" t="s">
        <v>55</v>
      </c>
      <c r="D126" s="41" t="s">
        <v>443</v>
      </c>
      <c r="E126" s="41" t="s">
        <v>444</v>
      </c>
      <c r="H126" s="578"/>
      <c r="I126" s="42">
        <f>SUM(I127:I128)</f>
        <v>0</v>
      </c>
      <c r="K126" s="43">
        <f>SUM(K127:K128)</f>
        <v>2.091E-3</v>
      </c>
      <c r="M126" s="43">
        <f>SUM(M127:M128)</f>
        <v>0</v>
      </c>
      <c r="P126" s="41" t="s">
        <v>116</v>
      </c>
    </row>
    <row r="127" spans="1:16" s="25" customFormat="1" ht="24" customHeight="1">
      <c r="A127" s="60" t="s">
        <v>445</v>
      </c>
      <c r="B127" s="60" t="s">
        <v>117</v>
      </c>
      <c r="C127" s="60" t="s">
        <v>443</v>
      </c>
      <c r="D127" s="61" t="s">
        <v>446</v>
      </c>
      <c r="E127" s="62" t="s">
        <v>447</v>
      </c>
      <c r="F127" s="60" t="s">
        <v>153</v>
      </c>
      <c r="G127" s="63">
        <v>5.0999999999999996</v>
      </c>
      <c r="H127" s="577"/>
      <c r="I127" s="64">
        <f>ROUND(G127*H127,2)</f>
        <v>0</v>
      </c>
      <c r="J127" s="65">
        <v>3.6000000000000002E-4</v>
      </c>
      <c r="K127" s="63">
        <f>G127*J127</f>
        <v>1.836E-3</v>
      </c>
      <c r="L127" s="65">
        <v>0</v>
      </c>
      <c r="M127" s="63">
        <f>G127*L127</f>
        <v>0</v>
      </c>
      <c r="N127" s="66">
        <v>21</v>
      </c>
      <c r="O127" s="67">
        <v>16</v>
      </c>
      <c r="P127" s="25" t="s">
        <v>122</v>
      </c>
    </row>
    <row r="128" spans="1:16" s="25" customFormat="1" ht="13.5" customHeight="1">
      <c r="A128" s="60" t="s">
        <v>448</v>
      </c>
      <c r="B128" s="60" t="s">
        <v>117</v>
      </c>
      <c r="C128" s="60" t="s">
        <v>443</v>
      </c>
      <c r="D128" s="61" t="s">
        <v>449</v>
      </c>
      <c r="E128" s="62" t="s">
        <v>450</v>
      </c>
      <c r="F128" s="60" t="s">
        <v>153</v>
      </c>
      <c r="G128" s="63">
        <v>5.0999999999999996</v>
      </c>
      <c r="H128" s="577"/>
      <c r="I128" s="64">
        <f>ROUND(G128*H128,2)</f>
        <v>0</v>
      </c>
      <c r="J128" s="65">
        <v>5.0000000000000002E-5</v>
      </c>
      <c r="K128" s="63">
        <f>G128*J128</f>
        <v>2.5500000000000002E-4</v>
      </c>
      <c r="L128" s="65">
        <v>0</v>
      </c>
      <c r="M128" s="63">
        <f>G128*L128</f>
        <v>0</v>
      </c>
      <c r="N128" s="66">
        <v>21</v>
      </c>
      <c r="O128" s="67">
        <v>16</v>
      </c>
      <c r="P128" s="25" t="s">
        <v>122</v>
      </c>
    </row>
    <row r="129" spans="1:16" s="35" customFormat="1" ht="12.75" customHeight="1">
      <c r="B129" s="40" t="s">
        <v>55</v>
      </c>
      <c r="D129" s="41" t="s">
        <v>451</v>
      </c>
      <c r="E129" s="41" t="s">
        <v>452</v>
      </c>
      <c r="H129" s="578"/>
      <c r="I129" s="42">
        <f>I130</f>
        <v>0</v>
      </c>
      <c r="K129" s="43">
        <f>K130</f>
        <v>4.5879999999999997E-2</v>
      </c>
      <c r="M129" s="43">
        <f>M130</f>
        <v>0</v>
      </c>
      <c r="P129" s="41" t="s">
        <v>116</v>
      </c>
    </row>
    <row r="130" spans="1:16" s="25" customFormat="1" ht="24" customHeight="1">
      <c r="A130" s="60" t="s">
        <v>453</v>
      </c>
      <c r="B130" s="60" t="s">
        <v>117</v>
      </c>
      <c r="C130" s="60" t="s">
        <v>451</v>
      </c>
      <c r="D130" s="61" t="s">
        <v>454</v>
      </c>
      <c r="E130" s="62" t="s">
        <v>455</v>
      </c>
      <c r="F130" s="60" t="s">
        <v>153</v>
      </c>
      <c r="G130" s="63">
        <v>148</v>
      </c>
      <c r="H130" s="577"/>
      <c r="I130" s="64">
        <f>ROUND(G130*H130,2)</f>
        <v>0</v>
      </c>
      <c r="J130" s="65">
        <v>3.1E-4</v>
      </c>
      <c r="K130" s="63">
        <f>G130*J130</f>
        <v>4.5879999999999997E-2</v>
      </c>
      <c r="L130" s="65">
        <v>0</v>
      </c>
      <c r="M130" s="63">
        <f>G130*L130</f>
        <v>0</v>
      </c>
      <c r="N130" s="66">
        <v>21</v>
      </c>
      <c r="O130" s="67">
        <v>16</v>
      </c>
      <c r="P130" s="25" t="s">
        <v>122</v>
      </c>
    </row>
    <row r="131" spans="1:16" s="35" customFormat="1" ht="12.75" customHeight="1">
      <c r="B131" s="40" t="s">
        <v>55</v>
      </c>
      <c r="D131" s="41" t="s">
        <v>456</v>
      </c>
      <c r="E131" s="41" t="s">
        <v>457</v>
      </c>
      <c r="H131" s="578"/>
      <c r="I131" s="42">
        <f>I132</f>
        <v>0</v>
      </c>
      <c r="K131" s="43">
        <f>K132</f>
        <v>0</v>
      </c>
      <c r="M131" s="43">
        <f>M132</f>
        <v>5.2000000000000006E-3</v>
      </c>
      <c r="P131" s="41" t="s">
        <v>116</v>
      </c>
    </row>
    <row r="132" spans="1:16" s="25" customFormat="1" ht="13.5" customHeight="1">
      <c r="A132" s="60" t="s">
        <v>280</v>
      </c>
      <c r="B132" s="60" t="s">
        <v>117</v>
      </c>
      <c r="C132" s="60" t="s">
        <v>456</v>
      </c>
      <c r="D132" s="61" t="s">
        <v>458</v>
      </c>
      <c r="E132" s="62" t="s">
        <v>459</v>
      </c>
      <c r="F132" s="60" t="s">
        <v>153</v>
      </c>
      <c r="G132" s="63">
        <v>0.52</v>
      </c>
      <c r="H132" s="577"/>
      <c r="I132" s="64">
        <f>ROUND(G132*H132,2)</f>
        <v>0</v>
      </c>
      <c r="J132" s="65">
        <v>0</v>
      </c>
      <c r="K132" s="63">
        <f>G132*J132</f>
        <v>0</v>
      </c>
      <c r="L132" s="65">
        <v>0.01</v>
      </c>
      <c r="M132" s="63">
        <f>G132*L132</f>
        <v>5.2000000000000006E-3</v>
      </c>
      <c r="N132" s="66">
        <v>21</v>
      </c>
      <c r="O132" s="67">
        <v>16</v>
      </c>
      <c r="P132" s="25" t="s">
        <v>122</v>
      </c>
    </row>
    <row r="133" spans="1:16" s="48" customFormat="1" ht="12.75" customHeight="1">
      <c r="E133" s="580" t="s">
        <v>80</v>
      </c>
      <c r="F133" s="581"/>
      <c r="G133" s="581"/>
      <c r="H133" s="581"/>
      <c r="I133" s="582">
        <f>I14+I70</f>
        <v>0</v>
      </c>
      <c r="J133" s="581"/>
      <c r="K133" s="583">
        <f>K14+K70</f>
        <v>10.077035859999999</v>
      </c>
      <c r="L133" s="581"/>
      <c r="M133" s="583">
        <f>M14+M70</f>
        <v>22.773588200000003</v>
      </c>
      <c r="N133" s="581"/>
    </row>
  </sheetData>
  <pageMargins left="0.78740157480314965" right="0.78740157480314965" top="0.59055118110236227" bottom="0.59055118110236227" header="0" footer="0"/>
  <pageSetup scale="97" fitToHeight="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topLeftCell="A22" zoomScale="85" zoomScaleNormal="85" workbookViewId="0">
      <selection activeCell="M59" sqref="M59"/>
    </sheetView>
  </sheetViews>
  <sheetFormatPr defaultRowHeight="12.75"/>
  <cols>
    <col min="1" max="1" width="4.42578125" style="77" customWidth="1"/>
    <col min="2" max="2" width="3.7109375" style="77" customWidth="1"/>
    <col min="3" max="3" width="7.42578125" style="77" customWidth="1"/>
    <col min="4" max="4" width="41.7109375" style="77" customWidth="1"/>
    <col min="5" max="5" width="4.7109375" style="77" customWidth="1"/>
    <col min="6" max="6" width="12.140625" style="77" customWidth="1"/>
    <col min="7" max="7" width="9.85546875" style="77" customWidth="1"/>
    <col min="8" max="8" width="13.28515625" style="77" customWidth="1"/>
    <col min="9" max="256" width="9.140625" style="77"/>
    <col min="257" max="257" width="4.42578125" style="77" customWidth="1"/>
    <col min="258" max="258" width="3.7109375" style="77" customWidth="1"/>
    <col min="259" max="259" width="7.42578125" style="77" customWidth="1"/>
    <col min="260" max="260" width="41.7109375" style="77" customWidth="1"/>
    <col min="261" max="261" width="4.7109375" style="77" customWidth="1"/>
    <col min="262" max="262" width="12.140625" style="77" customWidth="1"/>
    <col min="263" max="263" width="9.85546875" style="77" customWidth="1"/>
    <col min="264" max="264" width="13.28515625" style="77" customWidth="1"/>
    <col min="265" max="512" width="9.140625" style="77"/>
    <col min="513" max="513" width="4.42578125" style="77" customWidth="1"/>
    <col min="514" max="514" width="3.7109375" style="77" customWidth="1"/>
    <col min="515" max="515" width="7.42578125" style="77" customWidth="1"/>
    <col min="516" max="516" width="41.7109375" style="77" customWidth="1"/>
    <col min="517" max="517" width="4.7109375" style="77" customWidth="1"/>
    <col min="518" max="518" width="12.140625" style="77" customWidth="1"/>
    <col min="519" max="519" width="9.85546875" style="77" customWidth="1"/>
    <col min="520" max="520" width="13.28515625" style="77" customWidth="1"/>
    <col min="521" max="768" width="9.140625" style="77"/>
    <col min="769" max="769" width="4.42578125" style="77" customWidth="1"/>
    <col min="770" max="770" width="3.7109375" style="77" customWidth="1"/>
    <col min="771" max="771" width="7.42578125" style="77" customWidth="1"/>
    <col min="772" max="772" width="41.7109375" style="77" customWidth="1"/>
    <col min="773" max="773" width="4.7109375" style="77" customWidth="1"/>
    <col min="774" max="774" width="12.140625" style="77" customWidth="1"/>
    <col min="775" max="775" width="9.85546875" style="77" customWidth="1"/>
    <col min="776" max="776" width="13.28515625" style="77" customWidth="1"/>
    <col min="777" max="1024" width="9.140625" style="77"/>
    <col min="1025" max="1025" width="4.42578125" style="77" customWidth="1"/>
    <col min="1026" max="1026" width="3.7109375" style="77" customWidth="1"/>
    <col min="1027" max="1027" width="7.42578125" style="77" customWidth="1"/>
    <col min="1028" max="1028" width="41.7109375" style="77" customWidth="1"/>
    <col min="1029" max="1029" width="4.7109375" style="77" customWidth="1"/>
    <col min="1030" max="1030" width="12.140625" style="77" customWidth="1"/>
    <col min="1031" max="1031" width="9.85546875" style="77" customWidth="1"/>
    <col min="1032" max="1032" width="13.28515625" style="77" customWidth="1"/>
    <col min="1033" max="1280" width="9.140625" style="77"/>
    <col min="1281" max="1281" width="4.42578125" style="77" customWidth="1"/>
    <col min="1282" max="1282" width="3.7109375" style="77" customWidth="1"/>
    <col min="1283" max="1283" width="7.42578125" style="77" customWidth="1"/>
    <col min="1284" max="1284" width="41.7109375" style="77" customWidth="1"/>
    <col min="1285" max="1285" width="4.7109375" style="77" customWidth="1"/>
    <col min="1286" max="1286" width="12.140625" style="77" customWidth="1"/>
    <col min="1287" max="1287" width="9.85546875" style="77" customWidth="1"/>
    <col min="1288" max="1288" width="13.28515625" style="77" customWidth="1"/>
    <col min="1289" max="1536" width="9.140625" style="77"/>
    <col min="1537" max="1537" width="4.42578125" style="77" customWidth="1"/>
    <col min="1538" max="1538" width="3.7109375" style="77" customWidth="1"/>
    <col min="1539" max="1539" width="7.42578125" style="77" customWidth="1"/>
    <col min="1540" max="1540" width="41.7109375" style="77" customWidth="1"/>
    <col min="1541" max="1541" width="4.7109375" style="77" customWidth="1"/>
    <col min="1542" max="1542" width="12.140625" style="77" customWidth="1"/>
    <col min="1543" max="1543" width="9.85546875" style="77" customWidth="1"/>
    <col min="1544" max="1544" width="13.28515625" style="77" customWidth="1"/>
    <col min="1545" max="1792" width="9.140625" style="77"/>
    <col min="1793" max="1793" width="4.42578125" style="77" customWidth="1"/>
    <col min="1794" max="1794" width="3.7109375" style="77" customWidth="1"/>
    <col min="1795" max="1795" width="7.42578125" style="77" customWidth="1"/>
    <col min="1796" max="1796" width="41.7109375" style="77" customWidth="1"/>
    <col min="1797" max="1797" width="4.7109375" style="77" customWidth="1"/>
    <col min="1798" max="1798" width="12.140625" style="77" customWidth="1"/>
    <col min="1799" max="1799" width="9.85546875" style="77" customWidth="1"/>
    <col min="1800" max="1800" width="13.28515625" style="77" customWidth="1"/>
    <col min="1801" max="2048" width="9.140625" style="77"/>
    <col min="2049" max="2049" width="4.42578125" style="77" customWidth="1"/>
    <col min="2050" max="2050" width="3.7109375" style="77" customWidth="1"/>
    <col min="2051" max="2051" width="7.42578125" style="77" customWidth="1"/>
    <col min="2052" max="2052" width="41.7109375" style="77" customWidth="1"/>
    <col min="2053" max="2053" width="4.7109375" style="77" customWidth="1"/>
    <col min="2054" max="2054" width="12.140625" style="77" customWidth="1"/>
    <col min="2055" max="2055" width="9.85546875" style="77" customWidth="1"/>
    <col min="2056" max="2056" width="13.28515625" style="77" customWidth="1"/>
    <col min="2057" max="2304" width="9.140625" style="77"/>
    <col min="2305" max="2305" width="4.42578125" style="77" customWidth="1"/>
    <col min="2306" max="2306" width="3.7109375" style="77" customWidth="1"/>
    <col min="2307" max="2307" width="7.42578125" style="77" customWidth="1"/>
    <col min="2308" max="2308" width="41.7109375" style="77" customWidth="1"/>
    <col min="2309" max="2309" width="4.7109375" style="77" customWidth="1"/>
    <col min="2310" max="2310" width="12.140625" style="77" customWidth="1"/>
    <col min="2311" max="2311" width="9.85546875" style="77" customWidth="1"/>
    <col min="2312" max="2312" width="13.28515625" style="77" customWidth="1"/>
    <col min="2313" max="2560" width="9.140625" style="77"/>
    <col min="2561" max="2561" width="4.42578125" style="77" customWidth="1"/>
    <col min="2562" max="2562" width="3.7109375" style="77" customWidth="1"/>
    <col min="2563" max="2563" width="7.42578125" style="77" customWidth="1"/>
    <col min="2564" max="2564" width="41.7109375" style="77" customWidth="1"/>
    <col min="2565" max="2565" width="4.7109375" style="77" customWidth="1"/>
    <col min="2566" max="2566" width="12.140625" style="77" customWidth="1"/>
    <col min="2567" max="2567" width="9.85546875" style="77" customWidth="1"/>
    <col min="2568" max="2568" width="13.28515625" style="77" customWidth="1"/>
    <col min="2569" max="2816" width="9.140625" style="77"/>
    <col min="2817" max="2817" width="4.42578125" style="77" customWidth="1"/>
    <col min="2818" max="2818" width="3.7109375" style="77" customWidth="1"/>
    <col min="2819" max="2819" width="7.42578125" style="77" customWidth="1"/>
    <col min="2820" max="2820" width="41.7109375" style="77" customWidth="1"/>
    <col min="2821" max="2821" width="4.7109375" style="77" customWidth="1"/>
    <col min="2822" max="2822" width="12.140625" style="77" customWidth="1"/>
    <col min="2823" max="2823" width="9.85546875" style="77" customWidth="1"/>
    <col min="2824" max="2824" width="13.28515625" style="77" customWidth="1"/>
    <col min="2825" max="3072" width="9.140625" style="77"/>
    <col min="3073" max="3073" width="4.42578125" style="77" customWidth="1"/>
    <col min="3074" max="3074" width="3.7109375" style="77" customWidth="1"/>
    <col min="3075" max="3075" width="7.42578125" style="77" customWidth="1"/>
    <col min="3076" max="3076" width="41.7109375" style="77" customWidth="1"/>
    <col min="3077" max="3077" width="4.7109375" style="77" customWidth="1"/>
    <col min="3078" max="3078" width="12.140625" style="77" customWidth="1"/>
    <col min="3079" max="3079" width="9.85546875" style="77" customWidth="1"/>
    <col min="3080" max="3080" width="13.28515625" style="77" customWidth="1"/>
    <col min="3081" max="3328" width="9.140625" style="77"/>
    <col min="3329" max="3329" width="4.42578125" style="77" customWidth="1"/>
    <col min="3330" max="3330" width="3.7109375" style="77" customWidth="1"/>
    <col min="3331" max="3331" width="7.42578125" style="77" customWidth="1"/>
    <col min="3332" max="3332" width="41.7109375" style="77" customWidth="1"/>
    <col min="3333" max="3333" width="4.7109375" style="77" customWidth="1"/>
    <col min="3334" max="3334" width="12.140625" style="77" customWidth="1"/>
    <col min="3335" max="3335" width="9.85546875" style="77" customWidth="1"/>
    <col min="3336" max="3336" width="13.28515625" style="77" customWidth="1"/>
    <col min="3337" max="3584" width="9.140625" style="77"/>
    <col min="3585" max="3585" width="4.42578125" style="77" customWidth="1"/>
    <col min="3586" max="3586" width="3.7109375" style="77" customWidth="1"/>
    <col min="3587" max="3587" width="7.42578125" style="77" customWidth="1"/>
    <col min="3588" max="3588" width="41.7109375" style="77" customWidth="1"/>
    <col min="3589" max="3589" width="4.7109375" style="77" customWidth="1"/>
    <col min="3590" max="3590" width="12.140625" style="77" customWidth="1"/>
    <col min="3591" max="3591" width="9.85546875" style="77" customWidth="1"/>
    <col min="3592" max="3592" width="13.28515625" style="77" customWidth="1"/>
    <col min="3593" max="3840" width="9.140625" style="77"/>
    <col min="3841" max="3841" width="4.42578125" style="77" customWidth="1"/>
    <col min="3842" max="3842" width="3.7109375" style="77" customWidth="1"/>
    <col min="3843" max="3843" width="7.42578125" style="77" customWidth="1"/>
    <col min="3844" max="3844" width="41.7109375" style="77" customWidth="1"/>
    <col min="3845" max="3845" width="4.7109375" style="77" customWidth="1"/>
    <col min="3846" max="3846" width="12.140625" style="77" customWidth="1"/>
    <col min="3847" max="3847" width="9.85546875" style="77" customWidth="1"/>
    <col min="3848" max="3848" width="13.28515625" style="77" customWidth="1"/>
    <col min="3849" max="4096" width="9.140625" style="77"/>
    <col min="4097" max="4097" width="4.42578125" style="77" customWidth="1"/>
    <col min="4098" max="4098" width="3.7109375" style="77" customWidth="1"/>
    <col min="4099" max="4099" width="7.42578125" style="77" customWidth="1"/>
    <col min="4100" max="4100" width="41.7109375" style="77" customWidth="1"/>
    <col min="4101" max="4101" width="4.7109375" style="77" customWidth="1"/>
    <col min="4102" max="4102" width="12.140625" style="77" customWidth="1"/>
    <col min="4103" max="4103" width="9.85546875" style="77" customWidth="1"/>
    <col min="4104" max="4104" width="13.28515625" style="77" customWidth="1"/>
    <col min="4105" max="4352" width="9.140625" style="77"/>
    <col min="4353" max="4353" width="4.42578125" style="77" customWidth="1"/>
    <col min="4354" max="4354" width="3.7109375" style="77" customWidth="1"/>
    <col min="4355" max="4355" width="7.42578125" style="77" customWidth="1"/>
    <col min="4356" max="4356" width="41.7109375" style="77" customWidth="1"/>
    <col min="4357" max="4357" width="4.7109375" style="77" customWidth="1"/>
    <col min="4358" max="4358" width="12.140625" style="77" customWidth="1"/>
    <col min="4359" max="4359" width="9.85546875" style="77" customWidth="1"/>
    <col min="4360" max="4360" width="13.28515625" style="77" customWidth="1"/>
    <col min="4361" max="4608" width="9.140625" style="77"/>
    <col min="4609" max="4609" width="4.42578125" style="77" customWidth="1"/>
    <col min="4610" max="4610" width="3.7109375" style="77" customWidth="1"/>
    <col min="4611" max="4611" width="7.42578125" style="77" customWidth="1"/>
    <col min="4612" max="4612" width="41.7109375" style="77" customWidth="1"/>
    <col min="4613" max="4613" width="4.7109375" style="77" customWidth="1"/>
    <col min="4614" max="4614" width="12.140625" style="77" customWidth="1"/>
    <col min="4615" max="4615" width="9.85546875" style="77" customWidth="1"/>
    <col min="4616" max="4616" width="13.28515625" style="77" customWidth="1"/>
    <col min="4617" max="4864" width="9.140625" style="77"/>
    <col min="4865" max="4865" width="4.42578125" style="77" customWidth="1"/>
    <col min="4866" max="4866" width="3.7109375" style="77" customWidth="1"/>
    <col min="4867" max="4867" width="7.42578125" style="77" customWidth="1"/>
    <col min="4868" max="4868" width="41.7109375" style="77" customWidth="1"/>
    <col min="4869" max="4869" width="4.7109375" style="77" customWidth="1"/>
    <col min="4870" max="4870" width="12.140625" style="77" customWidth="1"/>
    <col min="4871" max="4871" width="9.85546875" style="77" customWidth="1"/>
    <col min="4872" max="4872" width="13.28515625" style="77" customWidth="1"/>
    <col min="4873" max="5120" width="9.140625" style="77"/>
    <col min="5121" max="5121" width="4.42578125" style="77" customWidth="1"/>
    <col min="5122" max="5122" width="3.7109375" style="77" customWidth="1"/>
    <col min="5123" max="5123" width="7.42578125" style="77" customWidth="1"/>
    <col min="5124" max="5124" width="41.7109375" style="77" customWidth="1"/>
    <col min="5125" max="5125" width="4.7109375" style="77" customWidth="1"/>
    <col min="5126" max="5126" width="12.140625" style="77" customWidth="1"/>
    <col min="5127" max="5127" width="9.85546875" style="77" customWidth="1"/>
    <col min="5128" max="5128" width="13.28515625" style="77" customWidth="1"/>
    <col min="5129" max="5376" width="9.140625" style="77"/>
    <col min="5377" max="5377" width="4.42578125" style="77" customWidth="1"/>
    <col min="5378" max="5378" width="3.7109375" style="77" customWidth="1"/>
    <col min="5379" max="5379" width="7.42578125" style="77" customWidth="1"/>
    <col min="5380" max="5380" width="41.7109375" style="77" customWidth="1"/>
    <col min="5381" max="5381" width="4.7109375" style="77" customWidth="1"/>
    <col min="5382" max="5382" width="12.140625" style="77" customWidth="1"/>
    <col min="5383" max="5383" width="9.85546875" style="77" customWidth="1"/>
    <col min="5384" max="5384" width="13.28515625" style="77" customWidth="1"/>
    <col min="5385" max="5632" width="9.140625" style="77"/>
    <col min="5633" max="5633" width="4.42578125" style="77" customWidth="1"/>
    <col min="5634" max="5634" width="3.7109375" style="77" customWidth="1"/>
    <col min="5635" max="5635" width="7.42578125" style="77" customWidth="1"/>
    <col min="5636" max="5636" width="41.7109375" style="77" customWidth="1"/>
    <col min="5637" max="5637" width="4.7109375" style="77" customWidth="1"/>
    <col min="5638" max="5638" width="12.140625" style="77" customWidth="1"/>
    <col min="5639" max="5639" width="9.85546875" style="77" customWidth="1"/>
    <col min="5640" max="5640" width="13.28515625" style="77" customWidth="1"/>
    <col min="5641" max="5888" width="9.140625" style="77"/>
    <col min="5889" max="5889" width="4.42578125" style="77" customWidth="1"/>
    <col min="5890" max="5890" width="3.7109375" style="77" customWidth="1"/>
    <col min="5891" max="5891" width="7.42578125" style="77" customWidth="1"/>
    <col min="5892" max="5892" width="41.7109375" style="77" customWidth="1"/>
    <col min="5893" max="5893" width="4.7109375" style="77" customWidth="1"/>
    <col min="5894" max="5894" width="12.140625" style="77" customWidth="1"/>
    <col min="5895" max="5895" width="9.85546875" style="77" customWidth="1"/>
    <col min="5896" max="5896" width="13.28515625" style="77" customWidth="1"/>
    <col min="5897" max="6144" width="9.140625" style="77"/>
    <col min="6145" max="6145" width="4.42578125" style="77" customWidth="1"/>
    <col min="6146" max="6146" width="3.7109375" style="77" customWidth="1"/>
    <col min="6147" max="6147" width="7.42578125" style="77" customWidth="1"/>
    <col min="6148" max="6148" width="41.7109375" style="77" customWidth="1"/>
    <col min="6149" max="6149" width="4.7109375" style="77" customWidth="1"/>
    <col min="6150" max="6150" width="12.140625" style="77" customWidth="1"/>
    <col min="6151" max="6151" width="9.85546875" style="77" customWidth="1"/>
    <col min="6152" max="6152" width="13.28515625" style="77" customWidth="1"/>
    <col min="6153" max="6400" width="9.140625" style="77"/>
    <col min="6401" max="6401" width="4.42578125" style="77" customWidth="1"/>
    <col min="6402" max="6402" width="3.7109375" style="77" customWidth="1"/>
    <col min="6403" max="6403" width="7.42578125" style="77" customWidth="1"/>
    <col min="6404" max="6404" width="41.7109375" style="77" customWidth="1"/>
    <col min="6405" max="6405" width="4.7109375" style="77" customWidth="1"/>
    <col min="6406" max="6406" width="12.140625" style="77" customWidth="1"/>
    <col min="6407" max="6407" width="9.85546875" style="77" customWidth="1"/>
    <col min="6408" max="6408" width="13.28515625" style="77" customWidth="1"/>
    <col min="6409" max="6656" width="9.140625" style="77"/>
    <col min="6657" max="6657" width="4.42578125" style="77" customWidth="1"/>
    <col min="6658" max="6658" width="3.7109375" style="77" customWidth="1"/>
    <col min="6659" max="6659" width="7.42578125" style="77" customWidth="1"/>
    <col min="6660" max="6660" width="41.7109375" style="77" customWidth="1"/>
    <col min="6661" max="6661" width="4.7109375" style="77" customWidth="1"/>
    <col min="6662" max="6662" width="12.140625" style="77" customWidth="1"/>
    <col min="6663" max="6663" width="9.85546875" style="77" customWidth="1"/>
    <col min="6664" max="6664" width="13.28515625" style="77" customWidth="1"/>
    <col min="6665" max="6912" width="9.140625" style="77"/>
    <col min="6913" max="6913" width="4.42578125" style="77" customWidth="1"/>
    <col min="6914" max="6914" width="3.7109375" style="77" customWidth="1"/>
    <col min="6915" max="6915" width="7.42578125" style="77" customWidth="1"/>
    <col min="6916" max="6916" width="41.7109375" style="77" customWidth="1"/>
    <col min="6917" max="6917" width="4.7109375" style="77" customWidth="1"/>
    <col min="6918" max="6918" width="12.140625" style="77" customWidth="1"/>
    <col min="6919" max="6919" width="9.85546875" style="77" customWidth="1"/>
    <col min="6920" max="6920" width="13.28515625" style="77" customWidth="1"/>
    <col min="6921" max="7168" width="9.140625" style="77"/>
    <col min="7169" max="7169" width="4.42578125" style="77" customWidth="1"/>
    <col min="7170" max="7170" width="3.7109375" style="77" customWidth="1"/>
    <col min="7171" max="7171" width="7.42578125" style="77" customWidth="1"/>
    <col min="7172" max="7172" width="41.7109375" style="77" customWidth="1"/>
    <col min="7173" max="7173" width="4.7109375" style="77" customWidth="1"/>
    <col min="7174" max="7174" width="12.140625" style="77" customWidth="1"/>
    <col min="7175" max="7175" width="9.85546875" style="77" customWidth="1"/>
    <col min="7176" max="7176" width="13.28515625" style="77" customWidth="1"/>
    <col min="7177" max="7424" width="9.140625" style="77"/>
    <col min="7425" max="7425" width="4.42578125" style="77" customWidth="1"/>
    <col min="7426" max="7426" width="3.7109375" style="77" customWidth="1"/>
    <col min="7427" max="7427" width="7.42578125" style="77" customWidth="1"/>
    <col min="7428" max="7428" width="41.7109375" style="77" customWidth="1"/>
    <col min="7429" max="7429" width="4.7109375" style="77" customWidth="1"/>
    <col min="7430" max="7430" width="12.140625" style="77" customWidth="1"/>
    <col min="7431" max="7431" width="9.85546875" style="77" customWidth="1"/>
    <col min="7432" max="7432" width="13.28515625" style="77" customWidth="1"/>
    <col min="7433" max="7680" width="9.140625" style="77"/>
    <col min="7681" max="7681" width="4.42578125" style="77" customWidth="1"/>
    <col min="7682" max="7682" width="3.7109375" style="77" customWidth="1"/>
    <col min="7683" max="7683" width="7.42578125" style="77" customWidth="1"/>
    <col min="7684" max="7684" width="41.7109375" style="77" customWidth="1"/>
    <col min="7685" max="7685" width="4.7109375" style="77" customWidth="1"/>
    <col min="7686" max="7686" width="12.140625" style="77" customWidth="1"/>
    <col min="7687" max="7687" width="9.85546875" style="77" customWidth="1"/>
    <col min="7688" max="7688" width="13.28515625" style="77" customWidth="1"/>
    <col min="7689" max="7936" width="9.140625" style="77"/>
    <col min="7937" max="7937" width="4.42578125" style="77" customWidth="1"/>
    <col min="7938" max="7938" width="3.7109375" style="77" customWidth="1"/>
    <col min="7939" max="7939" width="7.42578125" style="77" customWidth="1"/>
    <col min="7940" max="7940" width="41.7109375" style="77" customWidth="1"/>
    <col min="7941" max="7941" width="4.7109375" style="77" customWidth="1"/>
    <col min="7942" max="7942" width="12.140625" style="77" customWidth="1"/>
    <col min="7943" max="7943" width="9.85546875" style="77" customWidth="1"/>
    <col min="7944" max="7944" width="13.28515625" style="77" customWidth="1"/>
    <col min="7945" max="8192" width="9.140625" style="77"/>
    <col min="8193" max="8193" width="4.42578125" style="77" customWidth="1"/>
    <col min="8194" max="8194" width="3.7109375" style="77" customWidth="1"/>
    <col min="8195" max="8195" width="7.42578125" style="77" customWidth="1"/>
    <col min="8196" max="8196" width="41.7109375" style="77" customWidth="1"/>
    <col min="8197" max="8197" width="4.7109375" style="77" customWidth="1"/>
    <col min="8198" max="8198" width="12.140625" style="77" customWidth="1"/>
    <col min="8199" max="8199" width="9.85546875" style="77" customWidth="1"/>
    <col min="8200" max="8200" width="13.28515625" style="77" customWidth="1"/>
    <col min="8201" max="8448" width="9.140625" style="77"/>
    <col min="8449" max="8449" width="4.42578125" style="77" customWidth="1"/>
    <col min="8450" max="8450" width="3.7109375" style="77" customWidth="1"/>
    <col min="8451" max="8451" width="7.42578125" style="77" customWidth="1"/>
    <col min="8452" max="8452" width="41.7109375" style="77" customWidth="1"/>
    <col min="8453" max="8453" width="4.7109375" style="77" customWidth="1"/>
    <col min="8454" max="8454" width="12.140625" style="77" customWidth="1"/>
    <col min="8455" max="8455" width="9.85546875" style="77" customWidth="1"/>
    <col min="8456" max="8456" width="13.28515625" style="77" customWidth="1"/>
    <col min="8457" max="8704" width="9.140625" style="77"/>
    <col min="8705" max="8705" width="4.42578125" style="77" customWidth="1"/>
    <col min="8706" max="8706" width="3.7109375" style="77" customWidth="1"/>
    <col min="8707" max="8707" width="7.42578125" style="77" customWidth="1"/>
    <col min="8708" max="8708" width="41.7109375" style="77" customWidth="1"/>
    <col min="8709" max="8709" width="4.7109375" style="77" customWidth="1"/>
    <col min="8710" max="8710" width="12.140625" style="77" customWidth="1"/>
    <col min="8711" max="8711" width="9.85546875" style="77" customWidth="1"/>
    <col min="8712" max="8712" width="13.28515625" style="77" customWidth="1"/>
    <col min="8713" max="8960" width="9.140625" style="77"/>
    <col min="8961" max="8961" width="4.42578125" style="77" customWidth="1"/>
    <col min="8962" max="8962" width="3.7109375" style="77" customWidth="1"/>
    <col min="8963" max="8963" width="7.42578125" style="77" customWidth="1"/>
    <col min="8964" max="8964" width="41.7109375" style="77" customWidth="1"/>
    <col min="8965" max="8965" width="4.7109375" style="77" customWidth="1"/>
    <col min="8966" max="8966" width="12.140625" style="77" customWidth="1"/>
    <col min="8967" max="8967" width="9.85546875" style="77" customWidth="1"/>
    <col min="8968" max="8968" width="13.28515625" style="77" customWidth="1"/>
    <col min="8969" max="9216" width="9.140625" style="77"/>
    <col min="9217" max="9217" width="4.42578125" style="77" customWidth="1"/>
    <col min="9218" max="9218" width="3.7109375" style="77" customWidth="1"/>
    <col min="9219" max="9219" width="7.42578125" style="77" customWidth="1"/>
    <col min="9220" max="9220" width="41.7109375" style="77" customWidth="1"/>
    <col min="9221" max="9221" width="4.7109375" style="77" customWidth="1"/>
    <col min="9222" max="9222" width="12.140625" style="77" customWidth="1"/>
    <col min="9223" max="9223" width="9.85546875" style="77" customWidth="1"/>
    <col min="9224" max="9224" width="13.28515625" style="77" customWidth="1"/>
    <col min="9225" max="9472" width="9.140625" style="77"/>
    <col min="9473" max="9473" width="4.42578125" style="77" customWidth="1"/>
    <col min="9474" max="9474" width="3.7109375" style="77" customWidth="1"/>
    <col min="9475" max="9475" width="7.42578125" style="77" customWidth="1"/>
    <col min="9476" max="9476" width="41.7109375" style="77" customWidth="1"/>
    <col min="9477" max="9477" width="4.7109375" style="77" customWidth="1"/>
    <col min="9478" max="9478" width="12.140625" style="77" customWidth="1"/>
    <col min="9479" max="9479" width="9.85546875" style="77" customWidth="1"/>
    <col min="9480" max="9480" width="13.28515625" style="77" customWidth="1"/>
    <col min="9481" max="9728" width="9.140625" style="77"/>
    <col min="9729" max="9729" width="4.42578125" style="77" customWidth="1"/>
    <col min="9730" max="9730" width="3.7109375" style="77" customWidth="1"/>
    <col min="9731" max="9731" width="7.42578125" style="77" customWidth="1"/>
    <col min="9732" max="9732" width="41.7109375" style="77" customWidth="1"/>
    <col min="9733" max="9733" width="4.7109375" style="77" customWidth="1"/>
    <col min="9734" max="9734" width="12.140625" style="77" customWidth="1"/>
    <col min="9735" max="9735" width="9.85546875" style="77" customWidth="1"/>
    <col min="9736" max="9736" width="13.28515625" style="77" customWidth="1"/>
    <col min="9737" max="9984" width="9.140625" style="77"/>
    <col min="9985" max="9985" width="4.42578125" style="77" customWidth="1"/>
    <col min="9986" max="9986" width="3.7109375" style="77" customWidth="1"/>
    <col min="9987" max="9987" width="7.42578125" style="77" customWidth="1"/>
    <col min="9988" max="9988" width="41.7109375" style="77" customWidth="1"/>
    <col min="9989" max="9989" width="4.7109375" style="77" customWidth="1"/>
    <col min="9990" max="9990" width="12.140625" style="77" customWidth="1"/>
    <col min="9991" max="9991" width="9.85546875" style="77" customWidth="1"/>
    <col min="9992" max="9992" width="13.28515625" style="77" customWidth="1"/>
    <col min="9993" max="10240" width="9.140625" style="77"/>
    <col min="10241" max="10241" width="4.42578125" style="77" customWidth="1"/>
    <col min="10242" max="10242" width="3.7109375" style="77" customWidth="1"/>
    <col min="10243" max="10243" width="7.42578125" style="77" customWidth="1"/>
    <col min="10244" max="10244" width="41.7109375" style="77" customWidth="1"/>
    <col min="10245" max="10245" width="4.7109375" style="77" customWidth="1"/>
    <col min="10246" max="10246" width="12.140625" style="77" customWidth="1"/>
    <col min="10247" max="10247" width="9.85546875" style="77" customWidth="1"/>
    <col min="10248" max="10248" width="13.28515625" style="77" customWidth="1"/>
    <col min="10249" max="10496" width="9.140625" style="77"/>
    <col min="10497" max="10497" width="4.42578125" style="77" customWidth="1"/>
    <col min="10498" max="10498" width="3.7109375" style="77" customWidth="1"/>
    <col min="10499" max="10499" width="7.42578125" style="77" customWidth="1"/>
    <col min="10500" max="10500" width="41.7109375" style="77" customWidth="1"/>
    <col min="10501" max="10501" width="4.7109375" style="77" customWidth="1"/>
    <col min="10502" max="10502" width="12.140625" style="77" customWidth="1"/>
    <col min="10503" max="10503" width="9.85546875" style="77" customWidth="1"/>
    <col min="10504" max="10504" width="13.28515625" style="77" customWidth="1"/>
    <col min="10505" max="10752" width="9.140625" style="77"/>
    <col min="10753" max="10753" width="4.42578125" style="77" customWidth="1"/>
    <col min="10754" max="10754" width="3.7109375" style="77" customWidth="1"/>
    <col min="10755" max="10755" width="7.42578125" style="77" customWidth="1"/>
    <col min="10756" max="10756" width="41.7109375" style="77" customWidth="1"/>
    <col min="10757" max="10757" width="4.7109375" style="77" customWidth="1"/>
    <col min="10758" max="10758" width="12.140625" style="77" customWidth="1"/>
    <col min="10759" max="10759" width="9.85546875" style="77" customWidth="1"/>
    <col min="10760" max="10760" width="13.28515625" style="77" customWidth="1"/>
    <col min="10761" max="11008" width="9.140625" style="77"/>
    <col min="11009" max="11009" width="4.42578125" style="77" customWidth="1"/>
    <col min="11010" max="11010" width="3.7109375" style="77" customWidth="1"/>
    <col min="11011" max="11011" width="7.42578125" style="77" customWidth="1"/>
    <col min="11012" max="11012" width="41.7109375" style="77" customWidth="1"/>
    <col min="11013" max="11013" width="4.7109375" style="77" customWidth="1"/>
    <col min="11014" max="11014" width="12.140625" style="77" customWidth="1"/>
    <col min="11015" max="11015" width="9.85546875" style="77" customWidth="1"/>
    <col min="11016" max="11016" width="13.28515625" style="77" customWidth="1"/>
    <col min="11017" max="11264" width="9.140625" style="77"/>
    <col min="11265" max="11265" width="4.42578125" style="77" customWidth="1"/>
    <col min="11266" max="11266" width="3.7109375" style="77" customWidth="1"/>
    <col min="11267" max="11267" width="7.42578125" style="77" customWidth="1"/>
    <col min="11268" max="11268" width="41.7109375" style="77" customWidth="1"/>
    <col min="11269" max="11269" width="4.7109375" style="77" customWidth="1"/>
    <col min="11270" max="11270" width="12.140625" style="77" customWidth="1"/>
    <col min="11271" max="11271" width="9.85546875" style="77" customWidth="1"/>
    <col min="11272" max="11272" width="13.28515625" style="77" customWidth="1"/>
    <col min="11273" max="11520" width="9.140625" style="77"/>
    <col min="11521" max="11521" width="4.42578125" style="77" customWidth="1"/>
    <col min="11522" max="11522" width="3.7109375" style="77" customWidth="1"/>
    <col min="11523" max="11523" width="7.42578125" style="77" customWidth="1"/>
    <col min="11524" max="11524" width="41.7109375" style="77" customWidth="1"/>
    <col min="11525" max="11525" width="4.7109375" style="77" customWidth="1"/>
    <col min="11526" max="11526" width="12.140625" style="77" customWidth="1"/>
    <col min="11527" max="11527" width="9.85546875" style="77" customWidth="1"/>
    <col min="11528" max="11528" width="13.28515625" style="77" customWidth="1"/>
    <col min="11529" max="11776" width="9.140625" style="77"/>
    <col min="11777" max="11777" width="4.42578125" style="77" customWidth="1"/>
    <col min="11778" max="11778" width="3.7109375" style="77" customWidth="1"/>
    <col min="11779" max="11779" width="7.42578125" style="77" customWidth="1"/>
    <col min="11780" max="11780" width="41.7109375" style="77" customWidth="1"/>
    <col min="11781" max="11781" width="4.7109375" style="77" customWidth="1"/>
    <col min="11782" max="11782" width="12.140625" style="77" customWidth="1"/>
    <col min="11783" max="11783" width="9.85546875" style="77" customWidth="1"/>
    <col min="11784" max="11784" width="13.28515625" style="77" customWidth="1"/>
    <col min="11785" max="12032" width="9.140625" style="77"/>
    <col min="12033" max="12033" width="4.42578125" style="77" customWidth="1"/>
    <col min="12034" max="12034" width="3.7109375" style="77" customWidth="1"/>
    <col min="12035" max="12035" width="7.42578125" style="77" customWidth="1"/>
    <col min="12036" max="12036" width="41.7109375" style="77" customWidth="1"/>
    <col min="12037" max="12037" width="4.7109375" style="77" customWidth="1"/>
    <col min="12038" max="12038" width="12.140625" style="77" customWidth="1"/>
    <col min="12039" max="12039" width="9.85546875" style="77" customWidth="1"/>
    <col min="12040" max="12040" width="13.28515625" style="77" customWidth="1"/>
    <col min="12041" max="12288" width="9.140625" style="77"/>
    <col min="12289" max="12289" width="4.42578125" style="77" customWidth="1"/>
    <col min="12290" max="12290" width="3.7109375" style="77" customWidth="1"/>
    <col min="12291" max="12291" width="7.42578125" style="77" customWidth="1"/>
    <col min="12292" max="12292" width="41.7109375" style="77" customWidth="1"/>
    <col min="12293" max="12293" width="4.7109375" style="77" customWidth="1"/>
    <col min="12294" max="12294" width="12.140625" style="77" customWidth="1"/>
    <col min="12295" max="12295" width="9.85546875" style="77" customWidth="1"/>
    <col min="12296" max="12296" width="13.28515625" style="77" customWidth="1"/>
    <col min="12297" max="12544" width="9.140625" style="77"/>
    <col min="12545" max="12545" width="4.42578125" style="77" customWidth="1"/>
    <col min="12546" max="12546" width="3.7109375" style="77" customWidth="1"/>
    <col min="12547" max="12547" width="7.42578125" style="77" customWidth="1"/>
    <col min="12548" max="12548" width="41.7109375" style="77" customWidth="1"/>
    <col min="12549" max="12549" width="4.7109375" style="77" customWidth="1"/>
    <col min="12550" max="12550" width="12.140625" style="77" customWidth="1"/>
    <col min="12551" max="12551" width="9.85546875" style="77" customWidth="1"/>
    <col min="12552" max="12552" width="13.28515625" style="77" customWidth="1"/>
    <col min="12553" max="12800" width="9.140625" style="77"/>
    <col min="12801" max="12801" width="4.42578125" style="77" customWidth="1"/>
    <col min="12802" max="12802" width="3.7109375" style="77" customWidth="1"/>
    <col min="12803" max="12803" width="7.42578125" style="77" customWidth="1"/>
    <col min="12804" max="12804" width="41.7109375" style="77" customWidth="1"/>
    <col min="12805" max="12805" width="4.7109375" style="77" customWidth="1"/>
    <col min="12806" max="12806" width="12.140625" style="77" customWidth="1"/>
    <col min="12807" max="12807" width="9.85546875" style="77" customWidth="1"/>
    <col min="12808" max="12808" width="13.28515625" style="77" customWidth="1"/>
    <col min="12809" max="13056" width="9.140625" style="77"/>
    <col min="13057" max="13057" width="4.42578125" style="77" customWidth="1"/>
    <col min="13058" max="13058" width="3.7109375" style="77" customWidth="1"/>
    <col min="13059" max="13059" width="7.42578125" style="77" customWidth="1"/>
    <col min="13060" max="13060" width="41.7109375" style="77" customWidth="1"/>
    <col min="13061" max="13061" width="4.7109375" style="77" customWidth="1"/>
    <col min="13062" max="13062" width="12.140625" style="77" customWidth="1"/>
    <col min="13063" max="13063" width="9.85546875" style="77" customWidth="1"/>
    <col min="13064" max="13064" width="13.28515625" style="77" customWidth="1"/>
    <col min="13065" max="13312" width="9.140625" style="77"/>
    <col min="13313" max="13313" width="4.42578125" style="77" customWidth="1"/>
    <col min="13314" max="13314" width="3.7109375" style="77" customWidth="1"/>
    <col min="13315" max="13315" width="7.42578125" style="77" customWidth="1"/>
    <col min="13316" max="13316" width="41.7109375" style="77" customWidth="1"/>
    <col min="13317" max="13317" width="4.7109375" style="77" customWidth="1"/>
    <col min="13318" max="13318" width="12.140625" style="77" customWidth="1"/>
    <col min="13319" max="13319" width="9.85546875" style="77" customWidth="1"/>
    <col min="13320" max="13320" width="13.28515625" style="77" customWidth="1"/>
    <col min="13321" max="13568" width="9.140625" style="77"/>
    <col min="13569" max="13569" width="4.42578125" style="77" customWidth="1"/>
    <col min="13570" max="13570" width="3.7109375" style="77" customWidth="1"/>
    <col min="13571" max="13571" width="7.42578125" style="77" customWidth="1"/>
    <col min="13572" max="13572" width="41.7109375" style="77" customWidth="1"/>
    <col min="13573" max="13573" width="4.7109375" style="77" customWidth="1"/>
    <col min="13574" max="13574" width="12.140625" style="77" customWidth="1"/>
    <col min="13575" max="13575" width="9.85546875" style="77" customWidth="1"/>
    <col min="13576" max="13576" width="13.28515625" style="77" customWidth="1"/>
    <col min="13577" max="13824" width="9.140625" style="77"/>
    <col min="13825" max="13825" width="4.42578125" style="77" customWidth="1"/>
    <col min="13826" max="13826" width="3.7109375" style="77" customWidth="1"/>
    <col min="13827" max="13827" width="7.42578125" style="77" customWidth="1"/>
    <col min="13828" max="13828" width="41.7109375" style="77" customWidth="1"/>
    <col min="13829" max="13829" width="4.7109375" style="77" customWidth="1"/>
    <col min="13830" max="13830" width="12.140625" style="77" customWidth="1"/>
    <col min="13831" max="13831" width="9.85546875" style="77" customWidth="1"/>
    <col min="13832" max="13832" width="13.28515625" style="77" customWidth="1"/>
    <col min="13833" max="14080" width="9.140625" style="77"/>
    <col min="14081" max="14081" width="4.42578125" style="77" customWidth="1"/>
    <col min="14082" max="14082" width="3.7109375" style="77" customWidth="1"/>
    <col min="14083" max="14083" width="7.42578125" style="77" customWidth="1"/>
    <col min="14084" max="14084" width="41.7109375" style="77" customWidth="1"/>
    <col min="14085" max="14085" width="4.7109375" style="77" customWidth="1"/>
    <col min="14086" max="14086" width="12.140625" style="77" customWidth="1"/>
    <col min="14087" max="14087" width="9.85546875" style="77" customWidth="1"/>
    <col min="14088" max="14088" width="13.28515625" style="77" customWidth="1"/>
    <col min="14089" max="14336" width="9.140625" style="77"/>
    <col min="14337" max="14337" width="4.42578125" style="77" customWidth="1"/>
    <col min="14338" max="14338" width="3.7109375" style="77" customWidth="1"/>
    <col min="14339" max="14339" width="7.42578125" style="77" customWidth="1"/>
    <col min="14340" max="14340" width="41.7109375" style="77" customWidth="1"/>
    <col min="14341" max="14341" width="4.7109375" style="77" customWidth="1"/>
    <col min="14342" max="14342" width="12.140625" style="77" customWidth="1"/>
    <col min="14343" max="14343" width="9.85546875" style="77" customWidth="1"/>
    <col min="14344" max="14344" width="13.28515625" style="77" customWidth="1"/>
    <col min="14345" max="14592" width="9.140625" style="77"/>
    <col min="14593" max="14593" width="4.42578125" style="77" customWidth="1"/>
    <col min="14594" max="14594" width="3.7109375" style="77" customWidth="1"/>
    <col min="14595" max="14595" width="7.42578125" style="77" customWidth="1"/>
    <col min="14596" max="14596" width="41.7109375" style="77" customWidth="1"/>
    <col min="14597" max="14597" width="4.7109375" style="77" customWidth="1"/>
    <col min="14598" max="14598" width="12.140625" style="77" customWidth="1"/>
    <col min="14599" max="14599" width="9.85546875" style="77" customWidth="1"/>
    <col min="14600" max="14600" width="13.28515625" style="77" customWidth="1"/>
    <col min="14601" max="14848" width="9.140625" style="77"/>
    <col min="14849" max="14849" width="4.42578125" style="77" customWidth="1"/>
    <col min="14850" max="14850" width="3.7109375" style="77" customWidth="1"/>
    <col min="14851" max="14851" width="7.42578125" style="77" customWidth="1"/>
    <col min="14852" max="14852" width="41.7109375" style="77" customWidth="1"/>
    <col min="14853" max="14853" width="4.7109375" style="77" customWidth="1"/>
    <col min="14854" max="14854" width="12.140625" style="77" customWidth="1"/>
    <col min="14855" max="14855" width="9.85546875" style="77" customWidth="1"/>
    <col min="14856" max="14856" width="13.28515625" style="77" customWidth="1"/>
    <col min="14857" max="15104" width="9.140625" style="77"/>
    <col min="15105" max="15105" width="4.42578125" style="77" customWidth="1"/>
    <col min="15106" max="15106" width="3.7109375" style="77" customWidth="1"/>
    <col min="15107" max="15107" width="7.42578125" style="77" customWidth="1"/>
    <col min="15108" max="15108" width="41.7109375" style="77" customWidth="1"/>
    <col min="15109" max="15109" width="4.7109375" style="77" customWidth="1"/>
    <col min="15110" max="15110" width="12.140625" style="77" customWidth="1"/>
    <col min="15111" max="15111" width="9.85546875" style="77" customWidth="1"/>
    <col min="15112" max="15112" width="13.28515625" style="77" customWidth="1"/>
    <col min="15113" max="15360" width="9.140625" style="77"/>
    <col min="15361" max="15361" width="4.42578125" style="77" customWidth="1"/>
    <col min="15362" max="15362" width="3.7109375" style="77" customWidth="1"/>
    <col min="15363" max="15363" width="7.42578125" style="77" customWidth="1"/>
    <col min="15364" max="15364" width="41.7109375" style="77" customWidth="1"/>
    <col min="15365" max="15365" width="4.7109375" style="77" customWidth="1"/>
    <col min="15366" max="15366" width="12.140625" style="77" customWidth="1"/>
    <col min="15367" max="15367" width="9.85546875" style="77" customWidth="1"/>
    <col min="15368" max="15368" width="13.28515625" style="77" customWidth="1"/>
    <col min="15369" max="15616" width="9.140625" style="77"/>
    <col min="15617" max="15617" width="4.42578125" style="77" customWidth="1"/>
    <col min="15618" max="15618" width="3.7109375" style="77" customWidth="1"/>
    <col min="15619" max="15619" width="7.42578125" style="77" customWidth="1"/>
    <col min="15620" max="15620" width="41.7109375" style="77" customWidth="1"/>
    <col min="15621" max="15621" width="4.7109375" style="77" customWidth="1"/>
    <col min="15622" max="15622" width="12.140625" style="77" customWidth="1"/>
    <col min="15623" max="15623" width="9.85546875" style="77" customWidth="1"/>
    <col min="15624" max="15624" width="13.28515625" style="77" customWidth="1"/>
    <col min="15625" max="15872" width="9.140625" style="77"/>
    <col min="15873" max="15873" width="4.42578125" style="77" customWidth="1"/>
    <col min="15874" max="15874" width="3.7109375" style="77" customWidth="1"/>
    <col min="15875" max="15875" width="7.42578125" style="77" customWidth="1"/>
    <col min="15876" max="15876" width="41.7109375" style="77" customWidth="1"/>
    <col min="15877" max="15877" width="4.7109375" style="77" customWidth="1"/>
    <col min="15878" max="15878" width="12.140625" style="77" customWidth="1"/>
    <col min="15879" max="15879" width="9.85546875" style="77" customWidth="1"/>
    <col min="15880" max="15880" width="13.28515625" style="77" customWidth="1"/>
    <col min="15881" max="16128" width="9.140625" style="77"/>
    <col min="16129" max="16129" width="4.42578125" style="77" customWidth="1"/>
    <col min="16130" max="16130" width="3.7109375" style="77" customWidth="1"/>
    <col min="16131" max="16131" width="7.42578125" style="77" customWidth="1"/>
    <col min="16132" max="16132" width="41.7109375" style="77" customWidth="1"/>
    <col min="16133" max="16133" width="4.7109375" style="77" customWidth="1"/>
    <col min="16134" max="16134" width="12.140625" style="77" customWidth="1"/>
    <col min="16135" max="16135" width="9.85546875" style="77" customWidth="1"/>
    <col min="16136" max="16136" width="13.28515625" style="77" customWidth="1"/>
    <col min="16137" max="16384" width="9.140625" style="77"/>
  </cols>
  <sheetData>
    <row r="1" spans="1:8" ht="24.75" customHeight="1">
      <c r="A1" s="145" t="s">
        <v>569</v>
      </c>
      <c r="B1" s="138"/>
      <c r="C1" s="138"/>
      <c r="D1" s="138"/>
      <c r="E1" s="138"/>
      <c r="F1" s="138"/>
      <c r="G1" s="138"/>
      <c r="H1" s="138"/>
    </row>
    <row r="2" spans="1:8" ht="12.75" customHeight="1">
      <c r="A2" s="142" t="s">
        <v>568</v>
      </c>
      <c r="B2" s="139"/>
      <c r="C2" s="139"/>
      <c r="D2" s="139"/>
      <c r="E2" s="139"/>
      <c r="F2" s="139" t="s">
        <v>570</v>
      </c>
      <c r="G2" s="139"/>
      <c r="H2" s="138"/>
    </row>
    <row r="3" spans="1:8" ht="15" customHeight="1">
      <c r="A3" s="142" t="s">
        <v>571</v>
      </c>
      <c r="B3" s="139"/>
      <c r="C3" s="139"/>
      <c r="D3" s="139"/>
      <c r="E3" s="139"/>
      <c r="F3" s="139" t="s">
        <v>572</v>
      </c>
      <c r="G3" s="139"/>
      <c r="H3" s="138"/>
    </row>
    <row r="4" spans="1:8" ht="12.75" customHeight="1">
      <c r="A4" s="139" t="s">
        <v>573</v>
      </c>
      <c r="B4" s="139"/>
      <c r="C4" s="139"/>
      <c r="D4" s="139"/>
      <c r="E4" s="139"/>
      <c r="F4" s="139" t="s">
        <v>574</v>
      </c>
      <c r="G4" s="139"/>
      <c r="H4" s="138"/>
    </row>
    <row r="5" spans="1:8" ht="12.75" customHeight="1">
      <c r="A5" s="139" t="s">
        <v>575</v>
      </c>
      <c r="B5" s="139"/>
      <c r="C5" s="139" t="s">
        <v>576</v>
      </c>
      <c r="D5" s="139"/>
      <c r="E5" s="139"/>
      <c r="F5" s="139" t="s">
        <v>577</v>
      </c>
      <c r="G5" s="139"/>
      <c r="H5" s="138"/>
    </row>
    <row r="6" spans="1:8" ht="9" customHeight="1">
      <c r="A6" s="139"/>
      <c r="B6" s="139"/>
      <c r="C6" s="139"/>
      <c r="D6" s="139"/>
      <c r="E6" s="139"/>
      <c r="F6" s="139"/>
      <c r="G6" s="139"/>
      <c r="H6" s="138"/>
    </row>
    <row r="7" spans="1:8" ht="18.75" customHeight="1">
      <c r="A7" s="146" t="s">
        <v>101</v>
      </c>
      <c r="B7" s="147" t="s">
        <v>103</v>
      </c>
      <c r="C7" s="147" t="s">
        <v>578</v>
      </c>
      <c r="D7" s="147" t="s">
        <v>76</v>
      </c>
      <c r="E7" s="147" t="s">
        <v>105</v>
      </c>
      <c r="F7" s="147" t="s">
        <v>106</v>
      </c>
      <c r="G7" s="147" t="s">
        <v>107</v>
      </c>
      <c r="H7" s="148" t="s">
        <v>77</v>
      </c>
    </row>
    <row r="8" spans="1:8" ht="9" customHeight="1">
      <c r="A8" s="149">
        <v>1</v>
      </c>
      <c r="B8" s="150">
        <v>2</v>
      </c>
      <c r="C8" s="150">
        <v>3</v>
      </c>
      <c r="D8" s="150">
        <v>4</v>
      </c>
      <c r="E8" s="150">
        <v>5</v>
      </c>
      <c r="F8" s="150">
        <v>6</v>
      </c>
      <c r="G8" s="150">
        <v>7</v>
      </c>
      <c r="H8" s="151">
        <v>8</v>
      </c>
    </row>
    <row r="9" spans="1:8" ht="6" customHeight="1">
      <c r="A9" s="138"/>
      <c r="B9" s="138"/>
      <c r="C9" s="138"/>
      <c r="D9" s="138"/>
      <c r="E9" s="138"/>
      <c r="F9" s="138"/>
      <c r="G9" s="138"/>
      <c r="H9" s="138"/>
    </row>
    <row r="10" spans="1:8" ht="15" customHeight="1">
      <c r="A10" s="152">
        <v>0</v>
      </c>
      <c r="B10" s="153"/>
      <c r="C10" s="154"/>
      <c r="D10" s="155" t="s">
        <v>579</v>
      </c>
      <c r="E10" s="153"/>
      <c r="F10" s="156"/>
      <c r="G10" s="157"/>
      <c r="H10" s="157"/>
    </row>
    <row r="11" spans="1:8" ht="42.75" customHeight="1">
      <c r="A11" s="158">
        <v>1</v>
      </c>
      <c r="B11" s="159"/>
      <c r="C11" s="160" t="s">
        <v>580</v>
      </c>
      <c r="D11" s="161" t="s">
        <v>581</v>
      </c>
      <c r="E11" s="159" t="s">
        <v>149</v>
      </c>
      <c r="F11" s="162">
        <v>1</v>
      </c>
      <c r="G11" s="562"/>
      <c r="H11" s="163">
        <f>F11*G11</f>
        <v>0</v>
      </c>
    </row>
    <row r="12" spans="1:8" ht="12.75" customHeight="1">
      <c r="A12" s="158">
        <v>2</v>
      </c>
      <c r="B12" s="159"/>
      <c r="C12" s="160" t="s">
        <v>582</v>
      </c>
      <c r="D12" s="161" t="s">
        <v>583</v>
      </c>
      <c r="E12" s="159" t="s">
        <v>149</v>
      </c>
      <c r="F12" s="162">
        <v>1</v>
      </c>
      <c r="G12" s="562"/>
      <c r="H12" s="163">
        <f t="shared" ref="H12:H17" si="0">F12*G12</f>
        <v>0</v>
      </c>
    </row>
    <row r="13" spans="1:8" ht="12.75" customHeight="1">
      <c r="A13" s="158">
        <v>3</v>
      </c>
      <c r="B13" s="159"/>
      <c r="C13" s="160" t="s">
        <v>584</v>
      </c>
      <c r="D13" s="161" t="s">
        <v>585</v>
      </c>
      <c r="E13" s="159" t="s">
        <v>149</v>
      </c>
      <c r="F13" s="162">
        <v>1</v>
      </c>
      <c r="G13" s="562"/>
      <c r="H13" s="163">
        <f t="shared" si="0"/>
        <v>0</v>
      </c>
    </row>
    <row r="14" spans="1:8" ht="12.75" customHeight="1">
      <c r="A14" s="158">
        <v>4</v>
      </c>
      <c r="B14" s="159"/>
      <c r="C14" s="160" t="s">
        <v>586</v>
      </c>
      <c r="D14" s="161" t="s">
        <v>587</v>
      </c>
      <c r="E14" s="159" t="s">
        <v>149</v>
      </c>
      <c r="F14" s="162">
        <v>1</v>
      </c>
      <c r="G14" s="562"/>
      <c r="H14" s="163">
        <f t="shared" si="0"/>
        <v>0</v>
      </c>
    </row>
    <row r="15" spans="1:8" ht="12.75" customHeight="1">
      <c r="A15" s="158">
        <v>5</v>
      </c>
      <c r="B15" s="159"/>
      <c r="C15" s="160" t="s">
        <v>588</v>
      </c>
      <c r="D15" s="161" t="s">
        <v>589</v>
      </c>
      <c r="E15" s="159" t="s">
        <v>149</v>
      </c>
      <c r="F15" s="162">
        <v>1</v>
      </c>
      <c r="G15" s="562"/>
      <c r="H15" s="163">
        <f t="shared" si="0"/>
        <v>0</v>
      </c>
    </row>
    <row r="16" spans="1:8" ht="19.5" customHeight="1">
      <c r="A16" s="158">
        <v>6</v>
      </c>
      <c r="B16" s="159"/>
      <c r="C16" s="160" t="s">
        <v>590</v>
      </c>
      <c r="D16" s="161" t="s">
        <v>591</v>
      </c>
      <c r="E16" s="159" t="s">
        <v>149</v>
      </c>
      <c r="F16" s="162">
        <v>1</v>
      </c>
      <c r="G16" s="562"/>
      <c r="H16" s="163">
        <f t="shared" si="0"/>
        <v>0</v>
      </c>
    </row>
    <row r="17" spans="1:8" ht="19.5" customHeight="1">
      <c r="A17" s="158">
        <v>7</v>
      </c>
      <c r="B17" s="159"/>
      <c r="C17" s="160" t="s">
        <v>592</v>
      </c>
      <c r="D17" s="161" t="s">
        <v>593</v>
      </c>
      <c r="E17" s="159" t="s">
        <v>149</v>
      </c>
      <c r="F17" s="162">
        <v>1</v>
      </c>
      <c r="G17" s="562"/>
      <c r="H17" s="163">
        <f t="shared" si="0"/>
        <v>0</v>
      </c>
    </row>
    <row r="18" spans="1:8" ht="12.6" customHeight="1">
      <c r="A18" s="164">
        <v>0</v>
      </c>
      <c r="B18" s="165"/>
      <c r="C18" s="166"/>
      <c r="D18" s="155" t="s">
        <v>579</v>
      </c>
      <c r="E18" s="165"/>
      <c r="F18" s="167"/>
      <c r="G18" s="564"/>
      <c r="H18" s="168"/>
    </row>
    <row r="19" spans="1:8" ht="15" customHeight="1">
      <c r="A19" s="152">
        <v>0</v>
      </c>
      <c r="B19" s="153"/>
      <c r="C19" s="154"/>
      <c r="D19" s="155" t="s">
        <v>594</v>
      </c>
      <c r="E19" s="153"/>
      <c r="F19" s="156"/>
      <c r="G19" s="563"/>
      <c r="H19" s="157"/>
    </row>
    <row r="20" spans="1:8" ht="12.75" customHeight="1">
      <c r="A20" s="158">
        <v>8</v>
      </c>
      <c r="B20" s="159"/>
      <c r="C20" s="160"/>
      <c r="D20" s="161" t="s">
        <v>595</v>
      </c>
      <c r="E20" s="159" t="s">
        <v>157</v>
      </c>
      <c r="F20" s="162">
        <v>15</v>
      </c>
      <c r="G20" s="562"/>
      <c r="H20" s="163">
        <f>F20*G20</f>
        <v>0</v>
      </c>
    </row>
    <row r="21" spans="1:8" ht="12.75" customHeight="1">
      <c r="A21" s="158">
        <v>8</v>
      </c>
      <c r="B21" s="159"/>
      <c r="C21" s="160"/>
      <c r="D21" s="161" t="s">
        <v>596</v>
      </c>
      <c r="E21" s="159" t="s">
        <v>157</v>
      </c>
      <c r="F21" s="162">
        <v>5</v>
      </c>
      <c r="G21" s="562"/>
      <c r="H21" s="163">
        <f>F21*G21</f>
        <v>0</v>
      </c>
    </row>
    <row r="22" spans="1:8" ht="12.75" customHeight="1">
      <c r="A22" s="158">
        <v>9</v>
      </c>
      <c r="B22" s="159"/>
      <c r="C22" s="160"/>
      <c r="D22" s="161" t="s">
        <v>597</v>
      </c>
      <c r="E22" s="159" t="s">
        <v>157</v>
      </c>
      <c r="F22" s="162">
        <v>10</v>
      </c>
      <c r="G22" s="562"/>
      <c r="H22" s="163">
        <f>F22*G22</f>
        <v>0</v>
      </c>
    </row>
    <row r="23" spans="1:8" ht="12.75" customHeight="1">
      <c r="A23" s="158">
        <v>10</v>
      </c>
      <c r="B23" s="159"/>
      <c r="C23" s="160"/>
      <c r="D23" s="161" t="s">
        <v>598</v>
      </c>
      <c r="E23" s="159" t="s">
        <v>157</v>
      </c>
      <c r="F23" s="162">
        <v>30</v>
      </c>
      <c r="G23" s="562"/>
      <c r="H23" s="163">
        <f>F23*G23</f>
        <v>0</v>
      </c>
    </row>
    <row r="24" spans="1:8" ht="12.75" customHeight="1">
      <c r="A24" s="158">
        <v>11</v>
      </c>
      <c r="B24" s="159"/>
      <c r="C24" s="160"/>
      <c r="D24" s="161" t="s">
        <v>599</v>
      </c>
      <c r="E24" s="159" t="s">
        <v>157</v>
      </c>
      <c r="F24" s="162">
        <v>195</v>
      </c>
      <c r="G24" s="562"/>
      <c r="H24" s="163">
        <f>F24*G24</f>
        <v>0</v>
      </c>
    </row>
    <row r="25" spans="1:8" ht="12.6" customHeight="1">
      <c r="A25" s="164">
        <v>0</v>
      </c>
      <c r="B25" s="165"/>
      <c r="C25" s="166"/>
      <c r="D25" s="169" t="s">
        <v>594</v>
      </c>
      <c r="E25" s="165"/>
      <c r="F25" s="167"/>
      <c r="G25" s="564"/>
      <c r="H25" s="168"/>
    </row>
    <row r="26" spans="1:8" ht="15" customHeight="1">
      <c r="A26" s="152">
        <v>0</v>
      </c>
      <c r="B26" s="153"/>
      <c r="C26" s="154"/>
      <c r="D26" s="155" t="s">
        <v>600</v>
      </c>
      <c r="E26" s="153"/>
      <c r="F26" s="156"/>
      <c r="G26" s="563"/>
      <c r="H26" s="157"/>
    </row>
    <row r="27" spans="1:8" ht="18.75" customHeight="1">
      <c r="A27" s="158">
        <v>12</v>
      </c>
      <c r="B27" s="159"/>
      <c r="C27" s="160"/>
      <c r="D27" s="161" t="s">
        <v>601</v>
      </c>
      <c r="E27" s="159" t="s">
        <v>149</v>
      </c>
      <c r="F27" s="162">
        <v>6</v>
      </c>
      <c r="G27" s="562"/>
      <c r="H27" s="163">
        <f t="shared" ref="H27:H41" si="1">F27*G27</f>
        <v>0</v>
      </c>
    </row>
    <row r="28" spans="1:8" ht="12.75" customHeight="1">
      <c r="A28" s="158">
        <v>13</v>
      </c>
      <c r="B28" s="159"/>
      <c r="C28" s="160"/>
      <c r="D28" s="161" t="s">
        <v>602</v>
      </c>
      <c r="E28" s="159" t="s">
        <v>149</v>
      </c>
      <c r="F28" s="162">
        <v>2</v>
      </c>
      <c r="G28" s="562"/>
      <c r="H28" s="163">
        <f t="shared" si="1"/>
        <v>0</v>
      </c>
    </row>
    <row r="29" spans="1:8" ht="12.75" customHeight="1">
      <c r="A29" s="158">
        <v>14</v>
      </c>
      <c r="B29" s="159"/>
      <c r="C29" s="160"/>
      <c r="D29" s="161" t="s">
        <v>603</v>
      </c>
      <c r="E29" s="159" t="s">
        <v>149</v>
      </c>
      <c r="F29" s="162">
        <v>2</v>
      </c>
      <c r="G29" s="562"/>
      <c r="H29" s="163">
        <f t="shared" si="1"/>
        <v>0</v>
      </c>
    </row>
    <row r="30" spans="1:8" ht="12.75" customHeight="1">
      <c r="A30" s="158">
        <v>15</v>
      </c>
      <c r="B30" s="159"/>
      <c r="C30" s="160"/>
      <c r="D30" s="161" t="s">
        <v>604</v>
      </c>
      <c r="E30" s="159" t="s">
        <v>149</v>
      </c>
      <c r="F30" s="162">
        <v>5</v>
      </c>
      <c r="G30" s="562"/>
      <c r="H30" s="163">
        <f t="shared" si="1"/>
        <v>0</v>
      </c>
    </row>
    <row r="31" spans="1:8" ht="12.75" customHeight="1">
      <c r="A31" s="158">
        <v>16</v>
      </c>
      <c r="B31" s="159"/>
      <c r="C31" s="160"/>
      <c r="D31" s="161" t="s">
        <v>605</v>
      </c>
      <c r="E31" s="159" t="s">
        <v>149</v>
      </c>
      <c r="F31" s="162">
        <v>4</v>
      </c>
      <c r="G31" s="562"/>
      <c r="H31" s="163">
        <f t="shared" si="1"/>
        <v>0</v>
      </c>
    </row>
    <row r="32" spans="1:8" ht="12.75" customHeight="1">
      <c r="A32" s="158">
        <v>17</v>
      </c>
      <c r="B32" s="159"/>
      <c r="C32" s="160"/>
      <c r="D32" s="161" t="s">
        <v>606</v>
      </c>
      <c r="E32" s="159" t="s">
        <v>149</v>
      </c>
      <c r="F32" s="162">
        <v>2</v>
      </c>
      <c r="G32" s="562"/>
      <c r="H32" s="163">
        <f t="shared" si="1"/>
        <v>0</v>
      </c>
    </row>
    <row r="33" spans="1:8" ht="18.75" customHeight="1">
      <c r="A33" s="158">
        <v>18</v>
      </c>
      <c r="B33" s="159"/>
      <c r="C33" s="160"/>
      <c r="D33" s="161" t="s">
        <v>607</v>
      </c>
      <c r="E33" s="159" t="s">
        <v>149</v>
      </c>
      <c r="F33" s="162">
        <v>1</v>
      </c>
      <c r="G33" s="562"/>
      <c r="H33" s="163">
        <f t="shared" si="1"/>
        <v>0</v>
      </c>
    </row>
    <row r="34" spans="1:8" ht="12.75" customHeight="1">
      <c r="A34" s="158">
        <v>19</v>
      </c>
      <c r="B34" s="159"/>
      <c r="C34" s="160"/>
      <c r="D34" s="161" t="s">
        <v>608</v>
      </c>
      <c r="E34" s="159" t="s">
        <v>149</v>
      </c>
      <c r="F34" s="162">
        <v>3</v>
      </c>
      <c r="G34" s="562"/>
      <c r="H34" s="163">
        <f t="shared" si="1"/>
        <v>0</v>
      </c>
    </row>
    <row r="35" spans="1:8" ht="12.75" customHeight="1">
      <c r="A35" s="158">
        <v>20</v>
      </c>
      <c r="B35" s="159"/>
      <c r="C35" s="160"/>
      <c r="D35" s="161" t="s">
        <v>609</v>
      </c>
      <c r="E35" s="159" t="s">
        <v>149</v>
      </c>
      <c r="F35" s="162">
        <v>3</v>
      </c>
      <c r="G35" s="562"/>
      <c r="H35" s="163">
        <f t="shared" si="1"/>
        <v>0</v>
      </c>
    </row>
    <row r="36" spans="1:8" ht="12.75" customHeight="1">
      <c r="A36" s="158">
        <v>21</v>
      </c>
      <c r="B36" s="159"/>
      <c r="C36" s="160"/>
      <c r="D36" s="161" t="s">
        <v>610</v>
      </c>
      <c r="E36" s="159" t="s">
        <v>149</v>
      </c>
      <c r="F36" s="162">
        <v>1</v>
      </c>
      <c r="G36" s="562"/>
      <c r="H36" s="163">
        <f t="shared" si="1"/>
        <v>0</v>
      </c>
    </row>
    <row r="37" spans="1:8" ht="12.75" customHeight="1">
      <c r="A37" s="158">
        <v>22</v>
      </c>
      <c r="B37" s="159"/>
      <c r="C37" s="160"/>
      <c r="D37" s="161" t="s">
        <v>611</v>
      </c>
      <c r="E37" s="159" t="s">
        <v>149</v>
      </c>
      <c r="F37" s="162">
        <v>1</v>
      </c>
      <c r="G37" s="562"/>
      <c r="H37" s="163">
        <f t="shared" si="1"/>
        <v>0</v>
      </c>
    </row>
    <row r="38" spans="1:8" ht="12.75" customHeight="1">
      <c r="A38" s="158">
        <v>23</v>
      </c>
      <c r="B38" s="159"/>
      <c r="C38" s="160"/>
      <c r="D38" s="161" t="s">
        <v>612</v>
      </c>
      <c r="E38" s="159" t="s">
        <v>149</v>
      </c>
      <c r="F38" s="162">
        <v>4</v>
      </c>
      <c r="G38" s="562"/>
      <c r="H38" s="163">
        <f t="shared" si="1"/>
        <v>0</v>
      </c>
    </row>
    <row r="39" spans="1:8" ht="12.75" customHeight="1">
      <c r="A39" s="158">
        <v>24</v>
      </c>
      <c r="B39" s="159"/>
      <c r="C39" s="160"/>
      <c r="D39" s="161" t="s">
        <v>613</v>
      </c>
      <c r="E39" s="159" t="s">
        <v>149</v>
      </c>
      <c r="F39" s="162">
        <v>5</v>
      </c>
      <c r="G39" s="562"/>
      <c r="H39" s="163">
        <f t="shared" si="1"/>
        <v>0</v>
      </c>
    </row>
    <row r="40" spans="1:8" ht="12.75" customHeight="1">
      <c r="A40" s="158">
        <v>25</v>
      </c>
      <c r="B40" s="159"/>
      <c r="C40" s="160"/>
      <c r="D40" s="161" t="s">
        <v>614</v>
      </c>
      <c r="E40" s="159" t="s">
        <v>149</v>
      </c>
      <c r="F40" s="162">
        <v>2</v>
      </c>
      <c r="G40" s="562"/>
      <c r="H40" s="163">
        <f t="shared" si="1"/>
        <v>0</v>
      </c>
    </row>
    <row r="41" spans="1:8" ht="12.75" customHeight="1">
      <c r="A41" s="158">
        <v>26</v>
      </c>
      <c r="B41" s="159"/>
      <c r="C41" s="160"/>
      <c r="D41" s="161" t="s">
        <v>615</v>
      </c>
      <c r="E41" s="159" t="s">
        <v>149</v>
      </c>
      <c r="F41" s="162">
        <v>2</v>
      </c>
      <c r="G41" s="562"/>
      <c r="H41" s="163">
        <f t="shared" si="1"/>
        <v>0</v>
      </c>
    </row>
    <row r="42" spans="1:8" ht="12.6" customHeight="1">
      <c r="A42" s="164">
        <v>0</v>
      </c>
      <c r="B42" s="165"/>
      <c r="C42" s="166"/>
      <c r="D42" s="169" t="s">
        <v>600</v>
      </c>
      <c r="E42" s="165"/>
      <c r="F42" s="167"/>
      <c r="G42" s="564"/>
      <c r="H42" s="168"/>
    </row>
    <row r="43" spans="1:8" ht="15" customHeight="1">
      <c r="A43" s="152">
        <v>0</v>
      </c>
      <c r="B43" s="153"/>
      <c r="C43" s="154"/>
      <c r="D43" s="155" t="s">
        <v>616</v>
      </c>
      <c r="E43" s="153"/>
      <c r="F43" s="156"/>
      <c r="G43" s="563"/>
      <c r="H43" s="157"/>
    </row>
    <row r="44" spans="1:8" ht="18.75" customHeight="1">
      <c r="A44" s="158">
        <v>27</v>
      </c>
      <c r="B44" s="159"/>
      <c r="C44" s="160"/>
      <c r="D44" s="161" t="s">
        <v>617</v>
      </c>
      <c r="E44" s="159" t="s">
        <v>157</v>
      </c>
      <c r="F44" s="162">
        <v>20</v>
      </c>
      <c r="G44" s="562"/>
      <c r="H44" s="163">
        <f t="shared" ref="H44:H49" si="2">F44*G44</f>
        <v>0</v>
      </c>
    </row>
    <row r="45" spans="1:8" ht="12.75" customHeight="1">
      <c r="A45" s="158">
        <v>28</v>
      </c>
      <c r="B45" s="159"/>
      <c r="C45" s="160"/>
      <c r="D45" s="161" t="s">
        <v>618</v>
      </c>
      <c r="E45" s="159" t="s">
        <v>157</v>
      </c>
      <c r="F45" s="162">
        <v>20</v>
      </c>
      <c r="G45" s="562"/>
      <c r="H45" s="163">
        <f t="shared" si="2"/>
        <v>0</v>
      </c>
    </row>
    <row r="46" spans="1:8" ht="12.75" customHeight="1">
      <c r="A46" s="158">
        <v>29</v>
      </c>
      <c r="B46" s="159"/>
      <c r="C46" s="160"/>
      <c r="D46" s="161" t="s">
        <v>619</v>
      </c>
      <c r="E46" s="159" t="s">
        <v>157</v>
      </c>
      <c r="F46" s="162">
        <v>20</v>
      </c>
      <c r="G46" s="562"/>
      <c r="H46" s="163">
        <f t="shared" si="2"/>
        <v>0</v>
      </c>
    </row>
    <row r="47" spans="1:8" ht="12.75" customHeight="1">
      <c r="A47" s="158">
        <v>30</v>
      </c>
      <c r="B47" s="159"/>
      <c r="C47" s="160"/>
      <c r="D47" s="161" t="s">
        <v>620</v>
      </c>
      <c r="E47" s="159" t="s">
        <v>149</v>
      </c>
      <c r="F47" s="162">
        <v>95</v>
      </c>
      <c r="G47" s="562"/>
      <c r="H47" s="163">
        <f t="shared" si="2"/>
        <v>0</v>
      </c>
    </row>
    <row r="48" spans="1:8" ht="12.75" customHeight="1">
      <c r="A48" s="158">
        <v>31</v>
      </c>
      <c r="B48" s="159"/>
      <c r="C48" s="160"/>
      <c r="D48" s="161" t="s">
        <v>621</v>
      </c>
      <c r="E48" s="159" t="s">
        <v>149</v>
      </c>
      <c r="F48" s="162">
        <v>14</v>
      </c>
      <c r="G48" s="562"/>
      <c r="H48" s="163">
        <f t="shared" si="2"/>
        <v>0</v>
      </c>
    </row>
    <row r="49" spans="1:8" ht="12.75" customHeight="1">
      <c r="A49" s="158">
        <v>32</v>
      </c>
      <c r="B49" s="159"/>
      <c r="C49" s="160"/>
      <c r="D49" s="161" t="s">
        <v>622</v>
      </c>
      <c r="E49" s="159" t="s">
        <v>149</v>
      </c>
      <c r="F49" s="162">
        <v>10</v>
      </c>
      <c r="G49" s="562"/>
      <c r="H49" s="163">
        <f t="shared" si="2"/>
        <v>0</v>
      </c>
    </row>
    <row r="50" spans="1:8" ht="12.6" customHeight="1">
      <c r="A50" s="164">
        <v>0</v>
      </c>
      <c r="B50" s="165"/>
      <c r="C50" s="166"/>
      <c r="D50" s="155" t="s">
        <v>616</v>
      </c>
      <c r="E50" s="165"/>
      <c r="F50" s="167"/>
      <c r="G50" s="564"/>
      <c r="H50" s="168"/>
    </row>
    <row r="51" spans="1:8" ht="15" customHeight="1">
      <c r="A51" s="152">
        <v>0</v>
      </c>
      <c r="B51" s="153"/>
      <c r="C51" s="154"/>
      <c r="D51" s="155" t="s">
        <v>623</v>
      </c>
      <c r="E51" s="153"/>
      <c r="F51" s="156"/>
      <c r="G51" s="563"/>
      <c r="H51" s="157"/>
    </row>
    <row r="52" spans="1:8" ht="12" customHeight="1">
      <c r="A52" s="158">
        <v>33</v>
      </c>
      <c r="B52" s="159"/>
      <c r="C52" s="160"/>
      <c r="D52" s="161" t="s">
        <v>624</v>
      </c>
      <c r="E52" s="159" t="s">
        <v>157</v>
      </c>
      <c r="F52" s="162">
        <v>15</v>
      </c>
      <c r="G52" s="562"/>
      <c r="H52" s="163">
        <f>F52*G52</f>
        <v>0</v>
      </c>
    </row>
    <row r="53" spans="1:8" ht="12" customHeight="1">
      <c r="A53" s="158">
        <v>34</v>
      </c>
      <c r="B53" s="159"/>
      <c r="C53" s="160"/>
      <c r="D53" s="161" t="s">
        <v>625</v>
      </c>
      <c r="E53" s="159" t="s">
        <v>157</v>
      </c>
      <c r="F53" s="162">
        <v>5</v>
      </c>
      <c r="G53" s="562"/>
      <c r="H53" s="163">
        <f>F53*G53</f>
        <v>0</v>
      </c>
    </row>
    <row r="54" spans="1:8" ht="12.75" customHeight="1">
      <c r="A54" s="158">
        <v>35</v>
      </c>
      <c r="B54" s="159"/>
      <c r="C54" s="160"/>
      <c r="D54" s="161" t="s">
        <v>626</v>
      </c>
      <c r="E54" s="159" t="s">
        <v>157</v>
      </c>
      <c r="F54" s="162">
        <v>10</v>
      </c>
      <c r="G54" s="562"/>
      <c r="H54" s="163">
        <f>F54*G54</f>
        <v>0</v>
      </c>
    </row>
    <row r="55" spans="1:8" ht="12" customHeight="1">
      <c r="A55" s="158">
        <v>36</v>
      </c>
      <c r="B55" s="159"/>
      <c r="C55" s="160"/>
      <c r="D55" s="161" t="s">
        <v>627</v>
      </c>
      <c r="E55" s="159" t="s">
        <v>157</v>
      </c>
      <c r="F55" s="162">
        <v>10</v>
      </c>
      <c r="G55" s="562"/>
      <c r="H55" s="163">
        <f>F55*G55</f>
        <v>0</v>
      </c>
    </row>
    <row r="56" spans="1:8" ht="12" customHeight="1">
      <c r="A56" s="158">
        <v>37</v>
      </c>
      <c r="B56" s="159"/>
      <c r="C56" s="160"/>
      <c r="D56" s="161" t="s">
        <v>628</v>
      </c>
      <c r="E56" s="159" t="s">
        <v>157</v>
      </c>
      <c r="F56" s="162">
        <v>35</v>
      </c>
      <c r="G56" s="562"/>
      <c r="H56" s="163">
        <f>F56*G56</f>
        <v>0</v>
      </c>
    </row>
    <row r="57" spans="1:8" ht="12.6" customHeight="1">
      <c r="A57" s="164">
        <v>0</v>
      </c>
      <c r="B57" s="165"/>
      <c r="C57" s="166"/>
      <c r="D57" s="155" t="s">
        <v>623</v>
      </c>
      <c r="E57" s="165"/>
      <c r="F57" s="167"/>
      <c r="G57" s="564"/>
      <c r="H57" s="168"/>
    </row>
    <row r="58" spans="1:8" ht="15" customHeight="1">
      <c r="A58" s="152">
        <v>0</v>
      </c>
      <c r="B58" s="153"/>
      <c r="C58" s="154"/>
      <c r="D58" s="155" t="s">
        <v>629</v>
      </c>
      <c r="E58" s="153"/>
      <c r="F58" s="156"/>
      <c r="G58" s="563"/>
      <c r="H58" s="157"/>
    </row>
    <row r="59" spans="1:8" ht="12" customHeight="1">
      <c r="A59" s="158">
        <v>38</v>
      </c>
      <c r="B59" s="159"/>
      <c r="C59" s="160"/>
      <c r="D59" s="161" t="s">
        <v>630</v>
      </c>
      <c r="E59" s="159" t="s">
        <v>153</v>
      </c>
      <c r="F59" s="162">
        <v>30</v>
      </c>
      <c r="G59" s="562"/>
      <c r="H59" s="163">
        <f>F59*G59</f>
        <v>0</v>
      </c>
    </row>
    <row r="60" spans="1:8" ht="12" customHeight="1">
      <c r="A60" s="158">
        <v>39</v>
      </c>
      <c r="B60" s="159"/>
      <c r="C60" s="160"/>
      <c r="D60" s="161" t="s">
        <v>631</v>
      </c>
      <c r="E60" s="159" t="s">
        <v>153</v>
      </c>
      <c r="F60" s="162">
        <v>5</v>
      </c>
      <c r="G60" s="562"/>
      <c r="H60" s="163">
        <f>F60*G60</f>
        <v>0</v>
      </c>
    </row>
    <row r="61" spans="1:8" ht="12.6" customHeight="1">
      <c r="A61" s="164">
        <v>0</v>
      </c>
      <c r="B61" s="165"/>
      <c r="C61" s="166"/>
      <c r="D61" s="155" t="s">
        <v>629</v>
      </c>
      <c r="E61" s="165"/>
      <c r="F61" s="167"/>
      <c r="G61" s="564"/>
      <c r="H61" s="168"/>
    </row>
    <row r="62" spans="1:8" ht="15" customHeight="1">
      <c r="A62" s="152">
        <v>0</v>
      </c>
      <c r="B62" s="153"/>
      <c r="C62" s="154"/>
      <c r="D62" s="155" t="s">
        <v>632</v>
      </c>
      <c r="E62" s="153"/>
      <c r="F62" s="156"/>
      <c r="G62" s="563"/>
      <c r="H62" s="157"/>
    </row>
    <row r="63" spans="1:8" ht="12.75" customHeight="1">
      <c r="A63" s="158">
        <v>40</v>
      </c>
      <c r="B63" s="159"/>
      <c r="C63" s="160"/>
      <c r="D63" s="161" t="s">
        <v>633</v>
      </c>
      <c r="E63" s="159" t="s">
        <v>634</v>
      </c>
      <c r="F63" s="162">
        <v>1</v>
      </c>
      <c r="G63" s="562"/>
      <c r="H63" s="163">
        <f>F63*G63</f>
        <v>0</v>
      </c>
    </row>
    <row r="64" spans="1:8" ht="12.75" customHeight="1">
      <c r="A64" s="158">
        <v>41</v>
      </c>
      <c r="B64" s="159"/>
      <c r="C64" s="160"/>
      <c r="D64" s="161" t="s">
        <v>635</v>
      </c>
      <c r="E64" s="159" t="s">
        <v>634</v>
      </c>
      <c r="F64" s="162">
        <v>1</v>
      </c>
      <c r="G64" s="562"/>
      <c r="H64" s="163">
        <f>F64*G64</f>
        <v>0</v>
      </c>
    </row>
    <row r="65" spans="1:8" ht="12.6" customHeight="1">
      <c r="A65" s="164">
        <v>0</v>
      </c>
      <c r="B65" s="165"/>
      <c r="C65" s="166"/>
      <c r="D65" s="169" t="s">
        <v>632</v>
      </c>
      <c r="E65" s="165"/>
      <c r="F65" s="167"/>
      <c r="G65" s="168"/>
      <c r="H65" s="168"/>
    </row>
    <row r="67" spans="1:8">
      <c r="G67" s="565" t="s">
        <v>80</v>
      </c>
      <c r="H67" s="566">
        <f>SUM(H11:H64)</f>
        <v>0</v>
      </c>
    </row>
  </sheetData>
  <pageMargins left="0.78740157480314965" right="0.78740157480314965" top="0.78740157480314965" bottom="0.78740157480314965" header="0.51181102362204722" footer="0.51181102362204722"/>
  <pageSetup scale="75" orientation="portrait" r:id="rId1"/>
  <headerFooter alignWithMargins="0">
    <oddFooter>&amp;L&amp;6Zpracováno systémem KROS, tel. 02/717 512 84&amp;C&amp;"Arial CE"&amp;7  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18"/>
  <sheetViews>
    <sheetView zoomScale="90" zoomScaleNormal="90" zoomScaleSheetLayoutView="80" workbookViewId="0">
      <pane xSplit="4" ySplit="8" topLeftCell="E90" activePane="bottomRight" state="frozen"/>
      <selection pane="topRight" activeCell="E1" sqref="E1"/>
      <selection pane="bottomLeft" activeCell="A9" sqref="A9"/>
      <selection pane="bottomRight" activeCell="D117" sqref="D117"/>
    </sheetView>
  </sheetViews>
  <sheetFormatPr defaultRowHeight="12.75"/>
  <cols>
    <col min="1" max="1" width="7.85546875" style="77" customWidth="1"/>
    <col min="2" max="2" width="14.28515625" style="77" customWidth="1"/>
    <col min="3" max="3" width="5.28515625" style="77" customWidth="1"/>
    <col min="4" max="4" width="49.42578125" style="77" customWidth="1"/>
    <col min="5" max="5" width="9.42578125" style="77" customWidth="1"/>
    <col min="6" max="6" width="5.42578125" style="77" customWidth="1"/>
    <col min="7" max="8" width="10.28515625" style="77" customWidth="1"/>
    <col min="9" max="9" width="15.140625" style="77" customWidth="1"/>
    <col min="10" max="10" width="10.85546875" style="77" customWidth="1"/>
    <col min="11" max="11" width="10.28515625" style="77" customWidth="1"/>
    <col min="12" max="12" width="9.42578125" style="77" customWidth="1"/>
    <col min="13" max="13" width="10" style="77" customWidth="1"/>
    <col min="14" max="14" width="6.7109375" style="77" customWidth="1"/>
    <col min="15" max="15" width="3.85546875" style="77" customWidth="1"/>
    <col min="16" max="19" width="10.42578125" style="77" customWidth="1"/>
    <col min="20" max="20" width="5.85546875" style="77" customWidth="1"/>
    <col min="21" max="21" width="41.85546875" style="77" customWidth="1"/>
    <col min="22" max="24" width="7.85546875" style="77" customWidth="1"/>
    <col min="25" max="255" width="9.140625" style="77" customWidth="1"/>
    <col min="256" max="16384" width="9.140625" style="77"/>
  </cols>
  <sheetData>
    <row r="1" spans="1:15" ht="23.25" customHeight="1">
      <c r="A1" s="145" t="s">
        <v>96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44"/>
      <c r="M1" s="143"/>
      <c r="N1" s="137"/>
    </row>
    <row r="2" spans="1:15" ht="12.75" customHeight="1">
      <c r="A2" s="142" t="s">
        <v>568</v>
      </c>
      <c r="B2" s="139"/>
      <c r="C2" s="141"/>
      <c r="D2" s="139"/>
      <c r="E2" s="139"/>
      <c r="F2" s="138"/>
      <c r="G2" s="139" t="s">
        <v>567</v>
      </c>
      <c r="H2" s="139"/>
      <c r="I2" s="138"/>
      <c r="J2" s="138"/>
      <c r="K2" s="138"/>
      <c r="L2" s="138"/>
      <c r="M2" s="137"/>
      <c r="N2" s="137"/>
    </row>
    <row r="3" spans="1:15" ht="12.75" customHeight="1">
      <c r="A3" s="142" t="s">
        <v>566</v>
      </c>
      <c r="B3" s="139"/>
      <c r="C3" s="141"/>
      <c r="D3" s="139"/>
      <c r="E3" s="139"/>
      <c r="F3" s="138"/>
      <c r="G3" s="139" t="s">
        <v>565</v>
      </c>
      <c r="H3" s="139"/>
      <c r="I3" s="138"/>
      <c r="J3" s="138"/>
      <c r="K3" s="138"/>
      <c r="L3" s="138"/>
      <c r="M3" s="137"/>
      <c r="N3" s="137"/>
    </row>
    <row r="4" spans="1:15" ht="15.75" customHeight="1">
      <c r="A4" s="139"/>
      <c r="B4" s="139"/>
      <c r="C4" s="140"/>
      <c r="D4" s="139"/>
      <c r="E4" s="139"/>
      <c r="F4" s="138"/>
      <c r="G4" s="139" t="s">
        <v>564</v>
      </c>
      <c r="H4" s="139"/>
      <c r="I4" s="138"/>
      <c r="J4" s="138"/>
      <c r="K4" s="138"/>
      <c r="L4" s="138"/>
      <c r="M4" s="137"/>
      <c r="N4" s="137"/>
    </row>
    <row r="5" spans="1:15" ht="6" customHeight="1">
      <c r="A5" s="139"/>
      <c r="B5" s="139"/>
      <c r="C5" s="139"/>
      <c r="D5" s="139"/>
      <c r="E5" s="139"/>
      <c r="F5" s="139"/>
      <c r="G5" s="139"/>
      <c r="H5" s="139"/>
      <c r="I5" s="138"/>
      <c r="J5" s="138"/>
      <c r="K5" s="138"/>
      <c r="L5" s="138"/>
      <c r="M5" s="137"/>
      <c r="N5" s="137"/>
    </row>
    <row r="6" spans="1:15" s="125" customFormat="1" ht="36.75" customHeight="1">
      <c r="A6" s="136" t="s">
        <v>101</v>
      </c>
      <c r="B6" s="134" t="s">
        <v>563</v>
      </c>
      <c r="C6" s="134" t="s">
        <v>104</v>
      </c>
      <c r="D6" s="134" t="s">
        <v>76</v>
      </c>
      <c r="E6" s="134" t="s">
        <v>106</v>
      </c>
      <c r="F6" s="134" t="s">
        <v>105</v>
      </c>
      <c r="G6" s="134" t="s">
        <v>562</v>
      </c>
      <c r="H6" s="134" t="s">
        <v>561</v>
      </c>
      <c r="I6" s="135" t="s">
        <v>560</v>
      </c>
      <c r="J6" s="135" t="s">
        <v>559</v>
      </c>
      <c r="K6" s="134" t="s">
        <v>558</v>
      </c>
      <c r="L6" s="135" t="s">
        <v>78</v>
      </c>
      <c r="M6" s="134" t="s">
        <v>557</v>
      </c>
      <c r="N6" s="135" t="s">
        <v>79</v>
      </c>
      <c r="O6" s="134"/>
    </row>
    <row r="7" spans="1:15" s="125" customFormat="1" ht="9.75" customHeight="1">
      <c r="A7" s="133">
        <v>1</v>
      </c>
      <c r="B7" s="132">
        <v>2</v>
      </c>
      <c r="C7" s="132">
        <v>3</v>
      </c>
      <c r="D7" s="132">
        <v>4</v>
      </c>
      <c r="E7" s="132">
        <v>5</v>
      </c>
      <c r="F7" s="132">
        <v>6</v>
      </c>
      <c r="G7" s="132">
        <v>7</v>
      </c>
      <c r="H7" s="132">
        <v>8</v>
      </c>
      <c r="I7" s="132" t="s">
        <v>150</v>
      </c>
      <c r="J7" s="131">
        <v>10</v>
      </c>
      <c r="K7" s="132" t="s">
        <v>158</v>
      </c>
      <c r="L7" s="131" t="s">
        <v>161</v>
      </c>
      <c r="M7" s="132" t="s">
        <v>165</v>
      </c>
      <c r="N7" s="131" t="s">
        <v>168</v>
      </c>
    </row>
    <row r="8" spans="1:15" s="125" customFormat="1">
      <c r="A8" s="130"/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29"/>
      <c r="N8" s="129"/>
    </row>
    <row r="9" spans="1:15" s="125" customFormat="1">
      <c r="A9" s="128"/>
      <c r="B9" s="128"/>
      <c r="C9" s="128"/>
      <c r="D9" s="128"/>
      <c r="E9" s="128"/>
      <c r="F9" s="123"/>
      <c r="G9" s="127"/>
      <c r="H9" s="105"/>
      <c r="I9" s="105"/>
      <c r="J9" s="105"/>
      <c r="K9" s="120"/>
      <c r="L9" s="119"/>
      <c r="M9" s="118"/>
      <c r="N9" s="117"/>
    </row>
    <row r="10" spans="1:15" s="78" customFormat="1">
      <c r="A10" s="103">
        <v>1</v>
      </c>
      <c r="B10" s="103"/>
      <c r="C10" s="104"/>
      <c r="D10" s="103" t="s">
        <v>556</v>
      </c>
      <c r="E10" s="102"/>
      <c r="F10" s="103"/>
      <c r="G10" s="102"/>
      <c r="H10" s="102"/>
      <c r="I10" s="101"/>
      <c r="J10" s="101"/>
      <c r="K10" s="100"/>
      <c r="L10" s="99"/>
      <c r="M10" s="98"/>
      <c r="N10" s="97"/>
    </row>
    <row r="11" spans="1:15" s="125" customFormat="1" ht="331.5">
      <c r="A11" s="111" t="s">
        <v>555</v>
      </c>
      <c r="B11" s="110"/>
      <c r="C11" s="123"/>
      <c r="D11" s="126" t="s">
        <v>554</v>
      </c>
      <c r="E11" s="95">
        <v>1</v>
      </c>
      <c r="F11" s="88" t="s">
        <v>493</v>
      </c>
      <c r="G11" s="514"/>
      <c r="H11" s="514"/>
      <c r="I11" s="105">
        <f t="shared" ref="I11:I16" si="0">E11*G11</f>
        <v>0</v>
      </c>
      <c r="J11" s="105">
        <f t="shared" ref="J11:J16" si="1">E11*H11</f>
        <v>0</v>
      </c>
      <c r="K11" s="120"/>
      <c r="L11" s="119"/>
      <c r="M11" s="118"/>
      <c r="N11" s="117"/>
    </row>
    <row r="12" spans="1:15" s="125" customFormat="1" ht="89.25">
      <c r="A12" s="111" t="s">
        <v>553</v>
      </c>
      <c r="B12" s="110"/>
      <c r="C12" s="123"/>
      <c r="D12" s="126" t="s">
        <v>552</v>
      </c>
      <c r="E12" s="95">
        <v>1</v>
      </c>
      <c r="F12" s="110" t="s">
        <v>476</v>
      </c>
      <c r="G12" s="514"/>
      <c r="H12" s="514"/>
      <c r="I12" s="105">
        <f t="shared" si="0"/>
        <v>0</v>
      </c>
      <c r="J12" s="105">
        <f t="shared" si="1"/>
        <v>0</v>
      </c>
      <c r="K12" s="120"/>
      <c r="L12" s="119"/>
      <c r="M12" s="118"/>
      <c r="N12" s="117"/>
    </row>
    <row r="13" spans="1:15" s="125" customFormat="1" ht="25.5">
      <c r="A13" s="111" t="s">
        <v>551</v>
      </c>
      <c r="B13" s="110"/>
      <c r="C13" s="123"/>
      <c r="D13" s="122" t="s">
        <v>550</v>
      </c>
      <c r="E13" s="95">
        <v>2</v>
      </c>
      <c r="F13" s="88" t="s">
        <v>493</v>
      </c>
      <c r="G13" s="514"/>
      <c r="H13" s="514"/>
      <c r="I13" s="105">
        <f t="shared" si="0"/>
        <v>0</v>
      </c>
      <c r="J13" s="105">
        <f t="shared" si="1"/>
        <v>0</v>
      </c>
      <c r="K13" s="120"/>
      <c r="L13" s="119"/>
      <c r="M13" s="118"/>
      <c r="N13" s="117"/>
    </row>
    <row r="14" spans="1:15" s="125" customFormat="1" ht="306">
      <c r="A14" s="111" t="s">
        <v>549</v>
      </c>
      <c r="B14" s="110"/>
      <c r="C14" s="123"/>
      <c r="D14" s="126" t="s">
        <v>548</v>
      </c>
      <c r="E14" s="95">
        <v>1</v>
      </c>
      <c r="F14" s="88" t="s">
        <v>493</v>
      </c>
      <c r="G14" s="514"/>
      <c r="H14" s="514"/>
      <c r="I14" s="105">
        <f t="shared" si="0"/>
        <v>0</v>
      </c>
      <c r="J14" s="105">
        <f t="shared" si="1"/>
        <v>0</v>
      </c>
      <c r="K14" s="120"/>
      <c r="L14" s="119"/>
      <c r="M14" s="118"/>
      <c r="N14" s="117"/>
    </row>
    <row r="15" spans="1:15" s="125" customFormat="1">
      <c r="A15" s="111" t="s">
        <v>547</v>
      </c>
      <c r="B15" s="110"/>
      <c r="C15" s="123"/>
      <c r="D15" s="122" t="s">
        <v>546</v>
      </c>
      <c r="E15" s="88">
        <v>3</v>
      </c>
      <c r="F15" s="110" t="s">
        <v>493</v>
      </c>
      <c r="G15" s="514"/>
      <c r="H15" s="514"/>
      <c r="I15" s="105">
        <f t="shared" si="0"/>
        <v>0</v>
      </c>
      <c r="J15" s="105">
        <f t="shared" si="1"/>
        <v>0</v>
      </c>
      <c r="K15" s="120"/>
      <c r="L15" s="119"/>
      <c r="M15" s="118"/>
      <c r="N15" s="117"/>
    </row>
    <row r="16" spans="1:15" s="125" customFormat="1">
      <c r="A16" s="111" t="s">
        <v>545</v>
      </c>
      <c r="B16" s="110"/>
      <c r="C16" s="123"/>
      <c r="D16" s="122" t="s">
        <v>544</v>
      </c>
      <c r="E16" s="88">
        <v>3</v>
      </c>
      <c r="F16" s="110" t="s">
        <v>493</v>
      </c>
      <c r="G16" s="514"/>
      <c r="H16" s="514"/>
      <c r="I16" s="105">
        <f t="shared" si="0"/>
        <v>0</v>
      </c>
      <c r="J16" s="105">
        <f t="shared" si="1"/>
        <v>0</v>
      </c>
      <c r="K16" s="120"/>
      <c r="L16" s="119"/>
      <c r="M16" s="118"/>
      <c r="N16" s="117"/>
    </row>
    <row r="17" spans="1:14" s="125" customFormat="1">
      <c r="A17" s="88"/>
      <c r="B17" s="110"/>
      <c r="C17" s="123"/>
      <c r="D17" s="123"/>
      <c r="E17" s="95"/>
      <c r="F17" s="88"/>
      <c r="G17" s="514"/>
      <c r="H17" s="514"/>
      <c r="I17" s="105"/>
      <c r="J17" s="105"/>
      <c r="K17" s="120"/>
      <c r="L17" s="119"/>
      <c r="M17" s="118"/>
      <c r="N17" s="117"/>
    </row>
    <row r="18" spans="1:14" s="125" customFormat="1" ht="25.5">
      <c r="A18" s="111" t="s">
        <v>543</v>
      </c>
      <c r="B18" s="88"/>
      <c r="C18" s="123"/>
      <c r="D18" s="122" t="s">
        <v>542</v>
      </c>
      <c r="E18" s="121">
        <v>44</v>
      </c>
      <c r="F18" s="88" t="s">
        <v>153</v>
      </c>
      <c r="G18" s="514"/>
      <c r="H18" s="514"/>
      <c r="I18" s="105">
        <f>E18*G18</f>
        <v>0</v>
      </c>
      <c r="J18" s="105">
        <f>E18*H18</f>
        <v>0</v>
      </c>
      <c r="K18" s="120"/>
      <c r="L18" s="119"/>
      <c r="M18" s="118"/>
      <c r="N18" s="117"/>
    </row>
    <row r="19" spans="1:14" s="125" customFormat="1" ht="25.5">
      <c r="A19" s="111" t="s">
        <v>541</v>
      </c>
      <c r="B19" s="88"/>
      <c r="C19" s="123"/>
      <c r="D19" s="122" t="s">
        <v>540</v>
      </c>
      <c r="E19" s="121">
        <v>21</v>
      </c>
      <c r="F19" s="88" t="s">
        <v>153</v>
      </c>
      <c r="G19" s="514"/>
      <c r="H19" s="514"/>
      <c r="I19" s="105">
        <f>E19*G19</f>
        <v>0</v>
      </c>
      <c r="J19" s="105">
        <f>E19*H19</f>
        <v>0</v>
      </c>
      <c r="K19" s="120"/>
      <c r="L19" s="119"/>
      <c r="M19" s="118"/>
      <c r="N19" s="117"/>
    </row>
    <row r="20" spans="1:14" s="78" customFormat="1">
      <c r="A20" s="103"/>
      <c r="B20" s="103"/>
      <c r="C20" s="104"/>
      <c r="D20" s="103" t="s">
        <v>475</v>
      </c>
      <c r="E20" s="102"/>
      <c r="F20" s="103"/>
      <c r="G20" s="515"/>
      <c r="H20" s="515"/>
      <c r="I20" s="101">
        <f>SUM(I11:I19)</f>
        <v>0</v>
      </c>
      <c r="J20" s="101">
        <f>SUM(J11:J19)</f>
        <v>0</v>
      </c>
      <c r="K20" s="100"/>
      <c r="L20" s="99"/>
      <c r="M20" s="98"/>
      <c r="N20" s="97"/>
    </row>
    <row r="21" spans="1:14" s="125" customFormat="1">
      <c r="A21" s="88"/>
      <c r="B21" s="88"/>
      <c r="C21" s="123"/>
      <c r="D21" s="88"/>
      <c r="E21" s="95"/>
      <c r="F21" s="88"/>
      <c r="G21" s="514"/>
      <c r="H21" s="514"/>
      <c r="I21" s="105"/>
      <c r="J21" s="105"/>
      <c r="K21" s="120"/>
      <c r="L21" s="119"/>
      <c r="M21" s="118"/>
      <c r="N21" s="117"/>
    </row>
    <row r="22" spans="1:14" s="78" customFormat="1">
      <c r="A22" s="103">
        <v>2</v>
      </c>
      <c r="B22" s="103"/>
      <c r="C22" s="104"/>
      <c r="D22" s="103" t="s">
        <v>539</v>
      </c>
      <c r="E22" s="102"/>
      <c r="F22" s="103"/>
      <c r="G22" s="515"/>
      <c r="H22" s="515"/>
      <c r="I22" s="105"/>
      <c r="J22" s="105"/>
      <c r="K22" s="100"/>
      <c r="L22" s="99"/>
      <c r="M22" s="98"/>
      <c r="N22" s="97"/>
    </row>
    <row r="23" spans="1:14" s="125" customFormat="1" ht="102">
      <c r="A23" s="111" t="s">
        <v>538</v>
      </c>
      <c r="B23" s="123"/>
      <c r="C23" s="123"/>
      <c r="D23" s="122" t="s">
        <v>537</v>
      </c>
      <c r="E23" s="95">
        <v>1</v>
      </c>
      <c r="F23" s="88" t="s">
        <v>476</v>
      </c>
      <c r="G23" s="514"/>
      <c r="H23" s="514"/>
      <c r="I23" s="105">
        <f>E23*G23</f>
        <v>0</v>
      </c>
      <c r="J23" s="105">
        <f>E23*H23</f>
        <v>0</v>
      </c>
      <c r="K23" s="120"/>
      <c r="L23" s="119"/>
      <c r="M23" s="118"/>
      <c r="N23" s="117"/>
    </row>
    <row r="24" spans="1:14" s="125" customFormat="1" ht="51">
      <c r="A24" s="111" t="s">
        <v>536</v>
      </c>
      <c r="B24" s="123"/>
      <c r="C24" s="123"/>
      <c r="D24" s="122" t="s">
        <v>535</v>
      </c>
      <c r="E24" s="95">
        <v>1</v>
      </c>
      <c r="F24" s="110" t="s">
        <v>493</v>
      </c>
      <c r="G24" s="514"/>
      <c r="H24" s="514"/>
      <c r="I24" s="105">
        <f>E24*G24</f>
        <v>0</v>
      </c>
      <c r="J24" s="105">
        <f>E24*H24</f>
        <v>0</v>
      </c>
      <c r="K24" s="120"/>
      <c r="L24" s="119"/>
      <c r="M24" s="118"/>
      <c r="N24" s="117"/>
    </row>
    <row r="25" spans="1:14" ht="38.25">
      <c r="A25" s="111" t="s">
        <v>534</v>
      </c>
      <c r="B25" s="88"/>
      <c r="C25" s="109"/>
      <c r="D25" s="122" t="s">
        <v>533</v>
      </c>
      <c r="E25" s="95">
        <v>1</v>
      </c>
      <c r="F25" s="110" t="s">
        <v>493</v>
      </c>
      <c r="G25" s="514"/>
      <c r="H25" s="514"/>
      <c r="I25" s="105">
        <f>E25*G25</f>
        <v>0</v>
      </c>
      <c r="J25" s="105">
        <f>E25*H25</f>
        <v>0</v>
      </c>
      <c r="K25" s="120"/>
      <c r="L25" s="119"/>
      <c r="M25" s="118"/>
      <c r="N25" s="117"/>
    </row>
    <row r="26" spans="1:14">
      <c r="A26" s="111"/>
      <c r="B26" s="88"/>
      <c r="C26" s="109"/>
      <c r="D26" s="88"/>
      <c r="E26" s="95"/>
      <c r="F26" s="88"/>
      <c r="G26" s="514"/>
      <c r="H26" s="514"/>
      <c r="I26" s="105">
        <f>E26*G26</f>
        <v>0</v>
      </c>
      <c r="J26" s="105">
        <f>E26*H26</f>
        <v>0</v>
      </c>
      <c r="K26" s="120"/>
      <c r="L26" s="119"/>
      <c r="M26" s="118"/>
      <c r="N26" s="117"/>
    </row>
    <row r="27" spans="1:14" ht="63.75">
      <c r="A27" s="111" t="s">
        <v>532</v>
      </c>
      <c r="B27" s="123"/>
      <c r="C27" s="109"/>
      <c r="D27" s="122" t="s">
        <v>531</v>
      </c>
      <c r="E27" s="121">
        <v>21</v>
      </c>
      <c r="F27" s="88" t="s">
        <v>490</v>
      </c>
      <c r="G27" s="514"/>
      <c r="H27" s="514"/>
      <c r="I27" s="105">
        <f>E27*G27</f>
        <v>0</v>
      </c>
      <c r="J27" s="105">
        <f>E27*H27</f>
        <v>0</v>
      </c>
      <c r="K27" s="120"/>
      <c r="L27" s="119"/>
      <c r="M27" s="118"/>
      <c r="N27" s="117"/>
    </row>
    <row r="28" spans="1:14" s="78" customFormat="1">
      <c r="A28" s="103"/>
      <c r="B28" s="103"/>
      <c r="C28" s="104"/>
      <c r="D28" s="103" t="s">
        <v>475</v>
      </c>
      <c r="E28" s="102"/>
      <c r="F28" s="103"/>
      <c r="G28" s="515"/>
      <c r="H28" s="515"/>
      <c r="I28" s="101">
        <f>SUM(I23:I27)</f>
        <v>0</v>
      </c>
      <c r="J28" s="101">
        <f>SUM(J23:J27)</f>
        <v>0</v>
      </c>
      <c r="K28" s="100"/>
      <c r="L28" s="99"/>
      <c r="M28" s="98"/>
      <c r="N28" s="97"/>
    </row>
    <row r="29" spans="1:14">
      <c r="A29" s="88"/>
      <c r="B29" s="88"/>
      <c r="C29" s="109"/>
      <c r="D29" s="88"/>
      <c r="E29" s="95"/>
      <c r="F29" s="88"/>
      <c r="G29" s="514"/>
      <c r="H29" s="514"/>
      <c r="I29" s="105"/>
      <c r="J29" s="105"/>
      <c r="K29" s="120"/>
      <c r="L29" s="119"/>
      <c r="M29" s="118"/>
      <c r="N29" s="117"/>
    </row>
    <row r="30" spans="1:14" s="78" customFormat="1">
      <c r="A30" s="103">
        <v>3</v>
      </c>
      <c r="B30" s="103"/>
      <c r="C30" s="115"/>
      <c r="D30" s="103" t="s">
        <v>530</v>
      </c>
      <c r="E30" s="102"/>
      <c r="F30" s="103"/>
      <c r="G30" s="515"/>
      <c r="H30" s="515"/>
      <c r="I30" s="105"/>
      <c r="J30" s="105"/>
      <c r="K30" s="100"/>
      <c r="L30" s="99"/>
      <c r="M30" s="98"/>
      <c r="N30" s="97"/>
    </row>
    <row r="31" spans="1:14" ht="102">
      <c r="A31" s="111" t="s">
        <v>529</v>
      </c>
      <c r="B31" s="123"/>
      <c r="C31" s="109"/>
      <c r="D31" s="122" t="s">
        <v>498</v>
      </c>
      <c r="E31" s="95">
        <v>1</v>
      </c>
      <c r="F31" s="88" t="s">
        <v>476</v>
      </c>
      <c r="G31" s="514"/>
      <c r="H31" s="514"/>
      <c r="I31" s="105">
        <f>E31*G31</f>
        <v>0</v>
      </c>
      <c r="J31" s="105">
        <f>E31*H31</f>
        <v>0</v>
      </c>
      <c r="K31" s="120"/>
      <c r="L31" s="119"/>
      <c r="M31" s="118"/>
      <c r="N31" s="117"/>
    </row>
    <row r="32" spans="1:14" ht="51">
      <c r="A32" s="111" t="s">
        <v>528</v>
      </c>
      <c r="B32" s="123"/>
      <c r="C32" s="109"/>
      <c r="D32" s="122" t="s">
        <v>496</v>
      </c>
      <c r="E32" s="95">
        <v>1</v>
      </c>
      <c r="F32" s="110" t="s">
        <v>493</v>
      </c>
      <c r="G32" s="514"/>
      <c r="H32" s="514"/>
      <c r="I32" s="105">
        <f>E32*G32</f>
        <v>0</v>
      </c>
      <c r="J32" s="105">
        <f>E32*H32</f>
        <v>0</v>
      </c>
      <c r="K32" s="120"/>
      <c r="L32" s="119"/>
      <c r="M32" s="118"/>
      <c r="N32" s="117"/>
    </row>
    <row r="33" spans="1:14" ht="76.5">
      <c r="A33" s="111" t="s">
        <v>527</v>
      </c>
      <c r="B33" s="88"/>
      <c r="C33" s="109"/>
      <c r="D33" s="122" t="s">
        <v>494</v>
      </c>
      <c r="E33" s="95">
        <v>1</v>
      </c>
      <c r="F33" s="110" t="s">
        <v>493</v>
      </c>
      <c r="G33" s="514"/>
      <c r="H33" s="514"/>
      <c r="I33" s="105">
        <f>E33*G33</f>
        <v>0</v>
      </c>
      <c r="J33" s="105">
        <f>E33*H33</f>
        <v>0</v>
      </c>
      <c r="K33" s="120"/>
      <c r="L33" s="119"/>
      <c r="M33" s="118"/>
      <c r="N33" s="117"/>
    </row>
    <row r="34" spans="1:14">
      <c r="A34" s="111"/>
      <c r="B34" s="88"/>
      <c r="C34" s="109"/>
      <c r="D34" s="88"/>
      <c r="E34" s="95"/>
      <c r="F34" s="88"/>
      <c r="G34" s="514"/>
      <c r="H34" s="514"/>
      <c r="I34" s="105">
        <f>E34*G34</f>
        <v>0</v>
      </c>
      <c r="J34" s="105">
        <f>E34*H34</f>
        <v>0</v>
      </c>
      <c r="K34" s="120"/>
      <c r="L34" s="119"/>
      <c r="M34" s="118"/>
      <c r="N34" s="117"/>
    </row>
    <row r="35" spans="1:14" ht="63.75">
      <c r="A35" s="111" t="s">
        <v>526</v>
      </c>
      <c r="B35" s="123"/>
      <c r="C35" s="109"/>
      <c r="D35" s="122" t="s">
        <v>491</v>
      </c>
      <c r="E35" s="121">
        <v>11</v>
      </c>
      <c r="F35" s="88" t="s">
        <v>490</v>
      </c>
      <c r="G35" s="514"/>
      <c r="H35" s="514"/>
      <c r="I35" s="105">
        <f>E35*G35</f>
        <v>0</v>
      </c>
      <c r="J35" s="105">
        <f>E35*H35</f>
        <v>0</v>
      </c>
      <c r="K35" s="120"/>
      <c r="L35" s="119"/>
      <c r="M35" s="118"/>
      <c r="N35" s="117"/>
    </row>
    <row r="36" spans="1:14" s="78" customFormat="1">
      <c r="A36" s="103"/>
      <c r="B36" s="103"/>
      <c r="C36" s="104"/>
      <c r="D36" s="103" t="s">
        <v>475</v>
      </c>
      <c r="E36" s="102"/>
      <c r="F36" s="103"/>
      <c r="G36" s="515"/>
      <c r="H36" s="515"/>
      <c r="I36" s="101">
        <f>SUM(I31:I35)</f>
        <v>0</v>
      </c>
      <c r="J36" s="101">
        <f>SUM(J31:J35)</f>
        <v>0</v>
      </c>
      <c r="K36" s="100"/>
      <c r="L36" s="99"/>
      <c r="M36" s="98"/>
      <c r="N36" s="97"/>
    </row>
    <row r="37" spans="1:14">
      <c r="A37" s="88"/>
      <c r="B37" s="88"/>
      <c r="C37" s="109"/>
      <c r="D37" s="88"/>
      <c r="E37" s="95"/>
      <c r="F37" s="88"/>
      <c r="G37" s="514"/>
      <c r="H37" s="514"/>
      <c r="I37" s="124"/>
      <c r="J37" s="124"/>
      <c r="K37" s="120"/>
      <c r="L37" s="119"/>
      <c r="M37" s="118"/>
      <c r="N37" s="117"/>
    </row>
    <row r="38" spans="1:14" s="78" customFormat="1">
      <c r="A38" s="103">
        <v>4</v>
      </c>
      <c r="B38" s="103"/>
      <c r="C38" s="115"/>
      <c r="D38" s="103" t="s">
        <v>525</v>
      </c>
      <c r="E38" s="102"/>
      <c r="F38" s="103"/>
      <c r="G38" s="515"/>
      <c r="H38" s="515"/>
      <c r="I38" s="124"/>
      <c r="J38" s="124"/>
      <c r="K38" s="100"/>
      <c r="L38" s="99"/>
      <c r="M38" s="98"/>
      <c r="N38" s="97"/>
    </row>
    <row r="39" spans="1:14" ht="102">
      <c r="A39" s="111" t="s">
        <v>524</v>
      </c>
      <c r="B39" s="123"/>
      <c r="C39" s="109"/>
      <c r="D39" s="122" t="s">
        <v>498</v>
      </c>
      <c r="E39" s="95">
        <v>1</v>
      </c>
      <c r="F39" s="88" t="s">
        <v>476</v>
      </c>
      <c r="G39" s="514"/>
      <c r="H39" s="514"/>
      <c r="I39" s="105">
        <f>E39*G39</f>
        <v>0</v>
      </c>
      <c r="J39" s="105">
        <f>E39*H39</f>
        <v>0</v>
      </c>
      <c r="K39" s="120"/>
      <c r="L39" s="119"/>
      <c r="M39" s="118"/>
      <c r="N39" s="117"/>
    </row>
    <row r="40" spans="1:14" ht="51">
      <c r="A40" s="111" t="s">
        <v>523</v>
      </c>
      <c r="B40" s="123"/>
      <c r="C40" s="109"/>
      <c r="D40" s="122" t="s">
        <v>496</v>
      </c>
      <c r="E40" s="95">
        <v>1</v>
      </c>
      <c r="F40" s="110" t="s">
        <v>493</v>
      </c>
      <c r="G40" s="514"/>
      <c r="H40" s="514"/>
      <c r="I40" s="105">
        <f>E40*G40</f>
        <v>0</v>
      </c>
      <c r="J40" s="105">
        <f>E40*H40</f>
        <v>0</v>
      </c>
      <c r="K40" s="120"/>
      <c r="L40" s="119"/>
      <c r="M40" s="118"/>
      <c r="N40" s="117"/>
    </row>
    <row r="41" spans="1:14" ht="76.5">
      <c r="A41" s="111" t="s">
        <v>522</v>
      </c>
      <c r="B41" s="88"/>
      <c r="C41" s="109"/>
      <c r="D41" s="122" t="s">
        <v>494</v>
      </c>
      <c r="E41" s="95">
        <v>1</v>
      </c>
      <c r="F41" s="110" t="s">
        <v>493</v>
      </c>
      <c r="G41" s="514"/>
      <c r="H41" s="514"/>
      <c r="I41" s="105">
        <f>E41*G41</f>
        <v>0</v>
      </c>
      <c r="J41" s="105">
        <f>E41*H41</f>
        <v>0</v>
      </c>
      <c r="K41" s="120"/>
      <c r="L41" s="119"/>
      <c r="M41" s="118"/>
      <c r="N41" s="117"/>
    </row>
    <row r="42" spans="1:14">
      <c r="A42" s="111"/>
      <c r="B42" s="88"/>
      <c r="C42" s="109"/>
      <c r="D42" s="88"/>
      <c r="E42" s="95"/>
      <c r="F42" s="88"/>
      <c r="G42" s="514"/>
      <c r="H42" s="514"/>
      <c r="I42" s="105"/>
      <c r="J42" s="105"/>
      <c r="K42" s="120"/>
      <c r="L42" s="119"/>
      <c r="M42" s="118"/>
      <c r="N42" s="117"/>
    </row>
    <row r="43" spans="1:14" ht="63.75">
      <c r="A43" s="111" t="s">
        <v>521</v>
      </c>
      <c r="B43" s="123"/>
      <c r="C43" s="109"/>
      <c r="D43" s="122" t="s">
        <v>491</v>
      </c>
      <c r="E43" s="121">
        <v>9</v>
      </c>
      <c r="F43" s="88" t="s">
        <v>490</v>
      </c>
      <c r="G43" s="514"/>
      <c r="H43" s="514"/>
      <c r="I43" s="105">
        <f>E43*G43</f>
        <v>0</v>
      </c>
      <c r="J43" s="105">
        <f>E43*H43</f>
        <v>0</v>
      </c>
      <c r="K43" s="120"/>
      <c r="L43" s="119"/>
      <c r="M43" s="118"/>
      <c r="N43" s="117"/>
    </row>
    <row r="44" spans="1:14" s="78" customFormat="1">
      <c r="A44" s="103"/>
      <c r="B44" s="103"/>
      <c r="C44" s="104"/>
      <c r="D44" s="103" t="s">
        <v>475</v>
      </c>
      <c r="E44" s="102"/>
      <c r="F44" s="103"/>
      <c r="G44" s="515"/>
      <c r="H44" s="515"/>
      <c r="I44" s="101">
        <f>SUM(I39:I43)</f>
        <v>0</v>
      </c>
      <c r="J44" s="101">
        <f>SUM(J39:J43)</f>
        <v>0</v>
      </c>
      <c r="K44" s="100"/>
      <c r="L44" s="99"/>
      <c r="M44" s="98"/>
      <c r="N44" s="97"/>
    </row>
    <row r="45" spans="1:14">
      <c r="A45" s="88"/>
      <c r="B45" s="88"/>
      <c r="C45" s="109"/>
      <c r="D45" s="122"/>
      <c r="E45" s="95"/>
      <c r="F45" s="88"/>
      <c r="G45" s="514"/>
      <c r="H45" s="514"/>
      <c r="I45" s="105"/>
      <c r="J45" s="105"/>
      <c r="K45" s="120"/>
      <c r="L45" s="119"/>
      <c r="M45" s="118"/>
      <c r="N45" s="117"/>
    </row>
    <row r="46" spans="1:14" s="78" customFormat="1">
      <c r="A46" s="103">
        <v>5</v>
      </c>
      <c r="B46" s="103"/>
      <c r="C46" s="115"/>
      <c r="D46" s="103" t="s">
        <v>520</v>
      </c>
      <c r="E46" s="102"/>
      <c r="F46" s="103"/>
      <c r="G46" s="515"/>
      <c r="H46" s="515"/>
      <c r="I46" s="105"/>
      <c r="J46" s="105"/>
      <c r="K46" s="100"/>
      <c r="L46" s="99"/>
      <c r="M46" s="98"/>
      <c r="N46" s="97"/>
    </row>
    <row r="47" spans="1:14" ht="102">
      <c r="A47" s="111" t="s">
        <v>519</v>
      </c>
      <c r="B47" s="123"/>
      <c r="C47" s="109"/>
      <c r="D47" s="122" t="s">
        <v>498</v>
      </c>
      <c r="E47" s="95">
        <v>1</v>
      </c>
      <c r="F47" s="88" t="s">
        <v>476</v>
      </c>
      <c r="G47" s="514"/>
      <c r="H47" s="514"/>
      <c r="I47" s="105">
        <f>E47*G47</f>
        <v>0</v>
      </c>
      <c r="J47" s="105">
        <f>E47*H47</f>
        <v>0</v>
      </c>
      <c r="K47" s="120"/>
      <c r="L47" s="119"/>
      <c r="M47" s="118"/>
      <c r="N47" s="117"/>
    </row>
    <row r="48" spans="1:14" ht="51">
      <c r="A48" s="111" t="s">
        <v>518</v>
      </c>
      <c r="B48" s="123"/>
      <c r="C48" s="109"/>
      <c r="D48" s="122" t="s">
        <v>496</v>
      </c>
      <c r="E48" s="95">
        <v>1</v>
      </c>
      <c r="F48" s="110" t="s">
        <v>493</v>
      </c>
      <c r="G48" s="514"/>
      <c r="H48" s="514"/>
      <c r="I48" s="105">
        <f>E48*G48</f>
        <v>0</v>
      </c>
      <c r="J48" s="105">
        <f>E48*H48</f>
        <v>0</v>
      </c>
      <c r="K48" s="120"/>
      <c r="L48" s="119"/>
      <c r="M48" s="118"/>
      <c r="N48" s="117"/>
    </row>
    <row r="49" spans="1:14" ht="76.5">
      <c r="A49" s="111" t="s">
        <v>517</v>
      </c>
      <c r="B49" s="123"/>
      <c r="C49" s="109"/>
      <c r="D49" s="122" t="s">
        <v>494</v>
      </c>
      <c r="E49" s="95">
        <v>1</v>
      </c>
      <c r="F49" s="110" t="s">
        <v>493</v>
      </c>
      <c r="G49" s="514"/>
      <c r="H49" s="514"/>
      <c r="I49" s="105">
        <f>E49*G49</f>
        <v>0</v>
      </c>
      <c r="J49" s="105">
        <f>E49*H49</f>
        <v>0</v>
      </c>
      <c r="K49" s="120"/>
      <c r="L49" s="119"/>
      <c r="M49" s="118"/>
      <c r="N49" s="117"/>
    </row>
    <row r="50" spans="1:14">
      <c r="A50" s="111"/>
      <c r="B50" s="123"/>
      <c r="C50" s="109"/>
      <c r="D50" s="88"/>
      <c r="E50" s="95"/>
      <c r="F50" s="88"/>
      <c r="G50" s="514"/>
      <c r="H50" s="514"/>
      <c r="I50" s="105">
        <f>E50*G50</f>
        <v>0</v>
      </c>
      <c r="J50" s="105">
        <f>E50*H50</f>
        <v>0</v>
      </c>
      <c r="K50" s="120"/>
      <c r="L50" s="119"/>
      <c r="M50" s="118"/>
      <c r="N50" s="117"/>
    </row>
    <row r="51" spans="1:14" ht="63.75">
      <c r="A51" s="111" t="s">
        <v>516</v>
      </c>
      <c r="B51" s="123"/>
      <c r="C51" s="109"/>
      <c r="D51" s="122" t="s">
        <v>491</v>
      </c>
      <c r="E51" s="121">
        <v>8</v>
      </c>
      <c r="F51" s="88" t="s">
        <v>490</v>
      </c>
      <c r="G51" s="514"/>
      <c r="H51" s="514"/>
      <c r="I51" s="105">
        <f>E51*G51</f>
        <v>0</v>
      </c>
      <c r="J51" s="105">
        <f>E51*H51</f>
        <v>0</v>
      </c>
      <c r="K51" s="120"/>
      <c r="L51" s="119"/>
      <c r="M51" s="118"/>
      <c r="N51" s="117"/>
    </row>
    <row r="52" spans="1:14" s="78" customFormat="1">
      <c r="A52" s="103"/>
      <c r="B52" s="103"/>
      <c r="C52" s="104"/>
      <c r="D52" s="103" t="s">
        <v>475</v>
      </c>
      <c r="E52" s="102"/>
      <c r="F52" s="103"/>
      <c r="G52" s="515"/>
      <c r="H52" s="515"/>
      <c r="I52" s="101">
        <f>SUM(I47:I51)</f>
        <v>0</v>
      </c>
      <c r="J52" s="101">
        <f>SUM(J47:J51)</f>
        <v>0</v>
      </c>
      <c r="K52" s="100"/>
      <c r="L52" s="99"/>
      <c r="M52" s="98"/>
      <c r="N52" s="97"/>
    </row>
    <row r="53" spans="1:14">
      <c r="A53" s="88"/>
      <c r="B53" s="88"/>
      <c r="C53" s="109"/>
      <c r="D53" s="88"/>
      <c r="E53" s="95"/>
      <c r="F53" s="88"/>
      <c r="G53" s="514"/>
      <c r="H53" s="514"/>
      <c r="I53" s="105"/>
      <c r="J53" s="105"/>
      <c r="K53" s="120"/>
      <c r="L53" s="119"/>
      <c r="M53" s="118"/>
      <c r="N53" s="117"/>
    </row>
    <row r="54" spans="1:14" s="78" customFormat="1">
      <c r="A54" s="103">
        <v>6</v>
      </c>
      <c r="B54" s="103"/>
      <c r="C54" s="115"/>
      <c r="D54" s="103" t="s">
        <v>515</v>
      </c>
      <c r="E54" s="102"/>
      <c r="F54" s="103"/>
      <c r="G54" s="515"/>
      <c r="H54" s="515"/>
      <c r="I54" s="105"/>
      <c r="J54" s="105"/>
      <c r="K54" s="100"/>
      <c r="L54" s="99"/>
      <c r="M54" s="98"/>
      <c r="N54" s="97"/>
    </row>
    <row r="55" spans="1:14" ht="102">
      <c r="A55" s="111" t="s">
        <v>514</v>
      </c>
      <c r="B55" s="123"/>
      <c r="C55" s="109"/>
      <c r="D55" s="122" t="s">
        <v>498</v>
      </c>
      <c r="E55" s="95">
        <v>1</v>
      </c>
      <c r="F55" s="88" t="s">
        <v>476</v>
      </c>
      <c r="G55" s="514"/>
      <c r="H55" s="514"/>
      <c r="I55" s="105">
        <f>E55*G55</f>
        <v>0</v>
      </c>
      <c r="J55" s="105">
        <f>E55*H55</f>
        <v>0</v>
      </c>
      <c r="K55" s="120"/>
      <c r="L55" s="119"/>
      <c r="M55" s="118"/>
      <c r="N55" s="117"/>
    </row>
    <row r="56" spans="1:14" ht="51">
      <c r="A56" s="111" t="s">
        <v>513</v>
      </c>
      <c r="B56" s="123"/>
      <c r="C56" s="109"/>
      <c r="D56" s="122" t="s">
        <v>496</v>
      </c>
      <c r="E56" s="95">
        <v>1</v>
      </c>
      <c r="F56" s="110" t="s">
        <v>493</v>
      </c>
      <c r="G56" s="514"/>
      <c r="H56" s="514"/>
      <c r="I56" s="105">
        <f>E56*G56</f>
        <v>0</v>
      </c>
      <c r="J56" s="105">
        <f>E56*H56</f>
        <v>0</v>
      </c>
      <c r="K56" s="120"/>
      <c r="L56" s="119"/>
      <c r="M56" s="118"/>
      <c r="N56" s="117"/>
    </row>
    <row r="57" spans="1:14" ht="76.5">
      <c r="A57" s="111" t="s">
        <v>512</v>
      </c>
      <c r="B57" s="123"/>
      <c r="C57" s="109"/>
      <c r="D57" s="122" t="s">
        <v>494</v>
      </c>
      <c r="E57" s="95">
        <v>1</v>
      </c>
      <c r="F57" s="110" t="s">
        <v>493</v>
      </c>
      <c r="G57" s="514"/>
      <c r="H57" s="514"/>
      <c r="I57" s="105">
        <f>E57*G57</f>
        <v>0</v>
      </c>
      <c r="J57" s="105">
        <f>E57*H57</f>
        <v>0</v>
      </c>
      <c r="K57" s="120"/>
      <c r="L57" s="119"/>
      <c r="M57" s="118"/>
      <c r="N57" s="117"/>
    </row>
    <row r="58" spans="1:14">
      <c r="A58" s="111"/>
      <c r="B58" s="123"/>
      <c r="C58" s="109"/>
      <c r="D58" s="88"/>
      <c r="E58" s="95"/>
      <c r="F58" s="88"/>
      <c r="G58" s="514"/>
      <c r="H58" s="514"/>
      <c r="I58" s="105">
        <f>E58*G58</f>
        <v>0</v>
      </c>
      <c r="J58" s="105">
        <f>E58*H58</f>
        <v>0</v>
      </c>
      <c r="K58" s="120"/>
      <c r="L58" s="119"/>
      <c r="M58" s="118"/>
      <c r="N58" s="117"/>
    </row>
    <row r="59" spans="1:14" ht="63.75">
      <c r="A59" s="111" t="s">
        <v>511</v>
      </c>
      <c r="B59" s="123"/>
      <c r="C59" s="109"/>
      <c r="D59" s="122" t="s">
        <v>491</v>
      </c>
      <c r="E59" s="121">
        <v>6</v>
      </c>
      <c r="F59" s="88" t="s">
        <v>490</v>
      </c>
      <c r="G59" s="514"/>
      <c r="H59" s="514"/>
      <c r="I59" s="105">
        <f>E59*G59</f>
        <v>0</v>
      </c>
      <c r="J59" s="105">
        <f>E59*H59</f>
        <v>0</v>
      </c>
      <c r="K59" s="120"/>
      <c r="L59" s="119"/>
      <c r="M59" s="118"/>
      <c r="N59" s="117"/>
    </row>
    <row r="60" spans="1:14" s="78" customFormat="1">
      <c r="A60" s="103"/>
      <c r="B60" s="103"/>
      <c r="C60" s="104"/>
      <c r="D60" s="103" t="s">
        <v>475</v>
      </c>
      <c r="E60" s="102"/>
      <c r="F60" s="103"/>
      <c r="G60" s="515"/>
      <c r="H60" s="515"/>
      <c r="I60" s="101">
        <f>SUM(I55:I59)</f>
        <v>0</v>
      </c>
      <c r="J60" s="101">
        <f>SUM(J55:J59)</f>
        <v>0</v>
      </c>
      <c r="K60" s="100"/>
      <c r="L60" s="99"/>
      <c r="M60" s="98"/>
      <c r="N60" s="97"/>
    </row>
    <row r="61" spans="1:14">
      <c r="A61" s="88"/>
      <c r="B61" s="88"/>
      <c r="C61" s="109"/>
      <c r="D61" s="88"/>
      <c r="E61" s="95"/>
      <c r="F61" s="88"/>
      <c r="G61" s="514"/>
      <c r="H61" s="516"/>
      <c r="I61" s="105"/>
      <c r="J61" s="105"/>
      <c r="K61" s="120"/>
      <c r="L61" s="119"/>
      <c r="M61" s="118"/>
      <c r="N61" s="117"/>
    </row>
    <row r="62" spans="1:14" s="78" customFormat="1">
      <c r="A62" s="103">
        <v>7</v>
      </c>
      <c r="B62" s="103"/>
      <c r="C62" s="115"/>
      <c r="D62" s="103" t="s">
        <v>510</v>
      </c>
      <c r="E62" s="102"/>
      <c r="F62" s="103"/>
      <c r="G62" s="515"/>
      <c r="H62" s="515"/>
      <c r="I62" s="105">
        <f t="shared" ref="I62:I67" si="2">E62*G62</f>
        <v>0</v>
      </c>
      <c r="J62" s="105">
        <f t="shared" ref="J62:J67" si="3">E62*H62</f>
        <v>0</v>
      </c>
      <c r="K62" s="100"/>
      <c r="L62" s="99"/>
      <c r="M62" s="98"/>
      <c r="N62" s="97"/>
    </row>
    <row r="63" spans="1:14" ht="102">
      <c r="A63" s="111" t="s">
        <v>509</v>
      </c>
      <c r="B63" s="123"/>
      <c r="C63" s="109"/>
      <c r="D63" s="122" t="s">
        <v>498</v>
      </c>
      <c r="E63" s="95">
        <v>1</v>
      </c>
      <c r="F63" s="88" t="s">
        <v>476</v>
      </c>
      <c r="G63" s="514"/>
      <c r="H63" s="514"/>
      <c r="I63" s="105">
        <f t="shared" si="2"/>
        <v>0</v>
      </c>
      <c r="J63" s="105">
        <f t="shared" si="3"/>
        <v>0</v>
      </c>
      <c r="K63" s="120"/>
      <c r="L63" s="119"/>
      <c r="M63" s="118"/>
      <c r="N63" s="117"/>
    </row>
    <row r="64" spans="1:14" ht="51">
      <c r="A64" s="111" t="s">
        <v>508</v>
      </c>
      <c r="B64" s="123"/>
      <c r="C64" s="109"/>
      <c r="D64" s="122" t="s">
        <v>496</v>
      </c>
      <c r="E64" s="95">
        <v>1</v>
      </c>
      <c r="F64" s="110" t="s">
        <v>493</v>
      </c>
      <c r="G64" s="514"/>
      <c r="H64" s="514"/>
      <c r="I64" s="105">
        <f t="shared" si="2"/>
        <v>0</v>
      </c>
      <c r="J64" s="105">
        <f t="shared" si="3"/>
        <v>0</v>
      </c>
      <c r="K64" s="120"/>
      <c r="L64" s="119"/>
      <c r="M64" s="118"/>
      <c r="N64" s="117"/>
    </row>
    <row r="65" spans="1:14" ht="76.5">
      <c r="A65" s="111" t="s">
        <v>507</v>
      </c>
      <c r="B65" s="123"/>
      <c r="C65" s="109"/>
      <c r="D65" s="122" t="s">
        <v>494</v>
      </c>
      <c r="E65" s="95">
        <v>1</v>
      </c>
      <c r="F65" s="110" t="s">
        <v>493</v>
      </c>
      <c r="G65" s="514"/>
      <c r="H65" s="514"/>
      <c r="I65" s="105">
        <f t="shared" si="2"/>
        <v>0</v>
      </c>
      <c r="J65" s="105">
        <f t="shared" si="3"/>
        <v>0</v>
      </c>
      <c r="K65" s="120"/>
      <c r="L65" s="119"/>
      <c r="M65" s="118"/>
      <c r="N65" s="117"/>
    </row>
    <row r="66" spans="1:14">
      <c r="A66" s="111"/>
      <c r="B66" s="123"/>
      <c r="C66" s="109"/>
      <c r="D66" s="88"/>
      <c r="E66" s="95"/>
      <c r="F66" s="88"/>
      <c r="G66" s="514"/>
      <c r="H66" s="514"/>
      <c r="I66" s="105">
        <f t="shared" si="2"/>
        <v>0</v>
      </c>
      <c r="J66" s="105">
        <f t="shared" si="3"/>
        <v>0</v>
      </c>
      <c r="K66" s="120"/>
      <c r="L66" s="119"/>
      <c r="M66" s="118"/>
      <c r="N66" s="117"/>
    </row>
    <row r="67" spans="1:14" ht="63.75">
      <c r="A67" s="111" t="s">
        <v>506</v>
      </c>
      <c r="B67" s="123"/>
      <c r="C67" s="109"/>
      <c r="D67" s="122" t="s">
        <v>491</v>
      </c>
      <c r="E67" s="121">
        <v>6</v>
      </c>
      <c r="F67" s="88" t="s">
        <v>490</v>
      </c>
      <c r="G67" s="514"/>
      <c r="H67" s="514"/>
      <c r="I67" s="105">
        <f t="shared" si="2"/>
        <v>0</v>
      </c>
      <c r="J67" s="105">
        <f t="shared" si="3"/>
        <v>0</v>
      </c>
      <c r="K67" s="120"/>
      <c r="L67" s="119"/>
      <c r="M67" s="118"/>
      <c r="N67" s="117"/>
    </row>
    <row r="68" spans="1:14" s="78" customFormat="1">
      <c r="A68" s="103"/>
      <c r="B68" s="103"/>
      <c r="C68" s="104"/>
      <c r="D68" s="103" t="s">
        <v>475</v>
      </c>
      <c r="E68" s="102"/>
      <c r="F68" s="103"/>
      <c r="G68" s="515"/>
      <c r="H68" s="515"/>
      <c r="I68" s="101">
        <f>SUM(I63:I67)</f>
        <v>0</v>
      </c>
      <c r="J68" s="101">
        <f>SUM(J63:J67)</f>
        <v>0</v>
      </c>
      <c r="K68" s="100"/>
      <c r="L68" s="99"/>
      <c r="M68" s="98"/>
      <c r="N68" s="97"/>
    </row>
    <row r="69" spans="1:14">
      <c r="A69" s="88"/>
      <c r="B69" s="88"/>
      <c r="C69" s="109"/>
      <c r="D69" s="110"/>
      <c r="E69" s="95"/>
      <c r="F69" s="88"/>
      <c r="G69" s="514"/>
      <c r="H69" s="516"/>
      <c r="I69" s="105"/>
      <c r="J69" s="105"/>
      <c r="K69" s="120"/>
      <c r="L69" s="119"/>
      <c r="M69" s="118"/>
      <c r="N69" s="117"/>
    </row>
    <row r="70" spans="1:14" s="78" customFormat="1">
      <c r="A70" s="103">
        <v>8</v>
      </c>
      <c r="B70" s="103"/>
      <c r="C70" s="115"/>
      <c r="D70" s="103" t="s">
        <v>505</v>
      </c>
      <c r="E70" s="102"/>
      <c r="F70" s="103"/>
      <c r="G70" s="515"/>
      <c r="H70" s="515"/>
      <c r="I70" s="105"/>
      <c r="J70" s="105"/>
      <c r="K70" s="100"/>
      <c r="L70" s="99"/>
      <c r="M70" s="98"/>
      <c r="N70" s="97"/>
    </row>
    <row r="71" spans="1:14" ht="102">
      <c r="A71" s="111" t="s">
        <v>504</v>
      </c>
      <c r="B71" s="123"/>
      <c r="C71" s="109"/>
      <c r="D71" s="122" t="s">
        <v>498</v>
      </c>
      <c r="E71" s="95">
        <v>1</v>
      </c>
      <c r="F71" s="88" t="s">
        <v>476</v>
      </c>
      <c r="G71" s="514"/>
      <c r="H71" s="514"/>
      <c r="I71" s="105">
        <f>E71*G71</f>
        <v>0</v>
      </c>
      <c r="J71" s="105">
        <f>E71*H71</f>
        <v>0</v>
      </c>
      <c r="K71" s="120"/>
      <c r="L71" s="119"/>
      <c r="M71" s="118"/>
      <c r="N71" s="117"/>
    </row>
    <row r="72" spans="1:14" ht="51">
      <c r="A72" s="111" t="s">
        <v>503</v>
      </c>
      <c r="B72" s="123"/>
      <c r="C72" s="109"/>
      <c r="D72" s="122" t="s">
        <v>496</v>
      </c>
      <c r="E72" s="95">
        <v>1</v>
      </c>
      <c r="F72" s="110" t="s">
        <v>493</v>
      </c>
      <c r="G72" s="514"/>
      <c r="H72" s="514"/>
      <c r="I72" s="105">
        <f>E72*G72</f>
        <v>0</v>
      </c>
      <c r="J72" s="105">
        <f>E72*H72</f>
        <v>0</v>
      </c>
      <c r="K72" s="120"/>
      <c r="L72" s="119"/>
      <c r="M72" s="118"/>
      <c r="N72" s="117"/>
    </row>
    <row r="73" spans="1:14" ht="76.5">
      <c r="A73" s="111" t="s">
        <v>502</v>
      </c>
      <c r="B73" s="123"/>
      <c r="C73" s="109"/>
      <c r="D73" s="122" t="s">
        <v>494</v>
      </c>
      <c r="E73" s="95">
        <v>1</v>
      </c>
      <c r="F73" s="110" t="s">
        <v>493</v>
      </c>
      <c r="G73" s="514"/>
      <c r="H73" s="514"/>
      <c r="I73" s="105">
        <f>E73*G73</f>
        <v>0</v>
      </c>
      <c r="J73" s="105">
        <f>E73*H73</f>
        <v>0</v>
      </c>
      <c r="K73" s="120"/>
      <c r="L73" s="119"/>
      <c r="M73" s="118"/>
      <c r="N73" s="117"/>
    </row>
    <row r="74" spans="1:14">
      <c r="A74" s="111"/>
      <c r="B74" s="123"/>
      <c r="C74" s="109"/>
      <c r="D74" s="88"/>
      <c r="E74" s="95"/>
      <c r="F74" s="88"/>
      <c r="G74" s="514"/>
      <c r="H74" s="514"/>
      <c r="I74" s="105">
        <f>E74*G74</f>
        <v>0</v>
      </c>
      <c r="J74" s="105">
        <f>E74*H74</f>
        <v>0</v>
      </c>
      <c r="K74" s="120"/>
      <c r="L74" s="119"/>
      <c r="M74" s="118"/>
      <c r="N74" s="117"/>
    </row>
    <row r="75" spans="1:14" ht="63.75">
      <c r="A75" s="111" t="s">
        <v>501</v>
      </c>
      <c r="B75" s="123"/>
      <c r="C75" s="109"/>
      <c r="D75" s="122" t="s">
        <v>491</v>
      </c>
      <c r="E75" s="121">
        <v>8</v>
      </c>
      <c r="F75" s="88" t="s">
        <v>490</v>
      </c>
      <c r="G75" s="514"/>
      <c r="H75" s="514"/>
      <c r="I75" s="105">
        <f>E75*G75</f>
        <v>0</v>
      </c>
      <c r="J75" s="105">
        <f>E75*H75</f>
        <v>0</v>
      </c>
      <c r="K75" s="120"/>
      <c r="L75" s="119"/>
      <c r="M75" s="118"/>
      <c r="N75" s="117"/>
    </row>
    <row r="76" spans="1:14" s="78" customFormat="1">
      <c r="A76" s="103"/>
      <c r="B76" s="103"/>
      <c r="C76" s="104"/>
      <c r="D76" s="103" t="s">
        <v>475</v>
      </c>
      <c r="E76" s="102"/>
      <c r="F76" s="103"/>
      <c r="G76" s="515"/>
      <c r="H76" s="515"/>
      <c r="I76" s="101">
        <f>SUM(I71:I75)</f>
        <v>0</v>
      </c>
      <c r="J76" s="101">
        <f>SUM(J71:J75)</f>
        <v>0</v>
      </c>
      <c r="K76" s="100"/>
      <c r="L76" s="99"/>
      <c r="M76" s="98"/>
      <c r="N76" s="97"/>
    </row>
    <row r="77" spans="1:14">
      <c r="A77" s="88"/>
      <c r="B77" s="88"/>
      <c r="C77" s="109"/>
      <c r="D77" s="88"/>
      <c r="E77" s="95"/>
      <c r="F77" s="88"/>
      <c r="G77" s="514"/>
      <c r="H77" s="516"/>
      <c r="I77" s="105"/>
      <c r="J77" s="105"/>
      <c r="K77" s="120"/>
      <c r="L77" s="119"/>
      <c r="M77" s="118"/>
      <c r="N77" s="117"/>
    </row>
    <row r="78" spans="1:14" s="78" customFormat="1">
      <c r="A78" s="103">
        <v>9</v>
      </c>
      <c r="B78" s="103"/>
      <c r="C78" s="115"/>
      <c r="D78" s="103" t="s">
        <v>500</v>
      </c>
      <c r="E78" s="102"/>
      <c r="F78" s="103"/>
      <c r="G78" s="515"/>
      <c r="H78" s="515"/>
      <c r="I78" s="105">
        <f t="shared" ref="I78:I83" si="4">E78*G78</f>
        <v>0</v>
      </c>
      <c r="J78" s="105">
        <f t="shared" ref="J78:J83" si="5">E78*H78</f>
        <v>0</v>
      </c>
      <c r="K78" s="100"/>
      <c r="L78" s="99"/>
      <c r="M78" s="98"/>
      <c r="N78" s="97"/>
    </row>
    <row r="79" spans="1:14" ht="102">
      <c r="A79" s="111" t="s">
        <v>499</v>
      </c>
      <c r="B79" s="123"/>
      <c r="C79" s="109"/>
      <c r="D79" s="122" t="s">
        <v>498</v>
      </c>
      <c r="E79" s="95">
        <v>1</v>
      </c>
      <c r="F79" s="88" t="s">
        <v>476</v>
      </c>
      <c r="G79" s="514"/>
      <c r="H79" s="514"/>
      <c r="I79" s="105">
        <f t="shared" si="4"/>
        <v>0</v>
      </c>
      <c r="J79" s="105">
        <f t="shared" si="5"/>
        <v>0</v>
      </c>
      <c r="K79" s="120"/>
      <c r="L79" s="119"/>
      <c r="M79" s="118"/>
      <c r="N79" s="117"/>
    </row>
    <row r="80" spans="1:14" ht="51">
      <c r="A80" s="111" t="s">
        <v>497</v>
      </c>
      <c r="B80" s="123"/>
      <c r="C80" s="109"/>
      <c r="D80" s="122" t="s">
        <v>496</v>
      </c>
      <c r="E80" s="95">
        <v>1</v>
      </c>
      <c r="F80" s="110" t="s">
        <v>493</v>
      </c>
      <c r="G80" s="514"/>
      <c r="H80" s="514"/>
      <c r="I80" s="105">
        <f t="shared" si="4"/>
        <v>0</v>
      </c>
      <c r="J80" s="105">
        <f t="shared" si="5"/>
        <v>0</v>
      </c>
      <c r="K80" s="120"/>
      <c r="L80" s="119"/>
      <c r="M80" s="118"/>
      <c r="N80" s="117"/>
    </row>
    <row r="81" spans="1:14" ht="76.5">
      <c r="A81" s="111" t="s">
        <v>495</v>
      </c>
      <c r="B81" s="123"/>
      <c r="C81" s="109"/>
      <c r="D81" s="122" t="s">
        <v>494</v>
      </c>
      <c r="E81" s="95">
        <v>1</v>
      </c>
      <c r="F81" s="110" t="s">
        <v>493</v>
      </c>
      <c r="G81" s="514"/>
      <c r="H81" s="514"/>
      <c r="I81" s="105">
        <f t="shared" si="4"/>
        <v>0</v>
      </c>
      <c r="J81" s="105">
        <f t="shared" si="5"/>
        <v>0</v>
      </c>
      <c r="K81" s="120"/>
      <c r="L81" s="119"/>
      <c r="M81" s="118"/>
      <c r="N81" s="117"/>
    </row>
    <row r="82" spans="1:14">
      <c r="A82" s="111"/>
      <c r="B82" s="123"/>
      <c r="C82" s="109"/>
      <c r="D82" s="88"/>
      <c r="E82" s="95"/>
      <c r="F82" s="88"/>
      <c r="G82" s="514"/>
      <c r="H82" s="514"/>
      <c r="I82" s="105">
        <f t="shared" si="4"/>
        <v>0</v>
      </c>
      <c r="J82" s="105">
        <f t="shared" si="5"/>
        <v>0</v>
      </c>
      <c r="K82" s="120"/>
      <c r="L82" s="119"/>
      <c r="M82" s="118"/>
      <c r="N82" s="117"/>
    </row>
    <row r="83" spans="1:14" ht="63.75">
      <c r="A83" s="111" t="s">
        <v>492</v>
      </c>
      <c r="B83" s="123"/>
      <c r="C83" s="109"/>
      <c r="D83" s="122" t="s">
        <v>491</v>
      </c>
      <c r="E83" s="121">
        <v>8</v>
      </c>
      <c r="F83" s="88" t="s">
        <v>490</v>
      </c>
      <c r="G83" s="514"/>
      <c r="H83" s="514"/>
      <c r="I83" s="105">
        <f t="shared" si="4"/>
        <v>0</v>
      </c>
      <c r="J83" s="105">
        <f t="shared" si="5"/>
        <v>0</v>
      </c>
      <c r="K83" s="120"/>
      <c r="L83" s="119"/>
      <c r="M83" s="118"/>
      <c r="N83" s="117"/>
    </row>
    <row r="84" spans="1:14" s="78" customFormat="1">
      <c r="A84" s="103"/>
      <c r="B84" s="103"/>
      <c r="C84" s="104"/>
      <c r="D84" s="103" t="s">
        <v>475</v>
      </c>
      <c r="E84" s="102"/>
      <c r="F84" s="103"/>
      <c r="G84" s="515"/>
      <c r="H84" s="515"/>
      <c r="I84" s="101">
        <f>SUM(I79:I83)</f>
        <v>0</v>
      </c>
      <c r="J84" s="101">
        <f>SUM(J79:J83)</f>
        <v>0</v>
      </c>
      <c r="K84" s="100"/>
      <c r="L84" s="99"/>
      <c r="M84" s="98"/>
      <c r="N84" s="97"/>
    </row>
    <row r="85" spans="1:14">
      <c r="B85" s="88"/>
      <c r="C85" s="109"/>
      <c r="D85" s="110"/>
      <c r="E85" s="95"/>
      <c r="F85" s="88"/>
      <c r="G85" s="514"/>
      <c r="H85" s="516"/>
      <c r="I85" s="105"/>
      <c r="J85" s="105"/>
      <c r="K85" s="120"/>
      <c r="L85" s="119"/>
      <c r="M85" s="118"/>
      <c r="N85" s="117"/>
    </row>
    <row r="86" spans="1:14" s="78" customFormat="1">
      <c r="A86" s="103">
        <v>10</v>
      </c>
      <c r="B86" s="103"/>
      <c r="C86" s="115"/>
      <c r="D86" s="114" t="s">
        <v>489</v>
      </c>
      <c r="E86" s="113"/>
      <c r="F86" s="112"/>
      <c r="G86" s="515"/>
      <c r="H86" s="517"/>
      <c r="I86" s="101"/>
      <c r="J86" s="101"/>
      <c r="K86" s="100"/>
      <c r="L86" s="99"/>
      <c r="M86" s="98"/>
      <c r="N86" s="97"/>
    </row>
    <row r="87" spans="1:14" s="78" customFormat="1" ht="25.5">
      <c r="A87" s="111" t="s">
        <v>488</v>
      </c>
      <c r="B87" s="110"/>
      <c r="C87" s="109"/>
      <c r="D87" s="108" t="s">
        <v>487</v>
      </c>
      <c r="E87" s="107">
        <v>1</v>
      </c>
      <c r="F87" s="106" t="s">
        <v>476</v>
      </c>
      <c r="G87" s="518"/>
      <c r="H87" s="517"/>
      <c r="I87" s="105">
        <f>E87*G87</f>
        <v>0</v>
      </c>
      <c r="J87" s="105">
        <f>E87*H87</f>
        <v>0</v>
      </c>
      <c r="K87" s="100"/>
      <c r="L87" s="99"/>
      <c r="M87" s="98"/>
      <c r="N87" s="97"/>
    </row>
    <row r="88" spans="1:14" s="78" customFormat="1">
      <c r="A88" s="111" t="s">
        <v>486</v>
      </c>
      <c r="B88" s="110"/>
      <c r="C88" s="109"/>
      <c r="D88" s="106" t="s">
        <v>485</v>
      </c>
      <c r="E88" s="107">
        <v>120</v>
      </c>
      <c r="F88" s="106" t="s">
        <v>414</v>
      </c>
      <c r="G88" s="518"/>
      <c r="H88" s="519"/>
      <c r="I88" s="105">
        <f>E88*G88</f>
        <v>0</v>
      </c>
      <c r="J88" s="105">
        <f>E88*H88</f>
        <v>0</v>
      </c>
      <c r="K88" s="100"/>
      <c r="L88" s="99"/>
      <c r="M88" s="98"/>
      <c r="N88" s="97"/>
    </row>
    <row r="89" spans="1:14" s="78" customFormat="1">
      <c r="A89" s="111" t="s">
        <v>484</v>
      </c>
      <c r="B89" s="110"/>
      <c r="C89" s="109"/>
      <c r="D89" s="116" t="s">
        <v>483</v>
      </c>
      <c r="E89" s="107">
        <v>8</v>
      </c>
      <c r="F89" s="106" t="s">
        <v>480</v>
      </c>
      <c r="G89" s="518"/>
      <c r="H89" s="517"/>
      <c r="I89" s="105">
        <f>E89*G89</f>
        <v>0</v>
      </c>
      <c r="J89" s="105">
        <f>E89*H89</f>
        <v>0</v>
      </c>
      <c r="K89" s="100"/>
      <c r="L89" s="99"/>
      <c r="M89" s="98"/>
      <c r="N89" s="97"/>
    </row>
    <row r="90" spans="1:14" s="78" customFormat="1">
      <c r="A90" s="111" t="s">
        <v>482</v>
      </c>
      <c r="B90" s="110"/>
      <c r="C90" s="109"/>
      <c r="D90" s="116" t="s">
        <v>481</v>
      </c>
      <c r="E90" s="107">
        <v>8</v>
      </c>
      <c r="F90" s="106" t="s">
        <v>480</v>
      </c>
      <c r="G90" s="518"/>
      <c r="H90" s="517"/>
      <c r="I90" s="105">
        <f>E90*G90</f>
        <v>0</v>
      </c>
      <c r="J90" s="105">
        <f>E90*H90</f>
        <v>0</v>
      </c>
      <c r="K90" s="100"/>
      <c r="L90" s="99"/>
      <c r="M90" s="98"/>
      <c r="N90" s="97"/>
    </row>
    <row r="91" spans="1:14" s="78" customFormat="1">
      <c r="A91" s="103"/>
      <c r="B91" s="103"/>
      <c r="C91" s="104"/>
      <c r="D91" s="103" t="s">
        <v>475</v>
      </c>
      <c r="E91" s="102"/>
      <c r="F91" s="103"/>
      <c r="G91" s="515"/>
      <c r="H91" s="515"/>
      <c r="I91" s="101">
        <f>SUM(I87:I90)</f>
        <v>0</v>
      </c>
      <c r="J91" s="101">
        <f>SUM(J87:J90)</f>
        <v>0</v>
      </c>
      <c r="K91" s="100"/>
      <c r="L91" s="99"/>
      <c r="M91" s="98"/>
      <c r="N91" s="97"/>
    </row>
    <row r="92" spans="1:14">
      <c r="A92" s="88"/>
      <c r="B92" s="88"/>
      <c r="C92" s="88"/>
      <c r="D92" s="96"/>
      <c r="E92" s="95"/>
      <c r="F92" s="88"/>
      <c r="G92" s="520"/>
      <c r="H92" s="520"/>
      <c r="I92" s="84"/>
      <c r="J92" s="84"/>
      <c r="K92" s="84"/>
      <c r="L92" s="84"/>
      <c r="M92" s="84"/>
      <c r="N92" s="84"/>
    </row>
    <row r="93" spans="1:14" s="78" customFormat="1">
      <c r="A93" s="103">
        <v>11</v>
      </c>
      <c r="B93" s="103"/>
      <c r="C93" s="115"/>
      <c r="D93" s="114" t="s">
        <v>479</v>
      </c>
      <c r="E93" s="113"/>
      <c r="F93" s="112"/>
      <c r="G93" s="515"/>
      <c r="H93" s="517"/>
      <c r="I93" s="101"/>
      <c r="J93" s="101"/>
      <c r="K93" s="100"/>
      <c r="L93" s="99"/>
      <c r="M93" s="98"/>
      <c r="N93" s="97"/>
    </row>
    <row r="94" spans="1:14" s="78" customFormat="1" ht="38.25">
      <c r="A94" s="111" t="s">
        <v>478</v>
      </c>
      <c r="B94" s="110"/>
      <c r="C94" s="109"/>
      <c r="D94" s="108" t="s">
        <v>477</v>
      </c>
      <c r="E94" s="107">
        <v>1</v>
      </c>
      <c r="F94" s="106" t="s">
        <v>476</v>
      </c>
      <c r="G94" s="518"/>
      <c r="H94" s="517"/>
      <c r="I94" s="105">
        <f>E94*G94</f>
        <v>0</v>
      </c>
      <c r="J94" s="105">
        <f>E94*H94</f>
        <v>0</v>
      </c>
      <c r="K94" s="100"/>
      <c r="L94" s="99"/>
      <c r="M94" s="98"/>
      <c r="N94" s="97"/>
    </row>
    <row r="95" spans="1:14" s="78" customFormat="1">
      <c r="A95" s="103"/>
      <c r="B95" s="103"/>
      <c r="C95" s="104"/>
      <c r="D95" s="103" t="s">
        <v>475</v>
      </c>
      <c r="E95" s="102"/>
      <c r="F95" s="103"/>
      <c r="G95" s="102"/>
      <c r="H95" s="102"/>
      <c r="I95" s="101">
        <f>SUM(I94)</f>
        <v>0</v>
      </c>
      <c r="J95" s="101">
        <f>SUM(J94)</f>
        <v>0</v>
      </c>
      <c r="K95" s="100"/>
      <c r="L95" s="99"/>
      <c r="M95" s="98"/>
      <c r="N95" s="97"/>
    </row>
    <row r="96" spans="1:14" ht="13.5" thickBot="1">
      <c r="A96" s="521"/>
      <c r="B96" s="521"/>
      <c r="C96" s="521"/>
      <c r="D96" s="522"/>
      <c r="E96" s="523"/>
      <c r="F96" s="521"/>
      <c r="G96" s="524"/>
      <c r="H96" s="524"/>
      <c r="I96" s="524"/>
      <c r="J96" s="524"/>
      <c r="K96" s="524"/>
      <c r="L96" s="524"/>
      <c r="M96" s="524"/>
      <c r="N96" s="524"/>
    </row>
    <row r="97" spans="1:18" ht="15.75">
      <c r="A97" s="525"/>
      <c r="B97" s="526"/>
      <c r="C97" s="526"/>
      <c r="D97" s="527" t="s">
        <v>907</v>
      </c>
      <c r="E97" s="528"/>
      <c r="F97" s="528"/>
      <c r="G97" s="528"/>
      <c r="H97" s="529"/>
      <c r="I97" s="529" t="s">
        <v>474</v>
      </c>
      <c r="J97" s="529" t="s">
        <v>40</v>
      </c>
      <c r="K97" s="528"/>
      <c r="L97" s="528"/>
      <c r="M97" s="528"/>
      <c r="N97" s="530"/>
      <c r="P97" s="94"/>
      <c r="Q97" s="94"/>
      <c r="R97" s="94"/>
    </row>
    <row r="98" spans="1:18">
      <c r="A98" s="531"/>
      <c r="B98" s="84"/>
      <c r="C98" s="84"/>
      <c r="D98" s="88"/>
      <c r="E98" s="84"/>
      <c r="F98" s="84"/>
      <c r="G98" s="84"/>
      <c r="H98" s="84"/>
      <c r="I98" s="84"/>
      <c r="J98" s="84"/>
      <c r="K98" s="84"/>
      <c r="L98" s="84"/>
      <c r="M98" s="84"/>
      <c r="N98" s="532"/>
      <c r="Q98" s="91"/>
      <c r="R98" s="91"/>
    </row>
    <row r="99" spans="1:18">
      <c r="A99" s="531"/>
      <c r="B99" s="84"/>
      <c r="C99" s="93"/>
      <c r="D99" s="92" t="s">
        <v>473</v>
      </c>
      <c r="E99" s="84"/>
      <c r="F99" s="84"/>
      <c r="G99" s="84"/>
      <c r="H99" s="87"/>
      <c r="I99" s="87">
        <f>SUM(I20)</f>
        <v>0</v>
      </c>
      <c r="J99" s="87">
        <f>SUM(J20)</f>
        <v>0</v>
      </c>
      <c r="K99" s="84"/>
      <c r="L99" s="84"/>
      <c r="M99" s="84"/>
      <c r="N99" s="532"/>
      <c r="P99" s="91"/>
      <c r="Q99" s="91"/>
      <c r="R99" s="91"/>
    </row>
    <row r="100" spans="1:18">
      <c r="A100" s="531"/>
      <c r="B100" s="84"/>
      <c r="C100" s="93"/>
      <c r="D100" s="92" t="s">
        <v>472</v>
      </c>
      <c r="E100" s="84"/>
      <c r="F100" s="84"/>
      <c r="G100" s="84"/>
      <c r="H100" s="87"/>
      <c r="I100" s="87">
        <f>SUM(I28)</f>
        <v>0</v>
      </c>
      <c r="J100" s="87">
        <f>SUM(J28)</f>
        <v>0</v>
      </c>
      <c r="K100" s="84"/>
      <c r="L100" s="84"/>
      <c r="M100" s="84"/>
      <c r="N100" s="532"/>
      <c r="P100" s="91"/>
      <c r="Q100" s="91"/>
      <c r="R100" s="91"/>
    </row>
    <row r="101" spans="1:18">
      <c r="A101" s="531"/>
      <c r="B101" s="84"/>
      <c r="C101" s="93"/>
      <c r="D101" s="92" t="s">
        <v>471</v>
      </c>
      <c r="E101" s="84"/>
      <c r="F101" s="84"/>
      <c r="G101" s="84"/>
      <c r="H101" s="87"/>
      <c r="I101" s="87">
        <f>SUM(I36)</f>
        <v>0</v>
      </c>
      <c r="J101" s="87">
        <f>SUM(J36)</f>
        <v>0</v>
      </c>
      <c r="K101" s="84"/>
      <c r="L101" s="84"/>
      <c r="M101" s="84"/>
      <c r="N101" s="532"/>
      <c r="P101" s="91"/>
      <c r="Q101" s="91"/>
      <c r="R101" s="91"/>
    </row>
    <row r="102" spans="1:18">
      <c r="A102" s="531"/>
      <c r="B102" s="84"/>
      <c r="C102" s="93"/>
      <c r="D102" s="92" t="s">
        <v>470</v>
      </c>
      <c r="E102" s="84"/>
      <c r="F102" s="84"/>
      <c r="G102" s="84"/>
      <c r="H102" s="87"/>
      <c r="I102" s="87">
        <f>SUM(I44)</f>
        <v>0</v>
      </c>
      <c r="J102" s="87">
        <f>SUM(J44)</f>
        <v>0</v>
      </c>
      <c r="K102" s="84"/>
      <c r="L102" s="84"/>
      <c r="M102" s="84"/>
      <c r="N102" s="532"/>
      <c r="P102" s="91"/>
      <c r="Q102" s="91"/>
      <c r="R102" s="91"/>
    </row>
    <row r="103" spans="1:18">
      <c r="A103" s="531"/>
      <c r="B103" s="84"/>
      <c r="C103" s="93"/>
      <c r="D103" s="92" t="s">
        <v>469</v>
      </c>
      <c r="E103" s="84"/>
      <c r="F103" s="84"/>
      <c r="G103" s="84"/>
      <c r="H103" s="87"/>
      <c r="I103" s="87">
        <f>SUM(I52)</f>
        <v>0</v>
      </c>
      <c r="J103" s="87">
        <f>SUM(J52)</f>
        <v>0</v>
      </c>
      <c r="K103" s="84"/>
      <c r="L103" s="84"/>
      <c r="M103" s="84"/>
      <c r="N103" s="532"/>
      <c r="P103" s="91"/>
      <c r="Q103" s="91"/>
      <c r="R103" s="91"/>
    </row>
    <row r="104" spans="1:18">
      <c r="A104" s="531"/>
      <c r="B104" s="84"/>
      <c r="C104" s="93"/>
      <c r="D104" s="92" t="s">
        <v>468</v>
      </c>
      <c r="E104" s="84"/>
      <c r="F104" s="84"/>
      <c r="G104" s="84"/>
      <c r="H104" s="87"/>
      <c r="I104" s="87">
        <f>SUM(I60)</f>
        <v>0</v>
      </c>
      <c r="J104" s="87">
        <f>SUM(J60)</f>
        <v>0</v>
      </c>
      <c r="K104" s="84"/>
      <c r="L104" s="84"/>
      <c r="M104" s="84"/>
      <c r="N104" s="532"/>
      <c r="P104" s="91"/>
      <c r="Q104" s="91"/>
      <c r="R104" s="91"/>
    </row>
    <row r="105" spans="1:18">
      <c r="A105" s="531"/>
      <c r="B105" s="84"/>
      <c r="C105" s="93"/>
      <c r="D105" s="92" t="s">
        <v>467</v>
      </c>
      <c r="E105" s="84"/>
      <c r="F105" s="84"/>
      <c r="G105" s="84"/>
      <c r="H105" s="87"/>
      <c r="I105" s="87">
        <f>SUM(I68)</f>
        <v>0</v>
      </c>
      <c r="J105" s="87">
        <f>SUM(J68)</f>
        <v>0</v>
      </c>
      <c r="K105" s="84"/>
      <c r="L105" s="84"/>
      <c r="M105" s="84"/>
      <c r="N105" s="532"/>
      <c r="P105" s="91"/>
      <c r="Q105" s="91"/>
      <c r="R105" s="91"/>
    </row>
    <row r="106" spans="1:18">
      <c r="A106" s="531"/>
      <c r="B106" s="84"/>
      <c r="C106" s="93"/>
      <c r="D106" s="92" t="s">
        <v>466</v>
      </c>
      <c r="E106" s="84"/>
      <c r="F106" s="84"/>
      <c r="G106" s="84"/>
      <c r="H106" s="87"/>
      <c r="I106" s="87">
        <f>SUM(I76)</f>
        <v>0</v>
      </c>
      <c r="J106" s="87">
        <f>SUM(J76)</f>
        <v>0</v>
      </c>
      <c r="K106" s="84"/>
      <c r="L106" s="84"/>
      <c r="M106" s="84"/>
      <c r="N106" s="532"/>
      <c r="P106" s="91"/>
      <c r="Q106" s="91"/>
      <c r="R106" s="91"/>
    </row>
    <row r="107" spans="1:18">
      <c r="A107" s="531"/>
      <c r="B107" s="84"/>
      <c r="C107" s="93"/>
      <c r="D107" s="92" t="s">
        <v>465</v>
      </c>
      <c r="E107" s="84"/>
      <c r="F107" s="84"/>
      <c r="G107" s="84"/>
      <c r="H107" s="87"/>
      <c r="I107" s="87">
        <f>SUM(I84)</f>
        <v>0</v>
      </c>
      <c r="J107" s="87">
        <f>SUM(J84)</f>
        <v>0</v>
      </c>
      <c r="K107" s="84"/>
      <c r="L107" s="84"/>
      <c r="M107" s="84"/>
      <c r="N107" s="532"/>
      <c r="P107" s="91"/>
      <c r="Q107" s="91"/>
      <c r="R107" s="91"/>
    </row>
    <row r="108" spans="1:18">
      <c r="A108" s="531"/>
      <c r="B108" s="84"/>
      <c r="C108" s="93"/>
      <c r="D108" s="92" t="s">
        <v>464</v>
      </c>
      <c r="E108" s="84"/>
      <c r="F108" s="84"/>
      <c r="G108" s="84"/>
      <c r="H108" s="87"/>
      <c r="I108" s="87">
        <f>SUM(I91)</f>
        <v>0</v>
      </c>
      <c r="J108" s="87">
        <f>SUM(J91)</f>
        <v>0</v>
      </c>
      <c r="K108" s="84"/>
      <c r="L108" s="84"/>
      <c r="M108" s="84"/>
      <c r="N108" s="532"/>
      <c r="P108" s="91"/>
      <c r="Q108" s="91"/>
      <c r="R108" s="91"/>
    </row>
    <row r="109" spans="1:18" ht="13.5" thickBot="1">
      <c r="A109" s="538"/>
      <c r="B109" s="539"/>
      <c r="C109" s="539"/>
      <c r="D109" s="540" t="s">
        <v>463</v>
      </c>
      <c r="E109" s="539"/>
      <c r="F109" s="539"/>
      <c r="G109" s="539"/>
      <c r="H109" s="541"/>
      <c r="I109" s="541">
        <f>SUM(I95)</f>
        <v>0</v>
      </c>
      <c r="J109" s="541">
        <f>SUM(J95)</f>
        <v>0</v>
      </c>
      <c r="K109" s="539"/>
      <c r="L109" s="539"/>
      <c r="M109" s="539"/>
      <c r="N109" s="542"/>
      <c r="P109" s="91"/>
      <c r="Q109" s="91"/>
      <c r="R109" s="91"/>
    </row>
    <row r="110" spans="1:18" ht="13.5" thickTop="1">
      <c r="A110" s="535"/>
      <c r="B110" s="181"/>
      <c r="C110" s="181"/>
      <c r="D110" s="543" t="s">
        <v>908</v>
      </c>
      <c r="E110" s="181"/>
      <c r="F110" s="181"/>
      <c r="G110" s="181"/>
      <c r="H110" s="536"/>
      <c r="I110" s="536">
        <f>SUM(I99:I109)</f>
        <v>0</v>
      </c>
      <c r="J110" s="536">
        <f>SUM(J99:J109)</f>
        <v>0</v>
      </c>
      <c r="K110" s="181"/>
      <c r="L110" s="181"/>
      <c r="M110" s="181"/>
      <c r="N110" s="537"/>
      <c r="P110" s="91"/>
      <c r="Q110" s="91"/>
      <c r="R110" s="91"/>
    </row>
    <row r="111" spans="1:18">
      <c r="A111" s="531"/>
      <c r="B111" s="84"/>
      <c r="C111" s="84"/>
      <c r="D111" s="544"/>
      <c r="E111" s="84"/>
      <c r="F111" s="84"/>
      <c r="G111" s="84"/>
      <c r="H111" s="85"/>
      <c r="I111" s="85"/>
      <c r="J111" s="85"/>
      <c r="K111" s="84"/>
      <c r="L111" s="84"/>
      <c r="M111" s="84"/>
      <c r="N111" s="532"/>
      <c r="P111" s="91"/>
      <c r="Q111" s="91"/>
      <c r="R111" s="91"/>
    </row>
    <row r="112" spans="1:18">
      <c r="A112" s="531"/>
      <c r="B112" s="89"/>
      <c r="C112" s="84"/>
      <c r="D112" s="545" t="s">
        <v>38</v>
      </c>
      <c r="E112" s="84"/>
      <c r="F112" s="84"/>
      <c r="G112" s="87"/>
      <c r="H112" s="86"/>
      <c r="I112" s="553"/>
      <c r="J112" s="85"/>
      <c r="K112" s="84"/>
      <c r="L112" s="84"/>
      <c r="M112" s="84"/>
      <c r="N112" s="532"/>
    </row>
    <row r="113" spans="1:18">
      <c r="A113" s="531"/>
      <c r="B113" s="90"/>
      <c r="C113" s="84"/>
      <c r="D113" s="545" t="s">
        <v>45</v>
      </c>
      <c r="E113" s="84"/>
      <c r="F113" s="84"/>
      <c r="G113" s="87"/>
      <c r="H113" s="86"/>
      <c r="I113" s="553"/>
      <c r="J113" s="85"/>
      <c r="K113" s="84"/>
      <c r="L113" s="84"/>
      <c r="M113" s="84"/>
      <c r="N113" s="532"/>
    </row>
    <row r="114" spans="1:18">
      <c r="A114" s="531"/>
      <c r="B114" s="90"/>
      <c r="C114" s="84"/>
      <c r="D114" s="545" t="s">
        <v>462</v>
      </c>
      <c r="E114" s="84"/>
      <c r="F114" s="84"/>
      <c r="G114" s="87"/>
      <c r="H114" s="86"/>
      <c r="I114" s="553"/>
      <c r="J114" s="85"/>
      <c r="K114" s="84"/>
      <c r="L114" s="84"/>
      <c r="M114" s="84"/>
      <c r="N114" s="532"/>
    </row>
    <row r="115" spans="1:18">
      <c r="A115" s="531"/>
      <c r="B115" s="89"/>
      <c r="C115" s="84"/>
      <c r="D115" s="545" t="s">
        <v>461</v>
      </c>
      <c r="E115" s="84"/>
      <c r="F115" s="84"/>
      <c r="G115" s="87"/>
      <c r="H115" s="86"/>
      <c r="I115" s="553"/>
      <c r="J115" s="85"/>
      <c r="K115" s="84"/>
      <c r="L115" s="84"/>
      <c r="M115" s="84"/>
      <c r="N115" s="532"/>
      <c r="P115" s="83"/>
      <c r="Q115" s="83"/>
      <c r="R115" s="83"/>
    </row>
    <row r="116" spans="1:18">
      <c r="A116" s="533"/>
      <c r="B116" s="80"/>
      <c r="C116" s="80"/>
      <c r="D116" s="82"/>
      <c r="E116" s="80"/>
      <c r="F116" s="80"/>
      <c r="G116" s="80"/>
      <c r="H116" s="81"/>
      <c r="I116" s="81"/>
      <c r="J116" s="81"/>
      <c r="K116" s="80"/>
      <c r="L116" s="80"/>
      <c r="M116" s="80"/>
      <c r="N116" s="534"/>
      <c r="P116" s="79"/>
      <c r="Q116" s="79"/>
      <c r="R116" s="79"/>
    </row>
    <row r="117" spans="1:18" s="549" customFormat="1" ht="15.75">
      <c r="A117" s="546"/>
      <c r="B117" s="547"/>
      <c r="C117" s="558"/>
      <c r="D117" s="567" t="s">
        <v>460</v>
      </c>
      <c r="E117" s="554"/>
      <c r="F117" s="554"/>
      <c r="G117" s="555"/>
      <c r="H117" s="556"/>
      <c r="I117" s="557">
        <f>SUM(I112:I115)+I110</f>
        <v>0</v>
      </c>
      <c r="J117" s="557">
        <f>J110</f>
        <v>0</v>
      </c>
      <c r="K117" s="547"/>
      <c r="L117" s="547"/>
      <c r="M117" s="547"/>
      <c r="N117" s="548"/>
    </row>
    <row r="118" spans="1:18" s="549" customFormat="1" ht="16.5" thickBot="1">
      <c r="A118" s="550"/>
      <c r="B118" s="551"/>
      <c r="C118" s="559"/>
      <c r="D118" s="559"/>
      <c r="E118" s="559"/>
      <c r="F118" s="559"/>
      <c r="G118" s="560"/>
      <c r="H118" s="561"/>
      <c r="I118" s="561">
        <f>I117+J117</f>
        <v>0</v>
      </c>
      <c r="J118" s="559"/>
      <c r="K118" s="551"/>
      <c r="L118" s="551"/>
      <c r="M118" s="551"/>
      <c r="N118" s="552"/>
    </row>
  </sheetData>
  <pageMargins left="1.0236220472440944" right="0" top="0.78740157480314965" bottom="0.78740157480314965" header="0.51181102362204722" footer="0.51181102362204722"/>
  <pageSetup scale="58" fitToHeight="4" orientation="portrait" horizontalDpi="300" verticalDpi="300" r:id="rId1"/>
  <headerFooter alignWithMargins="0">
    <oddFooter>&amp;L&amp;8Název souboru : &amp;F
Název listu :        &amp;A&amp;C&amp;"Arial CE,Obyčejné"&amp;8Revize  0&amp;R&amp;8list  &amp;P z  &amp;N</oddFooter>
  </headerFooter>
  <rowBreaks count="3" manualBreakCount="3">
    <brk id="21" max="9" man="1"/>
    <brk id="61" max="9" man="1"/>
    <brk id="92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54"/>
  <sheetViews>
    <sheetView topLeftCell="A127" zoomScaleNormal="100" workbookViewId="0">
      <selection activeCell="G153" sqref="B153:G153"/>
    </sheetView>
  </sheetViews>
  <sheetFormatPr defaultRowHeight="11.25"/>
  <cols>
    <col min="1" max="1" width="11.85546875" style="361" customWidth="1"/>
    <col min="2" max="2" width="73.85546875" style="362" customWidth="1"/>
    <col min="3" max="3" width="70.42578125" style="363" hidden="1" customWidth="1"/>
    <col min="4" max="4" width="8.7109375" style="364" customWidth="1"/>
    <col min="5" max="5" width="9.140625" style="365"/>
    <col min="6" max="6" width="8.5703125" style="362" customWidth="1"/>
    <col min="7" max="9" width="11.85546875" style="366" customWidth="1"/>
    <col min="10" max="10" width="21" style="367" customWidth="1"/>
    <col min="11" max="256" width="9.140625" style="362"/>
    <col min="257" max="257" width="11.85546875" style="362" customWidth="1"/>
    <col min="258" max="258" width="73.85546875" style="362" customWidth="1"/>
    <col min="259" max="259" width="0" style="362" hidden="1" customWidth="1"/>
    <col min="260" max="260" width="8.7109375" style="362" customWidth="1"/>
    <col min="261" max="261" width="9.140625" style="362"/>
    <col min="262" max="262" width="8.5703125" style="362" customWidth="1"/>
    <col min="263" max="265" width="11.85546875" style="362" customWidth="1"/>
    <col min="266" max="266" width="21" style="362" customWidth="1"/>
    <col min="267" max="512" width="9.140625" style="362"/>
    <col min="513" max="513" width="11.85546875" style="362" customWidth="1"/>
    <col min="514" max="514" width="73.85546875" style="362" customWidth="1"/>
    <col min="515" max="515" width="0" style="362" hidden="1" customWidth="1"/>
    <col min="516" max="516" width="8.7109375" style="362" customWidth="1"/>
    <col min="517" max="517" width="9.140625" style="362"/>
    <col min="518" max="518" width="8.5703125" style="362" customWidth="1"/>
    <col min="519" max="521" width="11.85546875" style="362" customWidth="1"/>
    <col min="522" max="522" width="21" style="362" customWidth="1"/>
    <col min="523" max="768" width="9.140625" style="362"/>
    <col min="769" max="769" width="11.85546875" style="362" customWidth="1"/>
    <col min="770" max="770" width="73.85546875" style="362" customWidth="1"/>
    <col min="771" max="771" width="0" style="362" hidden="1" customWidth="1"/>
    <col min="772" max="772" width="8.7109375" style="362" customWidth="1"/>
    <col min="773" max="773" width="9.140625" style="362"/>
    <col min="774" max="774" width="8.5703125" style="362" customWidth="1"/>
    <col min="775" max="777" width="11.85546875" style="362" customWidth="1"/>
    <col min="778" max="778" width="21" style="362" customWidth="1"/>
    <col min="779" max="1024" width="9.140625" style="362"/>
    <col min="1025" max="1025" width="11.85546875" style="362" customWidth="1"/>
    <col min="1026" max="1026" width="73.85546875" style="362" customWidth="1"/>
    <col min="1027" max="1027" width="0" style="362" hidden="1" customWidth="1"/>
    <col min="1028" max="1028" width="8.7109375" style="362" customWidth="1"/>
    <col min="1029" max="1029" width="9.140625" style="362"/>
    <col min="1030" max="1030" width="8.5703125" style="362" customWidth="1"/>
    <col min="1031" max="1033" width="11.85546875" style="362" customWidth="1"/>
    <col min="1034" max="1034" width="21" style="362" customWidth="1"/>
    <col min="1035" max="1280" width="9.140625" style="362"/>
    <col min="1281" max="1281" width="11.85546875" style="362" customWidth="1"/>
    <col min="1282" max="1282" width="73.85546875" style="362" customWidth="1"/>
    <col min="1283" max="1283" width="0" style="362" hidden="1" customWidth="1"/>
    <col min="1284" max="1284" width="8.7109375" style="362" customWidth="1"/>
    <col min="1285" max="1285" width="9.140625" style="362"/>
    <col min="1286" max="1286" width="8.5703125" style="362" customWidth="1"/>
    <col min="1287" max="1289" width="11.85546875" style="362" customWidth="1"/>
    <col min="1290" max="1290" width="21" style="362" customWidth="1"/>
    <col min="1291" max="1536" width="9.140625" style="362"/>
    <col min="1537" max="1537" width="11.85546875" style="362" customWidth="1"/>
    <col min="1538" max="1538" width="73.85546875" style="362" customWidth="1"/>
    <col min="1539" max="1539" width="0" style="362" hidden="1" customWidth="1"/>
    <col min="1540" max="1540" width="8.7109375" style="362" customWidth="1"/>
    <col min="1541" max="1541" width="9.140625" style="362"/>
    <col min="1542" max="1542" width="8.5703125" style="362" customWidth="1"/>
    <col min="1543" max="1545" width="11.85546875" style="362" customWidth="1"/>
    <col min="1546" max="1546" width="21" style="362" customWidth="1"/>
    <col min="1547" max="1792" width="9.140625" style="362"/>
    <col min="1793" max="1793" width="11.85546875" style="362" customWidth="1"/>
    <col min="1794" max="1794" width="73.85546875" style="362" customWidth="1"/>
    <col min="1795" max="1795" width="0" style="362" hidden="1" customWidth="1"/>
    <col min="1796" max="1796" width="8.7109375" style="362" customWidth="1"/>
    <col min="1797" max="1797" width="9.140625" style="362"/>
    <col min="1798" max="1798" width="8.5703125" style="362" customWidth="1"/>
    <col min="1799" max="1801" width="11.85546875" style="362" customWidth="1"/>
    <col min="1802" max="1802" width="21" style="362" customWidth="1"/>
    <col min="1803" max="2048" width="9.140625" style="362"/>
    <col min="2049" max="2049" width="11.85546875" style="362" customWidth="1"/>
    <col min="2050" max="2050" width="73.85546875" style="362" customWidth="1"/>
    <col min="2051" max="2051" width="0" style="362" hidden="1" customWidth="1"/>
    <col min="2052" max="2052" width="8.7109375" style="362" customWidth="1"/>
    <col min="2053" max="2053" width="9.140625" style="362"/>
    <col min="2054" max="2054" width="8.5703125" style="362" customWidth="1"/>
    <col min="2055" max="2057" width="11.85546875" style="362" customWidth="1"/>
    <col min="2058" max="2058" width="21" style="362" customWidth="1"/>
    <col min="2059" max="2304" width="9.140625" style="362"/>
    <col min="2305" max="2305" width="11.85546875" style="362" customWidth="1"/>
    <col min="2306" max="2306" width="73.85546875" style="362" customWidth="1"/>
    <col min="2307" max="2307" width="0" style="362" hidden="1" customWidth="1"/>
    <col min="2308" max="2308" width="8.7109375" style="362" customWidth="1"/>
    <col min="2309" max="2309" width="9.140625" style="362"/>
    <col min="2310" max="2310" width="8.5703125" style="362" customWidth="1"/>
    <col min="2311" max="2313" width="11.85546875" style="362" customWidth="1"/>
    <col min="2314" max="2314" width="21" style="362" customWidth="1"/>
    <col min="2315" max="2560" width="9.140625" style="362"/>
    <col min="2561" max="2561" width="11.85546875" style="362" customWidth="1"/>
    <col min="2562" max="2562" width="73.85546875" style="362" customWidth="1"/>
    <col min="2563" max="2563" width="0" style="362" hidden="1" customWidth="1"/>
    <col min="2564" max="2564" width="8.7109375" style="362" customWidth="1"/>
    <col min="2565" max="2565" width="9.140625" style="362"/>
    <col min="2566" max="2566" width="8.5703125" style="362" customWidth="1"/>
    <col min="2567" max="2569" width="11.85546875" style="362" customWidth="1"/>
    <col min="2570" max="2570" width="21" style="362" customWidth="1"/>
    <col min="2571" max="2816" width="9.140625" style="362"/>
    <col min="2817" max="2817" width="11.85546875" style="362" customWidth="1"/>
    <col min="2818" max="2818" width="73.85546875" style="362" customWidth="1"/>
    <col min="2819" max="2819" width="0" style="362" hidden="1" customWidth="1"/>
    <col min="2820" max="2820" width="8.7109375" style="362" customWidth="1"/>
    <col min="2821" max="2821" width="9.140625" style="362"/>
    <col min="2822" max="2822" width="8.5703125" style="362" customWidth="1"/>
    <col min="2823" max="2825" width="11.85546875" style="362" customWidth="1"/>
    <col min="2826" max="2826" width="21" style="362" customWidth="1"/>
    <col min="2827" max="3072" width="9.140625" style="362"/>
    <col min="3073" max="3073" width="11.85546875" style="362" customWidth="1"/>
    <col min="3074" max="3074" width="73.85546875" style="362" customWidth="1"/>
    <col min="3075" max="3075" width="0" style="362" hidden="1" customWidth="1"/>
    <col min="3076" max="3076" width="8.7109375" style="362" customWidth="1"/>
    <col min="3077" max="3077" width="9.140625" style="362"/>
    <col min="3078" max="3078" width="8.5703125" style="362" customWidth="1"/>
    <col min="3079" max="3081" width="11.85546875" style="362" customWidth="1"/>
    <col min="3082" max="3082" width="21" style="362" customWidth="1"/>
    <col min="3083" max="3328" width="9.140625" style="362"/>
    <col min="3329" max="3329" width="11.85546875" style="362" customWidth="1"/>
    <col min="3330" max="3330" width="73.85546875" style="362" customWidth="1"/>
    <col min="3331" max="3331" width="0" style="362" hidden="1" customWidth="1"/>
    <col min="3332" max="3332" width="8.7109375" style="362" customWidth="1"/>
    <col min="3333" max="3333" width="9.140625" style="362"/>
    <col min="3334" max="3334" width="8.5703125" style="362" customWidth="1"/>
    <col min="3335" max="3337" width="11.85546875" style="362" customWidth="1"/>
    <col min="3338" max="3338" width="21" style="362" customWidth="1"/>
    <col min="3339" max="3584" width="9.140625" style="362"/>
    <col min="3585" max="3585" width="11.85546875" style="362" customWidth="1"/>
    <col min="3586" max="3586" width="73.85546875" style="362" customWidth="1"/>
    <col min="3587" max="3587" width="0" style="362" hidden="1" customWidth="1"/>
    <col min="3588" max="3588" width="8.7109375" style="362" customWidth="1"/>
    <col min="3589" max="3589" width="9.140625" style="362"/>
    <col min="3590" max="3590" width="8.5703125" style="362" customWidth="1"/>
    <col min="3591" max="3593" width="11.85546875" style="362" customWidth="1"/>
    <col min="3594" max="3594" width="21" style="362" customWidth="1"/>
    <col min="3595" max="3840" width="9.140625" style="362"/>
    <col min="3841" max="3841" width="11.85546875" style="362" customWidth="1"/>
    <col min="3842" max="3842" width="73.85546875" style="362" customWidth="1"/>
    <col min="3843" max="3843" width="0" style="362" hidden="1" customWidth="1"/>
    <col min="3844" max="3844" width="8.7109375" style="362" customWidth="1"/>
    <col min="3845" max="3845" width="9.140625" style="362"/>
    <col min="3846" max="3846" width="8.5703125" style="362" customWidth="1"/>
    <col min="3847" max="3849" width="11.85546875" style="362" customWidth="1"/>
    <col min="3850" max="3850" width="21" style="362" customWidth="1"/>
    <col min="3851" max="4096" width="9.140625" style="362"/>
    <col min="4097" max="4097" width="11.85546875" style="362" customWidth="1"/>
    <col min="4098" max="4098" width="73.85546875" style="362" customWidth="1"/>
    <col min="4099" max="4099" width="0" style="362" hidden="1" customWidth="1"/>
    <col min="4100" max="4100" width="8.7109375" style="362" customWidth="1"/>
    <col min="4101" max="4101" width="9.140625" style="362"/>
    <col min="4102" max="4102" width="8.5703125" style="362" customWidth="1"/>
    <col min="4103" max="4105" width="11.85546875" style="362" customWidth="1"/>
    <col min="4106" max="4106" width="21" style="362" customWidth="1"/>
    <col min="4107" max="4352" width="9.140625" style="362"/>
    <col min="4353" max="4353" width="11.85546875" style="362" customWidth="1"/>
    <col min="4354" max="4354" width="73.85546875" style="362" customWidth="1"/>
    <col min="4355" max="4355" width="0" style="362" hidden="1" customWidth="1"/>
    <col min="4356" max="4356" width="8.7109375" style="362" customWidth="1"/>
    <col min="4357" max="4357" width="9.140625" style="362"/>
    <col min="4358" max="4358" width="8.5703125" style="362" customWidth="1"/>
    <col min="4359" max="4361" width="11.85546875" style="362" customWidth="1"/>
    <col min="4362" max="4362" width="21" style="362" customWidth="1"/>
    <col min="4363" max="4608" width="9.140625" style="362"/>
    <col min="4609" max="4609" width="11.85546875" style="362" customWidth="1"/>
    <col min="4610" max="4610" width="73.85546875" style="362" customWidth="1"/>
    <col min="4611" max="4611" width="0" style="362" hidden="1" customWidth="1"/>
    <col min="4612" max="4612" width="8.7109375" style="362" customWidth="1"/>
    <col min="4613" max="4613" width="9.140625" style="362"/>
    <col min="4614" max="4614" width="8.5703125" style="362" customWidth="1"/>
    <col min="4615" max="4617" width="11.85546875" style="362" customWidth="1"/>
    <col min="4618" max="4618" width="21" style="362" customWidth="1"/>
    <col min="4619" max="4864" width="9.140625" style="362"/>
    <col min="4865" max="4865" width="11.85546875" style="362" customWidth="1"/>
    <col min="4866" max="4866" width="73.85546875" style="362" customWidth="1"/>
    <col min="4867" max="4867" width="0" style="362" hidden="1" customWidth="1"/>
    <col min="4868" max="4868" width="8.7109375" style="362" customWidth="1"/>
    <col min="4869" max="4869" width="9.140625" style="362"/>
    <col min="4870" max="4870" width="8.5703125" style="362" customWidth="1"/>
    <col min="4871" max="4873" width="11.85546875" style="362" customWidth="1"/>
    <col min="4874" max="4874" width="21" style="362" customWidth="1"/>
    <col min="4875" max="5120" width="9.140625" style="362"/>
    <col min="5121" max="5121" width="11.85546875" style="362" customWidth="1"/>
    <col min="5122" max="5122" width="73.85546875" style="362" customWidth="1"/>
    <col min="5123" max="5123" width="0" style="362" hidden="1" customWidth="1"/>
    <col min="5124" max="5124" width="8.7109375" style="362" customWidth="1"/>
    <col min="5125" max="5125" width="9.140625" style="362"/>
    <col min="5126" max="5126" width="8.5703125" style="362" customWidth="1"/>
    <col min="5127" max="5129" width="11.85546875" style="362" customWidth="1"/>
    <col min="5130" max="5130" width="21" style="362" customWidth="1"/>
    <col min="5131" max="5376" width="9.140625" style="362"/>
    <col min="5377" max="5377" width="11.85546875" style="362" customWidth="1"/>
    <col min="5378" max="5378" width="73.85546875" style="362" customWidth="1"/>
    <col min="5379" max="5379" width="0" style="362" hidden="1" customWidth="1"/>
    <col min="5380" max="5380" width="8.7109375" style="362" customWidth="1"/>
    <col min="5381" max="5381" width="9.140625" style="362"/>
    <col min="5382" max="5382" width="8.5703125" style="362" customWidth="1"/>
    <col min="5383" max="5385" width="11.85546875" style="362" customWidth="1"/>
    <col min="5386" max="5386" width="21" style="362" customWidth="1"/>
    <col min="5387" max="5632" width="9.140625" style="362"/>
    <col min="5633" max="5633" width="11.85546875" style="362" customWidth="1"/>
    <col min="5634" max="5634" width="73.85546875" style="362" customWidth="1"/>
    <col min="5635" max="5635" width="0" style="362" hidden="1" customWidth="1"/>
    <col min="5636" max="5636" width="8.7109375" style="362" customWidth="1"/>
    <col min="5637" max="5637" width="9.140625" style="362"/>
    <col min="5638" max="5638" width="8.5703125" style="362" customWidth="1"/>
    <col min="5639" max="5641" width="11.85546875" style="362" customWidth="1"/>
    <col min="5642" max="5642" width="21" style="362" customWidth="1"/>
    <col min="5643" max="5888" width="9.140625" style="362"/>
    <col min="5889" max="5889" width="11.85546875" style="362" customWidth="1"/>
    <col min="5890" max="5890" width="73.85546875" style="362" customWidth="1"/>
    <col min="5891" max="5891" width="0" style="362" hidden="1" customWidth="1"/>
    <col min="5892" max="5892" width="8.7109375" style="362" customWidth="1"/>
    <col min="5893" max="5893" width="9.140625" style="362"/>
    <col min="5894" max="5894" width="8.5703125" style="362" customWidth="1"/>
    <col min="5895" max="5897" width="11.85546875" style="362" customWidth="1"/>
    <col min="5898" max="5898" width="21" style="362" customWidth="1"/>
    <col min="5899" max="6144" width="9.140625" style="362"/>
    <col min="6145" max="6145" width="11.85546875" style="362" customWidth="1"/>
    <col min="6146" max="6146" width="73.85546875" style="362" customWidth="1"/>
    <col min="6147" max="6147" width="0" style="362" hidden="1" customWidth="1"/>
    <col min="6148" max="6148" width="8.7109375" style="362" customWidth="1"/>
    <col min="6149" max="6149" width="9.140625" style="362"/>
    <col min="6150" max="6150" width="8.5703125" style="362" customWidth="1"/>
    <col min="6151" max="6153" width="11.85546875" style="362" customWidth="1"/>
    <col min="6154" max="6154" width="21" style="362" customWidth="1"/>
    <col min="6155" max="6400" width="9.140625" style="362"/>
    <col min="6401" max="6401" width="11.85546875" style="362" customWidth="1"/>
    <col min="6402" max="6402" width="73.85546875" style="362" customWidth="1"/>
    <col min="6403" max="6403" width="0" style="362" hidden="1" customWidth="1"/>
    <col min="6404" max="6404" width="8.7109375" style="362" customWidth="1"/>
    <col min="6405" max="6405" width="9.140625" style="362"/>
    <col min="6406" max="6406" width="8.5703125" style="362" customWidth="1"/>
    <col min="6407" max="6409" width="11.85546875" style="362" customWidth="1"/>
    <col min="6410" max="6410" width="21" style="362" customWidth="1"/>
    <col min="6411" max="6656" width="9.140625" style="362"/>
    <col min="6657" max="6657" width="11.85546875" style="362" customWidth="1"/>
    <col min="6658" max="6658" width="73.85546875" style="362" customWidth="1"/>
    <col min="6659" max="6659" width="0" style="362" hidden="1" customWidth="1"/>
    <col min="6660" max="6660" width="8.7109375" style="362" customWidth="1"/>
    <col min="6661" max="6661" width="9.140625" style="362"/>
    <col min="6662" max="6662" width="8.5703125" style="362" customWidth="1"/>
    <col min="6663" max="6665" width="11.85546875" style="362" customWidth="1"/>
    <col min="6666" max="6666" width="21" style="362" customWidth="1"/>
    <col min="6667" max="6912" width="9.140625" style="362"/>
    <col min="6913" max="6913" width="11.85546875" style="362" customWidth="1"/>
    <col min="6914" max="6914" width="73.85546875" style="362" customWidth="1"/>
    <col min="6915" max="6915" width="0" style="362" hidden="1" customWidth="1"/>
    <col min="6916" max="6916" width="8.7109375" style="362" customWidth="1"/>
    <col min="6917" max="6917" width="9.140625" style="362"/>
    <col min="6918" max="6918" width="8.5703125" style="362" customWidth="1"/>
    <col min="6919" max="6921" width="11.85546875" style="362" customWidth="1"/>
    <col min="6922" max="6922" width="21" style="362" customWidth="1"/>
    <col min="6923" max="7168" width="9.140625" style="362"/>
    <col min="7169" max="7169" width="11.85546875" style="362" customWidth="1"/>
    <col min="7170" max="7170" width="73.85546875" style="362" customWidth="1"/>
    <col min="7171" max="7171" width="0" style="362" hidden="1" customWidth="1"/>
    <col min="7172" max="7172" width="8.7109375" style="362" customWidth="1"/>
    <col min="7173" max="7173" width="9.140625" style="362"/>
    <col min="7174" max="7174" width="8.5703125" style="362" customWidth="1"/>
    <col min="7175" max="7177" width="11.85546875" style="362" customWidth="1"/>
    <col min="7178" max="7178" width="21" style="362" customWidth="1"/>
    <col min="7179" max="7424" width="9.140625" style="362"/>
    <col min="7425" max="7425" width="11.85546875" style="362" customWidth="1"/>
    <col min="7426" max="7426" width="73.85546875" style="362" customWidth="1"/>
    <col min="7427" max="7427" width="0" style="362" hidden="1" customWidth="1"/>
    <col min="7428" max="7428" width="8.7109375" style="362" customWidth="1"/>
    <col min="7429" max="7429" width="9.140625" style="362"/>
    <col min="7430" max="7430" width="8.5703125" style="362" customWidth="1"/>
    <col min="7431" max="7433" width="11.85546875" style="362" customWidth="1"/>
    <col min="7434" max="7434" width="21" style="362" customWidth="1"/>
    <col min="7435" max="7680" width="9.140625" style="362"/>
    <col min="7681" max="7681" width="11.85546875" style="362" customWidth="1"/>
    <col min="7682" max="7682" width="73.85546875" style="362" customWidth="1"/>
    <col min="7683" max="7683" width="0" style="362" hidden="1" customWidth="1"/>
    <col min="7684" max="7684" width="8.7109375" style="362" customWidth="1"/>
    <col min="7685" max="7685" width="9.140625" style="362"/>
    <col min="7686" max="7686" width="8.5703125" style="362" customWidth="1"/>
    <col min="7687" max="7689" width="11.85546875" style="362" customWidth="1"/>
    <col min="7690" max="7690" width="21" style="362" customWidth="1"/>
    <col min="7691" max="7936" width="9.140625" style="362"/>
    <col min="7937" max="7937" width="11.85546875" style="362" customWidth="1"/>
    <col min="7938" max="7938" width="73.85546875" style="362" customWidth="1"/>
    <col min="7939" max="7939" width="0" style="362" hidden="1" customWidth="1"/>
    <col min="7940" max="7940" width="8.7109375" style="362" customWidth="1"/>
    <col min="7941" max="7941" width="9.140625" style="362"/>
    <col min="7942" max="7942" width="8.5703125" style="362" customWidth="1"/>
    <col min="7943" max="7945" width="11.85546875" style="362" customWidth="1"/>
    <col min="7946" max="7946" width="21" style="362" customWidth="1"/>
    <col min="7947" max="8192" width="9.140625" style="362"/>
    <col min="8193" max="8193" width="11.85546875" style="362" customWidth="1"/>
    <col min="8194" max="8194" width="73.85546875" style="362" customWidth="1"/>
    <col min="8195" max="8195" width="0" style="362" hidden="1" customWidth="1"/>
    <col min="8196" max="8196" width="8.7109375" style="362" customWidth="1"/>
    <col min="8197" max="8197" width="9.140625" style="362"/>
    <col min="8198" max="8198" width="8.5703125" style="362" customWidth="1"/>
    <col min="8199" max="8201" width="11.85546875" style="362" customWidth="1"/>
    <col min="8202" max="8202" width="21" style="362" customWidth="1"/>
    <col min="8203" max="8448" width="9.140625" style="362"/>
    <col min="8449" max="8449" width="11.85546875" style="362" customWidth="1"/>
    <col min="8450" max="8450" width="73.85546875" style="362" customWidth="1"/>
    <col min="8451" max="8451" width="0" style="362" hidden="1" customWidth="1"/>
    <col min="8452" max="8452" width="8.7109375" style="362" customWidth="1"/>
    <col min="8453" max="8453" width="9.140625" style="362"/>
    <col min="8454" max="8454" width="8.5703125" style="362" customWidth="1"/>
    <col min="8455" max="8457" width="11.85546875" style="362" customWidth="1"/>
    <col min="8458" max="8458" width="21" style="362" customWidth="1"/>
    <col min="8459" max="8704" width="9.140625" style="362"/>
    <col min="8705" max="8705" width="11.85546875" style="362" customWidth="1"/>
    <col min="8706" max="8706" width="73.85546875" style="362" customWidth="1"/>
    <col min="8707" max="8707" width="0" style="362" hidden="1" customWidth="1"/>
    <col min="8708" max="8708" width="8.7109375" style="362" customWidth="1"/>
    <col min="8709" max="8709" width="9.140625" style="362"/>
    <col min="8710" max="8710" width="8.5703125" style="362" customWidth="1"/>
    <col min="8711" max="8713" width="11.85546875" style="362" customWidth="1"/>
    <col min="8714" max="8714" width="21" style="362" customWidth="1"/>
    <col min="8715" max="8960" width="9.140625" style="362"/>
    <col min="8961" max="8961" width="11.85546875" style="362" customWidth="1"/>
    <col min="8962" max="8962" width="73.85546875" style="362" customWidth="1"/>
    <col min="8963" max="8963" width="0" style="362" hidden="1" customWidth="1"/>
    <col min="8964" max="8964" width="8.7109375" style="362" customWidth="1"/>
    <col min="8965" max="8965" width="9.140625" style="362"/>
    <col min="8966" max="8966" width="8.5703125" style="362" customWidth="1"/>
    <col min="8967" max="8969" width="11.85546875" style="362" customWidth="1"/>
    <col min="8970" max="8970" width="21" style="362" customWidth="1"/>
    <col min="8971" max="9216" width="9.140625" style="362"/>
    <col min="9217" max="9217" width="11.85546875" style="362" customWidth="1"/>
    <col min="9218" max="9218" width="73.85546875" style="362" customWidth="1"/>
    <col min="9219" max="9219" width="0" style="362" hidden="1" customWidth="1"/>
    <col min="9220" max="9220" width="8.7109375" style="362" customWidth="1"/>
    <col min="9221" max="9221" width="9.140625" style="362"/>
    <col min="9222" max="9222" width="8.5703125" style="362" customWidth="1"/>
    <col min="9223" max="9225" width="11.85546875" style="362" customWidth="1"/>
    <col min="9226" max="9226" width="21" style="362" customWidth="1"/>
    <col min="9227" max="9472" width="9.140625" style="362"/>
    <col min="9473" max="9473" width="11.85546875" style="362" customWidth="1"/>
    <col min="9474" max="9474" width="73.85546875" style="362" customWidth="1"/>
    <col min="9475" max="9475" width="0" style="362" hidden="1" customWidth="1"/>
    <col min="9476" max="9476" width="8.7109375" style="362" customWidth="1"/>
    <col min="9477" max="9477" width="9.140625" style="362"/>
    <col min="9478" max="9478" width="8.5703125" style="362" customWidth="1"/>
    <col min="9479" max="9481" width="11.85546875" style="362" customWidth="1"/>
    <col min="9482" max="9482" width="21" style="362" customWidth="1"/>
    <col min="9483" max="9728" width="9.140625" style="362"/>
    <col min="9729" max="9729" width="11.85546875" style="362" customWidth="1"/>
    <col min="9730" max="9730" width="73.85546875" style="362" customWidth="1"/>
    <col min="9731" max="9731" width="0" style="362" hidden="1" customWidth="1"/>
    <col min="9732" max="9732" width="8.7109375" style="362" customWidth="1"/>
    <col min="9733" max="9733" width="9.140625" style="362"/>
    <col min="9734" max="9734" width="8.5703125" style="362" customWidth="1"/>
    <col min="9735" max="9737" width="11.85546875" style="362" customWidth="1"/>
    <col min="9738" max="9738" width="21" style="362" customWidth="1"/>
    <col min="9739" max="9984" width="9.140625" style="362"/>
    <col min="9985" max="9985" width="11.85546875" style="362" customWidth="1"/>
    <col min="9986" max="9986" width="73.85546875" style="362" customWidth="1"/>
    <col min="9987" max="9987" width="0" style="362" hidden="1" customWidth="1"/>
    <col min="9988" max="9988" width="8.7109375" style="362" customWidth="1"/>
    <col min="9989" max="9989" width="9.140625" style="362"/>
    <col min="9990" max="9990" width="8.5703125" style="362" customWidth="1"/>
    <col min="9991" max="9993" width="11.85546875" style="362" customWidth="1"/>
    <col min="9994" max="9994" width="21" style="362" customWidth="1"/>
    <col min="9995" max="10240" width="9.140625" style="362"/>
    <col min="10241" max="10241" width="11.85546875" style="362" customWidth="1"/>
    <col min="10242" max="10242" width="73.85546875" style="362" customWidth="1"/>
    <col min="10243" max="10243" width="0" style="362" hidden="1" customWidth="1"/>
    <col min="10244" max="10244" width="8.7109375" style="362" customWidth="1"/>
    <col min="10245" max="10245" width="9.140625" style="362"/>
    <col min="10246" max="10246" width="8.5703125" style="362" customWidth="1"/>
    <col min="10247" max="10249" width="11.85546875" style="362" customWidth="1"/>
    <col min="10250" max="10250" width="21" style="362" customWidth="1"/>
    <col min="10251" max="10496" width="9.140625" style="362"/>
    <col min="10497" max="10497" width="11.85546875" style="362" customWidth="1"/>
    <col min="10498" max="10498" width="73.85546875" style="362" customWidth="1"/>
    <col min="10499" max="10499" width="0" style="362" hidden="1" customWidth="1"/>
    <col min="10500" max="10500" width="8.7109375" style="362" customWidth="1"/>
    <col min="10501" max="10501" width="9.140625" style="362"/>
    <col min="10502" max="10502" width="8.5703125" style="362" customWidth="1"/>
    <col min="10503" max="10505" width="11.85546875" style="362" customWidth="1"/>
    <col min="10506" max="10506" width="21" style="362" customWidth="1"/>
    <col min="10507" max="10752" width="9.140625" style="362"/>
    <col min="10753" max="10753" width="11.85546875" style="362" customWidth="1"/>
    <col min="10754" max="10754" width="73.85546875" style="362" customWidth="1"/>
    <col min="10755" max="10755" width="0" style="362" hidden="1" customWidth="1"/>
    <col min="10756" max="10756" width="8.7109375" style="362" customWidth="1"/>
    <col min="10757" max="10757" width="9.140625" style="362"/>
    <col min="10758" max="10758" width="8.5703125" style="362" customWidth="1"/>
    <col min="10759" max="10761" width="11.85546875" style="362" customWidth="1"/>
    <col min="10762" max="10762" width="21" style="362" customWidth="1"/>
    <col min="10763" max="11008" width="9.140625" style="362"/>
    <col min="11009" max="11009" width="11.85546875" style="362" customWidth="1"/>
    <col min="11010" max="11010" width="73.85546875" style="362" customWidth="1"/>
    <col min="11011" max="11011" width="0" style="362" hidden="1" customWidth="1"/>
    <col min="11012" max="11012" width="8.7109375" style="362" customWidth="1"/>
    <col min="11013" max="11013" width="9.140625" style="362"/>
    <col min="11014" max="11014" width="8.5703125" style="362" customWidth="1"/>
    <col min="11015" max="11017" width="11.85546875" style="362" customWidth="1"/>
    <col min="11018" max="11018" width="21" style="362" customWidth="1"/>
    <col min="11019" max="11264" width="9.140625" style="362"/>
    <col min="11265" max="11265" width="11.85546875" style="362" customWidth="1"/>
    <col min="11266" max="11266" width="73.85546875" style="362" customWidth="1"/>
    <col min="11267" max="11267" width="0" style="362" hidden="1" customWidth="1"/>
    <col min="11268" max="11268" width="8.7109375" style="362" customWidth="1"/>
    <col min="11269" max="11269" width="9.140625" style="362"/>
    <col min="11270" max="11270" width="8.5703125" style="362" customWidth="1"/>
    <col min="11271" max="11273" width="11.85546875" style="362" customWidth="1"/>
    <col min="11274" max="11274" width="21" style="362" customWidth="1"/>
    <col min="11275" max="11520" width="9.140625" style="362"/>
    <col min="11521" max="11521" width="11.85546875" style="362" customWidth="1"/>
    <col min="11522" max="11522" width="73.85546875" style="362" customWidth="1"/>
    <col min="11523" max="11523" width="0" style="362" hidden="1" customWidth="1"/>
    <col min="11524" max="11524" width="8.7109375" style="362" customWidth="1"/>
    <col min="11525" max="11525" width="9.140625" style="362"/>
    <col min="11526" max="11526" width="8.5703125" style="362" customWidth="1"/>
    <col min="11527" max="11529" width="11.85546875" style="362" customWidth="1"/>
    <col min="11530" max="11530" width="21" style="362" customWidth="1"/>
    <col min="11531" max="11776" width="9.140625" style="362"/>
    <col min="11777" max="11777" width="11.85546875" style="362" customWidth="1"/>
    <col min="11778" max="11778" width="73.85546875" style="362" customWidth="1"/>
    <col min="11779" max="11779" width="0" style="362" hidden="1" customWidth="1"/>
    <col min="11780" max="11780" width="8.7109375" style="362" customWidth="1"/>
    <col min="11781" max="11781" width="9.140625" style="362"/>
    <col min="11782" max="11782" width="8.5703125" style="362" customWidth="1"/>
    <col min="11783" max="11785" width="11.85546875" style="362" customWidth="1"/>
    <col min="11786" max="11786" width="21" style="362" customWidth="1"/>
    <col min="11787" max="12032" width="9.140625" style="362"/>
    <col min="12033" max="12033" width="11.85546875" style="362" customWidth="1"/>
    <col min="12034" max="12034" width="73.85546875" style="362" customWidth="1"/>
    <col min="12035" max="12035" width="0" style="362" hidden="1" customWidth="1"/>
    <col min="12036" max="12036" width="8.7109375" style="362" customWidth="1"/>
    <col min="12037" max="12037" width="9.140625" style="362"/>
    <col min="12038" max="12038" width="8.5703125" style="362" customWidth="1"/>
    <col min="12039" max="12041" width="11.85546875" style="362" customWidth="1"/>
    <col min="12042" max="12042" width="21" style="362" customWidth="1"/>
    <col min="12043" max="12288" width="9.140625" style="362"/>
    <col min="12289" max="12289" width="11.85546875" style="362" customWidth="1"/>
    <col min="12290" max="12290" width="73.85546875" style="362" customWidth="1"/>
    <col min="12291" max="12291" width="0" style="362" hidden="1" customWidth="1"/>
    <col min="12292" max="12292" width="8.7109375" style="362" customWidth="1"/>
    <col min="12293" max="12293" width="9.140625" style="362"/>
    <col min="12294" max="12294" width="8.5703125" style="362" customWidth="1"/>
    <col min="12295" max="12297" width="11.85546875" style="362" customWidth="1"/>
    <col min="12298" max="12298" width="21" style="362" customWidth="1"/>
    <col min="12299" max="12544" width="9.140625" style="362"/>
    <col min="12545" max="12545" width="11.85546875" style="362" customWidth="1"/>
    <col min="12546" max="12546" width="73.85546875" style="362" customWidth="1"/>
    <col min="12547" max="12547" width="0" style="362" hidden="1" customWidth="1"/>
    <col min="12548" max="12548" width="8.7109375" style="362" customWidth="1"/>
    <col min="12549" max="12549" width="9.140625" style="362"/>
    <col min="12550" max="12550" width="8.5703125" style="362" customWidth="1"/>
    <col min="12551" max="12553" width="11.85546875" style="362" customWidth="1"/>
    <col min="12554" max="12554" width="21" style="362" customWidth="1"/>
    <col min="12555" max="12800" width="9.140625" style="362"/>
    <col min="12801" max="12801" width="11.85546875" style="362" customWidth="1"/>
    <col min="12802" max="12802" width="73.85546875" style="362" customWidth="1"/>
    <col min="12803" max="12803" width="0" style="362" hidden="1" customWidth="1"/>
    <col min="12804" max="12804" width="8.7109375" style="362" customWidth="1"/>
    <col min="12805" max="12805" width="9.140625" style="362"/>
    <col min="12806" max="12806" width="8.5703125" style="362" customWidth="1"/>
    <col min="12807" max="12809" width="11.85546875" style="362" customWidth="1"/>
    <col min="12810" max="12810" width="21" style="362" customWidth="1"/>
    <col min="12811" max="13056" width="9.140625" style="362"/>
    <col min="13057" max="13057" width="11.85546875" style="362" customWidth="1"/>
    <col min="13058" max="13058" width="73.85546875" style="362" customWidth="1"/>
    <col min="13059" max="13059" width="0" style="362" hidden="1" customWidth="1"/>
    <col min="13060" max="13060" width="8.7109375" style="362" customWidth="1"/>
    <col min="13061" max="13061" width="9.140625" style="362"/>
    <col min="13062" max="13062" width="8.5703125" style="362" customWidth="1"/>
    <col min="13063" max="13065" width="11.85546875" style="362" customWidth="1"/>
    <col min="13066" max="13066" width="21" style="362" customWidth="1"/>
    <col min="13067" max="13312" width="9.140625" style="362"/>
    <col min="13313" max="13313" width="11.85546875" style="362" customWidth="1"/>
    <col min="13314" max="13314" width="73.85546875" style="362" customWidth="1"/>
    <col min="13315" max="13315" width="0" style="362" hidden="1" customWidth="1"/>
    <col min="13316" max="13316" width="8.7109375" style="362" customWidth="1"/>
    <col min="13317" max="13317" width="9.140625" style="362"/>
    <col min="13318" max="13318" width="8.5703125" style="362" customWidth="1"/>
    <col min="13319" max="13321" width="11.85546875" style="362" customWidth="1"/>
    <col min="13322" max="13322" width="21" style="362" customWidth="1"/>
    <col min="13323" max="13568" width="9.140625" style="362"/>
    <col min="13569" max="13569" width="11.85546875" style="362" customWidth="1"/>
    <col min="13570" max="13570" width="73.85546875" style="362" customWidth="1"/>
    <col min="13571" max="13571" width="0" style="362" hidden="1" customWidth="1"/>
    <col min="13572" max="13572" width="8.7109375" style="362" customWidth="1"/>
    <col min="13573" max="13573" width="9.140625" style="362"/>
    <col min="13574" max="13574" width="8.5703125" style="362" customWidth="1"/>
    <col min="13575" max="13577" width="11.85546875" style="362" customWidth="1"/>
    <col min="13578" max="13578" width="21" style="362" customWidth="1"/>
    <col min="13579" max="13824" width="9.140625" style="362"/>
    <col min="13825" max="13825" width="11.85546875" style="362" customWidth="1"/>
    <col min="13826" max="13826" width="73.85546875" style="362" customWidth="1"/>
    <col min="13827" max="13827" width="0" style="362" hidden="1" customWidth="1"/>
    <col min="13828" max="13828" width="8.7109375" style="362" customWidth="1"/>
    <col min="13829" max="13829" width="9.140625" style="362"/>
    <col min="13830" max="13830" width="8.5703125" style="362" customWidth="1"/>
    <col min="13831" max="13833" width="11.85546875" style="362" customWidth="1"/>
    <col min="13834" max="13834" width="21" style="362" customWidth="1"/>
    <col min="13835" max="14080" width="9.140625" style="362"/>
    <col min="14081" max="14081" width="11.85546875" style="362" customWidth="1"/>
    <col min="14082" max="14082" width="73.85546875" style="362" customWidth="1"/>
    <col min="14083" max="14083" width="0" style="362" hidden="1" customWidth="1"/>
    <col min="14084" max="14084" width="8.7109375" style="362" customWidth="1"/>
    <col min="14085" max="14085" width="9.140625" style="362"/>
    <col min="14086" max="14086" width="8.5703125" style="362" customWidth="1"/>
    <col min="14087" max="14089" width="11.85546875" style="362" customWidth="1"/>
    <col min="14090" max="14090" width="21" style="362" customWidth="1"/>
    <col min="14091" max="14336" width="9.140625" style="362"/>
    <col min="14337" max="14337" width="11.85546875" style="362" customWidth="1"/>
    <col min="14338" max="14338" width="73.85546875" style="362" customWidth="1"/>
    <col min="14339" max="14339" width="0" style="362" hidden="1" customWidth="1"/>
    <col min="14340" max="14340" width="8.7109375" style="362" customWidth="1"/>
    <col min="14341" max="14341" width="9.140625" style="362"/>
    <col min="14342" max="14342" width="8.5703125" style="362" customWidth="1"/>
    <col min="14343" max="14345" width="11.85546875" style="362" customWidth="1"/>
    <col min="14346" max="14346" width="21" style="362" customWidth="1"/>
    <col min="14347" max="14592" width="9.140625" style="362"/>
    <col min="14593" max="14593" width="11.85546875" style="362" customWidth="1"/>
    <col min="14594" max="14594" width="73.85546875" style="362" customWidth="1"/>
    <col min="14595" max="14595" width="0" style="362" hidden="1" customWidth="1"/>
    <col min="14596" max="14596" width="8.7109375" style="362" customWidth="1"/>
    <col min="14597" max="14597" width="9.140625" style="362"/>
    <col min="14598" max="14598" width="8.5703125" style="362" customWidth="1"/>
    <col min="14599" max="14601" width="11.85546875" style="362" customWidth="1"/>
    <col min="14602" max="14602" width="21" style="362" customWidth="1"/>
    <col min="14603" max="14848" width="9.140625" style="362"/>
    <col min="14849" max="14849" width="11.85546875" style="362" customWidth="1"/>
    <col min="14850" max="14850" width="73.85546875" style="362" customWidth="1"/>
    <col min="14851" max="14851" width="0" style="362" hidden="1" customWidth="1"/>
    <col min="14852" max="14852" width="8.7109375" style="362" customWidth="1"/>
    <col min="14853" max="14853" width="9.140625" style="362"/>
    <col min="14854" max="14854" width="8.5703125" style="362" customWidth="1"/>
    <col min="14855" max="14857" width="11.85546875" style="362" customWidth="1"/>
    <col min="14858" max="14858" width="21" style="362" customWidth="1"/>
    <col min="14859" max="15104" width="9.140625" style="362"/>
    <col min="15105" max="15105" width="11.85546875" style="362" customWidth="1"/>
    <col min="15106" max="15106" width="73.85546875" style="362" customWidth="1"/>
    <col min="15107" max="15107" width="0" style="362" hidden="1" customWidth="1"/>
    <col min="15108" max="15108" width="8.7109375" style="362" customWidth="1"/>
    <col min="15109" max="15109" width="9.140625" style="362"/>
    <col min="15110" max="15110" width="8.5703125" style="362" customWidth="1"/>
    <col min="15111" max="15113" width="11.85546875" style="362" customWidth="1"/>
    <col min="15114" max="15114" width="21" style="362" customWidth="1"/>
    <col min="15115" max="15360" width="9.140625" style="362"/>
    <col min="15361" max="15361" width="11.85546875" style="362" customWidth="1"/>
    <col min="15362" max="15362" width="73.85546875" style="362" customWidth="1"/>
    <col min="15363" max="15363" width="0" style="362" hidden="1" customWidth="1"/>
    <col min="15364" max="15364" width="8.7109375" style="362" customWidth="1"/>
    <col min="15365" max="15365" width="9.140625" style="362"/>
    <col min="15366" max="15366" width="8.5703125" style="362" customWidth="1"/>
    <col min="15367" max="15369" width="11.85546875" style="362" customWidth="1"/>
    <col min="15370" max="15370" width="21" style="362" customWidth="1"/>
    <col min="15371" max="15616" width="9.140625" style="362"/>
    <col min="15617" max="15617" width="11.85546875" style="362" customWidth="1"/>
    <col min="15618" max="15618" width="73.85546875" style="362" customWidth="1"/>
    <col min="15619" max="15619" width="0" style="362" hidden="1" customWidth="1"/>
    <col min="15620" max="15620" width="8.7109375" style="362" customWidth="1"/>
    <col min="15621" max="15621" width="9.140625" style="362"/>
    <col min="15622" max="15622" width="8.5703125" style="362" customWidth="1"/>
    <col min="15623" max="15625" width="11.85546875" style="362" customWidth="1"/>
    <col min="15626" max="15626" width="21" style="362" customWidth="1"/>
    <col min="15627" max="15872" width="9.140625" style="362"/>
    <col min="15873" max="15873" width="11.85546875" style="362" customWidth="1"/>
    <col min="15874" max="15874" width="73.85546875" style="362" customWidth="1"/>
    <col min="15875" max="15875" width="0" style="362" hidden="1" customWidth="1"/>
    <col min="15876" max="15876" width="8.7109375" style="362" customWidth="1"/>
    <col min="15877" max="15877" width="9.140625" style="362"/>
    <col min="15878" max="15878" width="8.5703125" style="362" customWidth="1"/>
    <col min="15879" max="15881" width="11.85546875" style="362" customWidth="1"/>
    <col min="15882" max="15882" width="21" style="362" customWidth="1"/>
    <col min="15883" max="16128" width="9.140625" style="362"/>
    <col min="16129" max="16129" width="11.85546875" style="362" customWidth="1"/>
    <col min="16130" max="16130" width="73.85546875" style="362" customWidth="1"/>
    <col min="16131" max="16131" width="0" style="362" hidden="1" customWidth="1"/>
    <col min="16132" max="16132" width="8.7109375" style="362" customWidth="1"/>
    <col min="16133" max="16133" width="9.140625" style="362"/>
    <col min="16134" max="16134" width="8.5703125" style="362" customWidth="1"/>
    <col min="16135" max="16137" width="11.85546875" style="362" customWidth="1"/>
    <col min="16138" max="16138" width="21" style="362" customWidth="1"/>
    <col min="16139" max="16384" width="9.140625" style="362"/>
  </cols>
  <sheetData>
    <row r="1" spans="1:10" s="197" customFormat="1" ht="13.5" thickBot="1">
      <c r="A1" s="634"/>
      <c r="B1" s="635"/>
      <c r="C1" s="635"/>
      <c r="D1" s="635"/>
      <c r="E1" s="635"/>
      <c r="F1" s="635"/>
      <c r="G1" s="635"/>
      <c r="H1" s="635"/>
      <c r="I1" s="635"/>
      <c r="J1" s="636"/>
    </row>
    <row r="2" spans="1:10" s="197" customFormat="1" ht="12.75">
      <c r="A2" s="198" t="s">
        <v>748</v>
      </c>
      <c r="B2" s="199" t="s">
        <v>749</v>
      </c>
      <c r="C2" s="200"/>
      <c r="D2" s="199" t="s">
        <v>750</v>
      </c>
      <c r="E2" s="201" t="s">
        <v>751</v>
      </c>
      <c r="F2" s="202" t="s">
        <v>752</v>
      </c>
      <c r="G2" s="203" t="s">
        <v>753</v>
      </c>
      <c r="H2" s="204"/>
      <c r="I2" s="204"/>
      <c r="J2" s="205" t="s">
        <v>754</v>
      </c>
    </row>
    <row r="3" spans="1:10" s="197" customFormat="1" ht="13.5" thickBot="1">
      <c r="A3" s="206" t="s">
        <v>755</v>
      </c>
      <c r="B3" s="207" t="s">
        <v>756</v>
      </c>
      <c r="C3" s="208"/>
      <c r="D3" s="207" t="s">
        <v>757</v>
      </c>
      <c r="E3" s="209" t="s">
        <v>758</v>
      </c>
      <c r="F3" s="207" t="s">
        <v>759</v>
      </c>
      <c r="G3" s="210" t="s">
        <v>760</v>
      </c>
      <c r="H3" s="211"/>
      <c r="I3" s="211"/>
      <c r="J3" s="212" t="s">
        <v>645</v>
      </c>
    </row>
    <row r="4" spans="1:10" s="219" customFormat="1" ht="13.5" thickTop="1">
      <c r="A4" s="213"/>
      <c r="B4" s="214"/>
      <c r="C4" s="214"/>
      <c r="D4" s="215"/>
      <c r="E4" s="216"/>
      <c r="F4" s="214"/>
      <c r="G4" s="217"/>
      <c r="H4" s="217"/>
      <c r="I4" s="217"/>
      <c r="J4" s="218"/>
    </row>
    <row r="5" spans="1:10" s="219" customFormat="1" ht="12.75">
      <c r="A5" s="220"/>
      <c r="B5" s="221"/>
      <c r="C5" s="222"/>
      <c r="D5" s="223"/>
      <c r="E5" s="224"/>
      <c r="F5" s="225"/>
      <c r="G5" s="226"/>
      <c r="H5" s="227"/>
      <c r="I5" s="227"/>
      <c r="J5" s="228"/>
    </row>
    <row r="6" spans="1:10" s="219" customFormat="1" ht="12.75">
      <c r="A6" s="229"/>
      <c r="B6" s="230" t="s">
        <v>761</v>
      </c>
      <c r="C6" s="231" t="s">
        <v>762</v>
      </c>
      <c r="D6" s="232"/>
      <c r="E6" s="233"/>
      <c r="F6" s="234"/>
      <c r="G6" s="235"/>
      <c r="H6" s="236"/>
      <c r="I6" s="236"/>
      <c r="J6" s="237"/>
    </row>
    <row r="7" spans="1:10" s="219" customFormat="1" ht="12.75">
      <c r="A7" s="220"/>
      <c r="B7" s="238"/>
      <c r="C7" s="239"/>
      <c r="D7" s="240"/>
      <c r="E7" s="241"/>
      <c r="F7" s="225"/>
      <c r="G7" s="242"/>
      <c r="H7" s="243"/>
      <c r="I7" s="243"/>
      <c r="J7" s="228"/>
    </row>
    <row r="8" spans="1:10" s="219" customFormat="1" ht="12.75">
      <c r="A8" s="229"/>
      <c r="B8" s="230" t="s">
        <v>763</v>
      </c>
      <c r="C8" s="231" t="s">
        <v>764</v>
      </c>
      <c r="D8" s="232"/>
      <c r="E8" s="233"/>
      <c r="F8" s="234"/>
      <c r="G8" s="235"/>
      <c r="H8" s="236"/>
      <c r="I8" s="236"/>
      <c r="J8" s="237"/>
    </row>
    <row r="9" spans="1:10" s="219" customFormat="1" ht="12.75">
      <c r="A9" s="244"/>
      <c r="B9" s="245"/>
      <c r="C9" s="246"/>
      <c r="D9" s="240"/>
      <c r="E9" s="247"/>
      <c r="F9" s="248"/>
      <c r="G9" s="249"/>
      <c r="H9" s="250"/>
      <c r="I9" s="250"/>
      <c r="J9" s="251"/>
    </row>
    <row r="10" spans="1:10" s="219" customFormat="1" ht="12.75">
      <c r="A10" s="244"/>
      <c r="B10" s="245"/>
      <c r="C10" s="252"/>
      <c r="D10" s="240"/>
      <c r="E10" s="247"/>
      <c r="F10" s="248"/>
      <c r="G10" s="249"/>
      <c r="H10" s="250"/>
      <c r="I10" s="250"/>
      <c r="J10" s="251"/>
    </row>
    <row r="11" spans="1:10" s="262" customFormat="1" ht="12.75">
      <c r="A11" s="253"/>
      <c r="B11" s="254"/>
      <c r="C11" s="255"/>
      <c r="D11" s="256"/>
      <c r="E11" s="257"/>
      <c r="F11" s="258"/>
      <c r="G11" s="259"/>
      <c r="H11" s="260"/>
      <c r="I11" s="260"/>
      <c r="J11" s="261"/>
    </row>
    <row r="12" spans="1:10" s="262" customFormat="1" ht="12.75">
      <c r="A12" s="263" t="s">
        <v>116</v>
      </c>
      <c r="B12" s="264" t="s">
        <v>765</v>
      </c>
      <c r="C12" s="265"/>
      <c r="D12" s="266"/>
      <c r="E12" s="267"/>
      <c r="F12" s="268"/>
      <c r="G12" s="269"/>
      <c r="H12" s="270"/>
      <c r="I12" s="270"/>
      <c r="J12" s="271"/>
    </row>
    <row r="13" spans="1:10" s="262" customFormat="1" ht="12.75">
      <c r="A13" s="253"/>
      <c r="B13" s="254"/>
      <c r="C13" s="255"/>
      <c r="D13" s="256"/>
      <c r="E13" s="257"/>
      <c r="F13" s="258"/>
      <c r="G13" s="259"/>
      <c r="H13" s="260"/>
      <c r="I13" s="260"/>
      <c r="J13" s="261"/>
    </row>
    <row r="14" spans="1:10" s="262" customFormat="1" ht="12.75">
      <c r="A14" s="253" t="s">
        <v>766</v>
      </c>
      <c r="B14" s="254" t="s">
        <v>767</v>
      </c>
      <c r="C14" s="255"/>
      <c r="D14" s="256"/>
      <c r="E14" s="272"/>
      <c r="F14" s="273"/>
      <c r="G14" s="259"/>
      <c r="H14" s="260"/>
      <c r="I14" s="260"/>
      <c r="J14" s="261"/>
    </row>
    <row r="15" spans="1:10" s="262" customFormat="1" ht="12.75">
      <c r="A15" s="253"/>
      <c r="B15" s="254"/>
      <c r="C15" s="255"/>
      <c r="D15" s="256"/>
      <c r="E15" s="272"/>
      <c r="F15" s="273"/>
      <c r="G15" s="259"/>
      <c r="H15" s="260"/>
      <c r="I15" s="260"/>
      <c r="J15" s="261"/>
    </row>
    <row r="16" spans="1:10" s="262" customFormat="1" ht="12.75">
      <c r="A16" s="253"/>
      <c r="B16" s="245" t="s">
        <v>768</v>
      </c>
      <c r="C16" s="255"/>
      <c r="D16" s="256"/>
      <c r="E16" s="257"/>
      <c r="F16" s="258"/>
      <c r="G16" s="259"/>
      <c r="H16" s="260"/>
      <c r="I16" s="260"/>
      <c r="J16" s="261"/>
    </row>
    <row r="17" spans="1:11" s="262" customFormat="1" ht="12.75">
      <c r="A17" s="253"/>
      <c r="B17" s="245" t="s">
        <v>769</v>
      </c>
      <c r="C17" s="255"/>
      <c r="D17" s="240" t="s">
        <v>157</v>
      </c>
      <c r="E17" s="274">
        <v>5</v>
      </c>
      <c r="F17" s="504"/>
      <c r="G17" s="249">
        <f>SUM(E17*F17)</f>
        <v>0</v>
      </c>
      <c r="H17" s="275"/>
      <c r="I17" s="275"/>
      <c r="J17" s="276" t="s">
        <v>770</v>
      </c>
      <c r="K17" s="277"/>
    </row>
    <row r="18" spans="1:11" s="262" customFormat="1" ht="12.75">
      <c r="A18" s="253"/>
      <c r="B18" s="245"/>
      <c r="C18" s="255"/>
      <c r="D18" s="240"/>
      <c r="E18" s="274"/>
      <c r="F18" s="274"/>
      <c r="G18" s="249"/>
      <c r="H18" s="275"/>
      <c r="I18" s="275"/>
      <c r="J18" s="278" t="s">
        <v>771</v>
      </c>
      <c r="K18" s="277"/>
    </row>
    <row r="19" spans="1:11" s="262" customFormat="1" ht="12.75">
      <c r="A19" s="253"/>
      <c r="B19" s="245" t="s">
        <v>772</v>
      </c>
      <c r="C19" s="255"/>
      <c r="D19" s="240"/>
      <c r="E19" s="274"/>
      <c r="F19" s="274"/>
      <c r="G19" s="249"/>
      <c r="H19" s="275"/>
      <c r="I19" s="275"/>
      <c r="J19" s="278" t="s">
        <v>773</v>
      </c>
      <c r="K19" s="277"/>
    </row>
    <row r="20" spans="1:11" s="262" customFormat="1" ht="12.75">
      <c r="A20" s="253"/>
      <c r="B20" s="245" t="s">
        <v>774</v>
      </c>
      <c r="C20" s="255"/>
      <c r="D20" s="240" t="s">
        <v>157</v>
      </c>
      <c r="E20" s="274">
        <v>15</v>
      </c>
      <c r="F20" s="504"/>
      <c r="G20" s="249">
        <f>SUM(E20*F20)</f>
        <v>0</v>
      </c>
      <c r="H20" s="275"/>
      <c r="I20" s="275"/>
      <c r="J20" s="279"/>
      <c r="K20" s="277"/>
    </row>
    <row r="21" spans="1:11" s="262" customFormat="1" ht="12.75">
      <c r="A21" s="253"/>
      <c r="B21" s="280"/>
      <c r="C21" s="255"/>
      <c r="D21" s="281"/>
      <c r="E21" s="282"/>
      <c r="F21" s="282"/>
      <c r="G21" s="249"/>
      <c r="H21" s="275"/>
      <c r="I21" s="275"/>
      <c r="J21" s="261"/>
    </row>
    <row r="22" spans="1:11" s="262" customFormat="1" ht="12.75">
      <c r="A22" s="253"/>
      <c r="B22" s="245" t="s">
        <v>775</v>
      </c>
      <c r="C22" s="255"/>
      <c r="D22" s="240"/>
      <c r="E22" s="274"/>
      <c r="F22" s="274"/>
      <c r="G22" s="249"/>
      <c r="H22" s="275"/>
      <c r="I22" s="275"/>
      <c r="J22" s="261"/>
    </row>
    <row r="23" spans="1:11" s="262" customFormat="1" ht="12.75">
      <c r="A23" s="253"/>
      <c r="B23" s="245" t="s">
        <v>774</v>
      </c>
      <c r="C23" s="255"/>
      <c r="D23" s="240" t="s">
        <v>149</v>
      </c>
      <c r="E23" s="274">
        <v>1</v>
      </c>
      <c r="F23" s="504"/>
      <c r="G23" s="249">
        <f>SUM(E23*F23)</f>
        <v>0</v>
      </c>
      <c r="H23" s="275"/>
      <c r="I23" s="275"/>
      <c r="J23" s="261" t="s">
        <v>776</v>
      </c>
    </row>
    <row r="24" spans="1:11" s="262" customFormat="1" ht="12.75">
      <c r="A24" s="253"/>
      <c r="B24" s="245" t="s">
        <v>769</v>
      </c>
      <c r="C24" s="255"/>
      <c r="D24" s="240" t="s">
        <v>149</v>
      </c>
      <c r="E24" s="274">
        <v>1</v>
      </c>
      <c r="F24" s="504"/>
      <c r="G24" s="249">
        <f>SUM(E24*F24)</f>
        <v>0</v>
      </c>
      <c r="H24" s="275"/>
      <c r="I24" s="275"/>
      <c r="J24" s="261"/>
      <c r="K24" s="277"/>
    </row>
    <row r="25" spans="1:11" s="262" customFormat="1" ht="12.75">
      <c r="A25" s="253"/>
      <c r="B25" s="245"/>
      <c r="C25" s="255"/>
      <c r="D25" s="240"/>
      <c r="E25" s="274"/>
      <c r="F25" s="274"/>
      <c r="G25" s="249"/>
      <c r="H25" s="250"/>
      <c r="I25" s="275"/>
      <c r="J25" s="261"/>
      <c r="K25" s="277"/>
    </row>
    <row r="26" spans="1:11" s="262" customFormat="1" ht="12.75">
      <c r="A26" s="253"/>
      <c r="B26" s="245" t="s">
        <v>777</v>
      </c>
      <c r="C26" s="255"/>
      <c r="D26" s="240"/>
      <c r="E26" s="274"/>
      <c r="F26" s="274"/>
      <c r="G26" s="249"/>
      <c r="H26" s="250"/>
      <c r="I26" s="250"/>
      <c r="J26" s="261"/>
    </row>
    <row r="27" spans="1:11" s="262" customFormat="1" ht="12.75">
      <c r="A27" s="253"/>
      <c r="B27" s="245" t="s">
        <v>778</v>
      </c>
      <c r="C27" s="255"/>
      <c r="D27" s="240"/>
      <c r="E27" s="274"/>
      <c r="F27" s="274"/>
      <c r="G27" s="249"/>
      <c r="H27" s="250"/>
      <c r="I27" s="250"/>
      <c r="J27" s="261"/>
    </row>
    <row r="28" spans="1:11" s="262" customFormat="1" ht="12.75">
      <c r="A28" s="253"/>
      <c r="B28" s="283" t="s">
        <v>779</v>
      </c>
      <c r="C28" s="284"/>
      <c r="D28" s="240" t="s">
        <v>139</v>
      </c>
      <c r="E28" s="285">
        <v>0.12909999999999999</v>
      </c>
      <c r="F28" s="504"/>
      <c r="G28" s="249">
        <f>SUM(E28*F28)</f>
        <v>0</v>
      </c>
      <c r="H28" s="250"/>
      <c r="I28" s="250"/>
      <c r="J28" s="261"/>
      <c r="K28" s="277"/>
    </row>
    <row r="29" spans="1:11" s="262" customFormat="1" ht="12.75">
      <c r="A29" s="253"/>
      <c r="B29" s="283"/>
      <c r="C29" s="284"/>
      <c r="D29" s="240"/>
      <c r="E29" s="285"/>
      <c r="F29" s="274"/>
      <c r="G29" s="249"/>
      <c r="H29" s="250"/>
      <c r="I29" s="250"/>
      <c r="J29" s="261"/>
      <c r="K29" s="277"/>
    </row>
    <row r="30" spans="1:11" s="262" customFormat="1" ht="12.75">
      <c r="A30" s="253"/>
      <c r="B30" s="245" t="s">
        <v>780</v>
      </c>
      <c r="C30" s="284"/>
      <c r="D30" s="240" t="s">
        <v>139</v>
      </c>
      <c r="E30" s="285">
        <v>0.12909999999999999</v>
      </c>
      <c r="F30" s="504"/>
      <c r="G30" s="249">
        <f>SUM(E30*F30)</f>
        <v>0</v>
      </c>
      <c r="H30" s="250"/>
      <c r="I30" s="250"/>
      <c r="J30" s="261"/>
      <c r="K30" s="277"/>
    </row>
    <row r="31" spans="1:11" s="262" customFormat="1" ht="12.75">
      <c r="A31" s="253"/>
      <c r="B31" s="283"/>
      <c r="C31" s="284"/>
      <c r="D31" s="240"/>
      <c r="E31" s="285"/>
      <c r="F31" s="274"/>
      <c r="G31" s="249"/>
      <c r="H31" s="250"/>
      <c r="I31" s="250"/>
      <c r="J31" s="261"/>
      <c r="K31" s="277"/>
    </row>
    <row r="32" spans="1:11" s="262" customFormat="1" ht="12.75">
      <c r="A32" s="253"/>
      <c r="B32" s="245" t="s">
        <v>781</v>
      </c>
      <c r="C32" s="255"/>
      <c r="D32" s="240" t="s">
        <v>139</v>
      </c>
      <c r="E32" s="285">
        <v>0.12909999999999999</v>
      </c>
      <c r="F32" s="504"/>
      <c r="G32" s="249">
        <f>SUM(E32*F32)</f>
        <v>0</v>
      </c>
      <c r="H32" s="250"/>
      <c r="I32" s="250"/>
      <c r="J32" s="261"/>
      <c r="K32" s="277"/>
    </row>
    <row r="33" spans="1:10" s="262" customFormat="1" ht="12.75">
      <c r="A33" s="253"/>
      <c r="B33" s="280"/>
      <c r="C33" s="255"/>
      <c r="D33" s="281"/>
      <c r="E33" s="282"/>
      <c r="F33" s="282"/>
      <c r="G33" s="249"/>
      <c r="H33" s="250"/>
      <c r="I33" s="250"/>
      <c r="J33" s="261"/>
    </row>
    <row r="34" spans="1:10" s="262" customFormat="1" ht="12.75">
      <c r="A34" s="253" t="s">
        <v>782</v>
      </c>
      <c r="B34" s="254" t="s">
        <v>783</v>
      </c>
      <c r="C34" s="255"/>
      <c r="D34" s="281"/>
      <c r="E34" s="282"/>
      <c r="F34" s="282"/>
      <c r="G34" s="249"/>
      <c r="H34" s="250"/>
      <c r="I34" s="250"/>
      <c r="J34" s="261"/>
    </row>
    <row r="35" spans="1:10" s="262" customFormat="1" ht="12.75">
      <c r="A35" s="253"/>
      <c r="B35" s="280"/>
      <c r="C35" s="255"/>
      <c r="D35" s="281"/>
      <c r="E35" s="282"/>
      <c r="F35" s="282"/>
      <c r="G35" s="249"/>
      <c r="H35" s="250"/>
      <c r="I35" s="250"/>
      <c r="J35" s="261"/>
    </row>
    <row r="36" spans="1:10" s="262" customFormat="1" ht="12.75">
      <c r="A36" s="253"/>
      <c r="B36" s="245" t="s">
        <v>784</v>
      </c>
      <c r="C36" s="255"/>
      <c r="D36" s="240"/>
      <c r="E36" s="274"/>
      <c r="F36" s="274"/>
      <c r="G36" s="249"/>
      <c r="H36" s="250"/>
      <c r="I36" s="250"/>
      <c r="J36" s="261"/>
    </row>
    <row r="37" spans="1:10" s="262" customFormat="1" ht="12.75">
      <c r="A37" s="253"/>
      <c r="B37" s="245" t="s">
        <v>769</v>
      </c>
      <c r="C37" s="255"/>
      <c r="D37" s="240" t="s">
        <v>149</v>
      </c>
      <c r="E37" s="274">
        <v>3</v>
      </c>
      <c r="F37" s="504"/>
      <c r="G37" s="249">
        <f>SUM(E37*F37)</f>
        <v>0</v>
      </c>
      <c r="H37" s="250"/>
      <c r="I37" s="250"/>
      <c r="J37" s="261"/>
    </row>
    <row r="38" spans="1:10" s="262" customFormat="1" ht="12.75">
      <c r="A38" s="253"/>
      <c r="B38" s="245"/>
      <c r="C38" s="255"/>
      <c r="D38" s="240"/>
      <c r="E38" s="274"/>
      <c r="F38" s="274"/>
      <c r="G38" s="249"/>
      <c r="H38" s="250"/>
      <c r="I38" s="250"/>
      <c r="J38" s="261"/>
    </row>
    <row r="39" spans="1:10" s="262" customFormat="1" ht="12.75">
      <c r="A39" s="253"/>
      <c r="B39" s="245" t="s">
        <v>785</v>
      </c>
      <c r="C39" s="255"/>
      <c r="D39" s="240"/>
      <c r="E39" s="274"/>
      <c r="F39" s="274"/>
      <c r="G39" s="249"/>
      <c r="H39" s="250"/>
      <c r="I39" s="250"/>
      <c r="J39" s="261"/>
    </row>
    <row r="40" spans="1:10" s="262" customFormat="1" ht="12.75">
      <c r="A40" s="253"/>
      <c r="B40" s="245" t="s">
        <v>769</v>
      </c>
      <c r="C40" s="255"/>
      <c r="D40" s="240" t="s">
        <v>149</v>
      </c>
      <c r="E40" s="274">
        <v>1</v>
      </c>
      <c r="F40" s="504"/>
      <c r="G40" s="249">
        <f>SUM(E40*F40)</f>
        <v>0</v>
      </c>
      <c r="H40" s="250"/>
      <c r="I40" s="250"/>
      <c r="J40" s="261"/>
    </row>
    <row r="41" spans="1:10" s="262" customFormat="1" ht="12.75">
      <c r="A41" s="253"/>
      <c r="B41" s="245"/>
      <c r="C41" s="255"/>
      <c r="D41" s="240"/>
      <c r="E41" s="274"/>
      <c r="F41" s="274"/>
      <c r="G41" s="249"/>
      <c r="H41" s="250"/>
      <c r="I41" s="250"/>
      <c r="J41" s="261"/>
    </row>
    <row r="42" spans="1:10" s="262" customFormat="1" ht="12.75">
      <c r="A42" s="253"/>
      <c r="B42" s="245" t="s">
        <v>786</v>
      </c>
      <c r="C42" s="255"/>
      <c r="D42" s="240" t="s">
        <v>149</v>
      </c>
      <c r="E42" s="274">
        <v>9</v>
      </c>
      <c r="F42" s="504"/>
      <c r="G42" s="249">
        <f>SUM(E42*F42)</f>
        <v>0</v>
      </c>
      <c r="H42" s="250"/>
      <c r="I42" s="250"/>
      <c r="J42" s="261"/>
    </row>
    <row r="43" spans="1:10" s="262" customFormat="1" ht="12.75">
      <c r="A43" s="253"/>
      <c r="B43" s="280"/>
      <c r="C43" s="255"/>
      <c r="D43" s="281"/>
      <c r="E43" s="282"/>
      <c r="F43" s="282"/>
      <c r="G43" s="249"/>
      <c r="H43" s="250"/>
      <c r="I43" s="250"/>
      <c r="J43" s="261"/>
    </row>
    <row r="44" spans="1:10" s="262" customFormat="1" ht="12.75">
      <c r="A44" s="253" t="s">
        <v>787</v>
      </c>
      <c r="B44" s="254" t="s">
        <v>788</v>
      </c>
      <c r="C44" s="255"/>
      <c r="D44" s="240"/>
      <c r="E44" s="274"/>
      <c r="F44" s="274"/>
      <c r="G44" s="249"/>
      <c r="H44" s="250"/>
      <c r="I44" s="250"/>
      <c r="J44" s="261"/>
    </row>
    <row r="45" spans="1:10" s="262" customFormat="1" ht="12.75">
      <c r="A45" s="253"/>
      <c r="B45" s="280"/>
      <c r="C45" s="255"/>
      <c r="D45" s="240"/>
      <c r="E45" s="274"/>
      <c r="F45" s="274"/>
      <c r="G45" s="249"/>
      <c r="H45" s="250"/>
      <c r="I45" s="250"/>
      <c r="J45" s="261"/>
    </row>
    <row r="46" spans="1:10" s="262" customFormat="1" ht="12.75">
      <c r="A46" s="253"/>
      <c r="B46" s="286" t="s">
        <v>789</v>
      </c>
      <c r="C46" s="255"/>
      <c r="D46" s="240"/>
      <c r="E46" s="274"/>
      <c r="F46" s="274"/>
      <c r="G46" s="249"/>
      <c r="H46" s="250"/>
      <c r="I46" s="250"/>
      <c r="J46" s="261"/>
    </row>
    <row r="47" spans="1:10" s="262" customFormat="1" ht="12.75">
      <c r="A47" s="253"/>
      <c r="B47" s="245" t="s">
        <v>774</v>
      </c>
      <c r="C47" s="255"/>
      <c r="D47" s="240" t="s">
        <v>157</v>
      </c>
      <c r="E47" s="274">
        <v>24</v>
      </c>
      <c r="F47" s="504"/>
      <c r="G47" s="249">
        <f>SUM(E47*F47)</f>
        <v>0</v>
      </c>
      <c r="H47" s="250"/>
      <c r="I47" s="250"/>
      <c r="J47" s="261"/>
    </row>
    <row r="48" spans="1:10" s="262" customFormat="1" ht="12.75">
      <c r="A48" s="253"/>
      <c r="B48" s="245" t="s">
        <v>790</v>
      </c>
      <c r="C48" s="255"/>
      <c r="D48" s="240" t="s">
        <v>157</v>
      </c>
      <c r="E48" s="274">
        <v>2.5</v>
      </c>
      <c r="F48" s="504"/>
      <c r="G48" s="249">
        <f>SUM(E48*F48)</f>
        <v>0</v>
      </c>
      <c r="H48" s="250"/>
      <c r="I48" s="250"/>
      <c r="J48" s="261"/>
    </row>
    <row r="49" spans="1:10" s="262" customFormat="1" ht="12.75">
      <c r="A49" s="253"/>
      <c r="B49" s="245"/>
      <c r="C49" s="255"/>
      <c r="D49" s="240"/>
      <c r="E49" s="274"/>
      <c r="F49" s="274"/>
      <c r="G49" s="249"/>
      <c r="H49" s="250"/>
      <c r="I49" s="250"/>
      <c r="J49" s="261"/>
    </row>
    <row r="50" spans="1:10" s="262" customFormat="1" ht="12.75">
      <c r="A50" s="253"/>
      <c r="B50" s="287" t="s">
        <v>791</v>
      </c>
      <c r="C50" s="255"/>
      <c r="D50" s="288" t="s">
        <v>345</v>
      </c>
      <c r="E50" s="289">
        <v>3</v>
      </c>
      <c r="F50" s="503"/>
      <c r="G50" s="249">
        <f>SUM(E50*F50)</f>
        <v>0</v>
      </c>
      <c r="H50" s="250"/>
      <c r="I50" s="250"/>
      <c r="J50" s="261"/>
    </row>
    <row r="51" spans="1:10" s="262" customFormat="1" ht="12.75">
      <c r="A51" s="253"/>
      <c r="B51" s="245"/>
      <c r="C51" s="255"/>
      <c r="D51" s="240"/>
      <c r="E51" s="274"/>
      <c r="F51" s="274"/>
      <c r="G51" s="249"/>
      <c r="H51" s="250"/>
      <c r="I51" s="250"/>
      <c r="J51" s="261"/>
    </row>
    <row r="52" spans="1:10" s="262" customFormat="1" ht="12.75">
      <c r="A52" s="253"/>
      <c r="B52" s="287" t="s">
        <v>792</v>
      </c>
      <c r="C52" s="290"/>
      <c r="D52" s="288" t="s">
        <v>149</v>
      </c>
      <c r="E52" s="289">
        <v>2</v>
      </c>
      <c r="F52" s="503"/>
      <c r="G52" s="249">
        <f>SUM(E52*F52)</f>
        <v>0</v>
      </c>
      <c r="H52" s="250"/>
      <c r="I52" s="250"/>
      <c r="J52" s="261"/>
    </row>
    <row r="53" spans="1:10" s="262" customFormat="1" ht="12.75">
      <c r="A53" s="253"/>
      <c r="B53" s="287" t="s">
        <v>793</v>
      </c>
      <c r="C53" s="290"/>
      <c r="D53" s="288" t="s">
        <v>149</v>
      </c>
      <c r="E53" s="289">
        <v>1</v>
      </c>
      <c r="F53" s="503"/>
      <c r="G53" s="249">
        <f>SUM(E53*F53)</f>
        <v>0</v>
      </c>
      <c r="H53" s="250"/>
      <c r="I53" s="250"/>
      <c r="J53" s="261"/>
    </row>
    <row r="54" spans="1:10" s="262" customFormat="1" ht="12.75">
      <c r="A54" s="253"/>
      <c r="B54" s="291"/>
      <c r="C54" s="292"/>
      <c r="D54" s="288"/>
      <c r="E54" s="289"/>
      <c r="F54" s="289"/>
      <c r="G54" s="249"/>
      <c r="H54" s="250"/>
      <c r="I54" s="250"/>
      <c r="J54" s="261"/>
    </row>
    <row r="55" spans="1:10" s="262" customFormat="1" ht="12.75">
      <c r="A55" s="253"/>
      <c r="B55" s="287" t="s">
        <v>794</v>
      </c>
      <c r="C55" s="290"/>
      <c r="D55" s="288" t="s">
        <v>149</v>
      </c>
      <c r="E55" s="289">
        <v>1</v>
      </c>
      <c r="F55" s="503"/>
      <c r="G55" s="249">
        <f>SUM(E55*F55)</f>
        <v>0</v>
      </c>
      <c r="H55" s="250"/>
      <c r="I55" s="250"/>
      <c r="J55" s="261"/>
    </row>
    <row r="56" spans="1:10" s="262" customFormat="1" ht="12.75">
      <c r="A56" s="253"/>
      <c r="B56" s="287"/>
      <c r="C56" s="290"/>
      <c r="D56" s="288"/>
      <c r="E56" s="289"/>
      <c r="F56" s="289"/>
      <c r="G56" s="249"/>
      <c r="H56" s="250"/>
      <c r="I56" s="250"/>
      <c r="J56" s="261"/>
    </row>
    <row r="57" spans="1:10" s="262" customFormat="1" ht="12.75">
      <c r="A57" s="253"/>
      <c r="B57" s="287" t="s">
        <v>795</v>
      </c>
      <c r="C57" s="290"/>
      <c r="D57" s="288"/>
      <c r="E57" s="289"/>
      <c r="F57" s="289"/>
      <c r="G57" s="249"/>
      <c r="H57" s="250"/>
      <c r="I57" s="250"/>
      <c r="J57" s="261"/>
    </row>
    <row r="58" spans="1:10" s="262" customFormat="1" ht="12.75">
      <c r="A58" s="253"/>
      <c r="B58" s="287" t="s">
        <v>796</v>
      </c>
      <c r="C58" s="290"/>
      <c r="D58" s="240" t="s">
        <v>157</v>
      </c>
      <c r="E58" s="274">
        <v>4</v>
      </c>
      <c r="F58" s="504"/>
      <c r="G58" s="249">
        <f>SUM(E58*F58)</f>
        <v>0</v>
      </c>
      <c r="H58" s="250"/>
      <c r="I58" s="250"/>
      <c r="J58" s="261"/>
    </row>
    <row r="59" spans="1:10" s="262" customFormat="1" ht="12.75">
      <c r="A59" s="253"/>
      <c r="B59" s="291"/>
      <c r="C59" s="292"/>
      <c r="D59" s="288"/>
      <c r="E59" s="289"/>
      <c r="F59" s="289"/>
      <c r="G59" s="249"/>
      <c r="H59" s="250"/>
      <c r="I59" s="250"/>
      <c r="J59" s="261"/>
    </row>
    <row r="60" spans="1:10" s="262" customFormat="1" ht="12.75">
      <c r="A60" s="253"/>
      <c r="B60" s="293" t="s">
        <v>797</v>
      </c>
      <c r="C60" s="294"/>
      <c r="D60" s="288" t="s">
        <v>157</v>
      </c>
      <c r="E60" s="289">
        <v>31</v>
      </c>
      <c r="F60" s="503"/>
      <c r="G60" s="249">
        <f>SUM(E60*F60)</f>
        <v>0</v>
      </c>
      <c r="H60" s="250"/>
      <c r="I60" s="250"/>
      <c r="J60" s="261"/>
    </row>
    <row r="61" spans="1:10" s="262" customFormat="1" ht="12.75">
      <c r="A61" s="253"/>
      <c r="B61" s="291"/>
      <c r="C61" s="292"/>
      <c r="D61" s="288"/>
      <c r="E61" s="289"/>
      <c r="F61" s="289"/>
      <c r="G61" s="249"/>
      <c r="H61" s="250"/>
      <c r="I61" s="250"/>
      <c r="J61" s="261"/>
    </row>
    <row r="62" spans="1:10" s="262" customFormat="1" ht="12.75">
      <c r="A62" s="253"/>
      <c r="B62" s="291" t="s">
        <v>798</v>
      </c>
      <c r="C62" s="292"/>
      <c r="D62" s="240" t="s">
        <v>345</v>
      </c>
      <c r="E62" s="274">
        <v>1</v>
      </c>
      <c r="F62" s="504"/>
      <c r="G62" s="249">
        <f>SUM(E62*F62)</f>
        <v>0</v>
      </c>
      <c r="H62" s="250"/>
      <c r="I62" s="250"/>
      <c r="J62" s="261"/>
    </row>
    <row r="63" spans="1:10" s="262" customFormat="1" ht="12.75">
      <c r="A63" s="253"/>
      <c r="B63" s="291"/>
      <c r="C63" s="292"/>
      <c r="D63" s="288"/>
      <c r="E63" s="289"/>
      <c r="F63" s="289"/>
      <c r="G63" s="249"/>
      <c r="H63" s="250"/>
      <c r="I63" s="250"/>
      <c r="J63" s="261"/>
    </row>
    <row r="64" spans="1:10" s="262" customFormat="1" ht="12.75">
      <c r="A64" s="253" t="s">
        <v>799</v>
      </c>
      <c r="B64" s="254" t="s">
        <v>800</v>
      </c>
      <c r="C64" s="295"/>
      <c r="D64" s="281"/>
      <c r="E64" s="282"/>
      <c r="F64" s="282"/>
      <c r="G64" s="249"/>
      <c r="H64" s="296"/>
      <c r="I64" s="296"/>
      <c r="J64" s="261"/>
    </row>
    <row r="65" spans="1:10" s="262" customFormat="1" ht="12.75">
      <c r="A65" s="253"/>
      <c r="B65" s="280"/>
      <c r="C65" s="295"/>
      <c r="D65" s="281"/>
      <c r="E65" s="282"/>
      <c r="F65" s="282"/>
      <c r="G65" s="249"/>
      <c r="H65" s="296"/>
      <c r="I65" s="296"/>
      <c r="J65" s="261"/>
    </row>
    <row r="66" spans="1:10" s="262" customFormat="1" ht="12.75">
      <c r="A66" s="253"/>
      <c r="B66" s="287" t="s">
        <v>801</v>
      </c>
      <c r="C66" s="297"/>
      <c r="D66" s="240"/>
      <c r="E66" s="241"/>
      <c r="F66" s="274"/>
      <c r="G66" s="249"/>
      <c r="H66" s="250"/>
      <c r="I66" s="250"/>
      <c r="J66" s="261"/>
    </row>
    <row r="67" spans="1:10" s="262" customFormat="1" ht="12.75">
      <c r="A67" s="253"/>
      <c r="B67" s="287" t="s">
        <v>774</v>
      </c>
      <c r="C67" s="290"/>
      <c r="D67" s="288" t="s">
        <v>149</v>
      </c>
      <c r="E67" s="298">
        <v>1</v>
      </c>
      <c r="F67" s="503"/>
      <c r="G67" s="249">
        <f>SUM(E67*F67)</f>
        <v>0</v>
      </c>
      <c r="H67" s="299"/>
      <c r="I67" s="299"/>
      <c r="J67" s="261"/>
    </row>
    <row r="68" spans="1:10" s="262" customFormat="1" ht="12.75">
      <c r="A68" s="253"/>
      <c r="B68" s="291"/>
      <c r="C68" s="292"/>
      <c r="D68" s="288"/>
      <c r="E68" s="300"/>
      <c r="F68" s="289"/>
      <c r="G68" s="249"/>
      <c r="H68" s="250"/>
      <c r="I68" s="250"/>
      <c r="J68" s="261"/>
    </row>
    <row r="69" spans="1:10" s="262" customFormat="1" ht="12.75">
      <c r="A69" s="253"/>
      <c r="B69" s="291" t="s">
        <v>802</v>
      </c>
      <c r="C69" s="292"/>
      <c r="D69" s="288"/>
      <c r="E69" s="300"/>
      <c r="F69" s="289"/>
      <c r="G69" s="249"/>
      <c r="H69" s="250"/>
      <c r="I69" s="250"/>
      <c r="J69" s="261"/>
    </row>
    <row r="70" spans="1:10" s="262" customFormat="1" ht="12.75">
      <c r="A70" s="253"/>
      <c r="B70" s="283" t="s">
        <v>803</v>
      </c>
      <c r="C70" s="292"/>
      <c r="D70" s="288"/>
      <c r="E70" s="300"/>
      <c r="F70" s="289"/>
      <c r="G70" s="249"/>
      <c r="H70" s="250"/>
      <c r="I70" s="250"/>
      <c r="J70" s="261"/>
    </row>
    <row r="71" spans="1:10" s="262" customFormat="1" ht="12.75">
      <c r="A71" s="253"/>
      <c r="B71" s="291" t="s">
        <v>804</v>
      </c>
      <c r="C71" s="292"/>
      <c r="D71" s="288"/>
      <c r="E71" s="300"/>
      <c r="F71" s="289"/>
      <c r="G71" s="249"/>
      <c r="H71" s="250"/>
      <c r="I71" s="250"/>
      <c r="J71" s="261"/>
    </row>
    <row r="72" spans="1:10" s="262" customFormat="1" ht="12.75">
      <c r="A72" s="253"/>
      <c r="B72" s="283" t="s">
        <v>779</v>
      </c>
      <c r="C72" s="301"/>
      <c r="D72" s="288" t="s">
        <v>39</v>
      </c>
      <c r="E72" s="502"/>
      <c r="F72" s="289">
        <f>SUM(G16:G67)</f>
        <v>0</v>
      </c>
      <c r="G72" s="249">
        <f>E72*F72</f>
        <v>0</v>
      </c>
      <c r="H72" s="250"/>
      <c r="I72" s="250"/>
      <c r="J72" s="261"/>
    </row>
    <row r="73" spans="1:10" s="262" customFormat="1" ht="12.75">
      <c r="A73" s="253"/>
      <c r="B73" s="291"/>
      <c r="C73" s="301"/>
      <c r="D73" s="288"/>
      <c r="E73" s="302"/>
      <c r="F73" s="289"/>
      <c r="G73" s="249"/>
      <c r="H73" s="250"/>
      <c r="I73" s="250"/>
      <c r="J73" s="261"/>
    </row>
    <row r="74" spans="1:10" s="262" customFormat="1" ht="12.75">
      <c r="A74" s="253"/>
      <c r="B74" s="291" t="s">
        <v>805</v>
      </c>
      <c r="C74" s="301"/>
      <c r="D74" s="288" t="s">
        <v>39</v>
      </c>
      <c r="E74" s="502"/>
      <c r="F74" s="289">
        <f>F72</f>
        <v>0</v>
      </c>
      <c r="G74" s="249">
        <f>E74*F74</f>
        <v>0</v>
      </c>
      <c r="H74" s="250"/>
      <c r="I74" s="250"/>
      <c r="J74" s="276" t="s">
        <v>806</v>
      </c>
    </row>
    <row r="75" spans="1:10" s="262" customFormat="1" ht="12.75">
      <c r="A75" s="253"/>
      <c r="B75" s="291"/>
      <c r="C75" s="301"/>
      <c r="D75" s="288"/>
      <c r="E75" s="302"/>
      <c r="F75" s="289"/>
      <c r="G75" s="249"/>
      <c r="H75" s="250"/>
      <c r="I75" s="250"/>
      <c r="J75" s="278" t="s">
        <v>807</v>
      </c>
    </row>
    <row r="76" spans="1:10" s="262" customFormat="1" ht="12.75">
      <c r="A76" s="253"/>
      <c r="B76" s="291"/>
      <c r="C76" s="301"/>
      <c r="D76" s="288"/>
      <c r="E76" s="302"/>
      <c r="F76" s="289"/>
      <c r="G76" s="249"/>
      <c r="H76" s="250"/>
      <c r="I76" s="250"/>
      <c r="J76" s="278" t="s">
        <v>90</v>
      </c>
    </row>
    <row r="77" spans="1:10" s="262" customFormat="1" ht="12.75">
      <c r="A77" s="253"/>
      <c r="B77" s="291"/>
      <c r="C77" s="301"/>
      <c r="D77" s="288"/>
      <c r="E77" s="302"/>
      <c r="F77" s="289"/>
      <c r="G77" s="249"/>
      <c r="H77" s="250"/>
      <c r="I77" s="250"/>
      <c r="J77" s="261"/>
    </row>
    <row r="78" spans="1:10" s="262" customFormat="1" ht="12.75">
      <c r="A78" s="303"/>
      <c r="B78" s="304" t="s">
        <v>808</v>
      </c>
      <c r="C78" s="305"/>
      <c r="D78" s="306"/>
      <c r="E78" s="307"/>
      <c r="F78" s="308"/>
      <c r="G78" s="309">
        <f>SUM(G17:G77)</f>
        <v>0</v>
      </c>
      <c r="H78" s="310"/>
      <c r="I78" s="310"/>
      <c r="J78" s="311"/>
    </row>
    <row r="79" spans="1:10" s="262" customFormat="1" ht="12.75">
      <c r="A79" s="253"/>
      <c r="B79" s="312"/>
      <c r="C79" s="292"/>
      <c r="D79" s="313"/>
      <c r="E79" s="314"/>
      <c r="F79" s="315"/>
      <c r="G79" s="249"/>
      <c r="H79" s="250"/>
      <c r="I79" s="250"/>
      <c r="J79" s="261"/>
    </row>
    <row r="80" spans="1:10" s="262" customFormat="1" ht="12.75">
      <c r="A80" s="263" t="s">
        <v>128</v>
      </c>
      <c r="B80" s="264" t="s">
        <v>809</v>
      </c>
      <c r="C80" s="316"/>
      <c r="D80" s="317"/>
      <c r="E80" s="318"/>
      <c r="F80" s="319"/>
      <c r="G80" s="320"/>
      <c r="H80" s="321"/>
      <c r="I80" s="321"/>
      <c r="J80" s="322"/>
    </row>
    <row r="81" spans="1:10" s="262" customFormat="1" ht="12.75">
      <c r="A81" s="253"/>
      <c r="B81" s="254"/>
      <c r="C81" s="284"/>
      <c r="D81" s="281"/>
      <c r="E81" s="323"/>
      <c r="F81" s="282"/>
      <c r="G81" s="324"/>
      <c r="H81" s="296"/>
      <c r="I81" s="296"/>
      <c r="J81" s="251"/>
    </row>
    <row r="82" spans="1:10" s="262" customFormat="1" ht="12.75">
      <c r="A82" s="253" t="s">
        <v>810</v>
      </c>
      <c r="B82" s="254" t="s">
        <v>811</v>
      </c>
      <c r="C82" s="284"/>
      <c r="D82" s="281"/>
      <c r="E82" s="323"/>
      <c r="F82" s="282"/>
      <c r="G82" s="324"/>
      <c r="H82" s="296"/>
      <c r="I82" s="296"/>
      <c r="J82" s="251"/>
    </row>
    <row r="83" spans="1:10" s="262" customFormat="1" ht="12.75">
      <c r="A83" s="253"/>
      <c r="B83" s="254"/>
      <c r="C83" s="284"/>
      <c r="D83" s="281"/>
      <c r="E83" s="323"/>
      <c r="F83" s="282"/>
      <c r="G83" s="324"/>
      <c r="H83" s="296"/>
      <c r="I83" s="296"/>
      <c r="J83" s="251"/>
    </row>
    <row r="84" spans="1:10" s="262" customFormat="1" ht="12.75">
      <c r="A84" s="253"/>
      <c r="B84" s="283" t="s">
        <v>812</v>
      </c>
      <c r="C84" s="284"/>
      <c r="D84" s="240"/>
      <c r="E84" s="274"/>
      <c r="F84" s="274"/>
      <c r="G84" s="249"/>
      <c r="H84" s="296"/>
      <c r="I84" s="296"/>
      <c r="J84" s="276" t="s">
        <v>770</v>
      </c>
    </row>
    <row r="85" spans="1:10" s="262" customFormat="1" ht="12.75">
      <c r="A85" s="253"/>
      <c r="B85" s="283" t="s">
        <v>813</v>
      </c>
      <c r="C85" s="284"/>
      <c r="D85" s="240" t="s">
        <v>157</v>
      </c>
      <c r="E85" s="274">
        <v>10</v>
      </c>
      <c r="F85" s="504"/>
      <c r="G85" s="249">
        <f>SUM(E85*F85)</f>
        <v>0</v>
      </c>
      <c r="H85" s="500"/>
      <c r="I85" s="500"/>
      <c r="J85" s="278" t="s">
        <v>771</v>
      </c>
    </row>
    <row r="86" spans="1:10" s="262" customFormat="1" ht="12.75">
      <c r="A86" s="253"/>
      <c r="B86" s="283"/>
      <c r="C86" s="284"/>
      <c r="D86" s="240"/>
      <c r="E86" s="274"/>
      <c r="F86" s="274"/>
      <c r="G86" s="249"/>
      <c r="H86" s="296"/>
      <c r="I86" s="296"/>
      <c r="J86" s="278" t="s">
        <v>773</v>
      </c>
    </row>
    <row r="87" spans="1:10" s="262" customFormat="1" ht="12.75">
      <c r="A87" s="253"/>
      <c r="B87" s="283" t="s">
        <v>814</v>
      </c>
      <c r="C87" s="284"/>
      <c r="D87" s="240"/>
      <c r="E87" s="274"/>
      <c r="F87" s="274"/>
      <c r="G87" s="249"/>
      <c r="H87" s="296"/>
      <c r="I87" s="296"/>
      <c r="J87" s="251"/>
    </row>
    <row r="88" spans="1:10" s="262" customFormat="1" ht="12.75">
      <c r="A88" s="253"/>
      <c r="B88" s="283" t="s">
        <v>815</v>
      </c>
      <c r="C88" s="284"/>
      <c r="D88" s="240" t="s">
        <v>157</v>
      </c>
      <c r="E88" s="274">
        <v>15</v>
      </c>
      <c r="F88" s="504"/>
      <c r="G88" s="249">
        <f>SUM(E88*F88)</f>
        <v>0</v>
      </c>
      <c r="H88" s="500"/>
      <c r="I88" s="500"/>
      <c r="J88" s="325"/>
    </row>
    <row r="89" spans="1:10" s="262" customFormat="1" ht="12.75">
      <c r="A89" s="253"/>
      <c r="B89" s="254"/>
      <c r="C89" s="284"/>
      <c r="D89" s="281"/>
      <c r="E89" s="323"/>
      <c r="F89" s="282"/>
      <c r="G89" s="249"/>
      <c r="H89" s="501"/>
      <c r="I89" s="501"/>
      <c r="J89" s="326"/>
    </row>
    <row r="90" spans="1:10" s="262" customFormat="1" ht="12.75">
      <c r="A90" s="244"/>
      <c r="B90" s="283" t="s">
        <v>816</v>
      </c>
      <c r="C90" s="284"/>
      <c r="D90" s="240"/>
      <c r="E90" s="285"/>
      <c r="F90" s="274"/>
      <c r="G90" s="249"/>
      <c r="H90" s="296"/>
      <c r="I90" s="296"/>
      <c r="J90" s="251"/>
    </row>
    <row r="91" spans="1:10" s="262" customFormat="1" ht="12.75">
      <c r="A91" s="244"/>
      <c r="B91" s="245" t="s">
        <v>817</v>
      </c>
      <c r="C91" s="255"/>
      <c r="D91" s="240" t="s">
        <v>149</v>
      </c>
      <c r="E91" s="274">
        <v>6</v>
      </c>
      <c r="F91" s="504"/>
      <c r="G91" s="249">
        <f>SUM(E91*F91)</f>
        <v>0</v>
      </c>
      <c r="H91" s="500"/>
      <c r="I91" s="500"/>
      <c r="J91" s="251"/>
    </row>
    <row r="92" spans="1:10" s="262" customFormat="1" ht="12.75">
      <c r="A92" s="244"/>
      <c r="B92" s="283"/>
      <c r="C92" s="284"/>
      <c r="D92" s="240"/>
      <c r="E92" s="285"/>
      <c r="F92" s="274"/>
      <c r="G92" s="327"/>
      <c r="H92" s="500"/>
      <c r="I92" s="500"/>
      <c r="J92" s="251"/>
    </row>
    <row r="93" spans="1:10" s="262" customFormat="1" ht="12.75">
      <c r="A93" s="244"/>
      <c r="B93" s="245" t="s">
        <v>777</v>
      </c>
      <c r="C93" s="255"/>
      <c r="D93" s="281"/>
      <c r="E93" s="282"/>
      <c r="F93" s="282"/>
      <c r="G93" s="249"/>
      <c r="H93" s="296"/>
      <c r="I93" s="296"/>
      <c r="J93" s="251"/>
    </row>
    <row r="94" spans="1:10" s="262" customFormat="1" ht="12.75">
      <c r="A94" s="244"/>
      <c r="B94" s="245" t="s">
        <v>818</v>
      </c>
      <c r="C94" s="255"/>
      <c r="D94" s="281"/>
      <c r="E94" s="282"/>
      <c r="F94" s="282"/>
      <c r="G94" s="249"/>
      <c r="H94" s="250"/>
      <c r="I94" s="250"/>
      <c r="J94" s="251"/>
    </row>
    <row r="95" spans="1:10" s="262" customFormat="1" ht="12.75">
      <c r="A95" s="244"/>
      <c r="B95" s="283" t="s">
        <v>779</v>
      </c>
      <c r="C95" s="284"/>
      <c r="D95" s="240" t="s">
        <v>139</v>
      </c>
      <c r="E95" s="285">
        <v>3.8889999999999994E-2</v>
      </c>
      <c r="F95" s="504"/>
      <c r="G95" s="249">
        <f>SUM(E95*F95)</f>
        <v>0</v>
      </c>
      <c r="H95" s="250"/>
      <c r="I95" s="250"/>
      <c r="J95" s="251"/>
    </row>
    <row r="96" spans="1:10" s="262" customFormat="1" ht="12.75">
      <c r="A96" s="244"/>
      <c r="B96" s="328"/>
      <c r="C96" s="284"/>
      <c r="D96" s="281"/>
      <c r="E96" s="323"/>
      <c r="F96" s="282"/>
      <c r="G96" s="324"/>
      <c r="H96" s="296"/>
      <c r="I96" s="296"/>
      <c r="J96" s="251"/>
    </row>
    <row r="97" spans="1:10" s="262" customFormat="1" ht="12.75">
      <c r="A97" s="244"/>
      <c r="B97" s="245" t="s">
        <v>780</v>
      </c>
      <c r="C97" s="255"/>
      <c r="D97" s="240" t="s">
        <v>139</v>
      </c>
      <c r="E97" s="285">
        <v>3.8889999999999994E-2</v>
      </c>
      <c r="F97" s="504"/>
      <c r="G97" s="249">
        <f>SUM(E97*F97)</f>
        <v>0</v>
      </c>
      <c r="H97" s="250"/>
      <c r="I97" s="250"/>
      <c r="J97" s="251"/>
    </row>
    <row r="98" spans="1:10" s="262" customFormat="1" ht="12.75">
      <c r="A98" s="244"/>
      <c r="B98" s="245"/>
      <c r="C98" s="255"/>
      <c r="D98" s="240"/>
      <c r="E98" s="274"/>
      <c r="F98" s="274"/>
      <c r="G98" s="249"/>
      <c r="H98" s="250"/>
      <c r="I98" s="250"/>
      <c r="J98" s="251"/>
    </row>
    <row r="99" spans="1:10" s="262" customFormat="1" ht="12.75">
      <c r="A99" s="244"/>
      <c r="B99" s="245" t="s">
        <v>781</v>
      </c>
      <c r="C99" s="255"/>
      <c r="D99" s="240" t="s">
        <v>139</v>
      </c>
      <c r="E99" s="285">
        <v>3.8889999999999994E-2</v>
      </c>
      <c r="F99" s="504"/>
      <c r="G99" s="249">
        <f>SUM(E99*F99)</f>
        <v>0</v>
      </c>
      <c r="H99" s="250"/>
      <c r="I99" s="250"/>
      <c r="J99" s="251"/>
    </row>
    <row r="100" spans="1:10" s="262" customFormat="1" ht="12.75">
      <c r="A100" s="244"/>
      <c r="B100" s="328"/>
      <c r="C100" s="284"/>
      <c r="D100" s="281"/>
      <c r="E100" s="323"/>
      <c r="F100" s="282"/>
      <c r="G100" s="324"/>
      <c r="H100" s="296"/>
      <c r="I100" s="296"/>
      <c r="J100" s="251"/>
    </row>
    <row r="101" spans="1:10" s="262" customFormat="1" ht="12.75">
      <c r="A101" s="253" t="s">
        <v>819</v>
      </c>
      <c r="B101" s="254" t="s">
        <v>820</v>
      </c>
      <c r="C101" s="284"/>
      <c r="D101" s="281"/>
      <c r="E101" s="323"/>
      <c r="F101" s="282"/>
      <c r="G101" s="324"/>
      <c r="H101" s="296"/>
      <c r="I101" s="296"/>
      <c r="J101" s="251"/>
    </row>
    <row r="102" spans="1:10" s="262" customFormat="1" ht="12.75">
      <c r="A102" s="244"/>
      <c r="B102" s="328"/>
      <c r="C102" s="284"/>
      <c r="D102" s="281"/>
      <c r="E102" s="323"/>
      <c r="F102" s="282"/>
      <c r="G102" s="324"/>
      <c r="H102" s="296"/>
      <c r="I102" s="296"/>
      <c r="J102" s="251"/>
    </row>
    <row r="103" spans="1:10" s="262" customFormat="1" ht="12.75">
      <c r="A103" s="244"/>
      <c r="B103" s="283" t="s">
        <v>821</v>
      </c>
      <c r="C103" s="284"/>
      <c r="D103" s="240" t="s">
        <v>149</v>
      </c>
      <c r="E103" s="274">
        <v>3</v>
      </c>
      <c r="F103" s="504"/>
      <c r="G103" s="249">
        <f>SUM(E103*F103)</f>
        <v>0</v>
      </c>
      <c r="H103" s="250"/>
      <c r="I103" s="250"/>
      <c r="J103" s="251"/>
    </row>
    <row r="104" spans="1:10" s="262" customFormat="1" ht="12.75">
      <c r="A104" s="244"/>
      <c r="B104" s="283"/>
      <c r="C104" s="284"/>
      <c r="D104" s="240"/>
      <c r="E104" s="285"/>
      <c r="F104" s="274"/>
      <c r="G104" s="249"/>
      <c r="H104" s="250"/>
      <c r="I104" s="250"/>
      <c r="J104" s="251"/>
    </row>
    <row r="105" spans="1:10" s="262" customFormat="1" ht="12.75">
      <c r="A105" s="244"/>
      <c r="B105" s="283" t="s">
        <v>822</v>
      </c>
      <c r="C105" s="284"/>
      <c r="D105" s="240" t="s">
        <v>149</v>
      </c>
      <c r="E105" s="274">
        <v>4</v>
      </c>
      <c r="F105" s="504"/>
      <c r="G105" s="249">
        <f>SUM(E105*F105)</f>
        <v>0</v>
      </c>
      <c r="H105" s="250"/>
      <c r="I105" s="250"/>
      <c r="J105" s="251"/>
    </row>
    <row r="106" spans="1:10" s="262" customFormat="1" ht="12.75">
      <c r="A106" s="244"/>
      <c r="B106" s="283"/>
      <c r="C106" s="284"/>
      <c r="D106" s="240"/>
      <c r="E106" s="285"/>
      <c r="F106" s="274"/>
      <c r="G106" s="249"/>
      <c r="H106" s="250"/>
      <c r="I106" s="250"/>
      <c r="J106" s="251"/>
    </row>
    <row r="107" spans="1:10" s="262" customFormat="1" ht="12.75">
      <c r="A107" s="253" t="s">
        <v>823</v>
      </c>
      <c r="B107" s="254" t="s">
        <v>824</v>
      </c>
      <c r="C107" s="284"/>
      <c r="D107" s="240"/>
      <c r="E107" s="285"/>
      <c r="F107" s="274"/>
      <c r="G107" s="249"/>
      <c r="H107" s="250"/>
      <c r="I107" s="250"/>
      <c r="J107" s="251"/>
    </row>
    <row r="108" spans="1:10" s="262" customFormat="1" ht="12.75">
      <c r="A108" s="244"/>
      <c r="B108" s="283"/>
      <c r="C108" s="284"/>
      <c r="D108" s="240"/>
      <c r="E108" s="285"/>
      <c r="F108" s="274"/>
      <c r="G108" s="249"/>
      <c r="H108" s="250"/>
      <c r="I108" s="250"/>
      <c r="J108" s="251"/>
    </row>
    <row r="109" spans="1:10" s="262" customFormat="1" ht="12.75">
      <c r="A109" s="244"/>
      <c r="B109" s="329" t="s">
        <v>825</v>
      </c>
      <c r="C109" s="297"/>
      <c r="D109" s="240"/>
      <c r="E109" s="330"/>
      <c r="F109" s="274"/>
      <c r="G109" s="249"/>
      <c r="H109" s="250"/>
      <c r="I109" s="250"/>
      <c r="J109" s="251"/>
    </row>
    <row r="110" spans="1:10" s="262" customFormat="1" ht="12.75">
      <c r="A110" s="244"/>
      <c r="B110" s="329" t="s">
        <v>826</v>
      </c>
      <c r="C110" s="297"/>
      <c r="D110" s="240"/>
      <c r="E110" s="330"/>
      <c r="F110" s="274"/>
      <c r="G110" s="249"/>
      <c r="H110" s="250"/>
      <c r="I110" s="250"/>
      <c r="J110" s="251"/>
    </row>
    <row r="111" spans="1:10" s="262" customFormat="1" ht="12.75">
      <c r="A111" s="244"/>
      <c r="B111" s="329" t="s">
        <v>827</v>
      </c>
      <c r="C111" s="297"/>
      <c r="D111" s="240"/>
      <c r="E111" s="330"/>
      <c r="F111" s="274"/>
      <c r="G111" s="249"/>
      <c r="H111" s="250"/>
      <c r="I111" s="250"/>
      <c r="J111" s="251"/>
    </row>
    <row r="112" spans="1:10" s="262" customFormat="1" ht="12.75">
      <c r="A112" s="244"/>
      <c r="B112" s="329" t="s">
        <v>828</v>
      </c>
      <c r="C112" s="297"/>
      <c r="D112" s="240" t="s">
        <v>157</v>
      </c>
      <c r="E112" s="274">
        <v>9</v>
      </c>
      <c r="F112" s="504"/>
      <c r="G112" s="249">
        <f>SUM(E112*F112)</f>
        <v>0</v>
      </c>
      <c r="H112" s="250"/>
      <c r="I112" s="250"/>
      <c r="J112" s="251"/>
    </row>
    <row r="113" spans="1:10" s="262" customFormat="1" ht="12.75">
      <c r="A113" s="244"/>
      <c r="B113" s="329" t="s">
        <v>829</v>
      </c>
      <c r="C113" s="297"/>
      <c r="D113" s="240" t="s">
        <v>157</v>
      </c>
      <c r="E113" s="274">
        <v>17</v>
      </c>
      <c r="F113" s="504"/>
      <c r="G113" s="249">
        <f>SUM(E113*F113)</f>
        <v>0</v>
      </c>
      <c r="H113" s="250"/>
      <c r="I113" s="250"/>
      <c r="J113" s="251"/>
    </row>
    <row r="114" spans="1:10" s="262" customFormat="1" ht="12.75">
      <c r="A114" s="244"/>
      <c r="B114" s="329" t="s">
        <v>830</v>
      </c>
      <c r="C114" s="297"/>
      <c r="D114" s="240"/>
      <c r="E114" s="274"/>
      <c r="F114" s="274"/>
      <c r="G114" s="249"/>
      <c r="H114" s="250"/>
      <c r="I114" s="250"/>
      <c r="J114" s="251"/>
    </row>
    <row r="115" spans="1:10" s="262" customFormat="1" ht="12.75">
      <c r="A115" s="244"/>
      <c r="B115" s="329" t="s">
        <v>831</v>
      </c>
      <c r="C115" s="297"/>
      <c r="D115" s="240" t="s">
        <v>157</v>
      </c>
      <c r="E115" s="274">
        <v>0.5</v>
      </c>
      <c r="F115" s="504"/>
      <c r="G115" s="249">
        <f>SUM(E115*F115)</f>
        <v>0</v>
      </c>
      <c r="H115" s="250"/>
      <c r="I115" s="250"/>
      <c r="J115" s="251"/>
    </row>
    <row r="116" spans="1:10" s="262" customFormat="1" ht="12.75">
      <c r="A116" s="244"/>
      <c r="B116" s="329" t="s">
        <v>832</v>
      </c>
      <c r="C116" s="297"/>
      <c r="D116" s="240" t="s">
        <v>157</v>
      </c>
      <c r="E116" s="274">
        <v>4.5</v>
      </c>
      <c r="F116" s="504"/>
      <c r="G116" s="249">
        <f>SUM(E116*F116)</f>
        <v>0</v>
      </c>
      <c r="H116" s="250"/>
      <c r="I116" s="250"/>
      <c r="J116" s="251"/>
    </row>
    <row r="117" spans="1:10" s="262" customFormat="1" ht="12.75">
      <c r="A117" s="244"/>
      <c r="B117" s="329"/>
      <c r="C117" s="297"/>
      <c r="D117" s="240"/>
      <c r="E117" s="274"/>
      <c r="F117" s="274"/>
      <c r="G117" s="249"/>
      <c r="H117" s="250"/>
      <c r="I117" s="250"/>
      <c r="J117" s="251"/>
    </row>
    <row r="118" spans="1:10" s="262" customFormat="1" ht="12.75">
      <c r="A118" s="244"/>
      <c r="B118" s="329" t="s">
        <v>833</v>
      </c>
      <c r="C118" s="297"/>
      <c r="D118" s="240"/>
      <c r="E118" s="331"/>
      <c r="F118" s="332"/>
      <c r="G118" s="249"/>
      <c r="H118" s="250"/>
      <c r="I118" s="250"/>
      <c r="J118" s="251"/>
    </row>
    <row r="119" spans="1:10" s="262" customFormat="1" ht="25.5">
      <c r="A119" s="244"/>
      <c r="B119" s="329" t="s">
        <v>834</v>
      </c>
      <c r="C119" s="297"/>
      <c r="D119" s="240"/>
      <c r="E119" s="331"/>
      <c r="F119" s="332"/>
      <c r="G119" s="249"/>
      <c r="H119" s="250"/>
      <c r="I119" s="250"/>
      <c r="J119" s="251"/>
    </row>
    <row r="120" spans="1:10" s="262" customFormat="1" ht="12.75">
      <c r="A120" s="244"/>
      <c r="B120" s="329" t="s">
        <v>835</v>
      </c>
      <c r="C120" s="297"/>
      <c r="D120" s="240"/>
      <c r="E120" s="331"/>
      <c r="F120" s="332"/>
      <c r="G120" s="249"/>
      <c r="H120" s="250"/>
      <c r="I120" s="250"/>
      <c r="J120" s="251"/>
    </row>
    <row r="121" spans="1:10" s="262" customFormat="1" ht="12.75">
      <c r="A121" s="244"/>
      <c r="B121" s="329" t="s">
        <v>836</v>
      </c>
      <c r="C121" s="297"/>
      <c r="D121" s="240" t="s">
        <v>157</v>
      </c>
      <c r="E121" s="274">
        <v>9</v>
      </c>
      <c r="F121" s="504"/>
      <c r="G121" s="249">
        <f>SUM(E121*F121)</f>
        <v>0</v>
      </c>
      <c r="H121" s="250"/>
      <c r="I121" s="250"/>
      <c r="J121" s="251"/>
    </row>
    <row r="122" spans="1:10" s="262" customFormat="1" ht="12.75">
      <c r="A122" s="244"/>
      <c r="B122" s="329" t="s">
        <v>837</v>
      </c>
      <c r="C122" s="297"/>
      <c r="D122" s="240" t="s">
        <v>157</v>
      </c>
      <c r="E122" s="274">
        <v>17</v>
      </c>
      <c r="F122" s="504"/>
      <c r="G122" s="249">
        <f>SUM(E122*F122)</f>
        <v>0</v>
      </c>
      <c r="H122" s="250"/>
      <c r="I122" s="250"/>
      <c r="J122" s="251"/>
    </row>
    <row r="123" spans="1:10" s="262" customFormat="1" ht="12.75">
      <c r="A123" s="244"/>
      <c r="B123" s="329"/>
      <c r="C123" s="297"/>
      <c r="D123" s="240"/>
      <c r="E123" s="274"/>
      <c r="F123" s="274"/>
      <c r="G123" s="249"/>
      <c r="H123" s="250"/>
      <c r="I123" s="250"/>
      <c r="J123" s="251"/>
    </row>
    <row r="124" spans="1:10" s="262" customFormat="1" ht="12.75">
      <c r="A124" s="244"/>
      <c r="B124" s="329" t="s">
        <v>838</v>
      </c>
      <c r="C124" s="297"/>
      <c r="D124" s="240"/>
      <c r="E124" s="274"/>
      <c r="F124" s="274"/>
      <c r="G124" s="249"/>
      <c r="H124" s="250"/>
      <c r="I124" s="250"/>
      <c r="J124" s="251"/>
    </row>
    <row r="125" spans="1:10" s="262" customFormat="1" ht="12.75">
      <c r="A125" s="244"/>
      <c r="B125" s="329" t="s">
        <v>839</v>
      </c>
      <c r="C125" s="297"/>
      <c r="D125" s="240" t="s">
        <v>157</v>
      </c>
      <c r="E125" s="274">
        <v>5</v>
      </c>
      <c r="F125" s="504"/>
      <c r="G125" s="249">
        <f>SUM(E125*F125)</f>
        <v>0</v>
      </c>
      <c r="H125" s="250"/>
      <c r="I125" s="250"/>
      <c r="J125" s="251"/>
    </row>
    <row r="126" spans="1:10" s="262" customFormat="1" ht="12.75">
      <c r="A126" s="244"/>
      <c r="B126" s="283"/>
      <c r="C126" s="284"/>
      <c r="D126" s="240"/>
      <c r="E126" s="285"/>
      <c r="F126" s="274"/>
      <c r="G126" s="249"/>
      <c r="H126" s="250"/>
      <c r="I126" s="250"/>
      <c r="J126" s="251"/>
    </row>
    <row r="127" spans="1:10" s="262" customFormat="1" ht="12.75">
      <c r="A127" s="244"/>
      <c r="B127" s="287" t="s">
        <v>840</v>
      </c>
      <c r="C127" s="333" t="s">
        <v>841</v>
      </c>
      <c r="D127" s="288"/>
      <c r="E127" s="298"/>
      <c r="F127" s="334"/>
      <c r="G127" s="249"/>
      <c r="H127" s="250"/>
      <c r="I127" s="250"/>
      <c r="J127" s="251"/>
    </row>
    <row r="128" spans="1:10" s="262" customFormat="1" ht="12.75">
      <c r="A128" s="244"/>
      <c r="B128" s="287" t="s">
        <v>842</v>
      </c>
      <c r="C128" s="333"/>
      <c r="D128" s="288"/>
      <c r="E128" s="298"/>
      <c r="F128" s="334"/>
      <c r="G128" s="249"/>
      <c r="H128" s="250"/>
      <c r="I128" s="250"/>
      <c r="J128" s="251"/>
    </row>
    <row r="129" spans="1:10" s="262" customFormat="1" ht="12.75">
      <c r="A129" s="244"/>
      <c r="B129" s="287" t="s">
        <v>843</v>
      </c>
      <c r="C129" s="333"/>
      <c r="D129" s="288" t="s">
        <v>149</v>
      </c>
      <c r="E129" s="298">
        <v>3</v>
      </c>
      <c r="F129" s="503"/>
      <c r="G129" s="249">
        <f>SUM(E129*F129)</f>
        <v>0</v>
      </c>
      <c r="H129" s="250"/>
      <c r="I129" s="250"/>
      <c r="J129" s="251"/>
    </row>
    <row r="130" spans="1:10" s="262" customFormat="1" ht="12.75">
      <c r="A130" s="244"/>
      <c r="B130" s="287" t="s">
        <v>844</v>
      </c>
      <c r="C130" s="333"/>
      <c r="D130" s="288"/>
      <c r="E130" s="298"/>
      <c r="F130" s="335"/>
      <c r="G130" s="249"/>
      <c r="H130" s="250"/>
      <c r="I130" s="250"/>
      <c r="J130" s="251"/>
    </row>
    <row r="131" spans="1:10" s="262" customFormat="1" ht="12.75">
      <c r="A131" s="244"/>
      <c r="B131" s="287" t="s">
        <v>845</v>
      </c>
      <c r="C131" s="333"/>
      <c r="D131" s="288" t="s">
        <v>149</v>
      </c>
      <c r="E131" s="298">
        <v>11</v>
      </c>
      <c r="F131" s="503"/>
      <c r="G131" s="249">
        <f>SUM(E131*F131)</f>
        <v>0</v>
      </c>
      <c r="H131" s="250"/>
      <c r="I131" s="250"/>
      <c r="J131" s="251"/>
    </row>
    <row r="132" spans="1:10" s="262" customFormat="1" ht="12.75">
      <c r="A132" s="244"/>
      <c r="B132" s="283"/>
      <c r="C132" s="284"/>
      <c r="D132" s="240"/>
      <c r="E132" s="285"/>
      <c r="F132" s="274"/>
      <c r="G132" s="249"/>
      <c r="H132" s="250"/>
      <c r="I132" s="250"/>
      <c r="J132" s="251"/>
    </row>
    <row r="133" spans="1:10" s="262" customFormat="1" ht="12.75">
      <c r="A133" s="244"/>
      <c r="B133" s="283" t="s">
        <v>846</v>
      </c>
      <c r="C133" s="284"/>
      <c r="D133" s="240"/>
      <c r="E133" s="285"/>
      <c r="F133" s="274"/>
      <c r="G133" s="249"/>
      <c r="H133" s="250"/>
      <c r="I133" s="250"/>
      <c r="J133" s="251"/>
    </row>
    <row r="134" spans="1:10" s="262" customFormat="1" ht="12.75">
      <c r="A134" s="244"/>
      <c r="B134" s="283" t="s">
        <v>847</v>
      </c>
      <c r="C134" s="284"/>
      <c r="D134" s="288" t="s">
        <v>149</v>
      </c>
      <c r="E134" s="300">
        <v>3</v>
      </c>
      <c r="F134" s="503"/>
      <c r="G134" s="249">
        <f>SUM(E134*F134)</f>
        <v>0</v>
      </c>
      <c r="H134" s="250"/>
      <c r="I134" s="250"/>
      <c r="J134" s="251"/>
    </row>
    <row r="135" spans="1:10" s="262" customFormat="1" ht="12.75">
      <c r="A135" s="244"/>
      <c r="B135" s="283"/>
      <c r="C135" s="284"/>
      <c r="D135" s="240"/>
      <c r="E135" s="285"/>
      <c r="F135" s="274"/>
      <c r="G135" s="249"/>
      <c r="H135" s="250"/>
      <c r="I135" s="250"/>
      <c r="J135" s="251"/>
    </row>
    <row r="136" spans="1:10" s="262" customFormat="1" ht="12.75">
      <c r="A136" s="244"/>
      <c r="B136" s="291" t="s">
        <v>798</v>
      </c>
      <c r="C136" s="292"/>
      <c r="D136" s="240" t="s">
        <v>345</v>
      </c>
      <c r="E136" s="274">
        <v>1</v>
      </c>
      <c r="F136" s="504"/>
      <c r="G136" s="249">
        <f>SUM(E136*F136)</f>
        <v>0</v>
      </c>
      <c r="H136" s="250"/>
      <c r="I136" s="250"/>
      <c r="J136" s="251"/>
    </row>
    <row r="137" spans="1:10" s="262" customFormat="1" ht="12.75">
      <c r="A137" s="244"/>
      <c r="B137" s="291"/>
      <c r="C137" s="292"/>
      <c r="D137" s="240"/>
      <c r="E137" s="274"/>
      <c r="F137" s="274"/>
      <c r="G137" s="249"/>
      <c r="H137" s="250"/>
      <c r="I137" s="250"/>
      <c r="J137" s="251"/>
    </row>
    <row r="138" spans="1:10" s="262" customFormat="1" ht="12.75">
      <c r="A138" s="244"/>
      <c r="B138" s="283" t="s">
        <v>848</v>
      </c>
      <c r="C138" s="336"/>
      <c r="D138" s="240"/>
      <c r="E138" s="337"/>
      <c r="F138" s="274"/>
      <c r="G138" s="249"/>
      <c r="H138" s="250"/>
      <c r="I138" s="250"/>
      <c r="J138" s="251"/>
    </row>
    <row r="139" spans="1:10" s="262" customFormat="1" ht="12.75">
      <c r="A139" s="244"/>
      <c r="B139" s="283" t="s">
        <v>849</v>
      </c>
      <c r="C139" s="284"/>
      <c r="D139" s="240" t="s">
        <v>157</v>
      </c>
      <c r="E139" s="337">
        <v>31</v>
      </c>
      <c r="F139" s="504"/>
      <c r="G139" s="249">
        <f>SUM(E139*F139)</f>
        <v>0</v>
      </c>
      <c r="H139" s="250"/>
      <c r="I139" s="250"/>
      <c r="J139" s="251"/>
    </row>
    <row r="140" spans="1:10" s="262" customFormat="1" ht="12.75">
      <c r="A140" s="244"/>
      <c r="B140" s="291"/>
      <c r="C140" s="292"/>
      <c r="D140" s="240"/>
      <c r="E140" s="274"/>
      <c r="F140" s="274"/>
      <c r="G140" s="249"/>
      <c r="H140" s="250"/>
      <c r="I140" s="250"/>
      <c r="J140" s="251"/>
    </row>
    <row r="141" spans="1:10" s="262" customFormat="1" ht="12.75">
      <c r="A141" s="244"/>
      <c r="B141" s="283" t="s">
        <v>850</v>
      </c>
      <c r="C141" s="284" t="s">
        <v>851</v>
      </c>
      <c r="D141" s="240"/>
      <c r="E141" s="337"/>
      <c r="F141" s="248"/>
      <c r="G141" s="249"/>
      <c r="H141" s="250"/>
      <c r="I141" s="250"/>
      <c r="J141" s="251"/>
    </row>
    <row r="142" spans="1:10" s="262" customFormat="1" ht="12.75">
      <c r="A142" s="244"/>
      <c r="B142" s="283" t="s">
        <v>849</v>
      </c>
      <c r="C142" s="284"/>
      <c r="D142" s="240" t="s">
        <v>157</v>
      </c>
      <c r="E142" s="337">
        <v>31</v>
      </c>
      <c r="F142" s="504"/>
      <c r="G142" s="249">
        <f>SUM(E142*F142)</f>
        <v>0</v>
      </c>
      <c r="H142" s="250"/>
      <c r="I142" s="250"/>
      <c r="J142" s="251"/>
    </row>
    <row r="143" spans="1:10" s="262" customFormat="1" ht="12.75">
      <c r="A143" s="244"/>
      <c r="B143" s="283"/>
      <c r="C143" s="284"/>
      <c r="D143" s="240"/>
      <c r="E143" s="337"/>
      <c r="F143" s="274"/>
      <c r="G143" s="249"/>
      <c r="H143" s="250"/>
      <c r="I143" s="250"/>
      <c r="J143" s="251"/>
    </row>
    <row r="144" spans="1:10" s="262" customFormat="1" ht="12.75">
      <c r="A144" s="338"/>
      <c r="B144" s="283" t="s">
        <v>852</v>
      </c>
      <c r="C144" s="284"/>
      <c r="D144" s="240"/>
      <c r="E144" s="337"/>
      <c r="F144" s="274"/>
      <c r="G144" s="249"/>
      <c r="H144" s="250"/>
      <c r="I144" s="250"/>
      <c r="J144" s="251"/>
    </row>
    <row r="145" spans="1:10" s="262" customFormat="1" ht="12.75">
      <c r="A145" s="338"/>
      <c r="B145" s="283" t="s">
        <v>803</v>
      </c>
      <c r="C145" s="284"/>
      <c r="D145" s="240"/>
      <c r="E145" s="337"/>
      <c r="F145" s="274"/>
      <c r="G145" s="249"/>
      <c r="H145" s="250"/>
      <c r="I145" s="250"/>
      <c r="J145" s="251"/>
    </row>
    <row r="146" spans="1:10" s="262" customFormat="1" ht="12.75">
      <c r="A146" s="338"/>
      <c r="B146" s="283" t="s">
        <v>804</v>
      </c>
      <c r="C146" s="284"/>
      <c r="D146" s="240"/>
      <c r="E146" s="337"/>
      <c r="F146" s="274"/>
      <c r="G146" s="249"/>
      <c r="H146" s="250"/>
      <c r="I146" s="250"/>
      <c r="J146" s="251"/>
    </row>
    <row r="147" spans="1:10" s="262" customFormat="1" ht="12.75">
      <c r="A147" s="338"/>
      <c r="B147" s="283" t="s">
        <v>779</v>
      </c>
      <c r="C147" s="284"/>
      <c r="D147" s="240" t="s">
        <v>39</v>
      </c>
      <c r="E147" s="505"/>
      <c r="F147" s="274">
        <f>SUM(G82:G142)</f>
        <v>0</v>
      </c>
      <c r="G147" s="249">
        <f>E147*F147</f>
        <v>0</v>
      </c>
      <c r="H147" s="250"/>
      <c r="I147" s="250"/>
      <c r="J147" s="251"/>
    </row>
    <row r="148" spans="1:10" s="262" customFormat="1" ht="12.75">
      <c r="A148" s="338"/>
      <c r="B148" s="283"/>
      <c r="C148" s="284"/>
      <c r="D148" s="240"/>
      <c r="E148" s="337"/>
      <c r="F148" s="274"/>
      <c r="G148" s="249"/>
      <c r="H148" s="250"/>
      <c r="I148" s="250"/>
      <c r="J148" s="251"/>
    </row>
    <row r="149" spans="1:10" s="262" customFormat="1" ht="12.75">
      <c r="A149" s="338"/>
      <c r="B149" s="283" t="s">
        <v>805</v>
      </c>
      <c r="C149" s="336" t="s">
        <v>853</v>
      </c>
      <c r="D149" s="240" t="s">
        <v>39</v>
      </c>
      <c r="E149" s="506"/>
      <c r="F149" s="274">
        <f>F147</f>
        <v>0</v>
      </c>
      <c r="G149" s="249">
        <f>E149*F149</f>
        <v>0</v>
      </c>
      <c r="H149" s="250"/>
      <c r="I149" s="250"/>
      <c r="J149" s="251"/>
    </row>
    <row r="150" spans="1:10" s="262" customFormat="1" ht="12.75">
      <c r="A150" s="338"/>
      <c r="B150" s="291"/>
      <c r="C150" s="292"/>
      <c r="D150" s="288"/>
      <c r="E150" s="300"/>
      <c r="F150" s="289"/>
      <c r="G150" s="339"/>
      <c r="H150" s="299"/>
      <c r="I150" s="299"/>
      <c r="J150" s="251"/>
    </row>
    <row r="151" spans="1:10" s="262" customFormat="1" ht="12.75">
      <c r="A151" s="340"/>
      <c r="B151" s="304" t="s">
        <v>854</v>
      </c>
      <c r="C151" s="341"/>
      <c r="D151" s="342"/>
      <c r="E151" s="343"/>
      <c r="F151" s="344"/>
      <c r="G151" s="345">
        <f>SUM(G85:G150)</f>
        <v>0</v>
      </c>
      <c r="H151" s="346"/>
      <c r="I151" s="346"/>
      <c r="J151" s="347"/>
    </row>
    <row r="152" spans="1:10" s="262" customFormat="1" ht="13.5" thickBot="1">
      <c r="A152" s="244"/>
      <c r="B152" s="283"/>
      <c r="C152" s="284"/>
      <c r="D152" s="240"/>
      <c r="E152" s="285"/>
      <c r="F152" s="274"/>
      <c r="G152" s="249"/>
      <c r="H152" s="250"/>
      <c r="I152" s="250"/>
      <c r="J152" s="251"/>
    </row>
    <row r="153" spans="1:10" s="262" customFormat="1" ht="13.5" thickBot="1">
      <c r="A153" s="348"/>
      <c r="B153" s="568" t="s">
        <v>855</v>
      </c>
      <c r="C153" s="569" t="s">
        <v>856</v>
      </c>
      <c r="D153" s="570"/>
      <c r="E153" s="571"/>
      <c r="F153" s="570"/>
      <c r="G153" s="572">
        <f>SUM(G78,G151)</f>
        <v>0</v>
      </c>
      <c r="H153" s="349"/>
      <c r="I153" s="349"/>
      <c r="J153" s="350"/>
    </row>
    <row r="154" spans="1:10" s="360" customFormat="1" ht="12" thickBot="1">
      <c r="A154" s="351"/>
      <c r="B154" s="352"/>
      <c r="C154" s="353"/>
      <c r="D154" s="354"/>
      <c r="E154" s="355"/>
      <c r="F154" s="356"/>
      <c r="G154" s="357"/>
      <c r="H154" s="358"/>
      <c r="I154" s="358"/>
      <c r="J154" s="359"/>
    </row>
  </sheetData>
  <mergeCells count="1">
    <mergeCell ref="A1:J1"/>
  </mergeCells>
  <pageMargins left="0.39370078740157483" right="0.70866141732283472" top="0.78740157480314965" bottom="0.78740157480314965" header="0.31496062992125984" footer="0.31496062992125984"/>
  <pageSetup paperSize="9" scale="81" fitToHeight="6" orientation="landscape" r:id="rId1"/>
  <headerFooter>
    <oddHeader xml:space="preserve">&amp;C  
</oddHeader>
    <oddFooter>&amp;CStránka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0"/>
  <sheetViews>
    <sheetView topLeftCell="A40" zoomScaleNormal="100" workbookViewId="0">
      <selection activeCell="C80" sqref="C80"/>
    </sheetView>
  </sheetViews>
  <sheetFormatPr defaultRowHeight="12.75"/>
  <cols>
    <col min="1" max="1" width="9.140625" style="77"/>
    <col min="2" max="2" width="18" style="77" customWidth="1"/>
    <col min="3" max="3" width="71.140625" style="77" customWidth="1"/>
    <col min="4" max="5" width="7" style="77" customWidth="1"/>
    <col min="6" max="9" width="12.140625" style="196" customWidth="1"/>
    <col min="10" max="10" width="13.42578125" style="196" customWidth="1"/>
    <col min="11" max="11" width="18.7109375" style="77" customWidth="1"/>
    <col min="12" max="257" width="9.140625" style="77"/>
    <col min="258" max="258" width="18" style="77" customWidth="1"/>
    <col min="259" max="259" width="71.140625" style="77" customWidth="1"/>
    <col min="260" max="261" width="7" style="77" customWidth="1"/>
    <col min="262" max="265" width="12.140625" style="77" customWidth="1"/>
    <col min="266" max="266" width="13.42578125" style="77" customWidth="1"/>
    <col min="267" max="267" width="18.7109375" style="77" customWidth="1"/>
    <col min="268" max="513" width="9.140625" style="77"/>
    <col min="514" max="514" width="18" style="77" customWidth="1"/>
    <col min="515" max="515" width="71.140625" style="77" customWidth="1"/>
    <col min="516" max="517" width="7" style="77" customWidth="1"/>
    <col min="518" max="521" width="12.140625" style="77" customWidth="1"/>
    <col min="522" max="522" width="13.42578125" style="77" customWidth="1"/>
    <col min="523" max="523" width="18.7109375" style="77" customWidth="1"/>
    <col min="524" max="769" width="9.140625" style="77"/>
    <col min="770" max="770" width="18" style="77" customWidth="1"/>
    <col min="771" max="771" width="71.140625" style="77" customWidth="1"/>
    <col min="772" max="773" width="7" style="77" customWidth="1"/>
    <col min="774" max="777" width="12.140625" style="77" customWidth="1"/>
    <col min="778" max="778" width="13.42578125" style="77" customWidth="1"/>
    <col min="779" max="779" width="18.7109375" style="77" customWidth="1"/>
    <col min="780" max="1025" width="9.140625" style="77"/>
    <col min="1026" max="1026" width="18" style="77" customWidth="1"/>
    <col min="1027" max="1027" width="71.140625" style="77" customWidth="1"/>
    <col min="1028" max="1029" width="7" style="77" customWidth="1"/>
    <col min="1030" max="1033" width="12.140625" style="77" customWidth="1"/>
    <col min="1034" max="1034" width="13.42578125" style="77" customWidth="1"/>
    <col min="1035" max="1035" width="18.7109375" style="77" customWidth="1"/>
    <col min="1036" max="1281" width="9.140625" style="77"/>
    <col min="1282" max="1282" width="18" style="77" customWidth="1"/>
    <col min="1283" max="1283" width="71.140625" style="77" customWidth="1"/>
    <col min="1284" max="1285" width="7" style="77" customWidth="1"/>
    <col min="1286" max="1289" width="12.140625" style="77" customWidth="1"/>
    <col min="1290" max="1290" width="13.42578125" style="77" customWidth="1"/>
    <col min="1291" max="1291" width="18.7109375" style="77" customWidth="1"/>
    <col min="1292" max="1537" width="9.140625" style="77"/>
    <col min="1538" max="1538" width="18" style="77" customWidth="1"/>
    <col min="1539" max="1539" width="71.140625" style="77" customWidth="1"/>
    <col min="1540" max="1541" width="7" style="77" customWidth="1"/>
    <col min="1542" max="1545" width="12.140625" style="77" customWidth="1"/>
    <col min="1546" max="1546" width="13.42578125" style="77" customWidth="1"/>
    <col min="1547" max="1547" width="18.7109375" style="77" customWidth="1"/>
    <col min="1548" max="1793" width="9.140625" style="77"/>
    <col min="1794" max="1794" width="18" style="77" customWidth="1"/>
    <col min="1795" max="1795" width="71.140625" style="77" customWidth="1"/>
    <col min="1796" max="1797" width="7" style="77" customWidth="1"/>
    <col min="1798" max="1801" width="12.140625" style="77" customWidth="1"/>
    <col min="1802" max="1802" width="13.42578125" style="77" customWidth="1"/>
    <col min="1803" max="1803" width="18.7109375" style="77" customWidth="1"/>
    <col min="1804" max="2049" width="9.140625" style="77"/>
    <col min="2050" max="2050" width="18" style="77" customWidth="1"/>
    <col min="2051" max="2051" width="71.140625" style="77" customWidth="1"/>
    <col min="2052" max="2053" width="7" style="77" customWidth="1"/>
    <col min="2054" max="2057" width="12.140625" style="77" customWidth="1"/>
    <col min="2058" max="2058" width="13.42578125" style="77" customWidth="1"/>
    <col min="2059" max="2059" width="18.7109375" style="77" customWidth="1"/>
    <col min="2060" max="2305" width="9.140625" style="77"/>
    <col min="2306" max="2306" width="18" style="77" customWidth="1"/>
    <col min="2307" max="2307" width="71.140625" style="77" customWidth="1"/>
    <col min="2308" max="2309" width="7" style="77" customWidth="1"/>
    <col min="2310" max="2313" width="12.140625" style="77" customWidth="1"/>
    <col min="2314" max="2314" width="13.42578125" style="77" customWidth="1"/>
    <col min="2315" max="2315" width="18.7109375" style="77" customWidth="1"/>
    <col min="2316" max="2561" width="9.140625" style="77"/>
    <col min="2562" max="2562" width="18" style="77" customWidth="1"/>
    <col min="2563" max="2563" width="71.140625" style="77" customWidth="1"/>
    <col min="2564" max="2565" width="7" style="77" customWidth="1"/>
    <col min="2566" max="2569" width="12.140625" style="77" customWidth="1"/>
    <col min="2570" max="2570" width="13.42578125" style="77" customWidth="1"/>
    <col min="2571" max="2571" width="18.7109375" style="77" customWidth="1"/>
    <col min="2572" max="2817" width="9.140625" style="77"/>
    <col min="2818" max="2818" width="18" style="77" customWidth="1"/>
    <col min="2819" max="2819" width="71.140625" style="77" customWidth="1"/>
    <col min="2820" max="2821" width="7" style="77" customWidth="1"/>
    <col min="2822" max="2825" width="12.140625" style="77" customWidth="1"/>
    <col min="2826" max="2826" width="13.42578125" style="77" customWidth="1"/>
    <col min="2827" max="2827" width="18.7109375" style="77" customWidth="1"/>
    <col min="2828" max="3073" width="9.140625" style="77"/>
    <col min="3074" max="3074" width="18" style="77" customWidth="1"/>
    <col min="3075" max="3075" width="71.140625" style="77" customWidth="1"/>
    <col min="3076" max="3077" width="7" style="77" customWidth="1"/>
    <col min="3078" max="3081" width="12.140625" style="77" customWidth="1"/>
    <col min="3082" max="3082" width="13.42578125" style="77" customWidth="1"/>
    <col min="3083" max="3083" width="18.7109375" style="77" customWidth="1"/>
    <col min="3084" max="3329" width="9.140625" style="77"/>
    <col min="3330" max="3330" width="18" style="77" customWidth="1"/>
    <col min="3331" max="3331" width="71.140625" style="77" customWidth="1"/>
    <col min="3332" max="3333" width="7" style="77" customWidth="1"/>
    <col min="3334" max="3337" width="12.140625" style="77" customWidth="1"/>
    <col min="3338" max="3338" width="13.42578125" style="77" customWidth="1"/>
    <col min="3339" max="3339" width="18.7109375" style="77" customWidth="1"/>
    <col min="3340" max="3585" width="9.140625" style="77"/>
    <col min="3586" max="3586" width="18" style="77" customWidth="1"/>
    <col min="3587" max="3587" width="71.140625" style="77" customWidth="1"/>
    <col min="3588" max="3589" width="7" style="77" customWidth="1"/>
    <col min="3590" max="3593" width="12.140625" style="77" customWidth="1"/>
    <col min="3594" max="3594" width="13.42578125" style="77" customWidth="1"/>
    <col min="3595" max="3595" width="18.7109375" style="77" customWidth="1"/>
    <col min="3596" max="3841" width="9.140625" style="77"/>
    <col min="3842" max="3842" width="18" style="77" customWidth="1"/>
    <col min="3843" max="3843" width="71.140625" style="77" customWidth="1"/>
    <col min="3844" max="3845" width="7" style="77" customWidth="1"/>
    <col min="3846" max="3849" width="12.140625" style="77" customWidth="1"/>
    <col min="3850" max="3850" width="13.42578125" style="77" customWidth="1"/>
    <col min="3851" max="3851" width="18.7109375" style="77" customWidth="1"/>
    <col min="3852" max="4097" width="9.140625" style="77"/>
    <col min="4098" max="4098" width="18" style="77" customWidth="1"/>
    <col min="4099" max="4099" width="71.140625" style="77" customWidth="1"/>
    <col min="4100" max="4101" width="7" style="77" customWidth="1"/>
    <col min="4102" max="4105" width="12.140625" style="77" customWidth="1"/>
    <col min="4106" max="4106" width="13.42578125" style="77" customWidth="1"/>
    <col min="4107" max="4107" width="18.7109375" style="77" customWidth="1"/>
    <col min="4108" max="4353" width="9.140625" style="77"/>
    <col min="4354" max="4354" width="18" style="77" customWidth="1"/>
    <col min="4355" max="4355" width="71.140625" style="77" customWidth="1"/>
    <col min="4356" max="4357" width="7" style="77" customWidth="1"/>
    <col min="4358" max="4361" width="12.140625" style="77" customWidth="1"/>
    <col min="4362" max="4362" width="13.42578125" style="77" customWidth="1"/>
    <col min="4363" max="4363" width="18.7109375" style="77" customWidth="1"/>
    <col min="4364" max="4609" width="9.140625" style="77"/>
    <col min="4610" max="4610" width="18" style="77" customWidth="1"/>
    <col min="4611" max="4611" width="71.140625" style="77" customWidth="1"/>
    <col min="4612" max="4613" width="7" style="77" customWidth="1"/>
    <col min="4614" max="4617" width="12.140625" style="77" customWidth="1"/>
    <col min="4618" max="4618" width="13.42578125" style="77" customWidth="1"/>
    <col min="4619" max="4619" width="18.7109375" style="77" customWidth="1"/>
    <col min="4620" max="4865" width="9.140625" style="77"/>
    <col min="4866" max="4866" width="18" style="77" customWidth="1"/>
    <col min="4867" max="4867" width="71.140625" style="77" customWidth="1"/>
    <col min="4868" max="4869" width="7" style="77" customWidth="1"/>
    <col min="4870" max="4873" width="12.140625" style="77" customWidth="1"/>
    <col min="4874" max="4874" width="13.42578125" style="77" customWidth="1"/>
    <col min="4875" max="4875" width="18.7109375" style="77" customWidth="1"/>
    <col min="4876" max="5121" width="9.140625" style="77"/>
    <col min="5122" max="5122" width="18" style="77" customWidth="1"/>
    <col min="5123" max="5123" width="71.140625" style="77" customWidth="1"/>
    <col min="5124" max="5125" width="7" style="77" customWidth="1"/>
    <col min="5126" max="5129" width="12.140625" style="77" customWidth="1"/>
    <col min="5130" max="5130" width="13.42578125" style="77" customWidth="1"/>
    <col min="5131" max="5131" width="18.7109375" style="77" customWidth="1"/>
    <col min="5132" max="5377" width="9.140625" style="77"/>
    <col min="5378" max="5378" width="18" style="77" customWidth="1"/>
    <col min="5379" max="5379" width="71.140625" style="77" customWidth="1"/>
    <col min="5380" max="5381" width="7" style="77" customWidth="1"/>
    <col min="5382" max="5385" width="12.140625" style="77" customWidth="1"/>
    <col min="5386" max="5386" width="13.42578125" style="77" customWidth="1"/>
    <col min="5387" max="5387" width="18.7109375" style="77" customWidth="1"/>
    <col min="5388" max="5633" width="9.140625" style="77"/>
    <col min="5634" max="5634" width="18" style="77" customWidth="1"/>
    <col min="5635" max="5635" width="71.140625" style="77" customWidth="1"/>
    <col min="5636" max="5637" width="7" style="77" customWidth="1"/>
    <col min="5638" max="5641" width="12.140625" style="77" customWidth="1"/>
    <col min="5642" max="5642" width="13.42578125" style="77" customWidth="1"/>
    <col min="5643" max="5643" width="18.7109375" style="77" customWidth="1"/>
    <col min="5644" max="5889" width="9.140625" style="77"/>
    <col min="5890" max="5890" width="18" style="77" customWidth="1"/>
    <col min="5891" max="5891" width="71.140625" style="77" customWidth="1"/>
    <col min="5892" max="5893" width="7" style="77" customWidth="1"/>
    <col min="5894" max="5897" width="12.140625" style="77" customWidth="1"/>
    <col min="5898" max="5898" width="13.42578125" style="77" customWidth="1"/>
    <col min="5899" max="5899" width="18.7109375" style="77" customWidth="1"/>
    <col min="5900" max="6145" width="9.140625" style="77"/>
    <col min="6146" max="6146" width="18" style="77" customWidth="1"/>
    <col min="6147" max="6147" width="71.140625" style="77" customWidth="1"/>
    <col min="6148" max="6149" width="7" style="77" customWidth="1"/>
    <col min="6150" max="6153" width="12.140625" style="77" customWidth="1"/>
    <col min="6154" max="6154" width="13.42578125" style="77" customWidth="1"/>
    <col min="6155" max="6155" width="18.7109375" style="77" customWidth="1"/>
    <col min="6156" max="6401" width="9.140625" style="77"/>
    <col min="6402" max="6402" width="18" style="77" customWidth="1"/>
    <col min="6403" max="6403" width="71.140625" style="77" customWidth="1"/>
    <col min="6404" max="6405" width="7" style="77" customWidth="1"/>
    <col min="6406" max="6409" width="12.140625" style="77" customWidth="1"/>
    <col min="6410" max="6410" width="13.42578125" style="77" customWidth="1"/>
    <col min="6411" max="6411" width="18.7109375" style="77" customWidth="1"/>
    <col min="6412" max="6657" width="9.140625" style="77"/>
    <col min="6658" max="6658" width="18" style="77" customWidth="1"/>
    <col min="6659" max="6659" width="71.140625" style="77" customWidth="1"/>
    <col min="6660" max="6661" width="7" style="77" customWidth="1"/>
    <col min="6662" max="6665" width="12.140625" style="77" customWidth="1"/>
    <col min="6666" max="6666" width="13.42578125" style="77" customWidth="1"/>
    <col min="6667" max="6667" width="18.7109375" style="77" customWidth="1"/>
    <col min="6668" max="6913" width="9.140625" style="77"/>
    <col min="6914" max="6914" width="18" style="77" customWidth="1"/>
    <col min="6915" max="6915" width="71.140625" style="77" customWidth="1"/>
    <col min="6916" max="6917" width="7" style="77" customWidth="1"/>
    <col min="6918" max="6921" width="12.140625" style="77" customWidth="1"/>
    <col min="6922" max="6922" width="13.42578125" style="77" customWidth="1"/>
    <col min="6923" max="6923" width="18.7109375" style="77" customWidth="1"/>
    <col min="6924" max="7169" width="9.140625" style="77"/>
    <col min="7170" max="7170" width="18" style="77" customWidth="1"/>
    <col min="7171" max="7171" width="71.140625" style="77" customWidth="1"/>
    <col min="7172" max="7173" width="7" style="77" customWidth="1"/>
    <col min="7174" max="7177" width="12.140625" style="77" customWidth="1"/>
    <col min="7178" max="7178" width="13.42578125" style="77" customWidth="1"/>
    <col min="7179" max="7179" width="18.7109375" style="77" customWidth="1"/>
    <col min="7180" max="7425" width="9.140625" style="77"/>
    <col min="7426" max="7426" width="18" style="77" customWidth="1"/>
    <col min="7427" max="7427" width="71.140625" style="77" customWidth="1"/>
    <col min="7428" max="7429" width="7" style="77" customWidth="1"/>
    <col min="7430" max="7433" width="12.140625" style="77" customWidth="1"/>
    <col min="7434" max="7434" width="13.42578125" style="77" customWidth="1"/>
    <col min="7435" max="7435" width="18.7109375" style="77" customWidth="1"/>
    <col min="7436" max="7681" width="9.140625" style="77"/>
    <col min="7682" max="7682" width="18" style="77" customWidth="1"/>
    <col min="7683" max="7683" width="71.140625" style="77" customWidth="1"/>
    <col min="7684" max="7685" width="7" style="77" customWidth="1"/>
    <col min="7686" max="7689" width="12.140625" style="77" customWidth="1"/>
    <col min="7690" max="7690" width="13.42578125" style="77" customWidth="1"/>
    <col min="7691" max="7691" width="18.7109375" style="77" customWidth="1"/>
    <col min="7692" max="7937" width="9.140625" style="77"/>
    <col min="7938" max="7938" width="18" style="77" customWidth="1"/>
    <col min="7939" max="7939" width="71.140625" style="77" customWidth="1"/>
    <col min="7940" max="7941" width="7" style="77" customWidth="1"/>
    <col min="7942" max="7945" width="12.140625" style="77" customWidth="1"/>
    <col min="7946" max="7946" width="13.42578125" style="77" customWidth="1"/>
    <col min="7947" max="7947" width="18.7109375" style="77" customWidth="1"/>
    <col min="7948" max="8193" width="9.140625" style="77"/>
    <col min="8194" max="8194" width="18" style="77" customWidth="1"/>
    <col min="8195" max="8195" width="71.140625" style="77" customWidth="1"/>
    <col min="8196" max="8197" width="7" style="77" customWidth="1"/>
    <col min="8198" max="8201" width="12.140625" style="77" customWidth="1"/>
    <col min="8202" max="8202" width="13.42578125" style="77" customWidth="1"/>
    <col min="8203" max="8203" width="18.7109375" style="77" customWidth="1"/>
    <col min="8204" max="8449" width="9.140625" style="77"/>
    <col min="8450" max="8450" width="18" style="77" customWidth="1"/>
    <col min="8451" max="8451" width="71.140625" style="77" customWidth="1"/>
    <col min="8452" max="8453" width="7" style="77" customWidth="1"/>
    <col min="8454" max="8457" width="12.140625" style="77" customWidth="1"/>
    <col min="8458" max="8458" width="13.42578125" style="77" customWidth="1"/>
    <col min="8459" max="8459" width="18.7109375" style="77" customWidth="1"/>
    <col min="8460" max="8705" width="9.140625" style="77"/>
    <col min="8706" max="8706" width="18" style="77" customWidth="1"/>
    <col min="8707" max="8707" width="71.140625" style="77" customWidth="1"/>
    <col min="8708" max="8709" width="7" style="77" customWidth="1"/>
    <col min="8710" max="8713" width="12.140625" style="77" customWidth="1"/>
    <col min="8714" max="8714" width="13.42578125" style="77" customWidth="1"/>
    <col min="8715" max="8715" width="18.7109375" style="77" customWidth="1"/>
    <col min="8716" max="8961" width="9.140625" style="77"/>
    <col min="8962" max="8962" width="18" style="77" customWidth="1"/>
    <col min="8963" max="8963" width="71.140625" style="77" customWidth="1"/>
    <col min="8964" max="8965" width="7" style="77" customWidth="1"/>
    <col min="8966" max="8969" width="12.140625" style="77" customWidth="1"/>
    <col min="8970" max="8970" width="13.42578125" style="77" customWidth="1"/>
    <col min="8971" max="8971" width="18.7109375" style="77" customWidth="1"/>
    <col min="8972" max="9217" width="9.140625" style="77"/>
    <col min="9218" max="9218" width="18" style="77" customWidth="1"/>
    <col min="9219" max="9219" width="71.140625" style="77" customWidth="1"/>
    <col min="9220" max="9221" width="7" style="77" customWidth="1"/>
    <col min="9222" max="9225" width="12.140625" style="77" customWidth="1"/>
    <col min="9226" max="9226" width="13.42578125" style="77" customWidth="1"/>
    <col min="9227" max="9227" width="18.7109375" style="77" customWidth="1"/>
    <col min="9228" max="9473" width="9.140625" style="77"/>
    <col min="9474" max="9474" width="18" style="77" customWidth="1"/>
    <col min="9475" max="9475" width="71.140625" style="77" customWidth="1"/>
    <col min="9476" max="9477" width="7" style="77" customWidth="1"/>
    <col min="9478" max="9481" width="12.140625" style="77" customWidth="1"/>
    <col min="9482" max="9482" width="13.42578125" style="77" customWidth="1"/>
    <col min="9483" max="9483" width="18.7109375" style="77" customWidth="1"/>
    <col min="9484" max="9729" width="9.140625" style="77"/>
    <col min="9730" max="9730" width="18" style="77" customWidth="1"/>
    <col min="9731" max="9731" width="71.140625" style="77" customWidth="1"/>
    <col min="9732" max="9733" width="7" style="77" customWidth="1"/>
    <col min="9734" max="9737" width="12.140625" style="77" customWidth="1"/>
    <col min="9738" max="9738" width="13.42578125" style="77" customWidth="1"/>
    <col min="9739" max="9739" width="18.7109375" style="77" customWidth="1"/>
    <col min="9740" max="9985" width="9.140625" style="77"/>
    <col min="9986" max="9986" width="18" style="77" customWidth="1"/>
    <col min="9987" max="9987" width="71.140625" style="77" customWidth="1"/>
    <col min="9988" max="9989" width="7" style="77" customWidth="1"/>
    <col min="9990" max="9993" width="12.140625" style="77" customWidth="1"/>
    <col min="9994" max="9994" width="13.42578125" style="77" customWidth="1"/>
    <col min="9995" max="9995" width="18.7109375" style="77" customWidth="1"/>
    <col min="9996" max="10241" width="9.140625" style="77"/>
    <col min="10242" max="10242" width="18" style="77" customWidth="1"/>
    <col min="10243" max="10243" width="71.140625" style="77" customWidth="1"/>
    <col min="10244" max="10245" width="7" style="77" customWidth="1"/>
    <col min="10246" max="10249" width="12.140625" style="77" customWidth="1"/>
    <col min="10250" max="10250" width="13.42578125" style="77" customWidth="1"/>
    <col min="10251" max="10251" width="18.7109375" style="77" customWidth="1"/>
    <col min="10252" max="10497" width="9.140625" style="77"/>
    <col min="10498" max="10498" width="18" style="77" customWidth="1"/>
    <col min="10499" max="10499" width="71.140625" style="77" customWidth="1"/>
    <col min="10500" max="10501" width="7" style="77" customWidth="1"/>
    <col min="10502" max="10505" width="12.140625" style="77" customWidth="1"/>
    <col min="10506" max="10506" width="13.42578125" style="77" customWidth="1"/>
    <col min="10507" max="10507" width="18.7109375" style="77" customWidth="1"/>
    <col min="10508" max="10753" width="9.140625" style="77"/>
    <col min="10754" max="10754" width="18" style="77" customWidth="1"/>
    <col min="10755" max="10755" width="71.140625" style="77" customWidth="1"/>
    <col min="10756" max="10757" width="7" style="77" customWidth="1"/>
    <col min="10758" max="10761" width="12.140625" style="77" customWidth="1"/>
    <col min="10762" max="10762" width="13.42578125" style="77" customWidth="1"/>
    <col min="10763" max="10763" width="18.7109375" style="77" customWidth="1"/>
    <col min="10764" max="11009" width="9.140625" style="77"/>
    <col min="11010" max="11010" width="18" style="77" customWidth="1"/>
    <col min="11011" max="11011" width="71.140625" style="77" customWidth="1"/>
    <col min="11012" max="11013" width="7" style="77" customWidth="1"/>
    <col min="11014" max="11017" width="12.140625" style="77" customWidth="1"/>
    <col min="11018" max="11018" width="13.42578125" style="77" customWidth="1"/>
    <col min="11019" max="11019" width="18.7109375" style="77" customWidth="1"/>
    <col min="11020" max="11265" width="9.140625" style="77"/>
    <col min="11266" max="11266" width="18" style="77" customWidth="1"/>
    <col min="11267" max="11267" width="71.140625" style="77" customWidth="1"/>
    <col min="11268" max="11269" width="7" style="77" customWidth="1"/>
    <col min="11270" max="11273" width="12.140625" style="77" customWidth="1"/>
    <col min="11274" max="11274" width="13.42578125" style="77" customWidth="1"/>
    <col min="11275" max="11275" width="18.7109375" style="77" customWidth="1"/>
    <col min="11276" max="11521" width="9.140625" style="77"/>
    <col min="11522" max="11522" width="18" style="77" customWidth="1"/>
    <col min="11523" max="11523" width="71.140625" style="77" customWidth="1"/>
    <col min="11524" max="11525" width="7" style="77" customWidth="1"/>
    <col min="11526" max="11529" width="12.140625" style="77" customWidth="1"/>
    <col min="11530" max="11530" width="13.42578125" style="77" customWidth="1"/>
    <col min="11531" max="11531" width="18.7109375" style="77" customWidth="1"/>
    <col min="11532" max="11777" width="9.140625" style="77"/>
    <col min="11778" max="11778" width="18" style="77" customWidth="1"/>
    <col min="11779" max="11779" width="71.140625" style="77" customWidth="1"/>
    <col min="11780" max="11781" width="7" style="77" customWidth="1"/>
    <col min="11782" max="11785" width="12.140625" style="77" customWidth="1"/>
    <col min="11786" max="11786" width="13.42578125" style="77" customWidth="1"/>
    <col min="11787" max="11787" width="18.7109375" style="77" customWidth="1"/>
    <col min="11788" max="12033" width="9.140625" style="77"/>
    <col min="12034" max="12034" width="18" style="77" customWidth="1"/>
    <col min="12035" max="12035" width="71.140625" style="77" customWidth="1"/>
    <col min="12036" max="12037" width="7" style="77" customWidth="1"/>
    <col min="12038" max="12041" width="12.140625" style="77" customWidth="1"/>
    <col min="12042" max="12042" width="13.42578125" style="77" customWidth="1"/>
    <col min="12043" max="12043" width="18.7109375" style="77" customWidth="1"/>
    <col min="12044" max="12289" width="9.140625" style="77"/>
    <col min="12290" max="12290" width="18" style="77" customWidth="1"/>
    <col min="12291" max="12291" width="71.140625" style="77" customWidth="1"/>
    <col min="12292" max="12293" width="7" style="77" customWidth="1"/>
    <col min="12294" max="12297" width="12.140625" style="77" customWidth="1"/>
    <col min="12298" max="12298" width="13.42578125" style="77" customWidth="1"/>
    <col min="12299" max="12299" width="18.7109375" style="77" customWidth="1"/>
    <col min="12300" max="12545" width="9.140625" style="77"/>
    <col min="12546" max="12546" width="18" style="77" customWidth="1"/>
    <col min="12547" max="12547" width="71.140625" style="77" customWidth="1"/>
    <col min="12548" max="12549" width="7" style="77" customWidth="1"/>
    <col min="12550" max="12553" width="12.140625" style="77" customWidth="1"/>
    <col min="12554" max="12554" width="13.42578125" style="77" customWidth="1"/>
    <col min="12555" max="12555" width="18.7109375" style="77" customWidth="1"/>
    <col min="12556" max="12801" width="9.140625" style="77"/>
    <col min="12802" max="12802" width="18" style="77" customWidth="1"/>
    <col min="12803" max="12803" width="71.140625" style="77" customWidth="1"/>
    <col min="12804" max="12805" width="7" style="77" customWidth="1"/>
    <col min="12806" max="12809" width="12.140625" style="77" customWidth="1"/>
    <col min="12810" max="12810" width="13.42578125" style="77" customWidth="1"/>
    <col min="12811" max="12811" width="18.7109375" style="77" customWidth="1"/>
    <col min="12812" max="13057" width="9.140625" style="77"/>
    <col min="13058" max="13058" width="18" style="77" customWidth="1"/>
    <col min="13059" max="13059" width="71.140625" style="77" customWidth="1"/>
    <col min="13060" max="13061" width="7" style="77" customWidth="1"/>
    <col min="13062" max="13065" width="12.140625" style="77" customWidth="1"/>
    <col min="13066" max="13066" width="13.42578125" style="77" customWidth="1"/>
    <col min="13067" max="13067" width="18.7109375" style="77" customWidth="1"/>
    <col min="13068" max="13313" width="9.140625" style="77"/>
    <col min="13314" max="13314" width="18" style="77" customWidth="1"/>
    <col min="13315" max="13315" width="71.140625" style="77" customWidth="1"/>
    <col min="13316" max="13317" width="7" style="77" customWidth="1"/>
    <col min="13318" max="13321" width="12.140625" style="77" customWidth="1"/>
    <col min="13322" max="13322" width="13.42578125" style="77" customWidth="1"/>
    <col min="13323" max="13323" width="18.7109375" style="77" customWidth="1"/>
    <col min="13324" max="13569" width="9.140625" style="77"/>
    <col min="13570" max="13570" width="18" style="77" customWidth="1"/>
    <col min="13571" max="13571" width="71.140625" style="77" customWidth="1"/>
    <col min="13572" max="13573" width="7" style="77" customWidth="1"/>
    <col min="13574" max="13577" width="12.140625" style="77" customWidth="1"/>
    <col min="13578" max="13578" width="13.42578125" style="77" customWidth="1"/>
    <col min="13579" max="13579" width="18.7109375" style="77" customWidth="1"/>
    <col min="13580" max="13825" width="9.140625" style="77"/>
    <col min="13826" max="13826" width="18" style="77" customWidth="1"/>
    <col min="13827" max="13827" width="71.140625" style="77" customWidth="1"/>
    <col min="13828" max="13829" width="7" style="77" customWidth="1"/>
    <col min="13830" max="13833" width="12.140625" style="77" customWidth="1"/>
    <col min="13834" max="13834" width="13.42578125" style="77" customWidth="1"/>
    <col min="13835" max="13835" width="18.7109375" style="77" customWidth="1"/>
    <col min="13836" max="14081" width="9.140625" style="77"/>
    <col min="14082" max="14082" width="18" style="77" customWidth="1"/>
    <col min="14083" max="14083" width="71.140625" style="77" customWidth="1"/>
    <col min="14084" max="14085" width="7" style="77" customWidth="1"/>
    <col min="14086" max="14089" width="12.140625" style="77" customWidth="1"/>
    <col min="14090" max="14090" width="13.42578125" style="77" customWidth="1"/>
    <col min="14091" max="14091" width="18.7109375" style="77" customWidth="1"/>
    <col min="14092" max="14337" width="9.140625" style="77"/>
    <col min="14338" max="14338" width="18" style="77" customWidth="1"/>
    <col min="14339" max="14339" width="71.140625" style="77" customWidth="1"/>
    <col min="14340" max="14341" width="7" style="77" customWidth="1"/>
    <col min="14342" max="14345" width="12.140625" style="77" customWidth="1"/>
    <col min="14346" max="14346" width="13.42578125" style="77" customWidth="1"/>
    <col min="14347" max="14347" width="18.7109375" style="77" customWidth="1"/>
    <col min="14348" max="14593" width="9.140625" style="77"/>
    <col min="14594" max="14594" width="18" style="77" customWidth="1"/>
    <col min="14595" max="14595" width="71.140625" style="77" customWidth="1"/>
    <col min="14596" max="14597" width="7" style="77" customWidth="1"/>
    <col min="14598" max="14601" width="12.140625" style="77" customWidth="1"/>
    <col min="14602" max="14602" width="13.42578125" style="77" customWidth="1"/>
    <col min="14603" max="14603" width="18.7109375" style="77" customWidth="1"/>
    <col min="14604" max="14849" width="9.140625" style="77"/>
    <col min="14850" max="14850" width="18" style="77" customWidth="1"/>
    <col min="14851" max="14851" width="71.140625" style="77" customWidth="1"/>
    <col min="14852" max="14853" width="7" style="77" customWidth="1"/>
    <col min="14854" max="14857" width="12.140625" style="77" customWidth="1"/>
    <col min="14858" max="14858" width="13.42578125" style="77" customWidth="1"/>
    <col min="14859" max="14859" width="18.7109375" style="77" customWidth="1"/>
    <col min="14860" max="15105" width="9.140625" style="77"/>
    <col min="15106" max="15106" width="18" style="77" customWidth="1"/>
    <col min="15107" max="15107" width="71.140625" style="77" customWidth="1"/>
    <col min="15108" max="15109" width="7" style="77" customWidth="1"/>
    <col min="15110" max="15113" width="12.140625" style="77" customWidth="1"/>
    <col min="15114" max="15114" width="13.42578125" style="77" customWidth="1"/>
    <col min="15115" max="15115" width="18.7109375" style="77" customWidth="1"/>
    <col min="15116" max="15361" width="9.140625" style="77"/>
    <col min="15362" max="15362" width="18" style="77" customWidth="1"/>
    <col min="15363" max="15363" width="71.140625" style="77" customWidth="1"/>
    <col min="15364" max="15365" width="7" style="77" customWidth="1"/>
    <col min="15366" max="15369" width="12.140625" style="77" customWidth="1"/>
    <col min="15370" max="15370" width="13.42578125" style="77" customWidth="1"/>
    <col min="15371" max="15371" width="18.7109375" style="77" customWidth="1"/>
    <col min="15372" max="15617" width="9.140625" style="77"/>
    <col min="15618" max="15618" width="18" style="77" customWidth="1"/>
    <col min="15619" max="15619" width="71.140625" style="77" customWidth="1"/>
    <col min="15620" max="15621" width="7" style="77" customWidth="1"/>
    <col min="15622" max="15625" width="12.140625" style="77" customWidth="1"/>
    <col min="15626" max="15626" width="13.42578125" style="77" customWidth="1"/>
    <col min="15627" max="15627" width="18.7109375" style="77" customWidth="1"/>
    <col min="15628" max="15873" width="9.140625" style="77"/>
    <col min="15874" max="15874" width="18" style="77" customWidth="1"/>
    <col min="15875" max="15875" width="71.140625" style="77" customWidth="1"/>
    <col min="15876" max="15877" width="7" style="77" customWidth="1"/>
    <col min="15878" max="15881" width="12.140625" style="77" customWidth="1"/>
    <col min="15882" max="15882" width="13.42578125" style="77" customWidth="1"/>
    <col min="15883" max="15883" width="18.7109375" style="77" customWidth="1"/>
    <col min="15884" max="16129" width="9.140625" style="77"/>
    <col min="16130" max="16130" width="18" style="77" customWidth="1"/>
    <col min="16131" max="16131" width="71.140625" style="77" customWidth="1"/>
    <col min="16132" max="16133" width="7" style="77" customWidth="1"/>
    <col min="16134" max="16137" width="12.140625" style="77" customWidth="1"/>
    <col min="16138" max="16138" width="13.42578125" style="77" customWidth="1"/>
    <col min="16139" max="16139" width="18.7109375" style="77" customWidth="1"/>
    <col min="16140" max="16384" width="9.140625" style="77"/>
  </cols>
  <sheetData>
    <row r="1" spans="1:11" ht="53.25" customHeight="1" thickBot="1">
      <c r="A1" s="170" t="s">
        <v>636</v>
      </c>
      <c r="B1" s="171" t="s">
        <v>637</v>
      </c>
      <c r="C1" s="171" t="s">
        <v>569</v>
      </c>
      <c r="D1" s="172" t="s">
        <v>638</v>
      </c>
      <c r="E1" s="171" t="s">
        <v>639</v>
      </c>
      <c r="F1" s="507" t="s">
        <v>640</v>
      </c>
      <c r="G1" s="507" t="s">
        <v>641</v>
      </c>
      <c r="H1" s="173" t="s">
        <v>642</v>
      </c>
      <c r="I1" s="173" t="s">
        <v>643</v>
      </c>
      <c r="J1" s="173" t="s">
        <v>644</v>
      </c>
      <c r="K1" s="174" t="s">
        <v>645</v>
      </c>
    </row>
    <row r="2" spans="1:11" ht="5.25" customHeight="1">
      <c r="A2" s="175"/>
      <c r="B2" s="176"/>
      <c r="C2" s="176"/>
      <c r="D2" s="177"/>
      <c r="E2" s="176"/>
      <c r="F2" s="508"/>
      <c r="G2" s="508"/>
      <c r="H2" s="178"/>
      <c r="I2" s="178"/>
      <c r="J2" s="178"/>
      <c r="K2" s="179"/>
    </row>
    <row r="3" spans="1:11">
      <c r="A3" s="180">
        <v>1</v>
      </c>
      <c r="B3" s="181" t="s">
        <v>646</v>
      </c>
      <c r="C3" s="182" t="s">
        <v>647</v>
      </c>
      <c r="D3" s="183">
        <v>1</v>
      </c>
      <c r="E3" s="181" t="s">
        <v>493</v>
      </c>
      <c r="F3" s="509"/>
      <c r="G3" s="509"/>
      <c r="H3" s="184">
        <f xml:space="preserve"> F3* D3</f>
        <v>0</v>
      </c>
      <c r="I3" s="184">
        <f>G3*D3</f>
        <v>0</v>
      </c>
      <c r="J3" s="184">
        <f>H3+I3</f>
        <v>0</v>
      </c>
      <c r="K3" s="181"/>
    </row>
    <row r="4" spans="1:11">
      <c r="A4" s="185">
        <v>2</v>
      </c>
      <c r="B4" s="89" t="s">
        <v>648</v>
      </c>
      <c r="C4" s="186" t="s">
        <v>649</v>
      </c>
      <c r="D4" s="187">
        <v>1</v>
      </c>
      <c r="E4" s="84" t="s">
        <v>493</v>
      </c>
      <c r="F4" s="510"/>
      <c r="G4" s="510"/>
      <c r="H4" s="184">
        <f t="shared" ref="H4:H67" si="0" xml:space="preserve"> F4* D4</f>
        <v>0</v>
      </c>
      <c r="I4" s="184">
        <f t="shared" ref="I4:I67" si="1">G4*D4</f>
        <v>0</v>
      </c>
      <c r="J4" s="184">
        <f t="shared" ref="J4:J67" si="2">H4+I4</f>
        <v>0</v>
      </c>
      <c r="K4" s="84"/>
    </row>
    <row r="5" spans="1:11">
      <c r="A5" s="185">
        <v>3</v>
      </c>
      <c r="B5" s="89" t="s">
        <v>650</v>
      </c>
      <c r="C5" s="186" t="s">
        <v>651</v>
      </c>
      <c r="D5" s="187">
        <v>1</v>
      </c>
      <c r="E5" s="84" t="s">
        <v>493</v>
      </c>
      <c r="F5" s="510"/>
      <c r="G5" s="510"/>
      <c r="H5" s="184">
        <f t="shared" si="0"/>
        <v>0</v>
      </c>
      <c r="I5" s="184">
        <f t="shared" si="1"/>
        <v>0</v>
      </c>
      <c r="J5" s="184">
        <f t="shared" si="2"/>
        <v>0</v>
      </c>
      <c r="K5" s="84"/>
    </row>
    <row r="6" spans="1:11">
      <c r="A6" s="180">
        <v>4</v>
      </c>
      <c r="B6" s="89" t="s">
        <v>652</v>
      </c>
      <c r="C6" s="186" t="s">
        <v>653</v>
      </c>
      <c r="D6" s="187">
        <v>1</v>
      </c>
      <c r="E6" s="89" t="s">
        <v>493</v>
      </c>
      <c r="F6" s="510"/>
      <c r="G6" s="510"/>
      <c r="H6" s="184">
        <f t="shared" si="0"/>
        <v>0</v>
      </c>
      <c r="I6" s="184">
        <f t="shared" si="1"/>
        <v>0</v>
      </c>
      <c r="J6" s="184">
        <f t="shared" si="2"/>
        <v>0</v>
      </c>
      <c r="K6" s="84"/>
    </row>
    <row r="7" spans="1:11">
      <c r="A7" s="185">
        <v>5</v>
      </c>
      <c r="B7" s="89" t="s">
        <v>654</v>
      </c>
      <c r="C7" s="186" t="s">
        <v>655</v>
      </c>
      <c r="D7" s="187">
        <v>2</v>
      </c>
      <c r="E7" s="84" t="s">
        <v>493</v>
      </c>
      <c r="F7" s="510"/>
      <c r="G7" s="510"/>
      <c r="H7" s="184">
        <f t="shared" si="0"/>
        <v>0</v>
      </c>
      <c r="I7" s="184">
        <f t="shared" si="1"/>
        <v>0</v>
      </c>
      <c r="J7" s="184">
        <f t="shared" si="2"/>
        <v>0</v>
      </c>
      <c r="K7" s="84"/>
    </row>
    <row r="8" spans="1:11">
      <c r="A8" s="185">
        <v>6</v>
      </c>
      <c r="B8" s="89" t="s">
        <v>656</v>
      </c>
      <c r="C8" s="186" t="s">
        <v>657</v>
      </c>
      <c r="D8" s="187">
        <v>2</v>
      </c>
      <c r="E8" s="84" t="s">
        <v>493</v>
      </c>
      <c r="F8" s="510"/>
      <c r="G8" s="510"/>
      <c r="H8" s="184">
        <f t="shared" si="0"/>
        <v>0</v>
      </c>
      <c r="I8" s="184">
        <f t="shared" si="1"/>
        <v>0</v>
      </c>
      <c r="J8" s="184">
        <f t="shared" si="2"/>
        <v>0</v>
      </c>
      <c r="K8" s="84"/>
    </row>
    <row r="9" spans="1:11">
      <c r="A9" s="180">
        <v>7</v>
      </c>
      <c r="B9" s="89" t="s">
        <v>658</v>
      </c>
      <c r="C9" s="186" t="s">
        <v>659</v>
      </c>
      <c r="D9" s="187">
        <v>1</v>
      </c>
      <c r="E9" s="84" t="s">
        <v>493</v>
      </c>
      <c r="F9" s="510"/>
      <c r="G9" s="510"/>
      <c r="H9" s="184">
        <f t="shared" si="0"/>
        <v>0</v>
      </c>
      <c r="I9" s="184">
        <f t="shared" si="1"/>
        <v>0</v>
      </c>
      <c r="J9" s="184">
        <f t="shared" si="2"/>
        <v>0</v>
      </c>
      <c r="K9" s="84"/>
    </row>
    <row r="10" spans="1:11">
      <c r="A10" s="185">
        <v>8</v>
      </c>
      <c r="B10" s="89" t="s">
        <v>660</v>
      </c>
      <c r="C10" s="186" t="s">
        <v>661</v>
      </c>
      <c r="D10" s="187">
        <v>2</v>
      </c>
      <c r="E10" s="89" t="s">
        <v>493</v>
      </c>
      <c r="F10" s="510"/>
      <c r="G10" s="510"/>
      <c r="H10" s="184">
        <f t="shared" si="0"/>
        <v>0</v>
      </c>
      <c r="I10" s="184">
        <f t="shared" si="1"/>
        <v>0</v>
      </c>
      <c r="J10" s="184">
        <f t="shared" si="2"/>
        <v>0</v>
      </c>
      <c r="K10" s="84"/>
    </row>
    <row r="11" spans="1:11">
      <c r="A11" s="185">
        <v>9</v>
      </c>
      <c r="B11" s="89" t="s">
        <v>662</v>
      </c>
      <c r="C11" s="186" t="s">
        <v>663</v>
      </c>
      <c r="D11" s="187">
        <v>1</v>
      </c>
      <c r="E11" s="84" t="s">
        <v>493</v>
      </c>
      <c r="F11" s="510"/>
      <c r="G11" s="510"/>
      <c r="H11" s="184">
        <f t="shared" si="0"/>
        <v>0</v>
      </c>
      <c r="I11" s="184">
        <f t="shared" si="1"/>
        <v>0</v>
      </c>
      <c r="J11" s="184">
        <f t="shared" si="2"/>
        <v>0</v>
      </c>
      <c r="K11" s="84"/>
    </row>
    <row r="12" spans="1:11">
      <c r="A12" s="180">
        <v>10</v>
      </c>
      <c r="B12" s="89" t="s">
        <v>664</v>
      </c>
      <c r="C12" s="186" t="s">
        <v>665</v>
      </c>
      <c r="D12" s="187">
        <v>2</v>
      </c>
      <c r="E12" s="84" t="s">
        <v>493</v>
      </c>
      <c r="F12" s="510"/>
      <c r="G12" s="510"/>
      <c r="H12" s="184">
        <f t="shared" si="0"/>
        <v>0</v>
      </c>
      <c r="I12" s="184">
        <f t="shared" si="1"/>
        <v>0</v>
      </c>
      <c r="J12" s="184">
        <f t="shared" si="2"/>
        <v>0</v>
      </c>
      <c r="K12" s="84"/>
    </row>
    <row r="13" spans="1:11">
      <c r="A13" s="185">
        <v>11</v>
      </c>
      <c r="B13" s="89" t="s">
        <v>666</v>
      </c>
      <c r="C13" s="186" t="s">
        <v>667</v>
      </c>
      <c r="D13" s="187">
        <v>5</v>
      </c>
      <c r="E13" s="84" t="s">
        <v>493</v>
      </c>
      <c r="F13" s="510"/>
      <c r="G13" s="510"/>
      <c r="H13" s="184">
        <f t="shared" si="0"/>
        <v>0</v>
      </c>
      <c r="I13" s="184">
        <f t="shared" si="1"/>
        <v>0</v>
      </c>
      <c r="J13" s="184">
        <f t="shared" si="2"/>
        <v>0</v>
      </c>
      <c r="K13" s="84"/>
    </row>
    <row r="14" spans="1:11">
      <c r="A14" s="185">
        <v>12</v>
      </c>
      <c r="B14" s="89" t="s">
        <v>668</v>
      </c>
      <c r="C14" s="186" t="s">
        <v>669</v>
      </c>
      <c r="D14" s="187">
        <v>7</v>
      </c>
      <c r="E14" s="84" t="s">
        <v>493</v>
      </c>
      <c r="F14" s="510"/>
      <c r="G14" s="510"/>
      <c r="H14" s="184">
        <f t="shared" si="0"/>
        <v>0</v>
      </c>
      <c r="I14" s="184">
        <f t="shared" si="1"/>
        <v>0</v>
      </c>
      <c r="J14" s="184">
        <f t="shared" si="2"/>
        <v>0</v>
      </c>
      <c r="K14" s="84"/>
    </row>
    <row r="15" spans="1:11">
      <c r="A15" s="180">
        <v>13</v>
      </c>
      <c r="B15" s="89" t="s">
        <v>670</v>
      </c>
      <c r="C15" s="186" t="s">
        <v>671</v>
      </c>
      <c r="D15" s="187">
        <v>1</v>
      </c>
      <c r="E15" s="84" t="s">
        <v>493</v>
      </c>
      <c r="F15" s="510"/>
      <c r="G15" s="510"/>
      <c r="H15" s="184">
        <f t="shared" si="0"/>
        <v>0</v>
      </c>
      <c r="I15" s="184">
        <f t="shared" si="1"/>
        <v>0</v>
      </c>
      <c r="J15" s="184">
        <f t="shared" si="2"/>
        <v>0</v>
      </c>
      <c r="K15" s="84"/>
    </row>
    <row r="16" spans="1:11">
      <c r="A16" s="185">
        <v>14</v>
      </c>
      <c r="B16" s="89" t="s">
        <v>672</v>
      </c>
      <c r="C16" s="186" t="s">
        <v>673</v>
      </c>
      <c r="D16" s="187">
        <v>8</v>
      </c>
      <c r="E16" s="89" t="s">
        <v>493</v>
      </c>
      <c r="F16" s="510"/>
      <c r="G16" s="510"/>
      <c r="H16" s="184">
        <f t="shared" si="0"/>
        <v>0</v>
      </c>
      <c r="I16" s="184">
        <f t="shared" si="1"/>
        <v>0</v>
      </c>
      <c r="J16" s="184">
        <f t="shared" si="2"/>
        <v>0</v>
      </c>
      <c r="K16" s="84"/>
    </row>
    <row r="17" spans="1:11">
      <c r="A17" s="185">
        <v>15</v>
      </c>
      <c r="B17" s="89" t="s">
        <v>674</v>
      </c>
      <c r="C17" s="186" t="s">
        <v>675</v>
      </c>
      <c r="D17" s="187">
        <v>1</v>
      </c>
      <c r="E17" s="89" t="s">
        <v>493</v>
      </c>
      <c r="F17" s="510"/>
      <c r="G17" s="510"/>
      <c r="H17" s="184">
        <f t="shared" si="0"/>
        <v>0</v>
      </c>
      <c r="I17" s="184">
        <f t="shared" si="1"/>
        <v>0</v>
      </c>
      <c r="J17" s="184">
        <f t="shared" si="2"/>
        <v>0</v>
      </c>
      <c r="K17" s="84"/>
    </row>
    <row r="18" spans="1:11">
      <c r="A18" s="180">
        <v>16</v>
      </c>
      <c r="B18" s="89" t="s">
        <v>676</v>
      </c>
      <c r="C18" s="186" t="s">
        <v>677</v>
      </c>
      <c r="D18" s="187">
        <v>7</v>
      </c>
      <c r="E18" s="89" t="s">
        <v>493</v>
      </c>
      <c r="F18" s="510"/>
      <c r="G18" s="510"/>
      <c r="H18" s="184">
        <f t="shared" si="0"/>
        <v>0</v>
      </c>
      <c r="I18" s="184">
        <f t="shared" si="1"/>
        <v>0</v>
      </c>
      <c r="J18" s="184">
        <f t="shared" si="2"/>
        <v>0</v>
      </c>
      <c r="K18" s="84"/>
    </row>
    <row r="19" spans="1:11">
      <c r="A19" s="185">
        <v>17</v>
      </c>
      <c r="B19" s="84"/>
      <c r="C19" s="186" t="s">
        <v>678</v>
      </c>
      <c r="D19" s="187">
        <v>5</v>
      </c>
      <c r="E19" s="84" t="s">
        <v>493</v>
      </c>
      <c r="F19" s="510"/>
      <c r="G19" s="510"/>
      <c r="H19" s="184">
        <f t="shared" si="0"/>
        <v>0</v>
      </c>
      <c r="I19" s="184">
        <f t="shared" si="1"/>
        <v>0</v>
      </c>
      <c r="J19" s="184">
        <f t="shared" si="2"/>
        <v>0</v>
      </c>
      <c r="K19" s="84"/>
    </row>
    <row r="20" spans="1:11">
      <c r="A20" s="185">
        <v>18</v>
      </c>
      <c r="B20" s="84"/>
      <c r="C20" s="186" t="s">
        <v>679</v>
      </c>
      <c r="D20" s="187">
        <v>5</v>
      </c>
      <c r="E20" s="84" t="s">
        <v>493</v>
      </c>
      <c r="F20" s="510"/>
      <c r="G20" s="510"/>
      <c r="H20" s="184">
        <f t="shared" si="0"/>
        <v>0</v>
      </c>
      <c r="I20" s="184">
        <f t="shared" si="1"/>
        <v>0</v>
      </c>
      <c r="J20" s="184">
        <f t="shared" si="2"/>
        <v>0</v>
      </c>
      <c r="K20" s="84"/>
    </row>
    <row r="21" spans="1:11">
      <c r="A21" s="180">
        <v>19</v>
      </c>
      <c r="B21" s="89" t="s">
        <v>680</v>
      </c>
      <c r="C21" s="186" t="s">
        <v>681</v>
      </c>
      <c r="D21" s="187">
        <v>50</v>
      </c>
      <c r="E21" s="84" t="s">
        <v>493</v>
      </c>
      <c r="F21" s="510"/>
      <c r="G21" s="510"/>
      <c r="H21" s="184">
        <f t="shared" si="0"/>
        <v>0</v>
      </c>
      <c r="I21" s="184">
        <f t="shared" si="1"/>
        <v>0</v>
      </c>
      <c r="J21" s="184">
        <f t="shared" si="2"/>
        <v>0</v>
      </c>
      <c r="K21" s="84"/>
    </row>
    <row r="22" spans="1:11">
      <c r="A22" s="185">
        <v>20</v>
      </c>
      <c r="B22" s="89" t="s">
        <v>680</v>
      </c>
      <c r="C22" s="186" t="s">
        <v>682</v>
      </c>
      <c r="D22" s="187">
        <v>15</v>
      </c>
      <c r="E22" s="89" t="s">
        <v>493</v>
      </c>
      <c r="F22" s="510"/>
      <c r="G22" s="510"/>
      <c r="H22" s="184">
        <f t="shared" si="0"/>
        <v>0</v>
      </c>
      <c r="I22" s="184">
        <f t="shared" si="1"/>
        <v>0</v>
      </c>
      <c r="J22" s="184">
        <f t="shared" si="2"/>
        <v>0</v>
      </c>
      <c r="K22" s="84"/>
    </row>
    <row r="23" spans="1:11">
      <c r="A23" s="185">
        <v>21</v>
      </c>
      <c r="B23" s="89" t="s">
        <v>683</v>
      </c>
      <c r="C23" s="186" t="s">
        <v>684</v>
      </c>
      <c r="D23" s="187">
        <v>20</v>
      </c>
      <c r="E23" s="89" t="s">
        <v>493</v>
      </c>
      <c r="F23" s="510"/>
      <c r="G23" s="510"/>
      <c r="H23" s="184">
        <f t="shared" si="0"/>
        <v>0</v>
      </c>
      <c r="I23" s="184">
        <f t="shared" si="1"/>
        <v>0</v>
      </c>
      <c r="J23" s="184">
        <f t="shared" si="2"/>
        <v>0</v>
      </c>
      <c r="K23" s="84"/>
    </row>
    <row r="24" spans="1:11">
      <c r="A24" s="180">
        <v>22</v>
      </c>
      <c r="B24" s="89" t="s">
        <v>685</v>
      </c>
      <c r="C24" s="186" t="s">
        <v>686</v>
      </c>
      <c r="D24" s="187">
        <v>20</v>
      </c>
      <c r="E24" s="89" t="s">
        <v>493</v>
      </c>
      <c r="F24" s="510"/>
      <c r="G24" s="510"/>
      <c r="H24" s="184">
        <f t="shared" si="0"/>
        <v>0</v>
      </c>
      <c r="I24" s="184">
        <f t="shared" si="1"/>
        <v>0</v>
      </c>
      <c r="J24" s="184">
        <f t="shared" si="2"/>
        <v>0</v>
      </c>
      <c r="K24" s="84"/>
    </row>
    <row r="25" spans="1:11">
      <c r="A25" s="185">
        <v>23</v>
      </c>
      <c r="B25" s="89"/>
      <c r="C25" s="186" t="s">
        <v>687</v>
      </c>
      <c r="D25" s="187">
        <v>10</v>
      </c>
      <c r="E25" s="84" t="s">
        <v>157</v>
      </c>
      <c r="F25" s="510"/>
      <c r="G25" s="510"/>
      <c r="H25" s="184">
        <f t="shared" si="0"/>
        <v>0</v>
      </c>
      <c r="I25" s="184">
        <f t="shared" si="1"/>
        <v>0</v>
      </c>
      <c r="J25" s="184">
        <f t="shared" si="2"/>
        <v>0</v>
      </c>
      <c r="K25" s="84"/>
    </row>
    <row r="26" spans="1:11">
      <c r="A26" s="185">
        <v>24</v>
      </c>
      <c r="B26" s="89"/>
      <c r="C26" s="186" t="s">
        <v>688</v>
      </c>
      <c r="D26" s="187">
        <v>4</v>
      </c>
      <c r="E26" s="84" t="s">
        <v>157</v>
      </c>
      <c r="F26" s="510"/>
      <c r="G26" s="510"/>
      <c r="H26" s="184">
        <f t="shared" si="0"/>
        <v>0</v>
      </c>
      <c r="I26" s="184">
        <f t="shared" si="1"/>
        <v>0</v>
      </c>
      <c r="J26" s="184">
        <f t="shared" si="2"/>
        <v>0</v>
      </c>
      <c r="K26" s="84"/>
    </row>
    <row r="27" spans="1:11">
      <c r="A27" s="180">
        <v>25</v>
      </c>
      <c r="B27" s="89"/>
      <c r="C27" s="186" t="s">
        <v>689</v>
      </c>
      <c r="D27" s="187">
        <v>8</v>
      </c>
      <c r="E27" s="84" t="s">
        <v>157</v>
      </c>
      <c r="F27" s="510"/>
      <c r="G27" s="510"/>
      <c r="H27" s="184">
        <f t="shared" si="0"/>
        <v>0</v>
      </c>
      <c r="I27" s="184">
        <f t="shared" si="1"/>
        <v>0</v>
      </c>
      <c r="J27" s="184">
        <f t="shared" si="2"/>
        <v>0</v>
      </c>
      <c r="K27" s="84"/>
    </row>
    <row r="28" spans="1:11">
      <c r="A28" s="185">
        <v>26</v>
      </c>
      <c r="B28" s="89"/>
      <c r="C28" s="186" t="s">
        <v>690</v>
      </c>
      <c r="D28" s="187">
        <v>20</v>
      </c>
      <c r="E28" s="84" t="s">
        <v>157</v>
      </c>
      <c r="F28" s="510"/>
      <c r="G28" s="510"/>
      <c r="H28" s="184">
        <f t="shared" si="0"/>
        <v>0</v>
      </c>
      <c r="I28" s="184">
        <f t="shared" si="1"/>
        <v>0</v>
      </c>
      <c r="J28" s="184">
        <f t="shared" si="2"/>
        <v>0</v>
      </c>
      <c r="K28" s="84"/>
    </row>
    <row r="29" spans="1:11">
      <c r="A29" s="185">
        <v>27</v>
      </c>
      <c r="B29" s="84"/>
      <c r="C29" s="186" t="s">
        <v>691</v>
      </c>
      <c r="D29" s="187">
        <v>3</v>
      </c>
      <c r="E29" s="84" t="s">
        <v>157</v>
      </c>
      <c r="F29" s="510"/>
      <c r="G29" s="510"/>
      <c r="H29" s="184">
        <f t="shared" si="0"/>
        <v>0</v>
      </c>
      <c r="I29" s="184">
        <f t="shared" si="1"/>
        <v>0</v>
      </c>
      <c r="J29" s="184">
        <f t="shared" si="2"/>
        <v>0</v>
      </c>
      <c r="K29" s="84"/>
    </row>
    <row r="30" spans="1:11">
      <c r="A30" s="180">
        <v>28</v>
      </c>
      <c r="B30" s="84"/>
      <c r="C30" s="186" t="s">
        <v>692</v>
      </c>
      <c r="D30" s="187">
        <v>3</v>
      </c>
      <c r="E30" s="84" t="s">
        <v>157</v>
      </c>
      <c r="F30" s="510"/>
      <c r="G30" s="510"/>
      <c r="H30" s="184">
        <f t="shared" si="0"/>
        <v>0</v>
      </c>
      <c r="I30" s="184">
        <f t="shared" si="1"/>
        <v>0</v>
      </c>
      <c r="J30" s="184">
        <f t="shared" si="2"/>
        <v>0</v>
      </c>
      <c r="K30" s="84"/>
    </row>
    <row r="31" spans="1:11">
      <c r="A31" s="185">
        <v>29</v>
      </c>
      <c r="B31" s="84"/>
      <c r="C31" s="186" t="s">
        <v>693</v>
      </c>
      <c r="D31" s="187">
        <v>1</v>
      </c>
      <c r="E31" s="89" t="s">
        <v>694</v>
      </c>
      <c r="F31" s="510"/>
      <c r="G31" s="510"/>
      <c r="H31" s="184">
        <f t="shared" si="0"/>
        <v>0</v>
      </c>
      <c r="I31" s="184">
        <f t="shared" si="1"/>
        <v>0</v>
      </c>
      <c r="J31" s="184">
        <f t="shared" si="2"/>
        <v>0</v>
      </c>
      <c r="K31" s="84"/>
    </row>
    <row r="32" spans="1:11">
      <c r="A32" s="185">
        <v>30</v>
      </c>
      <c r="B32" s="89"/>
      <c r="C32" s="186" t="s">
        <v>695</v>
      </c>
      <c r="D32" s="187">
        <v>2</v>
      </c>
      <c r="E32" s="84" t="s">
        <v>493</v>
      </c>
      <c r="F32" s="510"/>
      <c r="G32" s="510"/>
      <c r="H32" s="184">
        <f t="shared" si="0"/>
        <v>0</v>
      </c>
      <c r="I32" s="184">
        <f t="shared" si="1"/>
        <v>0</v>
      </c>
      <c r="J32" s="184">
        <f t="shared" si="2"/>
        <v>0</v>
      </c>
      <c r="K32" s="84"/>
    </row>
    <row r="33" spans="1:11">
      <c r="A33" s="180">
        <v>31</v>
      </c>
      <c r="B33" s="84"/>
      <c r="C33" s="186" t="s">
        <v>696</v>
      </c>
      <c r="D33" s="187">
        <v>2</v>
      </c>
      <c r="E33" s="84" t="s">
        <v>493</v>
      </c>
      <c r="F33" s="510"/>
      <c r="G33" s="510"/>
      <c r="H33" s="184">
        <f t="shared" si="0"/>
        <v>0</v>
      </c>
      <c r="I33" s="184">
        <f t="shared" si="1"/>
        <v>0</v>
      </c>
      <c r="J33" s="184">
        <f t="shared" si="2"/>
        <v>0</v>
      </c>
      <c r="K33" s="84"/>
    </row>
    <row r="34" spans="1:11">
      <c r="A34" s="185">
        <v>32</v>
      </c>
      <c r="B34" s="89"/>
      <c r="C34" s="186" t="s">
        <v>697</v>
      </c>
      <c r="D34" s="187">
        <v>20</v>
      </c>
      <c r="E34" s="84" t="s">
        <v>157</v>
      </c>
      <c r="F34" s="510"/>
      <c r="G34" s="510"/>
      <c r="H34" s="184">
        <f t="shared" si="0"/>
        <v>0</v>
      </c>
      <c r="I34" s="184">
        <f t="shared" si="1"/>
        <v>0</v>
      </c>
      <c r="J34" s="184">
        <f t="shared" si="2"/>
        <v>0</v>
      </c>
      <c r="K34" s="84"/>
    </row>
    <row r="35" spans="1:11">
      <c r="A35" s="185">
        <v>33</v>
      </c>
      <c r="B35" s="89"/>
      <c r="C35" s="186" t="s">
        <v>698</v>
      </c>
      <c r="D35" s="187">
        <v>2</v>
      </c>
      <c r="E35" s="89" t="s">
        <v>493</v>
      </c>
      <c r="F35" s="510"/>
      <c r="G35" s="510"/>
      <c r="H35" s="184">
        <f t="shared" si="0"/>
        <v>0</v>
      </c>
      <c r="I35" s="184">
        <f t="shared" si="1"/>
        <v>0</v>
      </c>
      <c r="J35" s="184">
        <f t="shared" si="2"/>
        <v>0</v>
      </c>
      <c r="K35" s="84"/>
    </row>
    <row r="36" spans="1:11">
      <c r="A36" s="180">
        <v>34</v>
      </c>
      <c r="B36" s="89"/>
      <c r="C36" s="186" t="s">
        <v>699</v>
      </c>
      <c r="D36" s="187">
        <v>10</v>
      </c>
      <c r="E36" s="84" t="s">
        <v>493</v>
      </c>
      <c r="F36" s="510"/>
      <c r="G36" s="510"/>
      <c r="H36" s="184">
        <f t="shared" si="0"/>
        <v>0</v>
      </c>
      <c r="I36" s="184">
        <f t="shared" si="1"/>
        <v>0</v>
      </c>
      <c r="J36" s="184">
        <f t="shared" si="2"/>
        <v>0</v>
      </c>
      <c r="K36" s="84"/>
    </row>
    <row r="37" spans="1:11">
      <c r="A37" s="185">
        <v>35</v>
      </c>
      <c r="B37" s="89"/>
      <c r="C37" s="186" t="s">
        <v>700</v>
      </c>
      <c r="D37" s="187">
        <v>10</v>
      </c>
      <c r="E37" s="84" t="s">
        <v>493</v>
      </c>
      <c r="F37" s="510"/>
      <c r="G37" s="510"/>
      <c r="H37" s="184">
        <f t="shared" si="0"/>
        <v>0</v>
      </c>
      <c r="I37" s="184">
        <f t="shared" si="1"/>
        <v>0</v>
      </c>
      <c r="J37" s="184">
        <f t="shared" si="2"/>
        <v>0</v>
      </c>
      <c r="K37" s="84"/>
    </row>
    <row r="38" spans="1:11">
      <c r="A38" s="185">
        <v>36</v>
      </c>
      <c r="B38" s="89"/>
      <c r="C38" s="186" t="s">
        <v>701</v>
      </c>
      <c r="D38" s="187">
        <v>5</v>
      </c>
      <c r="E38" s="84" t="s">
        <v>493</v>
      </c>
      <c r="F38" s="510"/>
      <c r="G38" s="510"/>
      <c r="H38" s="184">
        <f t="shared" si="0"/>
        <v>0</v>
      </c>
      <c r="I38" s="184">
        <f t="shared" si="1"/>
        <v>0</v>
      </c>
      <c r="J38" s="184">
        <f t="shared" si="2"/>
        <v>0</v>
      </c>
      <c r="K38" s="84"/>
    </row>
    <row r="39" spans="1:11">
      <c r="A39" s="180">
        <v>37</v>
      </c>
      <c r="B39" s="89" t="s">
        <v>702</v>
      </c>
      <c r="C39" s="186" t="s">
        <v>703</v>
      </c>
      <c r="D39" s="187">
        <v>6</v>
      </c>
      <c r="E39" s="84" t="s">
        <v>493</v>
      </c>
      <c r="F39" s="510"/>
      <c r="G39" s="510"/>
      <c r="H39" s="184">
        <f t="shared" si="0"/>
        <v>0</v>
      </c>
      <c r="I39" s="184">
        <f t="shared" si="1"/>
        <v>0</v>
      </c>
      <c r="J39" s="184">
        <f t="shared" si="2"/>
        <v>0</v>
      </c>
      <c r="K39" s="84"/>
    </row>
    <row r="40" spans="1:11">
      <c r="A40" s="185">
        <v>38</v>
      </c>
      <c r="B40" s="89" t="s">
        <v>702</v>
      </c>
      <c r="C40" s="186" t="s">
        <v>704</v>
      </c>
      <c r="D40" s="187">
        <v>6</v>
      </c>
      <c r="E40" s="84" t="s">
        <v>493</v>
      </c>
      <c r="F40" s="510"/>
      <c r="G40" s="510"/>
      <c r="H40" s="184">
        <f t="shared" si="0"/>
        <v>0</v>
      </c>
      <c r="I40" s="184">
        <f t="shared" si="1"/>
        <v>0</v>
      </c>
      <c r="J40" s="184">
        <f t="shared" si="2"/>
        <v>0</v>
      </c>
      <c r="K40" s="84"/>
    </row>
    <row r="41" spans="1:11">
      <c r="A41" s="185">
        <v>39</v>
      </c>
      <c r="B41" s="89"/>
      <c r="C41" s="186" t="s">
        <v>705</v>
      </c>
      <c r="D41" s="187">
        <v>12</v>
      </c>
      <c r="E41" s="89" t="s">
        <v>493</v>
      </c>
      <c r="F41" s="510"/>
      <c r="G41" s="510"/>
      <c r="H41" s="184">
        <f t="shared" si="0"/>
        <v>0</v>
      </c>
      <c r="I41" s="184">
        <f t="shared" si="1"/>
        <v>0</v>
      </c>
      <c r="J41" s="184">
        <f t="shared" si="2"/>
        <v>0</v>
      </c>
      <c r="K41" s="84"/>
    </row>
    <row r="42" spans="1:11">
      <c r="A42" s="180">
        <v>40</v>
      </c>
      <c r="B42" s="89"/>
      <c r="C42" s="188" t="s">
        <v>706</v>
      </c>
      <c r="D42" s="187">
        <v>40</v>
      </c>
      <c r="E42" s="89" t="s">
        <v>157</v>
      </c>
      <c r="F42" s="510"/>
      <c r="G42" s="510"/>
      <c r="H42" s="184">
        <f t="shared" si="0"/>
        <v>0</v>
      </c>
      <c r="I42" s="184">
        <f t="shared" si="1"/>
        <v>0</v>
      </c>
      <c r="J42" s="184">
        <f t="shared" si="2"/>
        <v>0</v>
      </c>
      <c r="K42" s="84"/>
    </row>
    <row r="43" spans="1:11">
      <c r="A43" s="185">
        <v>41</v>
      </c>
      <c r="B43" s="89"/>
      <c r="C43" s="188" t="s">
        <v>707</v>
      </c>
      <c r="D43" s="187">
        <v>32</v>
      </c>
      <c r="E43" s="89" t="s">
        <v>157</v>
      </c>
      <c r="F43" s="510"/>
      <c r="G43" s="510"/>
      <c r="H43" s="184">
        <f t="shared" si="0"/>
        <v>0</v>
      </c>
      <c r="I43" s="184">
        <f t="shared" si="1"/>
        <v>0</v>
      </c>
      <c r="J43" s="184">
        <f t="shared" si="2"/>
        <v>0</v>
      </c>
      <c r="K43" s="84"/>
    </row>
    <row r="44" spans="1:11">
      <c r="A44" s="185">
        <v>42</v>
      </c>
      <c r="B44" s="89"/>
      <c r="C44" s="188" t="s">
        <v>708</v>
      </c>
      <c r="D44" s="187">
        <v>13</v>
      </c>
      <c r="E44" s="84" t="s">
        <v>493</v>
      </c>
      <c r="F44" s="510"/>
      <c r="G44" s="510"/>
      <c r="H44" s="184">
        <f t="shared" si="0"/>
        <v>0</v>
      </c>
      <c r="I44" s="184">
        <f t="shared" si="1"/>
        <v>0</v>
      </c>
      <c r="J44" s="184">
        <f t="shared" si="2"/>
        <v>0</v>
      </c>
      <c r="K44" s="84"/>
    </row>
    <row r="45" spans="1:11">
      <c r="A45" s="180">
        <v>43</v>
      </c>
      <c r="B45" s="89"/>
      <c r="C45" s="188" t="s">
        <v>709</v>
      </c>
      <c r="D45" s="187">
        <v>1</v>
      </c>
      <c r="E45" s="84" t="s">
        <v>493</v>
      </c>
      <c r="F45" s="510"/>
      <c r="G45" s="510"/>
      <c r="H45" s="184">
        <f t="shared" si="0"/>
        <v>0</v>
      </c>
      <c r="I45" s="184">
        <f t="shared" si="1"/>
        <v>0</v>
      </c>
      <c r="J45" s="184">
        <f t="shared" si="2"/>
        <v>0</v>
      </c>
      <c r="K45" s="84"/>
    </row>
    <row r="46" spans="1:11">
      <c r="A46" s="185">
        <v>44</v>
      </c>
      <c r="B46" s="89"/>
      <c r="C46" s="188" t="s">
        <v>710</v>
      </c>
      <c r="D46" s="187">
        <v>10</v>
      </c>
      <c r="E46" s="84" t="s">
        <v>493</v>
      </c>
      <c r="F46" s="510"/>
      <c r="G46" s="510"/>
      <c r="H46" s="184">
        <f t="shared" si="0"/>
        <v>0</v>
      </c>
      <c r="I46" s="184">
        <f t="shared" si="1"/>
        <v>0</v>
      </c>
      <c r="J46" s="184">
        <f t="shared" si="2"/>
        <v>0</v>
      </c>
      <c r="K46" s="84"/>
    </row>
    <row r="47" spans="1:11">
      <c r="A47" s="185">
        <v>45</v>
      </c>
      <c r="B47" s="89"/>
      <c r="C47" s="188" t="s">
        <v>711</v>
      </c>
      <c r="D47" s="187">
        <v>13</v>
      </c>
      <c r="E47" s="84" t="s">
        <v>493</v>
      </c>
      <c r="F47" s="510"/>
      <c r="G47" s="510"/>
      <c r="H47" s="184">
        <f t="shared" si="0"/>
        <v>0</v>
      </c>
      <c r="I47" s="184">
        <f t="shared" si="1"/>
        <v>0</v>
      </c>
      <c r="J47" s="184">
        <f t="shared" si="2"/>
        <v>0</v>
      </c>
      <c r="K47" s="84"/>
    </row>
    <row r="48" spans="1:11">
      <c r="A48" s="180">
        <v>46</v>
      </c>
      <c r="B48" s="89"/>
      <c r="C48" s="188" t="s">
        <v>712</v>
      </c>
      <c r="D48" s="187">
        <v>13</v>
      </c>
      <c r="E48" s="84" t="s">
        <v>493</v>
      </c>
      <c r="F48" s="510"/>
      <c r="G48" s="510"/>
      <c r="H48" s="184">
        <f xml:space="preserve"> F48* D48</f>
        <v>0</v>
      </c>
      <c r="I48" s="184">
        <f t="shared" si="1"/>
        <v>0</v>
      </c>
      <c r="J48" s="184">
        <f t="shared" si="2"/>
        <v>0</v>
      </c>
      <c r="K48" s="84"/>
    </row>
    <row r="49" spans="1:11">
      <c r="A49" s="185">
        <v>47</v>
      </c>
      <c r="B49" s="89"/>
      <c r="C49" s="188" t="s">
        <v>713</v>
      </c>
      <c r="D49" s="187">
        <v>1</v>
      </c>
      <c r="E49" s="84" t="s">
        <v>493</v>
      </c>
      <c r="F49" s="510"/>
      <c r="G49" s="511"/>
      <c r="H49" s="184">
        <f t="shared" si="0"/>
        <v>0</v>
      </c>
      <c r="I49" s="184">
        <f t="shared" si="1"/>
        <v>0</v>
      </c>
      <c r="J49" s="184">
        <f t="shared" si="2"/>
        <v>0</v>
      </c>
      <c r="K49" s="84"/>
    </row>
    <row r="50" spans="1:11">
      <c r="A50" s="185">
        <v>48</v>
      </c>
      <c r="B50" s="89"/>
      <c r="C50" s="188" t="s">
        <v>714</v>
      </c>
      <c r="D50" s="187">
        <v>5</v>
      </c>
      <c r="E50" s="84" t="s">
        <v>493</v>
      </c>
      <c r="F50" s="510"/>
      <c r="G50" s="510"/>
      <c r="H50" s="184">
        <f t="shared" si="0"/>
        <v>0</v>
      </c>
      <c r="I50" s="184">
        <f t="shared" si="1"/>
        <v>0</v>
      </c>
      <c r="J50" s="184">
        <f t="shared" si="2"/>
        <v>0</v>
      </c>
      <c r="K50" s="84"/>
    </row>
    <row r="51" spans="1:11">
      <c r="A51" s="180">
        <v>49</v>
      </c>
      <c r="B51" s="89"/>
      <c r="C51" s="188" t="s">
        <v>715</v>
      </c>
      <c r="D51" s="187">
        <v>2</v>
      </c>
      <c r="E51" s="84" t="s">
        <v>493</v>
      </c>
      <c r="F51" s="510"/>
      <c r="G51" s="510"/>
      <c r="H51" s="184">
        <f t="shared" si="0"/>
        <v>0</v>
      </c>
      <c r="I51" s="184">
        <f t="shared" si="1"/>
        <v>0</v>
      </c>
      <c r="J51" s="184">
        <f t="shared" si="2"/>
        <v>0</v>
      </c>
      <c r="K51" s="84"/>
    </row>
    <row r="52" spans="1:11">
      <c r="A52" s="185">
        <v>50</v>
      </c>
      <c r="B52" s="89"/>
      <c r="C52" s="188" t="s">
        <v>716</v>
      </c>
      <c r="D52" s="187">
        <v>5</v>
      </c>
      <c r="E52" s="84" t="s">
        <v>493</v>
      </c>
      <c r="F52" s="510"/>
      <c r="G52" s="510"/>
      <c r="H52" s="184">
        <f t="shared" si="0"/>
        <v>0</v>
      </c>
      <c r="I52" s="184">
        <f t="shared" si="1"/>
        <v>0</v>
      </c>
      <c r="J52" s="184">
        <f t="shared" si="2"/>
        <v>0</v>
      </c>
      <c r="K52" s="84"/>
    </row>
    <row r="53" spans="1:11">
      <c r="A53" s="185">
        <v>51</v>
      </c>
      <c r="B53" s="89"/>
      <c r="C53" s="188" t="s">
        <v>717</v>
      </c>
      <c r="D53" s="187">
        <v>4</v>
      </c>
      <c r="E53" s="84" t="s">
        <v>493</v>
      </c>
      <c r="F53" s="510"/>
      <c r="G53" s="510"/>
      <c r="H53" s="184">
        <f t="shared" si="0"/>
        <v>0</v>
      </c>
      <c r="I53" s="184">
        <f t="shared" si="1"/>
        <v>0</v>
      </c>
      <c r="J53" s="184">
        <f t="shared" si="2"/>
        <v>0</v>
      </c>
      <c r="K53" s="84"/>
    </row>
    <row r="54" spans="1:11">
      <c r="A54" s="180">
        <v>52</v>
      </c>
      <c r="B54" s="89"/>
      <c r="C54" s="188" t="s">
        <v>718</v>
      </c>
      <c r="D54" s="187">
        <v>20</v>
      </c>
      <c r="E54" s="89" t="s">
        <v>157</v>
      </c>
      <c r="F54" s="510"/>
      <c r="G54" s="510"/>
      <c r="H54" s="184">
        <f t="shared" si="0"/>
        <v>0</v>
      </c>
      <c r="I54" s="184">
        <f t="shared" si="1"/>
        <v>0</v>
      </c>
      <c r="J54" s="184">
        <f t="shared" si="2"/>
        <v>0</v>
      </c>
      <c r="K54" s="84"/>
    </row>
    <row r="55" spans="1:11">
      <c r="A55" s="185">
        <v>53</v>
      </c>
      <c r="B55" s="89"/>
      <c r="C55" s="188" t="s">
        <v>719</v>
      </c>
      <c r="D55" s="187">
        <v>10</v>
      </c>
      <c r="E55" s="84" t="s">
        <v>493</v>
      </c>
      <c r="F55" s="510"/>
      <c r="G55" s="510"/>
      <c r="H55" s="184">
        <f t="shared" si="0"/>
        <v>0</v>
      </c>
      <c r="I55" s="184">
        <f t="shared" si="1"/>
        <v>0</v>
      </c>
      <c r="J55" s="184">
        <f t="shared" si="2"/>
        <v>0</v>
      </c>
      <c r="K55" s="84"/>
    </row>
    <row r="56" spans="1:11">
      <c r="A56" s="185">
        <v>54</v>
      </c>
      <c r="B56" s="89"/>
      <c r="C56" s="188" t="s">
        <v>720</v>
      </c>
      <c r="D56" s="187">
        <v>30</v>
      </c>
      <c r="E56" s="84" t="s">
        <v>493</v>
      </c>
      <c r="F56" s="510"/>
      <c r="G56" s="510"/>
      <c r="H56" s="184">
        <f t="shared" si="0"/>
        <v>0</v>
      </c>
      <c r="I56" s="184">
        <f t="shared" si="1"/>
        <v>0</v>
      </c>
      <c r="J56" s="184">
        <f t="shared" si="2"/>
        <v>0</v>
      </c>
      <c r="K56" s="84"/>
    </row>
    <row r="57" spans="1:11">
      <c r="A57" s="180">
        <v>55</v>
      </c>
      <c r="B57" s="89"/>
      <c r="C57" s="188" t="s">
        <v>721</v>
      </c>
      <c r="D57" s="187">
        <v>3</v>
      </c>
      <c r="E57" s="84" t="s">
        <v>493</v>
      </c>
      <c r="F57" s="510"/>
      <c r="G57" s="510"/>
      <c r="H57" s="184">
        <f t="shared" si="0"/>
        <v>0</v>
      </c>
      <c r="I57" s="184">
        <f t="shared" si="1"/>
        <v>0</v>
      </c>
      <c r="J57" s="184">
        <f t="shared" si="2"/>
        <v>0</v>
      </c>
      <c r="K57" s="84"/>
    </row>
    <row r="58" spans="1:11">
      <c r="A58" s="185">
        <v>56</v>
      </c>
      <c r="B58" s="89"/>
      <c r="C58" s="188" t="s">
        <v>722</v>
      </c>
      <c r="D58" s="187">
        <v>4</v>
      </c>
      <c r="E58" s="84" t="s">
        <v>493</v>
      </c>
      <c r="F58" s="510"/>
      <c r="G58" s="510"/>
      <c r="H58" s="184">
        <f t="shared" si="0"/>
        <v>0</v>
      </c>
      <c r="I58" s="184">
        <f t="shared" si="1"/>
        <v>0</v>
      </c>
      <c r="J58" s="184">
        <f t="shared" si="2"/>
        <v>0</v>
      </c>
      <c r="K58" s="84"/>
    </row>
    <row r="59" spans="1:11">
      <c r="A59" s="185">
        <v>57</v>
      </c>
      <c r="B59" s="89"/>
      <c r="C59" s="188" t="s">
        <v>723</v>
      </c>
      <c r="D59" s="187">
        <v>5</v>
      </c>
      <c r="E59" s="84" t="s">
        <v>493</v>
      </c>
      <c r="F59" s="510"/>
      <c r="G59" s="510"/>
      <c r="H59" s="184">
        <f t="shared" si="0"/>
        <v>0</v>
      </c>
      <c r="I59" s="184">
        <f t="shared" si="1"/>
        <v>0</v>
      </c>
      <c r="J59" s="184">
        <f t="shared" si="2"/>
        <v>0</v>
      </c>
      <c r="K59" s="84"/>
    </row>
    <row r="60" spans="1:11">
      <c r="A60" s="180">
        <v>58</v>
      </c>
      <c r="B60" s="89" t="s">
        <v>724</v>
      </c>
      <c r="C60" s="186" t="s">
        <v>725</v>
      </c>
      <c r="D60" s="187">
        <v>1</v>
      </c>
      <c r="E60" s="84" t="s">
        <v>493</v>
      </c>
      <c r="F60" s="510"/>
      <c r="G60" s="510"/>
      <c r="H60" s="184">
        <f t="shared" si="0"/>
        <v>0</v>
      </c>
      <c r="I60" s="184">
        <f t="shared" si="1"/>
        <v>0</v>
      </c>
      <c r="J60" s="184">
        <f t="shared" si="2"/>
        <v>0</v>
      </c>
      <c r="K60" s="84"/>
    </row>
    <row r="61" spans="1:11">
      <c r="A61" s="185">
        <v>59</v>
      </c>
      <c r="B61" s="89" t="s">
        <v>726</v>
      </c>
      <c r="C61" s="186" t="s">
        <v>725</v>
      </c>
      <c r="D61" s="187">
        <v>1</v>
      </c>
      <c r="E61" s="84" t="s">
        <v>493</v>
      </c>
      <c r="F61" s="510"/>
      <c r="G61" s="510"/>
      <c r="H61" s="184">
        <f t="shared" si="0"/>
        <v>0</v>
      </c>
      <c r="I61" s="184">
        <f t="shared" si="1"/>
        <v>0</v>
      </c>
      <c r="J61" s="184">
        <f t="shared" si="2"/>
        <v>0</v>
      </c>
      <c r="K61" s="84"/>
    </row>
    <row r="62" spans="1:11">
      <c r="A62" s="185">
        <v>60</v>
      </c>
      <c r="B62" s="89" t="s">
        <v>727</v>
      </c>
      <c r="C62" s="186" t="s">
        <v>728</v>
      </c>
      <c r="D62" s="187">
        <v>1</v>
      </c>
      <c r="E62" s="84" t="s">
        <v>493</v>
      </c>
      <c r="F62" s="510"/>
      <c r="G62" s="510"/>
      <c r="H62" s="184">
        <f t="shared" si="0"/>
        <v>0</v>
      </c>
      <c r="I62" s="184">
        <f t="shared" si="1"/>
        <v>0</v>
      </c>
      <c r="J62" s="184">
        <f t="shared" si="2"/>
        <v>0</v>
      </c>
      <c r="K62" s="84"/>
    </row>
    <row r="63" spans="1:11">
      <c r="A63" s="180">
        <v>61</v>
      </c>
      <c r="B63" s="89" t="s">
        <v>727</v>
      </c>
      <c r="C63" s="186" t="s">
        <v>729</v>
      </c>
      <c r="D63" s="187">
        <v>1</v>
      </c>
      <c r="E63" s="89" t="s">
        <v>493</v>
      </c>
      <c r="F63" s="510"/>
      <c r="G63" s="510"/>
      <c r="H63" s="184">
        <f t="shared" si="0"/>
        <v>0</v>
      </c>
      <c r="I63" s="184">
        <f t="shared" si="1"/>
        <v>0</v>
      </c>
      <c r="J63" s="184">
        <f t="shared" si="2"/>
        <v>0</v>
      </c>
      <c r="K63" s="84"/>
    </row>
    <row r="64" spans="1:11">
      <c r="A64" s="185">
        <v>62</v>
      </c>
      <c r="B64" s="89" t="s">
        <v>730</v>
      </c>
      <c r="C64" s="186" t="s">
        <v>731</v>
      </c>
      <c r="D64" s="187">
        <v>1</v>
      </c>
      <c r="E64" s="84" t="s">
        <v>493</v>
      </c>
      <c r="F64" s="510"/>
      <c r="G64" s="510"/>
      <c r="H64" s="184">
        <f xml:space="preserve"> F64* D64</f>
        <v>0</v>
      </c>
      <c r="I64" s="184">
        <f t="shared" si="1"/>
        <v>0</v>
      </c>
      <c r="J64" s="184">
        <f t="shared" si="2"/>
        <v>0</v>
      </c>
      <c r="K64" s="84"/>
    </row>
    <row r="65" spans="1:11">
      <c r="A65" s="185">
        <v>63</v>
      </c>
      <c r="B65" s="89"/>
      <c r="C65" s="186" t="s">
        <v>732</v>
      </c>
      <c r="D65" s="187">
        <v>23</v>
      </c>
      <c r="E65" s="84" t="s">
        <v>493</v>
      </c>
      <c r="F65" s="510"/>
      <c r="G65" s="510"/>
      <c r="H65" s="184">
        <f t="shared" si="0"/>
        <v>0</v>
      </c>
      <c r="I65" s="184">
        <f t="shared" si="1"/>
        <v>0</v>
      </c>
      <c r="J65" s="184">
        <f t="shared" si="2"/>
        <v>0</v>
      </c>
      <c r="K65" s="84"/>
    </row>
    <row r="66" spans="1:11">
      <c r="A66" s="180">
        <v>64</v>
      </c>
      <c r="B66" s="89"/>
      <c r="C66" s="186" t="s">
        <v>733</v>
      </c>
      <c r="D66" s="187">
        <v>20</v>
      </c>
      <c r="E66" s="89" t="s">
        <v>157</v>
      </c>
      <c r="F66" s="510"/>
      <c r="G66" s="510"/>
      <c r="H66" s="184">
        <f t="shared" si="0"/>
        <v>0</v>
      </c>
      <c r="I66" s="184">
        <f t="shared" si="1"/>
        <v>0</v>
      </c>
      <c r="J66" s="184">
        <f t="shared" si="2"/>
        <v>0</v>
      </c>
      <c r="K66" s="84"/>
    </row>
    <row r="67" spans="1:11">
      <c r="A67" s="185">
        <v>65</v>
      </c>
      <c r="B67" s="89"/>
      <c r="C67" s="186" t="s">
        <v>734</v>
      </c>
      <c r="D67" s="187">
        <v>8</v>
      </c>
      <c r="E67" s="89" t="s">
        <v>493</v>
      </c>
      <c r="F67" s="510"/>
      <c r="G67" s="510"/>
      <c r="H67" s="184">
        <f t="shared" si="0"/>
        <v>0</v>
      </c>
      <c r="I67" s="184">
        <f t="shared" si="1"/>
        <v>0</v>
      </c>
      <c r="J67" s="184">
        <f t="shared" si="2"/>
        <v>0</v>
      </c>
      <c r="K67" s="84"/>
    </row>
    <row r="68" spans="1:11">
      <c r="A68" s="185">
        <v>66</v>
      </c>
      <c r="B68" s="84"/>
      <c r="C68" s="186" t="s">
        <v>735</v>
      </c>
      <c r="D68" s="187">
        <v>25</v>
      </c>
      <c r="E68" s="89" t="s">
        <v>493</v>
      </c>
      <c r="F68" s="510"/>
      <c r="G68" s="510"/>
      <c r="H68" s="184">
        <f t="shared" ref="H68:H79" si="3" xml:space="preserve"> F68* D68</f>
        <v>0</v>
      </c>
      <c r="I68" s="184">
        <f t="shared" ref="I68:I79" si="4">G68*D68</f>
        <v>0</v>
      </c>
      <c r="J68" s="184">
        <f t="shared" ref="J68:J79" si="5">H68+I68</f>
        <v>0</v>
      </c>
      <c r="K68" s="84"/>
    </row>
    <row r="69" spans="1:11">
      <c r="A69" s="180">
        <v>67</v>
      </c>
      <c r="B69" s="84"/>
      <c r="C69" s="186" t="s">
        <v>736</v>
      </c>
      <c r="D69" s="187">
        <v>10</v>
      </c>
      <c r="E69" s="89" t="s">
        <v>493</v>
      </c>
      <c r="F69" s="510"/>
      <c r="G69" s="510"/>
      <c r="H69" s="184">
        <f t="shared" si="3"/>
        <v>0</v>
      </c>
      <c r="I69" s="184">
        <f t="shared" si="4"/>
        <v>0</v>
      </c>
      <c r="J69" s="184">
        <f t="shared" si="5"/>
        <v>0</v>
      </c>
      <c r="K69" s="84"/>
    </row>
    <row r="70" spans="1:11">
      <c r="A70" s="185">
        <v>68</v>
      </c>
      <c r="B70" s="89"/>
      <c r="C70" s="186" t="s">
        <v>737</v>
      </c>
      <c r="D70" s="187">
        <v>5</v>
      </c>
      <c r="E70" s="84" t="s">
        <v>493</v>
      </c>
      <c r="F70" s="510"/>
      <c r="G70" s="510"/>
      <c r="H70" s="184">
        <f t="shared" si="3"/>
        <v>0</v>
      </c>
      <c r="I70" s="184">
        <f t="shared" si="4"/>
        <v>0</v>
      </c>
      <c r="J70" s="184">
        <f t="shared" si="5"/>
        <v>0</v>
      </c>
      <c r="K70" s="84"/>
    </row>
    <row r="71" spans="1:11">
      <c r="A71" s="185">
        <v>69</v>
      </c>
      <c r="B71" s="89"/>
      <c r="C71" s="186" t="s">
        <v>738</v>
      </c>
      <c r="D71" s="187">
        <v>1</v>
      </c>
      <c r="E71" s="84" t="s">
        <v>493</v>
      </c>
      <c r="F71" s="510"/>
      <c r="G71" s="510"/>
      <c r="H71" s="184">
        <f t="shared" si="3"/>
        <v>0</v>
      </c>
      <c r="I71" s="184">
        <f t="shared" si="4"/>
        <v>0</v>
      </c>
      <c r="J71" s="184">
        <f t="shared" si="5"/>
        <v>0</v>
      </c>
      <c r="K71" s="84"/>
    </row>
    <row r="72" spans="1:11">
      <c r="A72" s="180">
        <v>70</v>
      </c>
      <c r="B72" s="84"/>
      <c r="C72" s="186" t="s">
        <v>739</v>
      </c>
      <c r="D72" s="187">
        <v>20</v>
      </c>
      <c r="E72" s="84" t="s">
        <v>493</v>
      </c>
      <c r="F72" s="510"/>
      <c r="G72" s="510"/>
      <c r="H72" s="184">
        <f t="shared" si="3"/>
        <v>0</v>
      </c>
      <c r="I72" s="184">
        <f t="shared" si="4"/>
        <v>0</v>
      </c>
      <c r="J72" s="184">
        <f t="shared" si="5"/>
        <v>0</v>
      </c>
      <c r="K72" s="84"/>
    </row>
    <row r="73" spans="1:11">
      <c r="A73" s="185">
        <v>71</v>
      </c>
      <c r="B73" s="84"/>
      <c r="C73" s="189" t="s">
        <v>740</v>
      </c>
      <c r="D73" s="190">
        <v>100</v>
      </c>
      <c r="E73" s="191" t="s">
        <v>157</v>
      </c>
      <c r="F73" s="510"/>
      <c r="G73" s="510"/>
      <c r="H73" s="184">
        <f t="shared" si="3"/>
        <v>0</v>
      </c>
      <c r="I73" s="184">
        <f t="shared" si="4"/>
        <v>0</v>
      </c>
      <c r="J73" s="184">
        <f t="shared" si="5"/>
        <v>0</v>
      </c>
      <c r="K73" s="84"/>
    </row>
    <row r="74" spans="1:11">
      <c r="A74" s="185">
        <v>72</v>
      </c>
      <c r="B74" s="84"/>
      <c r="C74" s="188" t="s">
        <v>741</v>
      </c>
      <c r="D74" s="190">
        <v>70</v>
      </c>
      <c r="E74" s="191" t="s">
        <v>157</v>
      </c>
      <c r="F74" s="510"/>
      <c r="G74" s="510"/>
      <c r="H74" s="184">
        <f t="shared" si="3"/>
        <v>0</v>
      </c>
      <c r="I74" s="184">
        <f t="shared" si="4"/>
        <v>0</v>
      </c>
      <c r="J74" s="184">
        <f t="shared" si="5"/>
        <v>0</v>
      </c>
      <c r="K74" s="84"/>
    </row>
    <row r="75" spans="1:11">
      <c r="A75" s="180">
        <v>73</v>
      </c>
      <c r="B75" s="84"/>
      <c r="C75" s="188" t="s">
        <v>742</v>
      </c>
      <c r="D75" s="190">
        <v>230</v>
      </c>
      <c r="E75" s="191" t="s">
        <v>157</v>
      </c>
      <c r="F75" s="510"/>
      <c r="G75" s="510"/>
      <c r="H75" s="184">
        <f t="shared" si="3"/>
        <v>0</v>
      </c>
      <c r="I75" s="184">
        <f t="shared" si="4"/>
        <v>0</v>
      </c>
      <c r="J75" s="184">
        <f t="shared" si="5"/>
        <v>0</v>
      </c>
      <c r="K75" s="84"/>
    </row>
    <row r="76" spans="1:11">
      <c r="A76" s="185">
        <v>74</v>
      </c>
      <c r="B76" s="84"/>
      <c r="C76" s="188" t="s">
        <v>743</v>
      </c>
      <c r="D76" s="190">
        <v>130</v>
      </c>
      <c r="E76" s="191" t="s">
        <v>157</v>
      </c>
      <c r="F76" s="510"/>
      <c r="G76" s="510"/>
      <c r="H76" s="184">
        <f t="shared" si="3"/>
        <v>0</v>
      </c>
      <c r="I76" s="184">
        <f t="shared" si="4"/>
        <v>0</v>
      </c>
      <c r="J76" s="184">
        <f t="shared" si="5"/>
        <v>0</v>
      </c>
      <c r="K76" s="84"/>
    </row>
    <row r="77" spans="1:11">
      <c r="A77" s="185">
        <v>75</v>
      </c>
      <c r="B77" s="84"/>
      <c r="C77" s="188" t="s">
        <v>744</v>
      </c>
      <c r="D77" s="190">
        <v>5</v>
      </c>
      <c r="E77" s="191" t="s">
        <v>157</v>
      </c>
      <c r="F77" s="510"/>
      <c r="G77" s="510"/>
      <c r="H77" s="184">
        <f t="shared" si="3"/>
        <v>0</v>
      </c>
      <c r="I77" s="184">
        <f t="shared" si="4"/>
        <v>0</v>
      </c>
      <c r="J77" s="184">
        <f t="shared" si="5"/>
        <v>0</v>
      </c>
      <c r="K77" s="84"/>
    </row>
    <row r="78" spans="1:11">
      <c r="A78" s="180">
        <v>76</v>
      </c>
      <c r="B78" s="84"/>
      <c r="C78" s="188" t="s">
        <v>745</v>
      </c>
      <c r="D78" s="190">
        <v>20</v>
      </c>
      <c r="E78" s="191" t="s">
        <v>157</v>
      </c>
      <c r="F78" s="510"/>
      <c r="G78" s="510"/>
      <c r="H78" s="184">
        <f t="shared" si="3"/>
        <v>0</v>
      </c>
      <c r="I78" s="184">
        <f t="shared" si="4"/>
        <v>0</v>
      </c>
      <c r="J78" s="184">
        <f t="shared" si="5"/>
        <v>0</v>
      </c>
      <c r="K78" s="84"/>
    </row>
    <row r="79" spans="1:11" ht="13.5" thickBot="1">
      <c r="A79" s="185">
        <v>77</v>
      </c>
      <c r="B79" s="84"/>
      <c r="C79" s="192" t="s">
        <v>746</v>
      </c>
      <c r="D79" s="193">
        <v>120</v>
      </c>
      <c r="E79" s="194" t="s">
        <v>157</v>
      </c>
      <c r="F79" s="512"/>
      <c r="G79" s="512"/>
      <c r="H79" s="195">
        <f t="shared" si="3"/>
        <v>0</v>
      </c>
      <c r="I79" s="195">
        <f t="shared" si="4"/>
        <v>0</v>
      </c>
      <c r="J79" s="195">
        <f t="shared" si="5"/>
        <v>0</v>
      </c>
      <c r="K79" s="84"/>
    </row>
    <row r="80" spans="1:11" ht="16.5" thickBot="1">
      <c r="C80" s="575" t="s">
        <v>747</v>
      </c>
      <c r="D80" s="573"/>
      <c r="E80" s="573"/>
      <c r="F80" s="574">
        <f>SUM(F3:F79)</f>
        <v>0</v>
      </c>
      <c r="G80" s="574">
        <f>SUM(G3:G79)</f>
        <v>0</v>
      </c>
      <c r="H80" s="574">
        <f>SUM(H3:H79)</f>
        <v>0</v>
      </c>
      <c r="I80" s="574">
        <f>SUM(I3:I79)</f>
        <v>0</v>
      </c>
      <c r="J80" s="576">
        <f>SUM(J3:J79)</f>
        <v>0</v>
      </c>
    </row>
  </sheetData>
  <autoFilter ref="A2:K2"/>
  <pageMargins left="0.70866141732283472" right="0.70866141732283472" top="1.1811023622047245" bottom="0.78740157480314965" header="0.31496062992125984" footer="0.31496062992125984"/>
  <pageSetup paperSize="8" scale="69" fitToHeight="4" orientation="landscape" r:id="rId1"/>
  <headerFooter>
    <oddHeader>&amp;C&amp;12Fyzikální ústav AV ČR
REKONSTRUKCE LABORATOŘE PRO ORGANICKOU SYNTÉZU ODD. CHEMIE
&amp;"Arial,Tučné"ROZPOČET</oddHeader>
    <oddFooter xml:space="preserve">&amp;LDatum: 06.2014
Revize: 0&amp;Cstr. &amp;P / &amp;N
&amp;RArchivní číslo:2-15100-D-00-147012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2">
    <pageSetUpPr fitToPage="1"/>
  </sheetPr>
  <dimension ref="A1:K33"/>
  <sheetViews>
    <sheetView workbookViewId="0">
      <pane ySplit="2" topLeftCell="A3" activePane="bottomLeft" state="frozen"/>
      <selection activeCell="A18" sqref="A18:AK18"/>
      <selection pane="bottomLeft" activeCell="E36" sqref="E36"/>
    </sheetView>
  </sheetViews>
  <sheetFormatPr defaultRowHeight="12.75"/>
  <cols>
    <col min="1" max="1" width="2.85546875" style="77" customWidth="1"/>
    <col min="2" max="2" width="46.85546875" style="77" customWidth="1"/>
    <col min="3" max="3" width="13.5703125" style="77" customWidth="1"/>
    <col min="4" max="4" width="10.28515625" style="77" customWidth="1"/>
    <col min="5" max="5" width="12.85546875" style="77" customWidth="1"/>
    <col min="6" max="6" width="6.85546875" style="77" customWidth="1"/>
    <col min="7" max="7" width="4.28515625" style="77" customWidth="1"/>
    <col min="8" max="8" width="11.42578125" style="77" customWidth="1"/>
    <col min="9" max="9" width="6.42578125" style="77" customWidth="1"/>
    <col min="10" max="10" width="8.140625" style="77" customWidth="1"/>
    <col min="11" max="11" width="18.42578125" style="77" customWidth="1"/>
    <col min="12" max="256" width="9.140625" style="77"/>
    <col min="257" max="257" width="2.85546875" style="77" customWidth="1"/>
    <col min="258" max="258" width="46.85546875" style="77" customWidth="1"/>
    <col min="259" max="259" width="13.5703125" style="77" customWidth="1"/>
    <col min="260" max="260" width="10.28515625" style="77" customWidth="1"/>
    <col min="261" max="261" width="12.85546875" style="77" customWidth="1"/>
    <col min="262" max="262" width="6.85546875" style="77" customWidth="1"/>
    <col min="263" max="263" width="4.28515625" style="77" customWidth="1"/>
    <col min="264" max="264" width="11.42578125" style="77" customWidth="1"/>
    <col min="265" max="265" width="6.42578125" style="77" customWidth="1"/>
    <col min="266" max="266" width="8.140625" style="77" customWidth="1"/>
    <col min="267" max="267" width="18.42578125" style="77" customWidth="1"/>
    <col min="268" max="512" width="9.140625" style="77"/>
    <col min="513" max="513" width="2.85546875" style="77" customWidth="1"/>
    <col min="514" max="514" width="46.85546875" style="77" customWidth="1"/>
    <col min="515" max="515" width="13.5703125" style="77" customWidth="1"/>
    <col min="516" max="516" width="10.28515625" style="77" customWidth="1"/>
    <col min="517" max="517" width="12.85546875" style="77" customWidth="1"/>
    <col min="518" max="518" width="6.85546875" style="77" customWidth="1"/>
    <col min="519" max="519" width="4.28515625" style="77" customWidth="1"/>
    <col min="520" max="520" width="11.42578125" style="77" customWidth="1"/>
    <col min="521" max="521" width="6.42578125" style="77" customWidth="1"/>
    <col min="522" max="522" width="8.140625" style="77" customWidth="1"/>
    <col min="523" max="523" width="18.42578125" style="77" customWidth="1"/>
    <col min="524" max="768" width="9.140625" style="77"/>
    <col min="769" max="769" width="2.85546875" style="77" customWidth="1"/>
    <col min="770" max="770" width="46.85546875" style="77" customWidth="1"/>
    <col min="771" max="771" width="13.5703125" style="77" customWidth="1"/>
    <col min="772" max="772" width="10.28515625" style="77" customWidth="1"/>
    <col min="773" max="773" width="12.85546875" style="77" customWidth="1"/>
    <col min="774" max="774" width="6.85546875" style="77" customWidth="1"/>
    <col min="775" max="775" width="4.28515625" style="77" customWidth="1"/>
    <col min="776" max="776" width="11.42578125" style="77" customWidth="1"/>
    <col min="777" max="777" width="6.42578125" style="77" customWidth="1"/>
    <col min="778" max="778" width="8.140625" style="77" customWidth="1"/>
    <col min="779" max="779" width="18.42578125" style="77" customWidth="1"/>
    <col min="780" max="1024" width="9.140625" style="77"/>
    <col min="1025" max="1025" width="2.85546875" style="77" customWidth="1"/>
    <col min="1026" max="1026" width="46.85546875" style="77" customWidth="1"/>
    <col min="1027" max="1027" width="13.5703125" style="77" customWidth="1"/>
    <col min="1028" max="1028" width="10.28515625" style="77" customWidth="1"/>
    <col min="1029" max="1029" width="12.85546875" style="77" customWidth="1"/>
    <col min="1030" max="1030" width="6.85546875" style="77" customWidth="1"/>
    <col min="1031" max="1031" width="4.28515625" style="77" customWidth="1"/>
    <col min="1032" max="1032" width="11.42578125" style="77" customWidth="1"/>
    <col min="1033" max="1033" width="6.42578125" style="77" customWidth="1"/>
    <col min="1034" max="1034" width="8.140625" style="77" customWidth="1"/>
    <col min="1035" max="1035" width="18.42578125" style="77" customWidth="1"/>
    <col min="1036" max="1280" width="9.140625" style="77"/>
    <col min="1281" max="1281" width="2.85546875" style="77" customWidth="1"/>
    <col min="1282" max="1282" width="46.85546875" style="77" customWidth="1"/>
    <col min="1283" max="1283" width="13.5703125" style="77" customWidth="1"/>
    <col min="1284" max="1284" width="10.28515625" style="77" customWidth="1"/>
    <col min="1285" max="1285" width="12.85546875" style="77" customWidth="1"/>
    <col min="1286" max="1286" width="6.85546875" style="77" customWidth="1"/>
    <col min="1287" max="1287" width="4.28515625" style="77" customWidth="1"/>
    <col min="1288" max="1288" width="11.42578125" style="77" customWidth="1"/>
    <col min="1289" max="1289" width="6.42578125" style="77" customWidth="1"/>
    <col min="1290" max="1290" width="8.140625" style="77" customWidth="1"/>
    <col min="1291" max="1291" width="18.42578125" style="77" customWidth="1"/>
    <col min="1292" max="1536" width="9.140625" style="77"/>
    <col min="1537" max="1537" width="2.85546875" style="77" customWidth="1"/>
    <col min="1538" max="1538" width="46.85546875" style="77" customWidth="1"/>
    <col min="1539" max="1539" width="13.5703125" style="77" customWidth="1"/>
    <col min="1540" max="1540" width="10.28515625" style="77" customWidth="1"/>
    <col min="1541" max="1541" width="12.85546875" style="77" customWidth="1"/>
    <col min="1542" max="1542" width="6.85546875" style="77" customWidth="1"/>
    <col min="1543" max="1543" width="4.28515625" style="77" customWidth="1"/>
    <col min="1544" max="1544" width="11.42578125" style="77" customWidth="1"/>
    <col min="1545" max="1545" width="6.42578125" style="77" customWidth="1"/>
    <col min="1546" max="1546" width="8.140625" style="77" customWidth="1"/>
    <col min="1547" max="1547" width="18.42578125" style="77" customWidth="1"/>
    <col min="1548" max="1792" width="9.140625" style="77"/>
    <col min="1793" max="1793" width="2.85546875" style="77" customWidth="1"/>
    <col min="1794" max="1794" width="46.85546875" style="77" customWidth="1"/>
    <col min="1795" max="1795" width="13.5703125" style="77" customWidth="1"/>
    <col min="1796" max="1796" width="10.28515625" style="77" customWidth="1"/>
    <col min="1797" max="1797" width="12.85546875" style="77" customWidth="1"/>
    <col min="1798" max="1798" width="6.85546875" style="77" customWidth="1"/>
    <col min="1799" max="1799" width="4.28515625" style="77" customWidth="1"/>
    <col min="1800" max="1800" width="11.42578125" style="77" customWidth="1"/>
    <col min="1801" max="1801" width="6.42578125" style="77" customWidth="1"/>
    <col min="1802" max="1802" width="8.140625" style="77" customWidth="1"/>
    <col min="1803" max="1803" width="18.42578125" style="77" customWidth="1"/>
    <col min="1804" max="2048" width="9.140625" style="77"/>
    <col min="2049" max="2049" width="2.85546875" style="77" customWidth="1"/>
    <col min="2050" max="2050" width="46.85546875" style="77" customWidth="1"/>
    <col min="2051" max="2051" width="13.5703125" style="77" customWidth="1"/>
    <col min="2052" max="2052" width="10.28515625" style="77" customWidth="1"/>
    <col min="2053" max="2053" width="12.85546875" style="77" customWidth="1"/>
    <col min="2054" max="2054" width="6.85546875" style="77" customWidth="1"/>
    <col min="2055" max="2055" width="4.28515625" style="77" customWidth="1"/>
    <col min="2056" max="2056" width="11.42578125" style="77" customWidth="1"/>
    <col min="2057" max="2057" width="6.42578125" style="77" customWidth="1"/>
    <col min="2058" max="2058" width="8.140625" style="77" customWidth="1"/>
    <col min="2059" max="2059" width="18.42578125" style="77" customWidth="1"/>
    <col min="2060" max="2304" width="9.140625" style="77"/>
    <col min="2305" max="2305" width="2.85546875" style="77" customWidth="1"/>
    <col min="2306" max="2306" width="46.85546875" style="77" customWidth="1"/>
    <col min="2307" max="2307" width="13.5703125" style="77" customWidth="1"/>
    <col min="2308" max="2308" width="10.28515625" style="77" customWidth="1"/>
    <col min="2309" max="2309" width="12.85546875" style="77" customWidth="1"/>
    <col min="2310" max="2310" width="6.85546875" style="77" customWidth="1"/>
    <col min="2311" max="2311" width="4.28515625" style="77" customWidth="1"/>
    <col min="2312" max="2312" width="11.42578125" style="77" customWidth="1"/>
    <col min="2313" max="2313" width="6.42578125" style="77" customWidth="1"/>
    <col min="2314" max="2314" width="8.140625" style="77" customWidth="1"/>
    <col min="2315" max="2315" width="18.42578125" style="77" customWidth="1"/>
    <col min="2316" max="2560" width="9.140625" style="77"/>
    <col min="2561" max="2561" width="2.85546875" style="77" customWidth="1"/>
    <col min="2562" max="2562" width="46.85546875" style="77" customWidth="1"/>
    <col min="2563" max="2563" width="13.5703125" style="77" customWidth="1"/>
    <col min="2564" max="2564" width="10.28515625" style="77" customWidth="1"/>
    <col min="2565" max="2565" width="12.85546875" style="77" customWidth="1"/>
    <col min="2566" max="2566" width="6.85546875" style="77" customWidth="1"/>
    <col min="2567" max="2567" width="4.28515625" style="77" customWidth="1"/>
    <col min="2568" max="2568" width="11.42578125" style="77" customWidth="1"/>
    <col min="2569" max="2569" width="6.42578125" style="77" customWidth="1"/>
    <col min="2570" max="2570" width="8.140625" style="77" customWidth="1"/>
    <col min="2571" max="2571" width="18.42578125" style="77" customWidth="1"/>
    <col min="2572" max="2816" width="9.140625" style="77"/>
    <col min="2817" max="2817" width="2.85546875" style="77" customWidth="1"/>
    <col min="2818" max="2818" width="46.85546875" style="77" customWidth="1"/>
    <col min="2819" max="2819" width="13.5703125" style="77" customWidth="1"/>
    <col min="2820" max="2820" width="10.28515625" style="77" customWidth="1"/>
    <col min="2821" max="2821" width="12.85546875" style="77" customWidth="1"/>
    <col min="2822" max="2822" width="6.85546875" style="77" customWidth="1"/>
    <col min="2823" max="2823" width="4.28515625" style="77" customWidth="1"/>
    <col min="2824" max="2824" width="11.42578125" style="77" customWidth="1"/>
    <col min="2825" max="2825" width="6.42578125" style="77" customWidth="1"/>
    <col min="2826" max="2826" width="8.140625" style="77" customWidth="1"/>
    <col min="2827" max="2827" width="18.42578125" style="77" customWidth="1"/>
    <col min="2828" max="3072" width="9.140625" style="77"/>
    <col min="3073" max="3073" width="2.85546875" style="77" customWidth="1"/>
    <col min="3074" max="3074" width="46.85546875" style="77" customWidth="1"/>
    <col min="3075" max="3075" width="13.5703125" style="77" customWidth="1"/>
    <col min="3076" max="3076" width="10.28515625" style="77" customWidth="1"/>
    <col min="3077" max="3077" width="12.85546875" style="77" customWidth="1"/>
    <col min="3078" max="3078" width="6.85546875" style="77" customWidth="1"/>
    <col min="3079" max="3079" width="4.28515625" style="77" customWidth="1"/>
    <col min="3080" max="3080" width="11.42578125" style="77" customWidth="1"/>
    <col min="3081" max="3081" width="6.42578125" style="77" customWidth="1"/>
    <col min="3082" max="3082" width="8.140625" style="77" customWidth="1"/>
    <col min="3083" max="3083" width="18.42578125" style="77" customWidth="1"/>
    <col min="3084" max="3328" width="9.140625" style="77"/>
    <col min="3329" max="3329" width="2.85546875" style="77" customWidth="1"/>
    <col min="3330" max="3330" width="46.85546875" style="77" customWidth="1"/>
    <col min="3331" max="3331" width="13.5703125" style="77" customWidth="1"/>
    <col min="3332" max="3332" width="10.28515625" style="77" customWidth="1"/>
    <col min="3333" max="3333" width="12.85546875" style="77" customWidth="1"/>
    <col min="3334" max="3334" width="6.85546875" style="77" customWidth="1"/>
    <col min="3335" max="3335" width="4.28515625" style="77" customWidth="1"/>
    <col min="3336" max="3336" width="11.42578125" style="77" customWidth="1"/>
    <col min="3337" max="3337" width="6.42578125" style="77" customWidth="1"/>
    <col min="3338" max="3338" width="8.140625" style="77" customWidth="1"/>
    <col min="3339" max="3339" width="18.42578125" style="77" customWidth="1"/>
    <col min="3340" max="3584" width="9.140625" style="77"/>
    <col min="3585" max="3585" width="2.85546875" style="77" customWidth="1"/>
    <col min="3586" max="3586" width="46.85546875" style="77" customWidth="1"/>
    <col min="3587" max="3587" width="13.5703125" style="77" customWidth="1"/>
    <col min="3588" max="3588" width="10.28515625" style="77" customWidth="1"/>
    <col min="3589" max="3589" width="12.85546875" style="77" customWidth="1"/>
    <col min="3590" max="3590" width="6.85546875" style="77" customWidth="1"/>
    <col min="3591" max="3591" width="4.28515625" style="77" customWidth="1"/>
    <col min="3592" max="3592" width="11.42578125" style="77" customWidth="1"/>
    <col min="3593" max="3593" width="6.42578125" style="77" customWidth="1"/>
    <col min="3594" max="3594" width="8.140625" style="77" customWidth="1"/>
    <col min="3595" max="3595" width="18.42578125" style="77" customWidth="1"/>
    <col min="3596" max="3840" width="9.140625" style="77"/>
    <col min="3841" max="3841" width="2.85546875" style="77" customWidth="1"/>
    <col min="3842" max="3842" width="46.85546875" style="77" customWidth="1"/>
    <col min="3843" max="3843" width="13.5703125" style="77" customWidth="1"/>
    <col min="3844" max="3844" width="10.28515625" style="77" customWidth="1"/>
    <col min="3845" max="3845" width="12.85546875" style="77" customWidth="1"/>
    <col min="3846" max="3846" width="6.85546875" style="77" customWidth="1"/>
    <col min="3847" max="3847" width="4.28515625" style="77" customWidth="1"/>
    <col min="3848" max="3848" width="11.42578125" style="77" customWidth="1"/>
    <col min="3849" max="3849" width="6.42578125" style="77" customWidth="1"/>
    <col min="3850" max="3850" width="8.140625" style="77" customWidth="1"/>
    <col min="3851" max="3851" width="18.42578125" style="77" customWidth="1"/>
    <col min="3852" max="4096" width="9.140625" style="77"/>
    <col min="4097" max="4097" width="2.85546875" style="77" customWidth="1"/>
    <col min="4098" max="4098" width="46.85546875" style="77" customWidth="1"/>
    <col min="4099" max="4099" width="13.5703125" style="77" customWidth="1"/>
    <col min="4100" max="4100" width="10.28515625" style="77" customWidth="1"/>
    <col min="4101" max="4101" width="12.85546875" style="77" customWidth="1"/>
    <col min="4102" max="4102" width="6.85546875" style="77" customWidth="1"/>
    <col min="4103" max="4103" width="4.28515625" style="77" customWidth="1"/>
    <col min="4104" max="4104" width="11.42578125" style="77" customWidth="1"/>
    <col min="4105" max="4105" width="6.42578125" style="77" customWidth="1"/>
    <col min="4106" max="4106" width="8.140625" style="77" customWidth="1"/>
    <col min="4107" max="4107" width="18.42578125" style="77" customWidth="1"/>
    <col min="4108" max="4352" width="9.140625" style="77"/>
    <col min="4353" max="4353" width="2.85546875" style="77" customWidth="1"/>
    <col min="4354" max="4354" width="46.85546875" style="77" customWidth="1"/>
    <col min="4355" max="4355" width="13.5703125" style="77" customWidth="1"/>
    <col min="4356" max="4356" width="10.28515625" style="77" customWidth="1"/>
    <col min="4357" max="4357" width="12.85546875" style="77" customWidth="1"/>
    <col min="4358" max="4358" width="6.85546875" style="77" customWidth="1"/>
    <col min="4359" max="4359" width="4.28515625" style="77" customWidth="1"/>
    <col min="4360" max="4360" width="11.42578125" style="77" customWidth="1"/>
    <col min="4361" max="4361" width="6.42578125" style="77" customWidth="1"/>
    <col min="4362" max="4362" width="8.140625" style="77" customWidth="1"/>
    <col min="4363" max="4363" width="18.42578125" style="77" customWidth="1"/>
    <col min="4364" max="4608" width="9.140625" style="77"/>
    <col min="4609" max="4609" width="2.85546875" style="77" customWidth="1"/>
    <col min="4610" max="4610" width="46.85546875" style="77" customWidth="1"/>
    <col min="4611" max="4611" width="13.5703125" style="77" customWidth="1"/>
    <col min="4612" max="4612" width="10.28515625" style="77" customWidth="1"/>
    <col min="4613" max="4613" width="12.85546875" style="77" customWidth="1"/>
    <col min="4614" max="4614" width="6.85546875" style="77" customWidth="1"/>
    <col min="4615" max="4615" width="4.28515625" style="77" customWidth="1"/>
    <col min="4616" max="4616" width="11.42578125" style="77" customWidth="1"/>
    <col min="4617" max="4617" width="6.42578125" style="77" customWidth="1"/>
    <col min="4618" max="4618" width="8.140625" style="77" customWidth="1"/>
    <col min="4619" max="4619" width="18.42578125" style="77" customWidth="1"/>
    <col min="4620" max="4864" width="9.140625" style="77"/>
    <col min="4865" max="4865" width="2.85546875" style="77" customWidth="1"/>
    <col min="4866" max="4866" width="46.85546875" style="77" customWidth="1"/>
    <col min="4867" max="4867" width="13.5703125" style="77" customWidth="1"/>
    <col min="4868" max="4868" width="10.28515625" style="77" customWidth="1"/>
    <col min="4869" max="4869" width="12.85546875" style="77" customWidth="1"/>
    <col min="4870" max="4870" width="6.85546875" style="77" customWidth="1"/>
    <col min="4871" max="4871" width="4.28515625" style="77" customWidth="1"/>
    <col min="4872" max="4872" width="11.42578125" style="77" customWidth="1"/>
    <col min="4873" max="4873" width="6.42578125" style="77" customWidth="1"/>
    <col min="4874" max="4874" width="8.140625" style="77" customWidth="1"/>
    <col min="4875" max="4875" width="18.42578125" style="77" customWidth="1"/>
    <col min="4876" max="5120" width="9.140625" style="77"/>
    <col min="5121" max="5121" width="2.85546875" style="77" customWidth="1"/>
    <col min="5122" max="5122" width="46.85546875" style="77" customWidth="1"/>
    <col min="5123" max="5123" width="13.5703125" style="77" customWidth="1"/>
    <col min="5124" max="5124" width="10.28515625" style="77" customWidth="1"/>
    <col min="5125" max="5125" width="12.85546875" style="77" customWidth="1"/>
    <col min="5126" max="5126" width="6.85546875" style="77" customWidth="1"/>
    <col min="5127" max="5127" width="4.28515625" style="77" customWidth="1"/>
    <col min="5128" max="5128" width="11.42578125" style="77" customWidth="1"/>
    <col min="5129" max="5129" width="6.42578125" style="77" customWidth="1"/>
    <col min="5130" max="5130" width="8.140625" style="77" customWidth="1"/>
    <col min="5131" max="5131" width="18.42578125" style="77" customWidth="1"/>
    <col min="5132" max="5376" width="9.140625" style="77"/>
    <col min="5377" max="5377" width="2.85546875" style="77" customWidth="1"/>
    <col min="5378" max="5378" width="46.85546875" style="77" customWidth="1"/>
    <col min="5379" max="5379" width="13.5703125" style="77" customWidth="1"/>
    <col min="5380" max="5380" width="10.28515625" style="77" customWidth="1"/>
    <col min="5381" max="5381" width="12.85546875" style="77" customWidth="1"/>
    <col min="5382" max="5382" width="6.85546875" style="77" customWidth="1"/>
    <col min="5383" max="5383" width="4.28515625" style="77" customWidth="1"/>
    <col min="5384" max="5384" width="11.42578125" style="77" customWidth="1"/>
    <col min="5385" max="5385" width="6.42578125" style="77" customWidth="1"/>
    <col min="5386" max="5386" width="8.140625" style="77" customWidth="1"/>
    <col min="5387" max="5387" width="18.42578125" style="77" customWidth="1"/>
    <col min="5388" max="5632" width="9.140625" style="77"/>
    <col min="5633" max="5633" width="2.85546875" style="77" customWidth="1"/>
    <col min="5634" max="5634" width="46.85546875" style="77" customWidth="1"/>
    <col min="5635" max="5635" width="13.5703125" style="77" customWidth="1"/>
    <col min="5636" max="5636" width="10.28515625" style="77" customWidth="1"/>
    <col min="5637" max="5637" width="12.85546875" style="77" customWidth="1"/>
    <col min="5638" max="5638" width="6.85546875" style="77" customWidth="1"/>
    <col min="5639" max="5639" width="4.28515625" style="77" customWidth="1"/>
    <col min="5640" max="5640" width="11.42578125" style="77" customWidth="1"/>
    <col min="5641" max="5641" width="6.42578125" style="77" customWidth="1"/>
    <col min="5642" max="5642" width="8.140625" style="77" customWidth="1"/>
    <col min="5643" max="5643" width="18.42578125" style="77" customWidth="1"/>
    <col min="5644" max="5888" width="9.140625" style="77"/>
    <col min="5889" max="5889" width="2.85546875" style="77" customWidth="1"/>
    <col min="5890" max="5890" width="46.85546875" style="77" customWidth="1"/>
    <col min="5891" max="5891" width="13.5703125" style="77" customWidth="1"/>
    <col min="5892" max="5892" width="10.28515625" style="77" customWidth="1"/>
    <col min="5893" max="5893" width="12.85546875" style="77" customWidth="1"/>
    <col min="5894" max="5894" width="6.85546875" style="77" customWidth="1"/>
    <col min="5895" max="5895" width="4.28515625" style="77" customWidth="1"/>
    <col min="5896" max="5896" width="11.42578125" style="77" customWidth="1"/>
    <col min="5897" max="5897" width="6.42578125" style="77" customWidth="1"/>
    <col min="5898" max="5898" width="8.140625" style="77" customWidth="1"/>
    <col min="5899" max="5899" width="18.42578125" style="77" customWidth="1"/>
    <col min="5900" max="6144" width="9.140625" style="77"/>
    <col min="6145" max="6145" width="2.85546875" style="77" customWidth="1"/>
    <col min="6146" max="6146" width="46.85546875" style="77" customWidth="1"/>
    <col min="6147" max="6147" width="13.5703125" style="77" customWidth="1"/>
    <col min="6148" max="6148" width="10.28515625" style="77" customWidth="1"/>
    <col min="6149" max="6149" width="12.85546875" style="77" customWidth="1"/>
    <col min="6150" max="6150" width="6.85546875" style="77" customWidth="1"/>
    <col min="6151" max="6151" width="4.28515625" style="77" customWidth="1"/>
    <col min="6152" max="6152" width="11.42578125" style="77" customWidth="1"/>
    <col min="6153" max="6153" width="6.42578125" style="77" customWidth="1"/>
    <col min="6154" max="6154" width="8.140625" style="77" customWidth="1"/>
    <col min="6155" max="6155" width="18.42578125" style="77" customWidth="1"/>
    <col min="6156" max="6400" width="9.140625" style="77"/>
    <col min="6401" max="6401" width="2.85546875" style="77" customWidth="1"/>
    <col min="6402" max="6402" width="46.85546875" style="77" customWidth="1"/>
    <col min="6403" max="6403" width="13.5703125" style="77" customWidth="1"/>
    <col min="6404" max="6404" width="10.28515625" style="77" customWidth="1"/>
    <col min="6405" max="6405" width="12.85546875" style="77" customWidth="1"/>
    <col min="6406" max="6406" width="6.85546875" style="77" customWidth="1"/>
    <col min="6407" max="6407" width="4.28515625" style="77" customWidth="1"/>
    <col min="6408" max="6408" width="11.42578125" style="77" customWidth="1"/>
    <col min="6409" max="6409" width="6.42578125" style="77" customWidth="1"/>
    <col min="6410" max="6410" width="8.140625" style="77" customWidth="1"/>
    <col min="6411" max="6411" width="18.42578125" style="77" customWidth="1"/>
    <col min="6412" max="6656" width="9.140625" style="77"/>
    <col min="6657" max="6657" width="2.85546875" style="77" customWidth="1"/>
    <col min="6658" max="6658" width="46.85546875" style="77" customWidth="1"/>
    <col min="6659" max="6659" width="13.5703125" style="77" customWidth="1"/>
    <col min="6660" max="6660" width="10.28515625" style="77" customWidth="1"/>
    <col min="6661" max="6661" width="12.85546875" style="77" customWidth="1"/>
    <col min="6662" max="6662" width="6.85546875" style="77" customWidth="1"/>
    <col min="6663" max="6663" width="4.28515625" style="77" customWidth="1"/>
    <col min="6664" max="6664" width="11.42578125" style="77" customWidth="1"/>
    <col min="6665" max="6665" width="6.42578125" style="77" customWidth="1"/>
    <col min="6666" max="6666" width="8.140625" style="77" customWidth="1"/>
    <col min="6667" max="6667" width="18.42578125" style="77" customWidth="1"/>
    <col min="6668" max="6912" width="9.140625" style="77"/>
    <col min="6913" max="6913" width="2.85546875" style="77" customWidth="1"/>
    <col min="6914" max="6914" width="46.85546875" style="77" customWidth="1"/>
    <col min="6915" max="6915" width="13.5703125" style="77" customWidth="1"/>
    <col min="6916" max="6916" width="10.28515625" style="77" customWidth="1"/>
    <col min="6917" max="6917" width="12.85546875" style="77" customWidth="1"/>
    <col min="6918" max="6918" width="6.85546875" style="77" customWidth="1"/>
    <col min="6919" max="6919" width="4.28515625" style="77" customWidth="1"/>
    <col min="6920" max="6920" width="11.42578125" style="77" customWidth="1"/>
    <col min="6921" max="6921" width="6.42578125" style="77" customWidth="1"/>
    <col min="6922" max="6922" width="8.140625" style="77" customWidth="1"/>
    <col min="6923" max="6923" width="18.42578125" style="77" customWidth="1"/>
    <col min="6924" max="7168" width="9.140625" style="77"/>
    <col min="7169" max="7169" width="2.85546875" style="77" customWidth="1"/>
    <col min="7170" max="7170" width="46.85546875" style="77" customWidth="1"/>
    <col min="7171" max="7171" width="13.5703125" style="77" customWidth="1"/>
    <col min="7172" max="7172" width="10.28515625" style="77" customWidth="1"/>
    <col min="7173" max="7173" width="12.85546875" style="77" customWidth="1"/>
    <col min="7174" max="7174" width="6.85546875" style="77" customWidth="1"/>
    <col min="7175" max="7175" width="4.28515625" style="77" customWidth="1"/>
    <col min="7176" max="7176" width="11.42578125" style="77" customWidth="1"/>
    <col min="7177" max="7177" width="6.42578125" style="77" customWidth="1"/>
    <col min="7178" max="7178" width="8.140625" style="77" customWidth="1"/>
    <col min="7179" max="7179" width="18.42578125" style="77" customWidth="1"/>
    <col min="7180" max="7424" width="9.140625" style="77"/>
    <col min="7425" max="7425" width="2.85546875" style="77" customWidth="1"/>
    <col min="7426" max="7426" width="46.85546875" style="77" customWidth="1"/>
    <col min="7427" max="7427" width="13.5703125" style="77" customWidth="1"/>
    <col min="7428" max="7428" width="10.28515625" style="77" customWidth="1"/>
    <col min="7429" max="7429" width="12.85546875" style="77" customWidth="1"/>
    <col min="7430" max="7430" width="6.85546875" style="77" customWidth="1"/>
    <col min="7431" max="7431" width="4.28515625" style="77" customWidth="1"/>
    <col min="7432" max="7432" width="11.42578125" style="77" customWidth="1"/>
    <col min="7433" max="7433" width="6.42578125" style="77" customWidth="1"/>
    <col min="7434" max="7434" width="8.140625" style="77" customWidth="1"/>
    <col min="7435" max="7435" width="18.42578125" style="77" customWidth="1"/>
    <col min="7436" max="7680" width="9.140625" style="77"/>
    <col min="7681" max="7681" width="2.85546875" style="77" customWidth="1"/>
    <col min="7682" max="7682" width="46.85546875" style="77" customWidth="1"/>
    <col min="7683" max="7683" width="13.5703125" style="77" customWidth="1"/>
    <col min="7684" max="7684" width="10.28515625" style="77" customWidth="1"/>
    <col min="7685" max="7685" width="12.85546875" style="77" customWidth="1"/>
    <col min="7686" max="7686" width="6.85546875" style="77" customWidth="1"/>
    <col min="7687" max="7687" width="4.28515625" style="77" customWidth="1"/>
    <col min="7688" max="7688" width="11.42578125" style="77" customWidth="1"/>
    <col min="7689" max="7689" width="6.42578125" style="77" customWidth="1"/>
    <col min="7690" max="7690" width="8.140625" style="77" customWidth="1"/>
    <col min="7691" max="7691" width="18.42578125" style="77" customWidth="1"/>
    <col min="7692" max="7936" width="9.140625" style="77"/>
    <col min="7937" max="7937" width="2.85546875" style="77" customWidth="1"/>
    <col min="7938" max="7938" width="46.85546875" style="77" customWidth="1"/>
    <col min="7939" max="7939" width="13.5703125" style="77" customWidth="1"/>
    <col min="7940" max="7940" width="10.28515625" style="77" customWidth="1"/>
    <col min="7941" max="7941" width="12.85546875" style="77" customWidth="1"/>
    <col min="7942" max="7942" width="6.85546875" style="77" customWidth="1"/>
    <col min="7943" max="7943" width="4.28515625" style="77" customWidth="1"/>
    <col min="7944" max="7944" width="11.42578125" style="77" customWidth="1"/>
    <col min="7945" max="7945" width="6.42578125" style="77" customWidth="1"/>
    <col min="7946" max="7946" width="8.140625" style="77" customWidth="1"/>
    <col min="7947" max="7947" width="18.42578125" style="77" customWidth="1"/>
    <col min="7948" max="8192" width="9.140625" style="77"/>
    <col min="8193" max="8193" width="2.85546875" style="77" customWidth="1"/>
    <col min="8194" max="8194" width="46.85546875" style="77" customWidth="1"/>
    <col min="8195" max="8195" width="13.5703125" style="77" customWidth="1"/>
    <col min="8196" max="8196" width="10.28515625" style="77" customWidth="1"/>
    <col min="8197" max="8197" width="12.85546875" style="77" customWidth="1"/>
    <col min="8198" max="8198" width="6.85546875" style="77" customWidth="1"/>
    <col min="8199" max="8199" width="4.28515625" style="77" customWidth="1"/>
    <col min="8200" max="8200" width="11.42578125" style="77" customWidth="1"/>
    <col min="8201" max="8201" width="6.42578125" style="77" customWidth="1"/>
    <col min="8202" max="8202" width="8.140625" style="77" customWidth="1"/>
    <col min="8203" max="8203" width="18.42578125" style="77" customWidth="1"/>
    <col min="8204" max="8448" width="9.140625" style="77"/>
    <col min="8449" max="8449" width="2.85546875" style="77" customWidth="1"/>
    <col min="8450" max="8450" width="46.85546875" style="77" customWidth="1"/>
    <col min="8451" max="8451" width="13.5703125" style="77" customWidth="1"/>
    <col min="8452" max="8452" width="10.28515625" style="77" customWidth="1"/>
    <col min="8453" max="8453" width="12.85546875" style="77" customWidth="1"/>
    <col min="8454" max="8454" width="6.85546875" style="77" customWidth="1"/>
    <col min="8455" max="8455" width="4.28515625" style="77" customWidth="1"/>
    <col min="8456" max="8456" width="11.42578125" style="77" customWidth="1"/>
    <col min="8457" max="8457" width="6.42578125" style="77" customWidth="1"/>
    <col min="8458" max="8458" width="8.140625" style="77" customWidth="1"/>
    <col min="8459" max="8459" width="18.42578125" style="77" customWidth="1"/>
    <col min="8460" max="8704" width="9.140625" style="77"/>
    <col min="8705" max="8705" width="2.85546875" style="77" customWidth="1"/>
    <col min="8706" max="8706" width="46.85546875" style="77" customWidth="1"/>
    <col min="8707" max="8707" width="13.5703125" style="77" customWidth="1"/>
    <col min="8708" max="8708" width="10.28515625" style="77" customWidth="1"/>
    <col min="8709" max="8709" width="12.85546875" style="77" customWidth="1"/>
    <col min="8710" max="8710" width="6.85546875" style="77" customWidth="1"/>
    <col min="8711" max="8711" width="4.28515625" style="77" customWidth="1"/>
    <col min="8712" max="8712" width="11.42578125" style="77" customWidth="1"/>
    <col min="8713" max="8713" width="6.42578125" style="77" customWidth="1"/>
    <col min="8714" max="8714" width="8.140625" style="77" customWidth="1"/>
    <col min="8715" max="8715" width="18.42578125" style="77" customWidth="1"/>
    <col min="8716" max="8960" width="9.140625" style="77"/>
    <col min="8961" max="8961" width="2.85546875" style="77" customWidth="1"/>
    <col min="8962" max="8962" width="46.85546875" style="77" customWidth="1"/>
    <col min="8963" max="8963" width="13.5703125" style="77" customWidth="1"/>
    <col min="8964" max="8964" width="10.28515625" style="77" customWidth="1"/>
    <col min="8965" max="8965" width="12.85546875" style="77" customWidth="1"/>
    <col min="8966" max="8966" width="6.85546875" style="77" customWidth="1"/>
    <col min="8967" max="8967" width="4.28515625" style="77" customWidth="1"/>
    <col min="8968" max="8968" width="11.42578125" style="77" customWidth="1"/>
    <col min="8969" max="8969" width="6.42578125" style="77" customWidth="1"/>
    <col min="8970" max="8970" width="8.140625" style="77" customWidth="1"/>
    <col min="8971" max="8971" width="18.42578125" style="77" customWidth="1"/>
    <col min="8972" max="9216" width="9.140625" style="77"/>
    <col min="9217" max="9217" width="2.85546875" style="77" customWidth="1"/>
    <col min="9218" max="9218" width="46.85546875" style="77" customWidth="1"/>
    <col min="9219" max="9219" width="13.5703125" style="77" customWidth="1"/>
    <col min="9220" max="9220" width="10.28515625" style="77" customWidth="1"/>
    <col min="9221" max="9221" width="12.85546875" style="77" customWidth="1"/>
    <col min="9222" max="9222" width="6.85546875" style="77" customWidth="1"/>
    <col min="9223" max="9223" width="4.28515625" style="77" customWidth="1"/>
    <col min="9224" max="9224" width="11.42578125" style="77" customWidth="1"/>
    <col min="9225" max="9225" width="6.42578125" style="77" customWidth="1"/>
    <col min="9226" max="9226" width="8.140625" style="77" customWidth="1"/>
    <col min="9227" max="9227" width="18.42578125" style="77" customWidth="1"/>
    <col min="9228" max="9472" width="9.140625" style="77"/>
    <col min="9473" max="9473" width="2.85546875" style="77" customWidth="1"/>
    <col min="9474" max="9474" width="46.85546875" style="77" customWidth="1"/>
    <col min="9475" max="9475" width="13.5703125" style="77" customWidth="1"/>
    <col min="9476" max="9476" width="10.28515625" style="77" customWidth="1"/>
    <col min="9477" max="9477" width="12.85546875" style="77" customWidth="1"/>
    <col min="9478" max="9478" width="6.85546875" style="77" customWidth="1"/>
    <col min="9479" max="9479" width="4.28515625" style="77" customWidth="1"/>
    <col min="9480" max="9480" width="11.42578125" style="77" customWidth="1"/>
    <col min="9481" max="9481" width="6.42578125" style="77" customWidth="1"/>
    <col min="9482" max="9482" width="8.140625" style="77" customWidth="1"/>
    <col min="9483" max="9483" width="18.42578125" style="77" customWidth="1"/>
    <col min="9484" max="9728" width="9.140625" style="77"/>
    <col min="9729" max="9729" width="2.85546875" style="77" customWidth="1"/>
    <col min="9730" max="9730" width="46.85546875" style="77" customWidth="1"/>
    <col min="9731" max="9731" width="13.5703125" style="77" customWidth="1"/>
    <col min="9732" max="9732" width="10.28515625" style="77" customWidth="1"/>
    <col min="9733" max="9733" width="12.85546875" style="77" customWidth="1"/>
    <col min="9734" max="9734" width="6.85546875" style="77" customWidth="1"/>
    <col min="9735" max="9735" width="4.28515625" style="77" customWidth="1"/>
    <col min="9736" max="9736" width="11.42578125" style="77" customWidth="1"/>
    <col min="9737" max="9737" width="6.42578125" style="77" customWidth="1"/>
    <col min="9738" max="9738" width="8.140625" style="77" customWidth="1"/>
    <col min="9739" max="9739" width="18.42578125" style="77" customWidth="1"/>
    <col min="9740" max="9984" width="9.140625" style="77"/>
    <col min="9985" max="9985" width="2.85546875" style="77" customWidth="1"/>
    <col min="9986" max="9986" width="46.85546875" style="77" customWidth="1"/>
    <col min="9987" max="9987" width="13.5703125" style="77" customWidth="1"/>
    <col min="9988" max="9988" width="10.28515625" style="77" customWidth="1"/>
    <col min="9989" max="9989" width="12.85546875" style="77" customWidth="1"/>
    <col min="9990" max="9990" width="6.85546875" style="77" customWidth="1"/>
    <col min="9991" max="9991" width="4.28515625" style="77" customWidth="1"/>
    <col min="9992" max="9992" width="11.42578125" style="77" customWidth="1"/>
    <col min="9993" max="9993" width="6.42578125" style="77" customWidth="1"/>
    <col min="9994" max="9994" width="8.140625" style="77" customWidth="1"/>
    <col min="9995" max="9995" width="18.42578125" style="77" customWidth="1"/>
    <col min="9996" max="10240" width="9.140625" style="77"/>
    <col min="10241" max="10241" width="2.85546875" style="77" customWidth="1"/>
    <col min="10242" max="10242" width="46.85546875" style="77" customWidth="1"/>
    <col min="10243" max="10243" width="13.5703125" style="77" customWidth="1"/>
    <col min="10244" max="10244" width="10.28515625" style="77" customWidth="1"/>
    <col min="10245" max="10245" width="12.85546875" style="77" customWidth="1"/>
    <col min="10246" max="10246" width="6.85546875" style="77" customWidth="1"/>
    <col min="10247" max="10247" width="4.28515625" style="77" customWidth="1"/>
    <col min="10248" max="10248" width="11.42578125" style="77" customWidth="1"/>
    <col min="10249" max="10249" width="6.42578125" style="77" customWidth="1"/>
    <col min="10250" max="10250" width="8.140625" style="77" customWidth="1"/>
    <col min="10251" max="10251" width="18.42578125" style="77" customWidth="1"/>
    <col min="10252" max="10496" width="9.140625" style="77"/>
    <col min="10497" max="10497" width="2.85546875" style="77" customWidth="1"/>
    <col min="10498" max="10498" width="46.85546875" style="77" customWidth="1"/>
    <col min="10499" max="10499" width="13.5703125" style="77" customWidth="1"/>
    <col min="10500" max="10500" width="10.28515625" style="77" customWidth="1"/>
    <col min="10501" max="10501" width="12.85546875" style="77" customWidth="1"/>
    <col min="10502" max="10502" width="6.85546875" style="77" customWidth="1"/>
    <col min="10503" max="10503" width="4.28515625" style="77" customWidth="1"/>
    <col min="10504" max="10504" width="11.42578125" style="77" customWidth="1"/>
    <col min="10505" max="10505" width="6.42578125" style="77" customWidth="1"/>
    <col min="10506" max="10506" width="8.140625" style="77" customWidth="1"/>
    <col min="10507" max="10507" width="18.42578125" style="77" customWidth="1"/>
    <col min="10508" max="10752" width="9.140625" style="77"/>
    <col min="10753" max="10753" width="2.85546875" style="77" customWidth="1"/>
    <col min="10754" max="10754" width="46.85546875" style="77" customWidth="1"/>
    <col min="10755" max="10755" width="13.5703125" style="77" customWidth="1"/>
    <col min="10756" max="10756" width="10.28515625" style="77" customWidth="1"/>
    <col min="10757" max="10757" width="12.85546875" style="77" customWidth="1"/>
    <col min="10758" max="10758" width="6.85546875" style="77" customWidth="1"/>
    <col min="10759" max="10759" width="4.28515625" style="77" customWidth="1"/>
    <col min="10760" max="10760" width="11.42578125" style="77" customWidth="1"/>
    <col min="10761" max="10761" width="6.42578125" style="77" customWidth="1"/>
    <col min="10762" max="10762" width="8.140625" style="77" customWidth="1"/>
    <col min="10763" max="10763" width="18.42578125" style="77" customWidth="1"/>
    <col min="10764" max="11008" width="9.140625" style="77"/>
    <col min="11009" max="11009" width="2.85546875" style="77" customWidth="1"/>
    <col min="11010" max="11010" width="46.85546875" style="77" customWidth="1"/>
    <col min="11011" max="11011" width="13.5703125" style="77" customWidth="1"/>
    <col min="11012" max="11012" width="10.28515625" style="77" customWidth="1"/>
    <col min="11013" max="11013" width="12.85546875" style="77" customWidth="1"/>
    <col min="11014" max="11014" width="6.85546875" style="77" customWidth="1"/>
    <col min="11015" max="11015" width="4.28515625" style="77" customWidth="1"/>
    <col min="11016" max="11016" width="11.42578125" style="77" customWidth="1"/>
    <col min="11017" max="11017" width="6.42578125" style="77" customWidth="1"/>
    <col min="11018" max="11018" width="8.140625" style="77" customWidth="1"/>
    <col min="11019" max="11019" width="18.42578125" style="77" customWidth="1"/>
    <col min="11020" max="11264" width="9.140625" style="77"/>
    <col min="11265" max="11265" width="2.85546875" style="77" customWidth="1"/>
    <col min="11266" max="11266" width="46.85546875" style="77" customWidth="1"/>
    <col min="11267" max="11267" width="13.5703125" style="77" customWidth="1"/>
    <col min="11268" max="11268" width="10.28515625" style="77" customWidth="1"/>
    <col min="11269" max="11269" width="12.85546875" style="77" customWidth="1"/>
    <col min="11270" max="11270" width="6.85546875" style="77" customWidth="1"/>
    <col min="11271" max="11271" width="4.28515625" style="77" customWidth="1"/>
    <col min="11272" max="11272" width="11.42578125" style="77" customWidth="1"/>
    <col min="11273" max="11273" width="6.42578125" style="77" customWidth="1"/>
    <col min="11274" max="11274" width="8.140625" style="77" customWidth="1"/>
    <col min="11275" max="11275" width="18.42578125" style="77" customWidth="1"/>
    <col min="11276" max="11520" width="9.140625" style="77"/>
    <col min="11521" max="11521" width="2.85546875" style="77" customWidth="1"/>
    <col min="11522" max="11522" width="46.85546875" style="77" customWidth="1"/>
    <col min="11523" max="11523" width="13.5703125" style="77" customWidth="1"/>
    <col min="11524" max="11524" width="10.28515625" style="77" customWidth="1"/>
    <col min="11525" max="11525" width="12.85546875" style="77" customWidth="1"/>
    <col min="11526" max="11526" width="6.85546875" style="77" customWidth="1"/>
    <col min="11527" max="11527" width="4.28515625" style="77" customWidth="1"/>
    <col min="11528" max="11528" width="11.42578125" style="77" customWidth="1"/>
    <col min="11529" max="11529" width="6.42578125" style="77" customWidth="1"/>
    <col min="11530" max="11530" width="8.140625" style="77" customWidth="1"/>
    <col min="11531" max="11531" width="18.42578125" style="77" customWidth="1"/>
    <col min="11532" max="11776" width="9.140625" style="77"/>
    <col min="11777" max="11777" width="2.85546875" style="77" customWidth="1"/>
    <col min="11778" max="11778" width="46.85546875" style="77" customWidth="1"/>
    <col min="11779" max="11779" width="13.5703125" style="77" customWidth="1"/>
    <col min="11780" max="11780" width="10.28515625" style="77" customWidth="1"/>
    <col min="11781" max="11781" width="12.85546875" style="77" customWidth="1"/>
    <col min="11782" max="11782" width="6.85546875" style="77" customWidth="1"/>
    <col min="11783" max="11783" width="4.28515625" style="77" customWidth="1"/>
    <col min="11784" max="11784" width="11.42578125" style="77" customWidth="1"/>
    <col min="11785" max="11785" width="6.42578125" style="77" customWidth="1"/>
    <col min="11786" max="11786" width="8.140625" style="77" customWidth="1"/>
    <col min="11787" max="11787" width="18.42578125" style="77" customWidth="1"/>
    <col min="11788" max="12032" width="9.140625" style="77"/>
    <col min="12033" max="12033" width="2.85546875" style="77" customWidth="1"/>
    <col min="12034" max="12034" width="46.85546875" style="77" customWidth="1"/>
    <col min="12035" max="12035" width="13.5703125" style="77" customWidth="1"/>
    <col min="12036" max="12036" width="10.28515625" style="77" customWidth="1"/>
    <col min="12037" max="12037" width="12.85546875" style="77" customWidth="1"/>
    <col min="12038" max="12038" width="6.85546875" style="77" customWidth="1"/>
    <col min="12039" max="12039" width="4.28515625" style="77" customWidth="1"/>
    <col min="12040" max="12040" width="11.42578125" style="77" customWidth="1"/>
    <col min="12041" max="12041" width="6.42578125" style="77" customWidth="1"/>
    <col min="12042" max="12042" width="8.140625" style="77" customWidth="1"/>
    <col min="12043" max="12043" width="18.42578125" style="77" customWidth="1"/>
    <col min="12044" max="12288" width="9.140625" style="77"/>
    <col min="12289" max="12289" width="2.85546875" style="77" customWidth="1"/>
    <col min="12290" max="12290" width="46.85546875" style="77" customWidth="1"/>
    <col min="12291" max="12291" width="13.5703125" style="77" customWidth="1"/>
    <col min="12292" max="12292" width="10.28515625" style="77" customWidth="1"/>
    <col min="12293" max="12293" width="12.85546875" style="77" customWidth="1"/>
    <col min="12294" max="12294" width="6.85546875" style="77" customWidth="1"/>
    <col min="12295" max="12295" width="4.28515625" style="77" customWidth="1"/>
    <col min="12296" max="12296" width="11.42578125" style="77" customWidth="1"/>
    <col min="12297" max="12297" width="6.42578125" style="77" customWidth="1"/>
    <col min="12298" max="12298" width="8.140625" style="77" customWidth="1"/>
    <col min="12299" max="12299" width="18.42578125" style="77" customWidth="1"/>
    <col min="12300" max="12544" width="9.140625" style="77"/>
    <col min="12545" max="12545" width="2.85546875" style="77" customWidth="1"/>
    <col min="12546" max="12546" width="46.85546875" style="77" customWidth="1"/>
    <col min="12547" max="12547" width="13.5703125" style="77" customWidth="1"/>
    <col min="12548" max="12548" width="10.28515625" style="77" customWidth="1"/>
    <col min="12549" max="12549" width="12.85546875" style="77" customWidth="1"/>
    <col min="12550" max="12550" width="6.85546875" style="77" customWidth="1"/>
    <col min="12551" max="12551" width="4.28515625" style="77" customWidth="1"/>
    <col min="12552" max="12552" width="11.42578125" style="77" customWidth="1"/>
    <col min="12553" max="12553" width="6.42578125" style="77" customWidth="1"/>
    <col min="12554" max="12554" width="8.140625" style="77" customWidth="1"/>
    <col min="12555" max="12555" width="18.42578125" style="77" customWidth="1"/>
    <col min="12556" max="12800" width="9.140625" style="77"/>
    <col min="12801" max="12801" width="2.85546875" style="77" customWidth="1"/>
    <col min="12802" max="12802" width="46.85546875" style="77" customWidth="1"/>
    <col min="12803" max="12803" width="13.5703125" style="77" customWidth="1"/>
    <col min="12804" max="12804" width="10.28515625" style="77" customWidth="1"/>
    <col min="12805" max="12805" width="12.85546875" style="77" customWidth="1"/>
    <col min="12806" max="12806" width="6.85546875" style="77" customWidth="1"/>
    <col min="12807" max="12807" width="4.28515625" style="77" customWidth="1"/>
    <col min="12808" max="12808" width="11.42578125" style="77" customWidth="1"/>
    <col min="12809" max="12809" width="6.42578125" style="77" customWidth="1"/>
    <col min="12810" max="12810" width="8.140625" style="77" customWidth="1"/>
    <col min="12811" max="12811" width="18.42578125" style="77" customWidth="1"/>
    <col min="12812" max="13056" width="9.140625" style="77"/>
    <col min="13057" max="13057" width="2.85546875" style="77" customWidth="1"/>
    <col min="13058" max="13058" width="46.85546875" style="77" customWidth="1"/>
    <col min="13059" max="13059" width="13.5703125" style="77" customWidth="1"/>
    <col min="13060" max="13060" width="10.28515625" style="77" customWidth="1"/>
    <col min="13061" max="13061" width="12.85546875" style="77" customWidth="1"/>
    <col min="13062" max="13062" width="6.85546875" style="77" customWidth="1"/>
    <col min="13063" max="13063" width="4.28515625" style="77" customWidth="1"/>
    <col min="13064" max="13064" width="11.42578125" style="77" customWidth="1"/>
    <col min="13065" max="13065" width="6.42578125" style="77" customWidth="1"/>
    <col min="13066" max="13066" width="8.140625" style="77" customWidth="1"/>
    <col min="13067" max="13067" width="18.42578125" style="77" customWidth="1"/>
    <col min="13068" max="13312" width="9.140625" style="77"/>
    <col min="13313" max="13313" width="2.85546875" style="77" customWidth="1"/>
    <col min="13314" max="13314" width="46.85546875" style="77" customWidth="1"/>
    <col min="13315" max="13315" width="13.5703125" style="77" customWidth="1"/>
    <col min="13316" max="13316" width="10.28515625" style="77" customWidth="1"/>
    <col min="13317" max="13317" width="12.85546875" style="77" customWidth="1"/>
    <col min="13318" max="13318" width="6.85546875" style="77" customWidth="1"/>
    <col min="13319" max="13319" width="4.28515625" style="77" customWidth="1"/>
    <col min="13320" max="13320" width="11.42578125" style="77" customWidth="1"/>
    <col min="13321" max="13321" width="6.42578125" style="77" customWidth="1"/>
    <col min="13322" max="13322" width="8.140625" style="77" customWidth="1"/>
    <col min="13323" max="13323" width="18.42578125" style="77" customWidth="1"/>
    <col min="13324" max="13568" width="9.140625" style="77"/>
    <col min="13569" max="13569" width="2.85546875" style="77" customWidth="1"/>
    <col min="13570" max="13570" width="46.85546875" style="77" customWidth="1"/>
    <col min="13571" max="13571" width="13.5703125" style="77" customWidth="1"/>
    <col min="13572" max="13572" width="10.28515625" style="77" customWidth="1"/>
    <col min="13573" max="13573" width="12.85546875" style="77" customWidth="1"/>
    <col min="13574" max="13574" width="6.85546875" style="77" customWidth="1"/>
    <col min="13575" max="13575" width="4.28515625" style="77" customWidth="1"/>
    <col min="13576" max="13576" width="11.42578125" style="77" customWidth="1"/>
    <col min="13577" max="13577" width="6.42578125" style="77" customWidth="1"/>
    <col min="13578" max="13578" width="8.140625" style="77" customWidth="1"/>
    <col min="13579" max="13579" width="18.42578125" style="77" customWidth="1"/>
    <col min="13580" max="13824" width="9.140625" style="77"/>
    <col min="13825" max="13825" width="2.85546875" style="77" customWidth="1"/>
    <col min="13826" max="13826" width="46.85546875" style="77" customWidth="1"/>
    <col min="13827" max="13827" width="13.5703125" style="77" customWidth="1"/>
    <col min="13828" max="13828" width="10.28515625" style="77" customWidth="1"/>
    <col min="13829" max="13829" width="12.85546875" style="77" customWidth="1"/>
    <col min="13830" max="13830" width="6.85546875" style="77" customWidth="1"/>
    <col min="13831" max="13831" width="4.28515625" style="77" customWidth="1"/>
    <col min="13832" max="13832" width="11.42578125" style="77" customWidth="1"/>
    <col min="13833" max="13833" width="6.42578125" style="77" customWidth="1"/>
    <col min="13834" max="13834" width="8.140625" style="77" customWidth="1"/>
    <col min="13835" max="13835" width="18.42578125" style="77" customWidth="1"/>
    <col min="13836" max="14080" width="9.140625" style="77"/>
    <col min="14081" max="14081" width="2.85546875" style="77" customWidth="1"/>
    <col min="14082" max="14082" width="46.85546875" style="77" customWidth="1"/>
    <col min="14083" max="14083" width="13.5703125" style="77" customWidth="1"/>
    <col min="14084" max="14084" width="10.28515625" style="77" customWidth="1"/>
    <col min="14085" max="14085" width="12.85546875" style="77" customWidth="1"/>
    <col min="14086" max="14086" width="6.85546875" style="77" customWidth="1"/>
    <col min="14087" max="14087" width="4.28515625" style="77" customWidth="1"/>
    <col min="14088" max="14088" width="11.42578125" style="77" customWidth="1"/>
    <col min="14089" max="14089" width="6.42578125" style="77" customWidth="1"/>
    <col min="14090" max="14090" width="8.140625" style="77" customWidth="1"/>
    <col min="14091" max="14091" width="18.42578125" style="77" customWidth="1"/>
    <col min="14092" max="14336" width="9.140625" style="77"/>
    <col min="14337" max="14337" width="2.85546875" style="77" customWidth="1"/>
    <col min="14338" max="14338" width="46.85546875" style="77" customWidth="1"/>
    <col min="14339" max="14339" width="13.5703125" style="77" customWidth="1"/>
    <col min="14340" max="14340" width="10.28515625" style="77" customWidth="1"/>
    <col min="14341" max="14341" width="12.85546875" style="77" customWidth="1"/>
    <col min="14342" max="14342" width="6.85546875" style="77" customWidth="1"/>
    <col min="14343" max="14343" width="4.28515625" style="77" customWidth="1"/>
    <col min="14344" max="14344" width="11.42578125" style="77" customWidth="1"/>
    <col min="14345" max="14345" width="6.42578125" style="77" customWidth="1"/>
    <col min="14346" max="14346" width="8.140625" style="77" customWidth="1"/>
    <col min="14347" max="14347" width="18.42578125" style="77" customWidth="1"/>
    <col min="14348" max="14592" width="9.140625" style="77"/>
    <col min="14593" max="14593" width="2.85546875" style="77" customWidth="1"/>
    <col min="14594" max="14594" width="46.85546875" style="77" customWidth="1"/>
    <col min="14595" max="14595" width="13.5703125" style="77" customWidth="1"/>
    <col min="14596" max="14596" width="10.28515625" style="77" customWidth="1"/>
    <col min="14597" max="14597" width="12.85546875" style="77" customWidth="1"/>
    <col min="14598" max="14598" width="6.85546875" style="77" customWidth="1"/>
    <col min="14599" max="14599" width="4.28515625" style="77" customWidth="1"/>
    <col min="14600" max="14600" width="11.42578125" style="77" customWidth="1"/>
    <col min="14601" max="14601" width="6.42578125" style="77" customWidth="1"/>
    <col min="14602" max="14602" width="8.140625" style="77" customWidth="1"/>
    <col min="14603" max="14603" width="18.42578125" style="77" customWidth="1"/>
    <col min="14604" max="14848" width="9.140625" style="77"/>
    <col min="14849" max="14849" width="2.85546875" style="77" customWidth="1"/>
    <col min="14850" max="14850" width="46.85546875" style="77" customWidth="1"/>
    <col min="14851" max="14851" width="13.5703125" style="77" customWidth="1"/>
    <col min="14852" max="14852" width="10.28515625" style="77" customWidth="1"/>
    <col min="14853" max="14853" width="12.85546875" style="77" customWidth="1"/>
    <col min="14854" max="14854" width="6.85546875" style="77" customWidth="1"/>
    <col min="14855" max="14855" width="4.28515625" style="77" customWidth="1"/>
    <col min="14856" max="14856" width="11.42578125" style="77" customWidth="1"/>
    <col min="14857" max="14857" width="6.42578125" style="77" customWidth="1"/>
    <col min="14858" max="14858" width="8.140625" style="77" customWidth="1"/>
    <col min="14859" max="14859" width="18.42578125" style="77" customWidth="1"/>
    <col min="14860" max="15104" width="9.140625" style="77"/>
    <col min="15105" max="15105" width="2.85546875" style="77" customWidth="1"/>
    <col min="15106" max="15106" width="46.85546875" style="77" customWidth="1"/>
    <col min="15107" max="15107" width="13.5703125" style="77" customWidth="1"/>
    <col min="15108" max="15108" width="10.28515625" style="77" customWidth="1"/>
    <col min="15109" max="15109" width="12.85546875" style="77" customWidth="1"/>
    <col min="15110" max="15110" width="6.85546875" style="77" customWidth="1"/>
    <col min="15111" max="15111" width="4.28515625" style="77" customWidth="1"/>
    <col min="15112" max="15112" width="11.42578125" style="77" customWidth="1"/>
    <col min="15113" max="15113" width="6.42578125" style="77" customWidth="1"/>
    <col min="15114" max="15114" width="8.140625" style="77" customWidth="1"/>
    <col min="15115" max="15115" width="18.42578125" style="77" customWidth="1"/>
    <col min="15116" max="15360" width="9.140625" style="77"/>
    <col min="15361" max="15361" width="2.85546875" style="77" customWidth="1"/>
    <col min="15362" max="15362" width="46.85546875" style="77" customWidth="1"/>
    <col min="15363" max="15363" width="13.5703125" style="77" customWidth="1"/>
    <col min="15364" max="15364" width="10.28515625" style="77" customWidth="1"/>
    <col min="15365" max="15365" width="12.85546875" style="77" customWidth="1"/>
    <col min="15366" max="15366" width="6.85546875" style="77" customWidth="1"/>
    <col min="15367" max="15367" width="4.28515625" style="77" customWidth="1"/>
    <col min="15368" max="15368" width="11.42578125" style="77" customWidth="1"/>
    <col min="15369" max="15369" width="6.42578125" style="77" customWidth="1"/>
    <col min="15370" max="15370" width="8.140625" style="77" customWidth="1"/>
    <col min="15371" max="15371" width="18.42578125" style="77" customWidth="1"/>
    <col min="15372" max="15616" width="9.140625" style="77"/>
    <col min="15617" max="15617" width="2.85546875" style="77" customWidth="1"/>
    <col min="15618" max="15618" width="46.85546875" style="77" customWidth="1"/>
    <col min="15619" max="15619" width="13.5703125" style="77" customWidth="1"/>
    <col min="15620" max="15620" width="10.28515625" style="77" customWidth="1"/>
    <col min="15621" max="15621" width="12.85546875" style="77" customWidth="1"/>
    <col min="15622" max="15622" width="6.85546875" style="77" customWidth="1"/>
    <col min="15623" max="15623" width="4.28515625" style="77" customWidth="1"/>
    <col min="15624" max="15624" width="11.42578125" style="77" customWidth="1"/>
    <col min="15625" max="15625" width="6.42578125" style="77" customWidth="1"/>
    <col min="15626" max="15626" width="8.140625" style="77" customWidth="1"/>
    <col min="15627" max="15627" width="18.42578125" style="77" customWidth="1"/>
    <col min="15628" max="15872" width="9.140625" style="77"/>
    <col min="15873" max="15873" width="2.85546875" style="77" customWidth="1"/>
    <col min="15874" max="15874" width="46.85546875" style="77" customWidth="1"/>
    <col min="15875" max="15875" width="13.5703125" style="77" customWidth="1"/>
    <col min="15876" max="15876" width="10.28515625" style="77" customWidth="1"/>
    <col min="15877" max="15877" width="12.85546875" style="77" customWidth="1"/>
    <col min="15878" max="15878" width="6.85546875" style="77" customWidth="1"/>
    <col min="15879" max="15879" width="4.28515625" style="77" customWidth="1"/>
    <col min="15880" max="15880" width="11.42578125" style="77" customWidth="1"/>
    <col min="15881" max="15881" width="6.42578125" style="77" customWidth="1"/>
    <col min="15882" max="15882" width="8.140625" style="77" customWidth="1"/>
    <col min="15883" max="15883" width="18.42578125" style="77" customWidth="1"/>
    <col min="15884" max="16128" width="9.140625" style="77"/>
    <col min="16129" max="16129" width="2.85546875" style="77" customWidth="1"/>
    <col min="16130" max="16130" width="46.85546875" style="77" customWidth="1"/>
    <col min="16131" max="16131" width="13.5703125" style="77" customWidth="1"/>
    <col min="16132" max="16132" width="10.28515625" style="77" customWidth="1"/>
    <col min="16133" max="16133" width="12.85546875" style="77" customWidth="1"/>
    <col min="16134" max="16134" width="6.85546875" style="77" customWidth="1"/>
    <col min="16135" max="16135" width="4.28515625" style="77" customWidth="1"/>
    <col min="16136" max="16136" width="11.42578125" style="77" customWidth="1"/>
    <col min="16137" max="16137" width="6.42578125" style="77" customWidth="1"/>
    <col min="16138" max="16138" width="8.140625" style="77" customWidth="1"/>
    <col min="16139" max="16139" width="18.42578125" style="77" customWidth="1"/>
    <col min="16140" max="16384" width="9.140625" style="77"/>
  </cols>
  <sheetData>
    <row r="1" spans="1:11" ht="45" customHeight="1" thickBot="1">
      <c r="A1" s="368" t="s">
        <v>857</v>
      </c>
      <c r="B1" s="369" t="s">
        <v>858</v>
      </c>
      <c r="C1" s="369" t="s">
        <v>859</v>
      </c>
      <c r="D1" s="369" t="s">
        <v>860</v>
      </c>
      <c r="E1" s="369" t="s">
        <v>861</v>
      </c>
      <c r="F1" s="369" t="s">
        <v>862</v>
      </c>
      <c r="G1" s="369" t="s">
        <v>863</v>
      </c>
      <c r="H1" s="369" t="s">
        <v>864</v>
      </c>
      <c r="I1" s="368" t="s">
        <v>865</v>
      </c>
      <c r="J1" s="368" t="s">
        <v>866</v>
      </c>
      <c r="K1" s="369" t="s">
        <v>77</v>
      </c>
    </row>
    <row r="2" spans="1:11" ht="4.5" customHeight="1"/>
    <row r="3" spans="1:11" ht="14.25" customHeight="1">
      <c r="A3" s="370" t="s">
        <v>114</v>
      </c>
      <c r="B3" s="371" t="s">
        <v>867</v>
      </c>
      <c r="C3" s="372" t="s">
        <v>868</v>
      </c>
      <c r="D3" s="84"/>
      <c r="E3" s="373">
        <v>11353</v>
      </c>
      <c r="F3" s="372">
        <v>10</v>
      </c>
      <c r="G3" s="372">
        <v>16</v>
      </c>
      <c r="H3" s="372">
        <v>10.199999999999999</v>
      </c>
      <c r="I3" s="513"/>
      <c r="J3" s="513"/>
      <c r="K3" s="375">
        <f>I3*H3+J3*H3</f>
        <v>0</v>
      </c>
    </row>
    <row r="4" spans="1:11" ht="14.25" customHeight="1">
      <c r="A4" s="370" t="s">
        <v>114</v>
      </c>
      <c r="B4" s="371" t="s">
        <v>869</v>
      </c>
      <c r="C4" s="372" t="s">
        <v>868</v>
      </c>
      <c r="D4" s="84"/>
      <c r="E4" s="373">
        <v>11353</v>
      </c>
      <c r="F4" s="372">
        <v>15</v>
      </c>
      <c r="G4" s="372">
        <v>16</v>
      </c>
      <c r="H4" s="372">
        <v>8</v>
      </c>
      <c r="I4" s="513"/>
      <c r="J4" s="513"/>
      <c r="K4" s="375">
        <f t="shared" ref="K4:K31" si="0">I4*H4+J4*H4</f>
        <v>0</v>
      </c>
    </row>
    <row r="5" spans="1:11" ht="14.25" customHeight="1">
      <c r="A5" s="370" t="s">
        <v>114</v>
      </c>
      <c r="B5" s="371" t="s">
        <v>870</v>
      </c>
      <c r="C5" s="372" t="s">
        <v>868</v>
      </c>
      <c r="D5" s="84"/>
      <c r="E5" s="373">
        <v>11353</v>
      </c>
      <c r="F5" s="372">
        <v>20</v>
      </c>
      <c r="G5" s="372">
        <v>16</v>
      </c>
      <c r="H5" s="372">
        <v>1.5</v>
      </c>
      <c r="I5" s="513"/>
      <c r="J5" s="513"/>
      <c r="K5" s="375">
        <f t="shared" si="0"/>
        <v>0</v>
      </c>
    </row>
    <row r="6" spans="1:11" ht="14.25" customHeight="1">
      <c r="A6" s="370" t="s">
        <v>114</v>
      </c>
      <c r="B6" s="371" t="s">
        <v>871</v>
      </c>
      <c r="C6" s="372" t="s">
        <v>868</v>
      </c>
      <c r="D6" s="84"/>
      <c r="E6" s="373" t="s">
        <v>872</v>
      </c>
      <c r="F6" s="372">
        <v>10</v>
      </c>
      <c r="G6" s="372">
        <v>16</v>
      </c>
      <c r="H6" s="372">
        <v>12</v>
      </c>
      <c r="I6" s="513"/>
      <c r="J6" s="513"/>
      <c r="K6" s="375">
        <f t="shared" si="0"/>
        <v>0</v>
      </c>
    </row>
    <row r="7" spans="1:11" ht="14.25" customHeight="1">
      <c r="A7" s="370" t="s">
        <v>114</v>
      </c>
      <c r="B7" s="371" t="s">
        <v>873</v>
      </c>
      <c r="C7" s="372" t="s">
        <v>874</v>
      </c>
      <c r="D7" s="84"/>
      <c r="E7" s="373" t="s">
        <v>872</v>
      </c>
      <c r="F7" s="372">
        <v>15</v>
      </c>
      <c r="G7" s="372">
        <v>16</v>
      </c>
      <c r="H7" s="372">
        <v>1</v>
      </c>
      <c r="I7" s="513"/>
      <c r="J7" s="513"/>
      <c r="K7" s="375">
        <f t="shared" si="0"/>
        <v>0</v>
      </c>
    </row>
    <row r="8" spans="1:11" ht="14.25" customHeight="1">
      <c r="A8" s="370" t="s">
        <v>114</v>
      </c>
      <c r="B8" s="371" t="s">
        <v>875</v>
      </c>
      <c r="C8" s="372" t="s">
        <v>874</v>
      </c>
      <c r="D8" s="84"/>
      <c r="E8" s="373" t="s">
        <v>872</v>
      </c>
      <c r="F8" s="372">
        <v>20</v>
      </c>
      <c r="G8" s="372">
        <v>16</v>
      </c>
      <c r="H8" s="372">
        <v>2</v>
      </c>
      <c r="I8" s="513"/>
      <c r="J8" s="513"/>
      <c r="K8" s="375">
        <f t="shared" si="0"/>
        <v>0</v>
      </c>
    </row>
    <row r="9" spans="1:11" ht="14.25" customHeight="1">
      <c r="A9" s="370" t="s">
        <v>114</v>
      </c>
      <c r="B9" s="371" t="s">
        <v>876</v>
      </c>
      <c r="C9" s="372" t="s">
        <v>874</v>
      </c>
      <c r="D9" s="84"/>
      <c r="E9" s="373" t="s">
        <v>872</v>
      </c>
      <c r="F9" s="372">
        <v>15</v>
      </c>
      <c r="G9" s="372">
        <v>16</v>
      </c>
      <c r="H9" s="372">
        <v>4</v>
      </c>
      <c r="I9" s="513"/>
      <c r="J9" s="513"/>
      <c r="K9" s="375">
        <f t="shared" si="0"/>
        <v>0</v>
      </c>
    </row>
    <row r="10" spans="1:11" ht="14.25" customHeight="1">
      <c r="A10" s="370" t="s">
        <v>114</v>
      </c>
      <c r="B10" s="371" t="s">
        <v>877</v>
      </c>
      <c r="C10" s="372" t="s">
        <v>874</v>
      </c>
      <c r="D10" s="84"/>
      <c r="E10" s="373" t="s">
        <v>872</v>
      </c>
      <c r="F10" s="372" t="s">
        <v>878</v>
      </c>
      <c r="G10" s="372">
        <v>16</v>
      </c>
      <c r="H10" s="372">
        <v>1</v>
      </c>
      <c r="I10" s="513"/>
      <c r="J10" s="513"/>
      <c r="K10" s="375">
        <f t="shared" si="0"/>
        <v>0</v>
      </c>
    </row>
    <row r="11" spans="1:11" ht="14.25" customHeight="1">
      <c r="A11" s="370" t="s">
        <v>114</v>
      </c>
      <c r="B11" s="371" t="s">
        <v>879</v>
      </c>
      <c r="C11" s="372" t="s">
        <v>874</v>
      </c>
      <c r="D11" s="84"/>
      <c r="E11" s="373" t="s">
        <v>872</v>
      </c>
      <c r="F11" s="372">
        <v>20</v>
      </c>
      <c r="G11" s="372">
        <v>16</v>
      </c>
      <c r="H11" s="372">
        <v>1</v>
      </c>
      <c r="I11" s="513"/>
      <c r="J11" s="513"/>
      <c r="K11" s="375">
        <f t="shared" si="0"/>
        <v>0</v>
      </c>
    </row>
    <row r="12" spans="1:11" ht="14.25" customHeight="1">
      <c r="A12" s="370" t="s">
        <v>114</v>
      </c>
      <c r="B12" s="371" t="s">
        <v>880</v>
      </c>
      <c r="C12" s="372" t="s">
        <v>874</v>
      </c>
      <c r="D12" s="84"/>
      <c r="E12" s="373" t="s">
        <v>872</v>
      </c>
      <c r="F12" s="372">
        <v>15</v>
      </c>
      <c r="G12" s="372">
        <v>16</v>
      </c>
      <c r="H12" s="372">
        <v>1</v>
      </c>
      <c r="I12" s="513"/>
      <c r="J12" s="513"/>
      <c r="K12" s="375">
        <f t="shared" si="0"/>
        <v>0</v>
      </c>
    </row>
    <row r="13" spans="1:11" ht="14.25" customHeight="1">
      <c r="A13" s="370" t="s">
        <v>114</v>
      </c>
      <c r="B13" s="371" t="s">
        <v>881</v>
      </c>
      <c r="C13" s="372" t="s">
        <v>874</v>
      </c>
      <c r="D13" s="84"/>
      <c r="E13" s="373" t="s">
        <v>872</v>
      </c>
      <c r="F13" s="372">
        <v>20</v>
      </c>
      <c r="G13" s="372">
        <v>16</v>
      </c>
      <c r="H13" s="372">
        <v>1</v>
      </c>
      <c r="I13" s="513"/>
      <c r="J13" s="513"/>
      <c r="K13" s="375">
        <f t="shared" si="0"/>
        <v>0</v>
      </c>
    </row>
    <row r="14" spans="1:11" ht="14.25" customHeight="1">
      <c r="A14" s="370" t="s">
        <v>114</v>
      </c>
      <c r="B14" s="371" t="s">
        <v>882</v>
      </c>
      <c r="C14" s="372" t="s">
        <v>874</v>
      </c>
      <c r="D14" s="84"/>
      <c r="E14" s="373" t="s">
        <v>872</v>
      </c>
      <c r="F14" s="372" t="s">
        <v>883</v>
      </c>
      <c r="G14" s="372">
        <v>16</v>
      </c>
      <c r="H14" s="372">
        <v>1</v>
      </c>
      <c r="I14" s="513"/>
      <c r="J14" s="513"/>
      <c r="K14" s="375">
        <f t="shared" si="0"/>
        <v>0</v>
      </c>
    </row>
    <row r="15" spans="1:11" ht="14.25" customHeight="1">
      <c r="A15" s="370" t="s">
        <v>114</v>
      </c>
      <c r="B15" s="371" t="s">
        <v>884</v>
      </c>
      <c r="C15" s="372" t="s">
        <v>874</v>
      </c>
      <c r="D15" s="84"/>
      <c r="E15" s="373" t="s">
        <v>872</v>
      </c>
      <c r="F15" s="372" t="s">
        <v>878</v>
      </c>
      <c r="G15" s="372">
        <v>16</v>
      </c>
      <c r="H15" s="372">
        <v>6</v>
      </c>
      <c r="I15" s="513"/>
      <c r="J15" s="513"/>
      <c r="K15" s="375">
        <f t="shared" si="0"/>
        <v>0</v>
      </c>
    </row>
    <row r="16" spans="1:11" ht="14.25" customHeight="1">
      <c r="A16" s="370" t="s">
        <v>114</v>
      </c>
      <c r="B16" s="371" t="s">
        <v>885</v>
      </c>
      <c r="C16" s="372" t="s">
        <v>874</v>
      </c>
      <c r="D16" s="84"/>
      <c r="E16" s="373" t="s">
        <v>872</v>
      </c>
      <c r="F16" s="372">
        <v>20</v>
      </c>
      <c r="G16" s="372">
        <v>16</v>
      </c>
      <c r="H16" s="372">
        <v>2</v>
      </c>
      <c r="I16" s="513"/>
      <c r="J16" s="513"/>
      <c r="K16" s="375">
        <f t="shared" si="0"/>
        <v>0</v>
      </c>
    </row>
    <row r="17" spans="1:11" ht="14.25" customHeight="1">
      <c r="A17" s="370" t="s">
        <v>114</v>
      </c>
      <c r="B17" s="371" t="s">
        <v>886</v>
      </c>
      <c r="C17" s="372"/>
      <c r="D17" s="84"/>
      <c r="E17" s="373"/>
      <c r="F17" s="372">
        <v>10</v>
      </c>
      <c r="G17" s="372">
        <v>16</v>
      </c>
      <c r="H17" s="372">
        <v>6</v>
      </c>
      <c r="I17" s="513"/>
      <c r="J17" s="513"/>
      <c r="K17" s="375">
        <f t="shared" si="0"/>
        <v>0</v>
      </c>
    </row>
    <row r="18" spans="1:11" ht="14.25" customHeight="1">
      <c r="A18" s="370" t="s">
        <v>114</v>
      </c>
      <c r="B18" s="371" t="s">
        <v>887</v>
      </c>
      <c r="C18" s="372"/>
      <c r="D18" s="84"/>
      <c r="E18" s="373"/>
      <c r="F18" s="372">
        <v>15</v>
      </c>
      <c r="G18" s="372">
        <v>16</v>
      </c>
      <c r="H18" s="372">
        <v>1</v>
      </c>
      <c r="I18" s="513"/>
      <c r="J18" s="513"/>
      <c r="K18" s="375">
        <f t="shared" si="0"/>
        <v>0</v>
      </c>
    </row>
    <row r="19" spans="1:11" ht="14.25" customHeight="1">
      <c r="A19" s="370" t="s">
        <v>114</v>
      </c>
      <c r="B19" s="371" t="s">
        <v>888</v>
      </c>
      <c r="C19" s="372"/>
      <c r="D19" s="84"/>
      <c r="E19" s="373"/>
      <c r="F19" s="372">
        <v>20</v>
      </c>
      <c r="G19" s="372">
        <v>16</v>
      </c>
      <c r="H19" s="372">
        <v>1</v>
      </c>
      <c r="I19" s="513"/>
      <c r="J19" s="513"/>
      <c r="K19" s="375">
        <f t="shared" si="0"/>
        <v>0</v>
      </c>
    </row>
    <row r="20" spans="1:11" ht="22.5" customHeight="1">
      <c r="A20" s="370" t="s">
        <v>114</v>
      </c>
      <c r="B20" s="376" t="s">
        <v>889</v>
      </c>
      <c r="C20" s="372"/>
      <c r="D20" s="84"/>
      <c r="E20" s="373"/>
      <c r="F20" s="372">
        <v>20</v>
      </c>
      <c r="G20" s="372">
        <v>16</v>
      </c>
      <c r="H20" s="372">
        <v>1</v>
      </c>
      <c r="I20" s="513"/>
      <c r="J20" s="513"/>
      <c r="K20" s="375">
        <f t="shared" si="0"/>
        <v>0</v>
      </c>
    </row>
    <row r="21" spans="1:11" ht="14.25" customHeight="1">
      <c r="A21" s="370" t="s">
        <v>114</v>
      </c>
      <c r="B21" s="371" t="s">
        <v>890</v>
      </c>
      <c r="C21" s="372"/>
      <c r="D21" s="84"/>
      <c r="E21" s="373" t="s">
        <v>891</v>
      </c>
      <c r="F21" s="372">
        <v>10</v>
      </c>
      <c r="G21" s="372"/>
      <c r="H21" s="372">
        <v>14</v>
      </c>
      <c r="I21" s="513"/>
      <c r="J21" s="513"/>
      <c r="K21" s="375">
        <f t="shared" si="0"/>
        <v>0</v>
      </c>
    </row>
    <row r="22" spans="1:11" ht="14.25" customHeight="1">
      <c r="A22" s="370" t="s">
        <v>114</v>
      </c>
      <c r="B22" s="371" t="s">
        <v>890</v>
      </c>
      <c r="C22" s="372"/>
      <c r="D22" s="84"/>
      <c r="E22" s="373" t="s">
        <v>891</v>
      </c>
      <c r="F22" s="372">
        <v>15</v>
      </c>
      <c r="G22" s="372"/>
      <c r="H22" s="372">
        <v>2</v>
      </c>
      <c r="I22" s="513"/>
      <c r="J22" s="513"/>
      <c r="K22" s="375">
        <f t="shared" si="0"/>
        <v>0</v>
      </c>
    </row>
    <row r="23" spans="1:11" ht="14.25" customHeight="1">
      <c r="A23" s="370" t="s">
        <v>114</v>
      </c>
      <c r="B23" s="371" t="s">
        <v>892</v>
      </c>
      <c r="C23" s="372"/>
      <c r="D23" s="84"/>
      <c r="E23" s="373"/>
      <c r="F23" s="372">
        <v>15</v>
      </c>
      <c r="G23" s="372"/>
      <c r="H23" s="372">
        <v>1</v>
      </c>
      <c r="I23" s="513"/>
      <c r="J23" s="513"/>
      <c r="K23" s="375">
        <f t="shared" si="0"/>
        <v>0</v>
      </c>
    </row>
    <row r="24" spans="1:11" ht="14.25" customHeight="1">
      <c r="A24" s="370" t="s">
        <v>114</v>
      </c>
      <c r="B24" s="371" t="s">
        <v>893</v>
      </c>
      <c r="C24" s="372"/>
      <c r="D24" s="84"/>
      <c r="E24" s="373"/>
      <c r="F24" s="372">
        <v>15</v>
      </c>
      <c r="G24" s="372">
        <v>16</v>
      </c>
      <c r="H24" s="372">
        <v>1</v>
      </c>
      <c r="I24" s="513"/>
      <c r="J24" s="513"/>
      <c r="K24" s="375">
        <f t="shared" si="0"/>
        <v>0</v>
      </c>
    </row>
    <row r="25" spans="1:11">
      <c r="A25" s="370" t="s">
        <v>114</v>
      </c>
      <c r="B25" s="371" t="s">
        <v>892</v>
      </c>
      <c r="C25" s="372"/>
      <c r="D25" s="84"/>
      <c r="E25" s="373"/>
      <c r="F25" s="372">
        <v>10</v>
      </c>
      <c r="G25" s="372"/>
      <c r="H25" s="372">
        <v>5</v>
      </c>
      <c r="I25" s="513"/>
      <c r="J25" s="513"/>
      <c r="K25" s="375">
        <f t="shared" si="0"/>
        <v>0</v>
      </c>
    </row>
    <row r="26" spans="1:11">
      <c r="A26" s="370" t="s">
        <v>114</v>
      </c>
      <c r="B26" s="371" t="s">
        <v>893</v>
      </c>
      <c r="C26" s="372"/>
      <c r="D26" s="84"/>
      <c r="E26" s="373"/>
      <c r="F26" s="372">
        <v>10</v>
      </c>
      <c r="G26" s="372">
        <v>16</v>
      </c>
      <c r="H26" s="372">
        <v>5</v>
      </c>
      <c r="I26" s="513"/>
      <c r="J26" s="513"/>
      <c r="K26" s="375">
        <f t="shared" si="0"/>
        <v>0</v>
      </c>
    </row>
    <row r="27" spans="1:11">
      <c r="A27" s="370" t="s">
        <v>114</v>
      </c>
      <c r="B27" s="371" t="s">
        <v>894</v>
      </c>
      <c r="C27" s="372"/>
      <c r="D27" s="84"/>
      <c r="E27" s="373"/>
      <c r="F27" s="372"/>
      <c r="G27" s="372"/>
      <c r="H27" s="372">
        <v>9</v>
      </c>
      <c r="I27" s="513"/>
      <c r="J27" s="513"/>
      <c r="K27" s="375">
        <f t="shared" si="0"/>
        <v>0</v>
      </c>
    </row>
    <row r="28" spans="1:11">
      <c r="A28" s="377" t="s">
        <v>114</v>
      </c>
      <c r="B28" s="378" t="s">
        <v>895</v>
      </c>
      <c r="C28" s="372" t="s">
        <v>874</v>
      </c>
      <c r="D28" s="84"/>
      <c r="E28" s="373" t="s">
        <v>872</v>
      </c>
      <c r="F28" s="379">
        <v>15</v>
      </c>
      <c r="G28" s="372">
        <v>16</v>
      </c>
      <c r="H28" s="374">
        <v>4</v>
      </c>
      <c r="I28" s="513"/>
      <c r="J28" s="513"/>
      <c r="K28" s="375">
        <f t="shared" si="0"/>
        <v>0</v>
      </c>
    </row>
    <row r="29" spans="1:11">
      <c r="A29" s="377" t="s">
        <v>114</v>
      </c>
      <c r="B29" s="378" t="s">
        <v>896</v>
      </c>
      <c r="C29" s="379"/>
      <c r="D29" s="380"/>
      <c r="E29" s="379"/>
      <c r="F29" s="379"/>
      <c r="G29" s="372"/>
      <c r="H29" s="374">
        <v>20</v>
      </c>
      <c r="I29" s="513"/>
      <c r="J29" s="513"/>
      <c r="K29" s="375">
        <f t="shared" si="0"/>
        <v>0</v>
      </c>
    </row>
    <row r="30" spans="1:11">
      <c r="A30" s="377" t="s">
        <v>114</v>
      </c>
      <c r="B30" s="378" t="s">
        <v>897</v>
      </c>
      <c r="C30" s="379"/>
      <c r="D30" s="380"/>
      <c r="E30" s="379"/>
      <c r="F30" s="379"/>
      <c r="G30" s="372"/>
      <c r="H30" s="374">
        <v>40</v>
      </c>
      <c r="I30" s="513"/>
      <c r="J30" s="513"/>
      <c r="K30" s="375">
        <f t="shared" si="0"/>
        <v>0</v>
      </c>
    </row>
    <row r="31" spans="1:11">
      <c r="A31" s="377" t="s">
        <v>114</v>
      </c>
      <c r="B31" s="378" t="s">
        <v>898</v>
      </c>
      <c r="C31" s="379"/>
      <c r="D31" s="380"/>
      <c r="E31" s="379"/>
      <c r="F31" s="379">
        <v>15</v>
      </c>
      <c r="G31" s="372"/>
      <c r="H31" s="374">
        <v>1</v>
      </c>
      <c r="I31" s="513"/>
      <c r="J31" s="513"/>
      <c r="K31" s="375">
        <f t="shared" si="0"/>
        <v>0</v>
      </c>
    </row>
    <row r="33" spans="9:11" ht="15">
      <c r="I33" s="78" t="s">
        <v>899</v>
      </c>
      <c r="J33" s="78"/>
      <c r="K33" s="381">
        <f>SUM(K3:K32)</f>
        <v>0</v>
      </c>
    </row>
  </sheetData>
  <printOptions horizontalCentered="1"/>
  <pageMargins left="0.39370078740157483" right="0.39370078740157483" top="1.5748031496062993" bottom="0.19685039370078741" header="0.78740157480314965" footer="0.19685039370078741"/>
  <pageSetup paperSize="9" scale="90" orientation="landscape" r:id="rId1"/>
  <headerFooter alignWithMargins="0">
    <oddHeader>&amp;C&amp;12Fyzikální ústav AV ČR, v.v.i. 
Rekonstrukce laboratoře pro organickou syntézu v odd. chemie&amp;10
&amp;"Arial,Tučné"&amp;16SOUPIS POTRUBNÍCH SOUČÁSTÍ&amp;R&amp;5
X1-94005-r1</oddHeader>
    <oddFooter xml:space="preserve">&amp;L&amp;8Datum: 05/2014
Revize: 0&amp;C&amp;8str. &amp;P / &amp;N
&amp;R&amp;8Archivní číslo: 2-15100-D-00-222041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9</vt:i4>
      </vt:variant>
    </vt:vector>
  </HeadingPairs>
  <TitlesOfParts>
    <vt:vector size="17" baseType="lpstr">
      <vt:lpstr>Krycí list_CELKOVY dle rekap</vt:lpstr>
      <vt:lpstr>Rekapitulace</vt:lpstr>
      <vt:lpstr>1.1._Stavba</vt:lpstr>
      <vt:lpstr>1.4.1._UT</vt:lpstr>
      <vt:lpstr>1.4.3._VZT</vt:lpstr>
      <vt:lpstr>1.4.5._ZTI</vt:lpstr>
      <vt:lpstr>1.4.7._Elektro</vt:lpstr>
      <vt:lpstr>2.2._Provozni potrubi</vt:lpstr>
      <vt:lpstr>'1.4.3._VZT'!Názvy_tisku</vt:lpstr>
      <vt:lpstr>'1.4.5._ZTI'!Názvy_tisku</vt:lpstr>
      <vt:lpstr>'1.4.7._Elektro'!Názvy_tisku</vt:lpstr>
      <vt:lpstr>'2.2._Provozni potrubi'!Názvy_tisku</vt:lpstr>
      <vt:lpstr>'1.4.3._VZT'!Oblast_tisku</vt:lpstr>
      <vt:lpstr>'1.4.5._ZTI'!Oblast_tisku</vt:lpstr>
      <vt:lpstr>'1.4.7._Elektro'!Oblast_tisku</vt:lpstr>
      <vt:lpstr>'2.2._Provozni potrubi'!Oblast_tisku</vt:lpstr>
      <vt:lpstr>Rekapitulace!Oblast_tisku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Ebermannova</dc:creator>
  <cp:lastModifiedBy>Václav Kafka</cp:lastModifiedBy>
  <cp:lastPrinted>2014-07-08T13:47:08Z</cp:lastPrinted>
  <dcterms:created xsi:type="dcterms:W3CDTF">2014-07-07T10:15:05Z</dcterms:created>
  <dcterms:modified xsi:type="dcterms:W3CDTF">2014-07-18T10:34:07Z</dcterms:modified>
</cp:coreProperties>
</file>